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filterPrivacy="1" codeName="ThisWorkbook" defaultThemeVersion="166925"/>
  <xr:revisionPtr revIDLastSave="1" documentId="13_ncr:1_{CA2353BA-18BE-47FA-8FDA-7F8608E474C8}" xr6:coauthVersionLast="47" xr6:coauthVersionMax="47" xr10:uidLastSave="{9C896FF0-68FE-4CF2-9401-C43A417B3E48}"/>
  <bookViews>
    <workbookView xWindow="-120" yWindow="-120" windowWidth="20730" windowHeight="11160" firstSheet="10" activeTab="8" xr2:uid="{025182FD-C504-4A6A-9F50-3CD13C07A815}"/>
  </bookViews>
  <sheets>
    <sheet name="1. Data" sheetId="1" r:id="rId1"/>
    <sheet name="2. Calculations" sheetId="3" r:id="rId2"/>
    <sheet name="3. Basic Poisson" sheetId="4" r:id="rId3"/>
    <sheet name="4. Additional parameters" sheetId="5" r:id="rId4"/>
    <sheet name="sim. matches 2019_2020" sheetId="6" r:id="rId5"/>
    <sheet name="table 2019_2020" sheetId="7" r:id="rId6"/>
    <sheet name="final table 2019_2020" sheetId="8" r:id="rId7"/>
    <sheet name="sim. matches 2020_2021" sheetId="9" r:id="rId8"/>
    <sheet name="table 2020_2021" sheetId="10" r:id="rId9"/>
    <sheet name="final table 2020_2021" sheetId="11" r:id="rId10"/>
    <sheet name="sim. matches 2021_2022" sheetId="13" r:id="rId11"/>
    <sheet name="table 2021_2022" sheetId="14" r:id="rId12"/>
    <sheet name="final table 2021_2022" sheetId="15" r:id="rId13"/>
  </sheets>
  <definedNames>
    <definedName name="_xlnm._FilterDatabase" localSheetId="0" hidden="1">'1. Data'!$A$1:$F$3006</definedName>
    <definedName name="_xlnm._FilterDatabase" localSheetId="4" hidden="1">'sim. matches 2019_2020'!$A$1:$AY$310</definedName>
    <definedName name="_xlnm._FilterDatabase" localSheetId="10" hidden="1">'sim. matches 2021_2022'!$A$1:$AY$310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B2" i="13"/>
  <c r="W309" i="13"/>
  <c r="T309" i="13"/>
  <c r="S309" i="13"/>
  <c r="R309" i="13"/>
  <c r="O309" i="13"/>
  <c r="L309" i="13"/>
  <c r="K309" i="13"/>
  <c r="J309" i="13"/>
  <c r="W308" i="13"/>
  <c r="T308" i="13"/>
  <c r="S308" i="13"/>
  <c r="R308" i="13"/>
  <c r="O308" i="13"/>
  <c r="L308" i="13"/>
  <c r="K308" i="13"/>
  <c r="J308" i="13"/>
  <c r="W307" i="13"/>
  <c r="T307" i="13"/>
  <c r="S307" i="13"/>
  <c r="R307" i="13"/>
  <c r="O307" i="13"/>
  <c r="L307" i="13"/>
  <c r="K307" i="13"/>
  <c r="J307" i="13"/>
  <c r="W306" i="13"/>
  <c r="T306" i="13"/>
  <c r="S306" i="13"/>
  <c r="R306" i="13"/>
  <c r="O306" i="13"/>
  <c r="L306" i="13"/>
  <c r="K306" i="13"/>
  <c r="J306" i="13"/>
  <c r="W305" i="13"/>
  <c r="T305" i="13"/>
  <c r="S305" i="13"/>
  <c r="R305" i="13"/>
  <c r="O305" i="13"/>
  <c r="L305" i="13"/>
  <c r="K305" i="13"/>
  <c r="J305" i="13"/>
  <c r="W304" i="13"/>
  <c r="T304" i="13"/>
  <c r="S304" i="13"/>
  <c r="R304" i="13"/>
  <c r="O304" i="13"/>
  <c r="L304" i="13"/>
  <c r="K304" i="13"/>
  <c r="J304" i="13"/>
  <c r="W303" i="13"/>
  <c r="T303" i="13"/>
  <c r="S303" i="13"/>
  <c r="R303" i="13"/>
  <c r="O303" i="13"/>
  <c r="L303" i="13"/>
  <c r="K303" i="13"/>
  <c r="J303" i="13"/>
  <c r="W302" i="13"/>
  <c r="T302" i="13"/>
  <c r="S302" i="13"/>
  <c r="R302" i="13"/>
  <c r="O302" i="13"/>
  <c r="L302" i="13"/>
  <c r="K302" i="13"/>
  <c r="J302" i="13"/>
  <c r="W301" i="13"/>
  <c r="T301" i="13"/>
  <c r="S301" i="13"/>
  <c r="R301" i="13"/>
  <c r="O301" i="13"/>
  <c r="L301" i="13"/>
  <c r="K301" i="13"/>
  <c r="J301" i="13"/>
  <c r="W300" i="13"/>
  <c r="T300" i="13"/>
  <c r="S300" i="13"/>
  <c r="R300" i="13"/>
  <c r="O300" i="13"/>
  <c r="L300" i="13"/>
  <c r="K300" i="13"/>
  <c r="J300" i="13"/>
  <c r="W299" i="13"/>
  <c r="T299" i="13"/>
  <c r="S299" i="13"/>
  <c r="R299" i="13"/>
  <c r="O299" i="13"/>
  <c r="L299" i="13"/>
  <c r="K299" i="13"/>
  <c r="J299" i="13"/>
  <c r="W298" i="13"/>
  <c r="T298" i="13"/>
  <c r="S298" i="13"/>
  <c r="R298" i="13"/>
  <c r="O298" i="13"/>
  <c r="L298" i="13"/>
  <c r="K298" i="13"/>
  <c r="J298" i="13"/>
  <c r="W297" i="13"/>
  <c r="T297" i="13"/>
  <c r="S297" i="13"/>
  <c r="R297" i="13"/>
  <c r="O297" i="13"/>
  <c r="L297" i="13"/>
  <c r="K297" i="13"/>
  <c r="J297" i="13"/>
  <c r="W296" i="13"/>
  <c r="T296" i="13"/>
  <c r="S296" i="13"/>
  <c r="R296" i="13"/>
  <c r="O296" i="13"/>
  <c r="L296" i="13"/>
  <c r="K296" i="13"/>
  <c r="J296" i="13"/>
  <c r="W295" i="13"/>
  <c r="T295" i="13"/>
  <c r="S295" i="13"/>
  <c r="R295" i="13"/>
  <c r="O295" i="13"/>
  <c r="L295" i="13"/>
  <c r="K295" i="13"/>
  <c r="J295" i="13"/>
  <c r="W294" i="13"/>
  <c r="T294" i="13"/>
  <c r="S294" i="13"/>
  <c r="R294" i="13"/>
  <c r="O294" i="13"/>
  <c r="L294" i="13"/>
  <c r="K294" i="13"/>
  <c r="J294" i="13"/>
  <c r="W293" i="13"/>
  <c r="T293" i="13"/>
  <c r="S293" i="13"/>
  <c r="R293" i="13"/>
  <c r="O293" i="13"/>
  <c r="L293" i="13"/>
  <c r="K293" i="13"/>
  <c r="J293" i="13"/>
  <c r="W292" i="13"/>
  <c r="T292" i="13"/>
  <c r="S292" i="13"/>
  <c r="R292" i="13"/>
  <c r="O292" i="13"/>
  <c r="L292" i="13"/>
  <c r="K292" i="13"/>
  <c r="J292" i="13"/>
  <c r="W291" i="13"/>
  <c r="T291" i="13"/>
  <c r="S291" i="13"/>
  <c r="R291" i="13"/>
  <c r="O291" i="13"/>
  <c r="L291" i="13"/>
  <c r="K291" i="13"/>
  <c r="J291" i="13"/>
  <c r="W290" i="13"/>
  <c r="T290" i="13"/>
  <c r="S290" i="13"/>
  <c r="R290" i="13"/>
  <c r="O290" i="13"/>
  <c r="L290" i="13"/>
  <c r="K290" i="13"/>
  <c r="J290" i="13"/>
  <c r="W289" i="13"/>
  <c r="T289" i="13"/>
  <c r="S289" i="13"/>
  <c r="R289" i="13"/>
  <c r="O289" i="13"/>
  <c r="L289" i="13"/>
  <c r="K289" i="13"/>
  <c r="J289" i="13"/>
  <c r="W288" i="13"/>
  <c r="T288" i="13"/>
  <c r="S288" i="13"/>
  <c r="R288" i="13"/>
  <c r="O288" i="13"/>
  <c r="L288" i="13"/>
  <c r="K288" i="13"/>
  <c r="J288" i="13"/>
  <c r="W287" i="13"/>
  <c r="T287" i="13"/>
  <c r="S287" i="13"/>
  <c r="R287" i="13"/>
  <c r="O287" i="13"/>
  <c r="L287" i="13"/>
  <c r="K287" i="13"/>
  <c r="J287" i="13"/>
  <c r="W286" i="13"/>
  <c r="T286" i="13"/>
  <c r="S286" i="13"/>
  <c r="R286" i="13"/>
  <c r="O286" i="13"/>
  <c r="L286" i="13"/>
  <c r="K286" i="13"/>
  <c r="J286" i="13"/>
  <c r="W285" i="13"/>
  <c r="T285" i="13"/>
  <c r="S285" i="13"/>
  <c r="R285" i="13"/>
  <c r="O285" i="13"/>
  <c r="L285" i="13"/>
  <c r="K285" i="13"/>
  <c r="J285" i="13"/>
  <c r="W284" i="13"/>
  <c r="T284" i="13"/>
  <c r="S284" i="13"/>
  <c r="R284" i="13"/>
  <c r="O284" i="13"/>
  <c r="L284" i="13"/>
  <c r="K284" i="13"/>
  <c r="J284" i="13"/>
  <c r="W283" i="13"/>
  <c r="T283" i="13"/>
  <c r="S283" i="13"/>
  <c r="R283" i="13"/>
  <c r="O283" i="13"/>
  <c r="L283" i="13"/>
  <c r="K283" i="13"/>
  <c r="J283" i="13"/>
  <c r="W282" i="13"/>
  <c r="T282" i="13"/>
  <c r="S282" i="13"/>
  <c r="R282" i="13"/>
  <c r="O282" i="13"/>
  <c r="L282" i="13"/>
  <c r="K282" i="13"/>
  <c r="J282" i="13"/>
  <c r="W281" i="13"/>
  <c r="T281" i="13"/>
  <c r="S281" i="13"/>
  <c r="R281" i="13"/>
  <c r="O281" i="13"/>
  <c r="L281" i="13"/>
  <c r="K281" i="13"/>
  <c r="J281" i="13"/>
  <c r="W280" i="13"/>
  <c r="T280" i="13"/>
  <c r="S280" i="13"/>
  <c r="R280" i="13"/>
  <c r="O280" i="13"/>
  <c r="L280" i="13"/>
  <c r="K280" i="13"/>
  <c r="J280" i="13"/>
  <c r="W279" i="13"/>
  <c r="T279" i="13"/>
  <c r="S279" i="13"/>
  <c r="R279" i="13"/>
  <c r="O279" i="13"/>
  <c r="L279" i="13"/>
  <c r="K279" i="13"/>
  <c r="J279" i="13"/>
  <c r="W278" i="13"/>
  <c r="T278" i="13"/>
  <c r="S278" i="13"/>
  <c r="R278" i="13"/>
  <c r="O278" i="13"/>
  <c r="L278" i="13"/>
  <c r="K278" i="13"/>
  <c r="J278" i="13"/>
  <c r="W277" i="13"/>
  <c r="T277" i="13"/>
  <c r="S277" i="13"/>
  <c r="R277" i="13"/>
  <c r="O277" i="13"/>
  <c r="L277" i="13"/>
  <c r="K277" i="13"/>
  <c r="J277" i="13"/>
  <c r="W276" i="13"/>
  <c r="T276" i="13"/>
  <c r="S276" i="13"/>
  <c r="R276" i="13"/>
  <c r="O276" i="13"/>
  <c r="L276" i="13"/>
  <c r="K276" i="13"/>
  <c r="J276" i="13"/>
  <c r="W275" i="13"/>
  <c r="T275" i="13"/>
  <c r="S275" i="13"/>
  <c r="R275" i="13"/>
  <c r="O275" i="13"/>
  <c r="L275" i="13"/>
  <c r="K275" i="13"/>
  <c r="J275" i="13"/>
  <c r="W274" i="13"/>
  <c r="T274" i="13"/>
  <c r="S274" i="13"/>
  <c r="R274" i="13"/>
  <c r="O274" i="13"/>
  <c r="L274" i="13"/>
  <c r="K274" i="13"/>
  <c r="J274" i="13"/>
  <c r="W273" i="13"/>
  <c r="T273" i="13"/>
  <c r="S273" i="13"/>
  <c r="R273" i="13"/>
  <c r="O273" i="13"/>
  <c r="L273" i="13"/>
  <c r="K273" i="13"/>
  <c r="J273" i="13"/>
  <c r="W272" i="13"/>
  <c r="T272" i="13"/>
  <c r="S272" i="13"/>
  <c r="R272" i="13"/>
  <c r="O272" i="13"/>
  <c r="L272" i="13"/>
  <c r="K272" i="13"/>
  <c r="J272" i="13"/>
  <c r="W271" i="13"/>
  <c r="T271" i="13"/>
  <c r="S271" i="13"/>
  <c r="R271" i="13"/>
  <c r="O271" i="13"/>
  <c r="L271" i="13"/>
  <c r="K271" i="13"/>
  <c r="J271" i="13"/>
  <c r="W270" i="13"/>
  <c r="T270" i="13"/>
  <c r="S270" i="13"/>
  <c r="R270" i="13"/>
  <c r="O270" i="13"/>
  <c r="L270" i="13"/>
  <c r="K270" i="13"/>
  <c r="J270" i="13"/>
  <c r="W269" i="13"/>
  <c r="T269" i="13"/>
  <c r="S269" i="13"/>
  <c r="R269" i="13"/>
  <c r="O269" i="13"/>
  <c r="L269" i="13"/>
  <c r="K269" i="13"/>
  <c r="J269" i="13"/>
  <c r="W268" i="13"/>
  <c r="T268" i="13"/>
  <c r="S268" i="13"/>
  <c r="R268" i="13"/>
  <c r="O268" i="13"/>
  <c r="L268" i="13"/>
  <c r="K268" i="13"/>
  <c r="J268" i="13"/>
  <c r="W267" i="13"/>
  <c r="T267" i="13"/>
  <c r="S267" i="13"/>
  <c r="R267" i="13"/>
  <c r="O267" i="13"/>
  <c r="L267" i="13"/>
  <c r="K267" i="13"/>
  <c r="J267" i="13"/>
  <c r="W266" i="13"/>
  <c r="T266" i="13"/>
  <c r="S266" i="13"/>
  <c r="R266" i="13"/>
  <c r="O266" i="13"/>
  <c r="L266" i="13"/>
  <c r="K266" i="13"/>
  <c r="J266" i="13"/>
  <c r="W265" i="13"/>
  <c r="T265" i="13"/>
  <c r="S265" i="13"/>
  <c r="R265" i="13"/>
  <c r="O265" i="13"/>
  <c r="L265" i="13"/>
  <c r="K265" i="13"/>
  <c r="J265" i="13"/>
  <c r="W264" i="13"/>
  <c r="T264" i="13"/>
  <c r="S264" i="13"/>
  <c r="R264" i="13"/>
  <c r="O264" i="13"/>
  <c r="L264" i="13"/>
  <c r="K264" i="13"/>
  <c r="J264" i="13"/>
  <c r="W263" i="13"/>
  <c r="T263" i="13"/>
  <c r="S263" i="13"/>
  <c r="R263" i="13"/>
  <c r="O263" i="13"/>
  <c r="L263" i="13"/>
  <c r="K263" i="13"/>
  <c r="J263" i="13"/>
  <c r="W262" i="13"/>
  <c r="T262" i="13"/>
  <c r="S262" i="13"/>
  <c r="R262" i="13"/>
  <c r="O262" i="13"/>
  <c r="L262" i="13"/>
  <c r="K262" i="13"/>
  <c r="J262" i="13"/>
  <c r="W261" i="13"/>
  <c r="T261" i="13"/>
  <c r="S261" i="13"/>
  <c r="R261" i="13"/>
  <c r="O261" i="13"/>
  <c r="L261" i="13"/>
  <c r="K261" i="13"/>
  <c r="J261" i="13"/>
  <c r="W260" i="13"/>
  <c r="T260" i="13"/>
  <c r="S260" i="13"/>
  <c r="R260" i="13"/>
  <c r="O260" i="13"/>
  <c r="L260" i="13"/>
  <c r="K260" i="13"/>
  <c r="J260" i="13"/>
  <c r="W259" i="13"/>
  <c r="T259" i="13"/>
  <c r="S259" i="13"/>
  <c r="R259" i="13"/>
  <c r="O259" i="13"/>
  <c r="L259" i="13"/>
  <c r="K259" i="13"/>
  <c r="J259" i="13"/>
  <c r="W258" i="13"/>
  <c r="T258" i="13"/>
  <c r="S258" i="13"/>
  <c r="R258" i="13"/>
  <c r="O258" i="13"/>
  <c r="L258" i="13"/>
  <c r="K258" i="13"/>
  <c r="J258" i="13"/>
  <c r="W257" i="13"/>
  <c r="T257" i="13"/>
  <c r="S257" i="13"/>
  <c r="R257" i="13"/>
  <c r="O257" i="13"/>
  <c r="L257" i="13"/>
  <c r="K257" i="13"/>
  <c r="J257" i="13"/>
  <c r="W256" i="13"/>
  <c r="T256" i="13"/>
  <c r="S256" i="13"/>
  <c r="R256" i="13"/>
  <c r="O256" i="13"/>
  <c r="L256" i="13"/>
  <c r="K256" i="13"/>
  <c r="J256" i="13"/>
  <c r="W255" i="13"/>
  <c r="T255" i="13"/>
  <c r="S255" i="13"/>
  <c r="R255" i="13"/>
  <c r="O255" i="13"/>
  <c r="L255" i="13"/>
  <c r="K255" i="13"/>
  <c r="J255" i="13"/>
  <c r="W254" i="13"/>
  <c r="T254" i="13"/>
  <c r="S254" i="13"/>
  <c r="R254" i="13"/>
  <c r="O254" i="13"/>
  <c r="L254" i="13"/>
  <c r="K254" i="13"/>
  <c r="J254" i="13"/>
  <c r="W253" i="13"/>
  <c r="T253" i="13"/>
  <c r="S253" i="13"/>
  <c r="R253" i="13"/>
  <c r="O253" i="13"/>
  <c r="L253" i="13"/>
  <c r="K253" i="13"/>
  <c r="J253" i="13"/>
  <c r="W252" i="13"/>
  <c r="T252" i="13"/>
  <c r="S252" i="13"/>
  <c r="R252" i="13"/>
  <c r="O252" i="13"/>
  <c r="L252" i="13"/>
  <c r="K252" i="13"/>
  <c r="J252" i="13"/>
  <c r="W251" i="13"/>
  <c r="T251" i="13"/>
  <c r="S251" i="13"/>
  <c r="R251" i="13"/>
  <c r="O251" i="13"/>
  <c r="L251" i="13"/>
  <c r="K251" i="13"/>
  <c r="J251" i="13"/>
  <c r="W250" i="13"/>
  <c r="T250" i="13"/>
  <c r="S250" i="13"/>
  <c r="R250" i="13"/>
  <c r="O250" i="13"/>
  <c r="L250" i="13"/>
  <c r="K250" i="13"/>
  <c r="J250" i="13"/>
  <c r="W249" i="13"/>
  <c r="T249" i="13"/>
  <c r="S249" i="13"/>
  <c r="R249" i="13"/>
  <c r="O249" i="13"/>
  <c r="L249" i="13"/>
  <c r="K249" i="13"/>
  <c r="J249" i="13"/>
  <c r="W248" i="13"/>
  <c r="T248" i="13"/>
  <c r="S248" i="13"/>
  <c r="R248" i="13"/>
  <c r="O248" i="13"/>
  <c r="L248" i="13"/>
  <c r="K248" i="13"/>
  <c r="J248" i="13"/>
  <c r="W247" i="13"/>
  <c r="T247" i="13"/>
  <c r="S247" i="13"/>
  <c r="R247" i="13"/>
  <c r="O247" i="13"/>
  <c r="L247" i="13"/>
  <c r="K247" i="13"/>
  <c r="J247" i="13"/>
  <c r="W246" i="13"/>
  <c r="T246" i="13"/>
  <c r="S246" i="13"/>
  <c r="R246" i="13"/>
  <c r="O246" i="13"/>
  <c r="L246" i="13"/>
  <c r="K246" i="13"/>
  <c r="J246" i="13"/>
  <c r="W245" i="13"/>
  <c r="T245" i="13"/>
  <c r="S245" i="13"/>
  <c r="R245" i="13"/>
  <c r="O245" i="13"/>
  <c r="L245" i="13"/>
  <c r="K245" i="13"/>
  <c r="J245" i="13"/>
  <c r="W244" i="13"/>
  <c r="T244" i="13"/>
  <c r="S244" i="13"/>
  <c r="R244" i="13"/>
  <c r="O244" i="13"/>
  <c r="L244" i="13"/>
  <c r="K244" i="13"/>
  <c r="J244" i="13"/>
  <c r="W243" i="13"/>
  <c r="T243" i="13"/>
  <c r="S243" i="13"/>
  <c r="R243" i="13"/>
  <c r="O243" i="13"/>
  <c r="L243" i="13"/>
  <c r="K243" i="13"/>
  <c r="J243" i="13"/>
  <c r="W242" i="13"/>
  <c r="T242" i="13"/>
  <c r="S242" i="13"/>
  <c r="R242" i="13"/>
  <c r="O242" i="13"/>
  <c r="L242" i="13"/>
  <c r="K242" i="13"/>
  <c r="J242" i="13"/>
  <c r="W241" i="13"/>
  <c r="T241" i="13"/>
  <c r="S241" i="13"/>
  <c r="R241" i="13"/>
  <c r="O241" i="13"/>
  <c r="L241" i="13"/>
  <c r="K241" i="13"/>
  <c r="J241" i="13"/>
  <c r="W240" i="13"/>
  <c r="T240" i="13"/>
  <c r="S240" i="13"/>
  <c r="R240" i="13"/>
  <c r="O240" i="13"/>
  <c r="L240" i="13"/>
  <c r="K240" i="13"/>
  <c r="J240" i="13"/>
  <c r="W239" i="13"/>
  <c r="T239" i="13"/>
  <c r="S239" i="13"/>
  <c r="R239" i="13"/>
  <c r="O239" i="13"/>
  <c r="L239" i="13"/>
  <c r="K239" i="13"/>
  <c r="J239" i="13"/>
  <c r="W238" i="13"/>
  <c r="T238" i="13"/>
  <c r="S238" i="13"/>
  <c r="R238" i="13"/>
  <c r="O238" i="13"/>
  <c r="L238" i="13"/>
  <c r="K238" i="13"/>
  <c r="J238" i="13"/>
  <c r="W237" i="13"/>
  <c r="T237" i="13"/>
  <c r="S237" i="13"/>
  <c r="R237" i="13"/>
  <c r="O237" i="13"/>
  <c r="L237" i="13"/>
  <c r="K237" i="13"/>
  <c r="J237" i="13"/>
  <c r="W236" i="13"/>
  <c r="T236" i="13"/>
  <c r="S236" i="13"/>
  <c r="R236" i="13"/>
  <c r="O236" i="13"/>
  <c r="L236" i="13"/>
  <c r="K236" i="13"/>
  <c r="J236" i="13"/>
  <c r="W235" i="13"/>
  <c r="T235" i="13"/>
  <c r="S235" i="13"/>
  <c r="R235" i="13"/>
  <c r="O235" i="13"/>
  <c r="L235" i="13"/>
  <c r="K235" i="13"/>
  <c r="J235" i="13"/>
  <c r="W234" i="13"/>
  <c r="T234" i="13"/>
  <c r="S234" i="13"/>
  <c r="R234" i="13"/>
  <c r="O234" i="13"/>
  <c r="L234" i="13"/>
  <c r="K234" i="13"/>
  <c r="J234" i="13"/>
  <c r="W233" i="13"/>
  <c r="T233" i="13"/>
  <c r="S233" i="13"/>
  <c r="R233" i="13"/>
  <c r="O233" i="13"/>
  <c r="L233" i="13"/>
  <c r="K233" i="13"/>
  <c r="J233" i="13"/>
  <c r="W232" i="13"/>
  <c r="T232" i="13"/>
  <c r="S232" i="13"/>
  <c r="R232" i="13"/>
  <c r="O232" i="13"/>
  <c r="L232" i="13"/>
  <c r="K232" i="13"/>
  <c r="J232" i="13"/>
  <c r="W231" i="13"/>
  <c r="T231" i="13"/>
  <c r="S231" i="13"/>
  <c r="R231" i="13"/>
  <c r="O231" i="13"/>
  <c r="L231" i="13"/>
  <c r="K231" i="13"/>
  <c r="J231" i="13"/>
  <c r="W230" i="13"/>
  <c r="T230" i="13"/>
  <c r="S230" i="13"/>
  <c r="R230" i="13"/>
  <c r="O230" i="13"/>
  <c r="L230" i="13"/>
  <c r="K230" i="13"/>
  <c r="J230" i="13"/>
  <c r="W229" i="13"/>
  <c r="T229" i="13"/>
  <c r="S229" i="13"/>
  <c r="R229" i="13"/>
  <c r="O229" i="13"/>
  <c r="L229" i="13"/>
  <c r="K229" i="13"/>
  <c r="J229" i="13"/>
  <c r="W228" i="13"/>
  <c r="T228" i="13"/>
  <c r="S228" i="13"/>
  <c r="R228" i="13"/>
  <c r="O228" i="13"/>
  <c r="L228" i="13"/>
  <c r="K228" i="13"/>
  <c r="J228" i="13"/>
  <c r="W227" i="13"/>
  <c r="T227" i="13"/>
  <c r="S227" i="13"/>
  <c r="R227" i="13"/>
  <c r="O227" i="13"/>
  <c r="L227" i="13"/>
  <c r="K227" i="13"/>
  <c r="J227" i="13"/>
  <c r="W226" i="13"/>
  <c r="T226" i="13"/>
  <c r="S226" i="13"/>
  <c r="R226" i="13"/>
  <c r="O226" i="13"/>
  <c r="L226" i="13"/>
  <c r="K226" i="13"/>
  <c r="J226" i="13"/>
  <c r="W225" i="13"/>
  <c r="T225" i="13"/>
  <c r="S225" i="13"/>
  <c r="R225" i="13"/>
  <c r="O225" i="13"/>
  <c r="L225" i="13"/>
  <c r="K225" i="13"/>
  <c r="J225" i="13"/>
  <c r="W224" i="13"/>
  <c r="T224" i="13"/>
  <c r="S224" i="13"/>
  <c r="R224" i="13"/>
  <c r="O224" i="13"/>
  <c r="L224" i="13"/>
  <c r="K224" i="13"/>
  <c r="J224" i="13"/>
  <c r="W223" i="13"/>
  <c r="T223" i="13"/>
  <c r="S223" i="13"/>
  <c r="R223" i="13"/>
  <c r="O223" i="13"/>
  <c r="L223" i="13"/>
  <c r="K223" i="13"/>
  <c r="J223" i="13"/>
  <c r="W222" i="13"/>
  <c r="T222" i="13"/>
  <c r="S222" i="13"/>
  <c r="R222" i="13"/>
  <c r="O222" i="13"/>
  <c r="L222" i="13"/>
  <c r="K222" i="13"/>
  <c r="J222" i="13"/>
  <c r="W221" i="13"/>
  <c r="T221" i="13"/>
  <c r="S221" i="13"/>
  <c r="R221" i="13"/>
  <c r="O221" i="13"/>
  <c r="L221" i="13"/>
  <c r="K221" i="13"/>
  <c r="J221" i="13"/>
  <c r="W220" i="13"/>
  <c r="T220" i="13"/>
  <c r="S220" i="13"/>
  <c r="R220" i="13"/>
  <c r="O220" i="13"/>
  <c r="L220" i="13"/>
  <c r="K220" i="13"/>
  <c r="J220" i="13"/>
  <c r="W219" i="13"/>
  <c r="T219" i="13"/>
  <c r="S219" i="13"/>
  <c r="R219" i="13"/>
  <c r="O219" i="13"/>
  <c r="L219" i="13"/>
  <c r="K219" i="13"/>
  <c r="J219" i="13"/>
  <c r="W218" i="13"/>
  <c r="T218" i="13"/>
  <c r="S218" i="13"/>
  <c r="R218" i="13"/>
  <c r="O218" i="13"/>
  <c r="L218" i="13"/>
  <c r="K218" i="13"/>
  <c r="J218" i="13"/>
  <c r="W217" i="13"/>
  <c r="T217" i="13"/>
  <c r="S217" i="13"/>
  <c r="R217" i="13"/>
  <c r="O217" i="13"/>
  <c r="L217" i="13"/>
  <c r="K217" i="13"/>
  <c r="J217" i="13"/>
  <c r="W216" i="13"/>
  <c r="T216" i="13"/>
  <c r="S216" i="13"/>
  <c r="R216" i="13"/>
  <c r="O216" i="13"/>
  <c r="L216" i="13"/>
  <c r="K216" i="13"/>
  <c r="J216" i="13"/>
  <c r="W215" i="13"/>
  <c r="T215" i="13"/>
  <c r="S215" i="13"/>
  <c r="R215" i="13"/>
  <c r="O215" i="13"/>
  <c r="L215" i="13"/>
  <c r="K215" i="13"/>
  <c r="J215" i="13"/>
  <c r="W214" i="13"/>
  <c r="T214" i="13"/>
  <c r="S214" i="13"/>
  <c r="R214" i="13"/>
  <c r="O214" i="13"/>
  <c r="L214" i="13"/>
  <c r="K214" i="13"/>
  <c r="J214" i="13"/>
  <c r="W213" i="13"/>
  <c r="T213" i="13"/>
  <c r="S213" i="13"/>
  <c r="R213" i="13"/>
  <c r="O213" i="13"/>
  <c r="L213" i="13"/>
  <c r="K213" i="13"/>
  <c r="J213" i="13"/>
  <c r="W212" i="13"/>
  <c r="T212" i="13"/>
  <c r="S212" i="13"/>
  <c r="R212" i="13"/>
  <c r="O212" i="13"/>
  <c r="L212" i="13"/>
  <c r="K212" i="13"/>
  <c r="J212" i="13"/>
  <c r="W211" i="13"/>
  <c r="T211" i="13"/>
  <c r="S211" i="13"/>
  <c r="R211" i="13"/>
  <c r="O211" i="13"/>
  <c r="L211" i="13"/>
  <c r="K211" i="13"/>
  <c r="J211" i="13"/>
  <c r="W210" i="13"/>
  <c r="T210" i="13"/>
  <c r="S210" i="13"/>
  <c r="R210" i="13"/>
  <c r="O210" i="13"/>
  <c r="L210" i="13"/>
  <c r="K210" i="13"/>
  <c r="J210" i="13"/>
  <c r="W209" i="13"/>
  <c r="T209" i="13"/>
  <c r="S209" i="13"/>
  <c r="R209" i="13"/>
  <c r="O209" i="13"/>
  <c r="L209" i="13"/>
  <c r="K209" i="13"/>
  <c r="J209" i="13"/>
  <c r="W208" i="13"/>
  <c r="T208" i="13"/>
  <c r="S208" i="13"/>
  <c r="R208" i="13"/>
  <c r="O208" i="13"/>
  <c r="L208" i="13"/>
  <c r="K208" i="13"/>
  <c r="J208" i="13"/>
  <c r="W207" i="13"/>
  <c r="T207" i="13"/>
  <c r="S207" i="13"/>
  <c r="R207" i="13"/>
  <c r="O207" i="13"/>
  <c r="L207" i="13"/>
  <c r="K207" i="13"/>
  <c r="J207" i="13"/>
  <c r="W206" i="13"/>
  <c r="T206" i="13"/>
  <c r="S206" i="13"/>
  <c r="R206" i="13"/>
  <c r="O206" i="13"/>
  <c r="L206" i="13"/>
  <c r="K206" i="13"/>
  <c r="J206" i="13"/>
  <c r="W205" i="13"/>
  <c r="T205" i="13"/>
  <c r="S205" i="13"/>
  <c r="R205" i="13"/>
  <c r="O205" i="13"/>
  <c r="L205" i="13"/>
  <c r="K205" i="13"/>
  <c r="J205" i="13"/>
  <c r="W204" i="13"/>
  <c r="T204" i="13"/>
  <c r="S204" i="13"/>
  <c r="R204" i="13"/>
  <c r="O204" i="13"/>
  <c r="L204" i="13"/>
  <c r="K204" i="13"/>
  <c r="J204" i="13"/>
  <c r="W203" i="13"/>
  <c r="T203" i="13"/>
  <c r="S203" i="13"/>
  <c r="R203" i="13"/>
  <c r="O203" i="13"/>
  <c r="L203" i="13"/>
  <c r="K203" i="13"/>
  <c r="J203" i="13"/>
  <c r="W202" i="13"/>
  <c r="T202" i="13"/>
  <c r="S202" i="13"/>
  <c r="R202" i="13"/>
  <c r="O202" i="13"/>
  <c r="L202" i="13"/>
  <c r="K202" i="13"/>
  <c r="J202" i="13"/>
  <c r="W201" i="13"/>
  <c r="T201" i="13"/>
  <c r="S201" i="13"/>
  <c r="R201" i="13"/>
  <c r="O201" i="13"/>
  <c r="L201" i="13"/>
  <c r="K201" i="13"/>
  <c r="J201" i="13"/>
  <c r="W200" i="13"/>
  <c r="T200" i="13"/>
  <c r="S200" i="13"/>
  <c r="R200" i="13"/>
  <c r="O200" i="13"/>
  <c r="L200" i="13"/>
  <c r="K200" i="13"/>
  <c r="J200" i="13"/>
  <c r="W199" i="13"/>
  <c r="T199" i="13"/>
  <c r="S199" i="13"/>
  <c r="R199" i="13"/>
  <c r="O199" i="13"/>
  <c r="L199" i="13"/>
  <c r="K199" i="13"/>
  <c r="J199" i="13"/>
  <c r="W198" i="13"/>
  <c r="T198" i="13"/>
  <c r="S198" i="13"/>
  <c r="R198" i="13"/>
  <c r="O198" i="13"/>
  <c r="L198" i="13"/>
  <c r="K198" i="13"/>
  <c r="J198" i="13"/>
  <c r="W197" i="13"/>
  <c r="T197" i="13"/>
  <c r="S197" i="13"/>
  <c r="R197" i="13"/>
  <c r="O197" i="13"/>
  <c r="L197" i="13"/>
  <c r="K197" i="13"/>
  <c r="J197" i="13"/>
  <c r="W196" i="13"/>
  <c r="T196" i="13"/>
  <c r="S196" i="13"/>
  <c r="R196" i="13"/>
  <c r="O196" i="13"/>
  <c r="L196" i="13"/>
  <c r="K196" i="13"/>
  <c r="J196" i="13"/>
  <c r="W195" i="13"/>
  <c r="T195" i="13"/>
  <c r="S195" i="13"/>
  <c r="R195" i="13"/>
  <c r="O195" i="13"/>
  <c r="L195" i="13"/>
  <c r="K195" i="13"/>
  <c r="J195" i="13"/>
  <c r="W194" i="13"/>
  <c r="T194" i="13"/>
  <c r="S194" i="13"/>
  <c r="R194" i="13"/>
  <c r="O194" i="13"/>
  <c r="L194" i="13"/>
  <c r="K194" i="13"/>
  <c r="J194" i="13"/>
  <c r="W193" i="13"/>
  <c r="T193" i="13"/>
  <c r="S193" i="13"/>
  <c r="R193" i="13"/>
  <c r="O193" i="13"/>
  <c r="L193" i="13"/>
  <c r="K193" i="13"/>
  <c r="J193" i="13"/>
  <c r="W192" i="13"/>
  <c r="T192" i="13"/>
  <c r="S192" i="13"/>
  <c r="R192" i="13"/>
  <c r="O192" i="13"/>
  <c r="L192" i="13"/>
  <c r="K192" i="13"/>
  <c r="J192" i="13"/>
  <c r="W191" i="13"/>
  <c r="T191" i="13"/>
  <c r="S191" i="13"/>
  <c r="R191" i="13"/>
  <c r="O191" i="13"/>
  <c r="L191" i="13"/>
  <c r="K191" i="13"/>
  <c r="J191" i="13"/>
  <c r="W190" i="13"/>
  <c r="T190" i="13"/>
  <c r="S190" i="13"/>
  <c r="R190" i="13"/>
  <c r="O190" i="13"/>
  <c r="L190" i="13"/>
  <c r="K190" i="13"/>
  <c r="J190" i="13"/>
  <c r="W189" i="13"/>
  <c r="T189" i="13"/>
  <c r="S189" i="13"/>
  <c r="R189" i="13"/>
  <c r="O189" i="13"/>
  <c r="L189" i="13"/>
  <c r="K189" i="13"/>
  <c r="J189" i="13"/>
  <c r="W188" i="13"/>
  <c r="T188" i="13"/>
  <c r="S188" i="13"/>
  <c r="R188" i="13"/>
  <c r="O188" i="13"/>
  <c r="L188" i="13"/>
  <c r="K188" i="13"/>
  <c r="J188" i="13"/>
  <c r="W187" i="13"/>
  <c r="T187" i="13"/>
  <c r="S187" i="13"/>
  <c r="R187" i="13"/>
  <c r="O187" i="13"/>
  <c r="L187" i="13"/>
  <c r="K187" i="13"/>
  <c r="J187" i="13"/>
  <c r="W186" i="13"/>
  <c r="T186" i="13"/>
  <c r="S186" i="13"/>
  <c r="R186" i="13"/>
  <c r="O186" i="13"/>
  <c r="L186" i="13"/>
  <c r="K186" i="13"/>
  <c r="J186" i="13"/>
  <c r="W185" i="13"/>
  <c r="T185" i="13"/>
  <c r="S185" i="13"/>
  <c r="R185" i="13"/>
  <c r="O185" i="13"/>
  <c r="L185" i="13"/>
  <c r="K185" i="13"/>
  <c r="J185" i="13"/>
  <c r="W184" i="13"/>
  <c r="T184" i="13"/>
  <c r="S184" i="13"/>
  <c r="R184" i="13"/>
  <c r="O184" i="13"/>
  <c r="L184" i="13"/>
  <c r="K184" i="13"/>
  <c r="J184" i="13"/>
  <c r="W183" i="13"/>
  <c r="T183" i="13"/>
  <c r="S183" i="13"/>
  <c r="R183" i="13"/>
  <c r="O183" i="13"/>
  <c r="L183" i="13"/>
  <c r="K183" i="13"/>
  <c r="J183" i="13"/>
  <c r="W182" i="13"/>
  <c r="T182" i="13"/>
  <c r="S182" i="13"/>
  <c r="R182" i="13"/>
  <c r="O182" i="13"/>
  <c r="L182" i="13"/>
  <c r="K182" i="13"/>
  <c r="J182" i="13"/>
  <c r="W181" i="13"/>
  <c r="T181" i="13"/>
  <c r="S181" i="13"/>
  <c r="R181" i="13"/>
  <c r="O181" i="13"/>
  <c r="L181" i="13"/>
  <c r="K181" i="13"/>
  <c r="J181" i="13"/>
  <c r="W180" i="13"/>
  <c r="T180" i="13"/>
  <c r="S180" i="13"/>
  <c r="R180" i="13"/>
  <c r="O180" i="13"/>
  <c r="L180" i="13"/>
  <c r="K180" i="13"/>
  <c r="J180" i="13"/>
  <c r="W179" i="13"/>
  <c r="T179" i="13"/>
  <c r="S179" i="13"/>
  <c r="R179" i="13"/>
  <c r="O179" i="13"/>
  <c r="L179" i="13"/>
  <c r="K179" i="13"/>
  <c r="J179" i="13"/>
  <c r="W178" i="13"/>
  <c r="T178" i="13"/>
  <c r="S178" i="13"/>
  <c r="R178" i="13"/>
  <c r="O178" i="13"/>
  <c r="L178" i="13"/>
  <c r="K178" i="13"/>
  <c r="J178" i="13"/>
  <c r="W177" i="13"/>
  <c r="T177" i="13"/>
  <c r="S177" i="13"/>
  <c r="R177" i="13"/>
  <c r="O177" i="13"/>
  <c r="L177" i="13"/>
  <c r="K177" i="13"/>
  <c r="J177" i="13"/>
  <c r="W176" i="13"/>
  <c r="T176" i="13"/>
  <c r="S176" i="13"/>
  <c r="R176" i="13"/>
  <c r="O176" i="13"/>
  <c r="L176" i="13"/>
  <c r="K176" i="13"/>
  <c r="J176" i="13"/>
  <c r="W175" i="13"/>
  <c r="T175" i="13"/>
  <c r="S175" i="13"/>
  <c r="R175" i="13"/>
  <c r="O175" i="13"/>
  <c r="L175" i="13"/>
  <c r="K175" i="13"/>
  <c r="J175" i="13"/>
  <c r="W174" i="13"/>
  <c r="T174" i="13"/>
  <c r="S174" i="13"/>
  <c r="R174" i="13"/>
  <c r="O174" i="13"/>
  <c r="L174" i="13"/>
  <c r="K174" i="13"/>
  <c r="J174" i="13"/>
  <c r="W173" i="13"/>
  <c r="T173" i="13"/>
  <c r="S173" i="13"/>
  <c r="R173" i="13"/>
  <c r="O173" i="13"/>
  <c r="L173" i="13"/>
  <c r="K173" i="13"/>
  <c r="J173" i="13"/>
  <c r="W172" i="13"/>
  <c r="T172" i="13"/>
  <c r="S172" i="13"/>
  <c r="R172" i="13"/>
  <c r="O172" i="13"/>
  <c r="L172" i="13"/>
  <c r="K172" i="13"/>
  <c r="J172" i="13"/>
  <c r="W171" i="13"/>
  <c r="T171" i="13"/>
  <c r="S171" i="13"/>
  <c r="R171" i="13"/>
  <c r="O171" i="13"/>
  <c r="L171" i="13"/>
  <c r="K171" i="13"/>
  <c r="J171" i="13"/>
  <c r="W170" i="13"/>
  <c r="T170" i="13"/>
  <c r="S170" i="13"/>
  <c r="R170" i="13"/>
  <c r="O170" i="13"/>
  <c r="L170" i="13"/>
  <c r="K170" i="13"/>
  <c r="J170" i="13"/>
  <c r="W169" i="13"/>
  <c r="T169" i="13"/>
  <c r="S169" i="13"/>
  <c r="R169" i="13"/>
  <c r="O169" i="13"/>
  <c r="L169" i="13"/>
  <c r="K169" i="13"/>
  <c r="J169" i="13"/>
  <c r="W168" i="13"/>
  <c r="T168" i="13"/>
  <c r="S168" i="13"/>
  <c r="R168" i="13"/>
  <c r="O168" i="13"/>
  <c r="L168" i="13"/>
  <c r="K168" i="13"/>
  <c r="J168" i="13"/>
  <c r="W167" i="13"/>
  <c r="T167" i="13"/>
  <c r="S167" i="13"/>
  <c r="R167" i="13"/>
  <c r="O167" i="13"/>
  <c r="L167" i="13"/>
  <c r="K167" i="13"/>
  <c r="J167" i="13"/>
  <c r="W166" i="13"/>
  <c r="T166" i="13"/>
  <c r="S166" i="13"/>
  <c r="R166" i="13"/>
  <c r="O166" i="13"/>
  <c r="L166" i="13"/>
  <c r="K166" i="13"/>
  <c r="J166" i="13"/>
  <c r="W165" i="13"/>
  <c r="T165" i="13"/>
  <c r="S165" i="13"/>
  <c r="R165" i="13"/>
  <c r="O165" i="13"/>
  <c r="L165" i="13"/>
  <c r="K165" i="13"/>
  <c r="J165" i="13"/>
  <c r="W164" i="13"/>
  <c r="T164" i="13"/>
  <c r="S164" i="13"/>
  <c r="R164" i="13"/>
  <c r="O164" i="13"/>
  <c r="L164" i="13"/>
  <c r="K164" i="13"/>
  <c r="J164" i="13"/>
  <c r="W163" i="13"/>
  <c r="T163" i="13"/>
  <c r="S163" i="13"/>
  <c r="R163" i="13"/>
  <c r="O163" i="13"/>
  <c r="L163" i="13"/>
  <c r="K163" i="13"/>
  <c r="J163" i="13"/>
  <c r="W162" i="13"/>
  <c r="T162" i="13"/>
  <c r="S162" i="13"/>
  <c r="R162" i="13"/>
  <c r="O162" i="13"/>
  <c r="L162" i="13"/>
  <c r="K162" i="13"/>
  <c r="J162" i="13"/>
  <c r="W161" i="13"/>
  <c r="T161" i="13"/>
  <c r="S161" i="13"/>
  <c r="R161" i="13"/>
  <c r="O161" i="13"/>
  <c r="L161" i="13"/>
  <c r="K161" i="13"/>
  <c r="J161" i="13"/>
  <c r="W160" i="13"/>
  <c r="T160" i="13"/>
  <c r="S160" i="13"/>
  <c r="R160" i="13"/>
  <c r="O160" i="13"/>
  <c r="L160" i="13"/>
  <c r="K160" i="13"/>
  <c r="J160" i="13"/>
  <c r="W159" i="13"/>
  <c r="T159" i="13"/>
  <c r="S159" i="13"/>
  <c r="R159" i="13"/>
  <c r="O159" i="13"/>
  <c r="L159" i="13"/>
  <c r="K159" i="13"/>
  <c r="J159" i="13"/>
  <c r="W158" i="13"/>
  <c r="T158" i="13"/>
  <c r="S158" i="13"/>
  <c r="R158" i="13"/>
  <c r="O158" i="13"/>
  <c r="L158" i="13"/>
  <c r="K158" i="13"/>
  <c r="J158" i="13"/>
  <c r="W157" i="13"/>
  <c r="T157" i="13"/>
  <c r="S157" i="13"/>
  <c r="R157" i="13"/>
  <c r="O157" i="13"/>
  <c r="L157" i="13"/>
  <c r="K157" i="13"/>
  <c r="J157" i="13"/>
  <c r="W156" i="13"/>
  <c r="T156" i="13"/>
  <c r="S156" i="13"/>
  <c r="R156" i="13"/>
  <c r="O156" i="13"/>
  <c r="L156" i="13"/>
  <c r="K156" i="13"/>
  <c r="J156" i="13"/>
  <c r="W155" i="13"/>
  <c r="T155" i="13"/>
  <c r="S155" i="13"/>
  <c r="R155" i="13"/>
  <c r="O155" i="13"/>
  <c r="L155" i="13"/>
  <c r="K155" i="13"/>
  <c r="J155" i="13"/>
  <c r="W154" i="13"/>
  <c r="T154" i="13"/>
  <c r="S154" i="13"/>
  <c r="R154" i="13"/>
  <c r="O154" i="13"/>
  <c r="L154" i="13"/>
  <c r="K154" i="13"/>
  <c r="J154" i="13"/>
  <c r="W153" i="13"/>
  <c r="T153" i="13"/>
  <c r="S153" i="13"/>
  <c r="R153" i="13"/>
  <c r="O153" i="13"/>
  <c r="L153" i="13"/>
  <c r="K153" i="13"/>
  <c r="J153" i="13"/>
  <c r="W152" i="13"/>
  <c r="T152" i="13"/>
  <c r="S152" i="13"/>
  <c r="R152" i="13"/>
  <c r="O152" i="13"/>
  <c r="L152" i="13"/>
  <c r="K152" i="13"/>
  <c r="J152" i="13"/>
  <c r="W151" i="13"/>
  <c r="T151" i="13"/>
  <c r="S151" i="13"/>
  <c r="R151" i="13"/>
  <c r="O151" i="13"/>
  <c r="L151" i="13"/>
  <c r="K151" i="13"/>
  <c r="J151" i="13"/>
  <c r="W150" i="13"/>
  <c r="T150" i="13"/>
  <c r="S150" i="13"/>
  <c r="R150" i="13"/>
  <c r="O150" i="13"/>
  <c r="L150" i="13"/>
  <c r="K150" i="13"/>
  <c r="J150" i="13"/>
  <c r="W149" i="13"/>
  <c r="T149" i="13"/>
  <c r="S149" i="13"/>
  <c r="R149" i="13"/>
  <c r="O149" i="13"/>
  <c r="L149" i="13"/>
  <c r="K149" i="13"/>
  <c r="J149" i="13"/>
  <c r="W148" i="13"/>
  <c r="T148" i="13"/>
  <c r="S148" i="13"/>
  <c r="R148" i="13"/>
  <c r="O148" i="13"/>
  <c r="L148" i="13"/>
  <c r="K148" i="13"/>
  <c r="J148" i="13"/>
  <c r="W147" i="13"/>
  <c r="T147" i="13"/>
  <c r="S147" i="13"/>
  <c r="R147" i="13"/>
  <c r="O147" i="13"/>
  <c r="L147" i="13"/>
  <c r="K147" i="13"/>
  <c r="J147" i="13"/>
  <c r="W146" i="13"/>
  <c r="T146" i="13"/>
  <c r="S146" i="13"/>
  <c r="R146" i="13"/>
  <c r="O146" i="13"/>
  <c r="L146" i="13"/>
  <c r="K146" i="13"/>
  <c r="J146" i="13"/>
  <c r="W145" i="13"/>
  <c r="T145" i="13"/>
  <c r="S145" i="13"/>
  <c r="R145" i="13"/>
  <c r="O145" i="13"/>
  <c r="L145" i="13"/>
  <c r="K145" i="13"/>
  <c r="J145" i="13"/>
  <c r="W144" i="13"/>
  <c r="T144" i="13"/>
  <c r="S144" i="13"/>
  <c r="R144" i="13"/>
  <c r="O144" i="13"/>
  <c r="L144" i="13"/>
  <c r="K144" i="13"/>
  <c r="J144" i="13"/>
  <c r="W143" i="13"/>
  <c r="T143" i="13"/>
  <c r="S143" i="13"/>
  <c r="R143" i="13"/>
  <c r="O143" i="13"/>
  <c r="L143" i="13"/>
  <c r="K143" i="13"/>
  <c r="J143" i="13"/>
  <c r="W142" i="13"/>
  <c r="T142" i="13"/>
  <c r="S142" i="13"/>
  <c r="R142" i="13"/>
  <c r="O142" i="13"/>
  <c r="L142" i="13"/>
  <c r="K142" i="13"/>
  <c r="J142" i="13"/>
  <c r="W141" i="13"/>
  <c r="T141" i="13"/>
  <c r="S141" i="13"/>
  <c r="R141" i="13"/>
  <c r="O141" i="13"/>
  <c r="L141" i="13"/>
  <c r="K141" i="13"/>
  <c r="J141" i="13"/>
  <c r="W140" i="13"/>
  <c r="T140" i="13"/>
  <c r="S140" i="13"/>
  <c r="R140" i="13"/>
  <c r="O140" i="13"/>
  <c r="L140" i="13"/>
  <c r="K140" i="13"/>
  <c r="J140" i="13"/>
  <c r="W139" i="13"/>
  <c r="T139" i="13"/>
  <c r="S139" i="13"/>
  <c r="R139" i="13"/>
  <c r="O139" i="13"/>
  <c r="L139" i="13"/>
  <c r="K139" i="13"/>
  <c r="J139" i="13"/>
  <c r="W138" i="13"/>
  <c r="T138" i="13"/>
  <c r="S138" i="13"/>
  <c r="R138" i="13"/>
  <c r="O138" i="13"/>
  <c r="L138" i="13"/>
  <c r="K138" i="13"/>
  <c r="J138" i="13"/>
  <c r="W137" i="13"/>
  <c r="T137" i="13"/>
  <c r="S137" i="13"/>
  <c r="R137" i="13"/>
  <c r="O137" i="13"/>
  <c r="L137" i="13"/>
  <c r="K137" i="13"/>
  <c r="J137" i="13"/>
  <c r="W136" i="13"/>
  <c r="T136" i="13"/>
  <c r="S136" i="13"/>
  <c r="R136" i="13"/>
  <c r="O136" i="13"/>
  <c r="L136" i="13"/>
  <c r="K136" i="13"/>
  <c r="J136" i="13"/>
  <c r="W135" i="13"/>
  <c r="T135" i="13"/>
  <c r="S135" i="13"/>
  <c r="R135" i="13"/>
  <c r="O135" i="13"/>
  <c r="L135" i="13"/>
  <c r="K135" i="13"/>
  <c r="J135" i="13"/>
  <c r="W134" i="13"/>
  <c r="T134" i="13"/>
  <c r="S134" i="13"/>
  <c r="R134" i="13"/>
  <c r="O134" i="13"/>
  <c r="L134" i="13"/>
  <c r="K134" i="13"/>
  <c r="J134" i="13"/>
  <c r="W133" i="13"/>
  <c r="T133" i="13"/>
  <c r="S133" i="13"/>
  <c r="R133" i="13"/>
  <c r="O133" i="13"/>
  <c r="L133" i="13"/>
  <c r="K133" i="13"/>
  <c r="J133" i="13"/>
  <c r="W132" i="13"/>
  <c r="T132" i="13"/>
  <c r="S132" i="13"/>
  <c r="R132" i="13"/>
  <c r="O132" i="13"/>
  <c r="L132" i="13"/>
  <c r="K132" i="13"/>
  <c r="J132" i="13"/>
  <c r="W131" i="13"/>
  <c r="T131" i="13"/>
  <c r="S131" i="13"/>
  <c r="R131" i="13"/>
  <c r="O131" i="13"/>
  <c r="L131" i="13"/>
  <c r="K131" i="13"/>
  <c r="J131" i="13"/>
  <c r="W130" i="13"/>
  <c r="T130" i="13"/>
  <c r="S130" i="13"/>
  <c r="R130" i="13"/>
  <c r="O130" i="13"/>
  <c r="L130" i="13"/>
  <c r="K130" i="13"/>
  <c r="J130" i="13"/>
  <c r="W129" i="13"/>
  <c r="T129" i="13"/>
  <c r="S129" i="13"/>
  <c r="R129" i="13"/>
  <c r="O129" i="13"/>
  <c r="L129" i="13"/>
  <c r="K129" i="13"/>
  <c r="J129" i="13"/>
  <c r="W128" i="13"/>
  <c r="T128" i="13"/>
  <c r="S128" i="13"/>
  <c r="R128" i="13"/>
  <c r="O128" i="13"/>
  <c r="L128" i="13"/>
  <c r="K128" i="13"/>
  <c r="J128" i="13"/>
  <c r="W127" i="13"/>
  <c r="T127" i="13"/>
  <c r="S127" i="13"/>
  <c r="R127" i="13"/>
  <c r="O127" i="13"/>
  <c r="L127" i="13"/>
  <c r="K127" i="13"/>
  <c r="J127" i="13"/>
  <c r="W126" i="13"/>
  <c r="T126" i="13"/>
  <c r="S126" i="13"/>
  <c r="R126" i="13"/>
  <c r="O126" i="13"/>
  <c r="L126" i="13"/>
  <c r="K126" i="13"/>
  <c r="J126" i="13"/>
  <c r="W125" i="13"/>
  <c r="T125" i="13"/>
  <c r="S125" i="13"/>
  <c r="R125" i="13"/>
  <c r="O125" i="13"/>
  <c r="L125" i="13"/>
  <c r="K125" i="13"/>
  <c r="J125" i="13"/>
  <c r="W124" i="13"/>
  <c r="T124" i="13"/>
  <c r="S124" i="13"/>
  <c r="R124" i="13"/>
  <c r="O124" i="13"/>
  <c r="L124" i="13"/>
  <c r="K124" i="13"/>
  <c r="J124" i="13"/>
  <c r="W123" i="13"/>
  <c r="T123" i="13"/>
  <c r="S123" i="13"/>
  <c r="R123" i="13"/>
  <c r="O123" i="13"/>
  <c r="L123" i="13"/>
  <c r="K123" i="13"/>
  <c r="J123" i="13"/>
  <c r="W122" i="13"/>
  <c r="T122" i="13"/>
  <c r="S122" i="13"/>
  <c r="R122" i="13"/>
  <c r="O122" i="13"/>
  <c r="L122" i="13"/>
  <c r="K122" i="13"/>
  <c r="J122" i="13"/>
  <c r="W121" i="13"/>
  <c r="T121" i="13"/>
  <c r="S121" i="13"/>
  <c r="R121" i="13"/>
  <c r="O121" i="13"/>
  <c r="L121" i="13"/>
  <c r="K121" i="13"/>
  <c r="J121" i="13"/>
  <c r="W120" i="13"/>
  <c r="T120" i="13"/>
  <c r="S120" i="13"/>
  <c r="R120" i="13"/>
  <c r="O120" i="13"/>
  <c r="L120" i="13"/>
  <c r="K120" i="13"/>
  <c r="J120" i="13"/>
  <c r="W119" i="13"/>
  <c r="T119" i="13"/>
  <c r="S119" i="13"/>
  <c r="R119" i="13"/>
  <c r="O119" i="13"/>
  <c r="L119" i="13"/>
  <c r="K119" i="13"/>
  <c r="J119" i="13"/>
  <c r="W118" i="13"/>
  <c r="T118" i="13"/>
  <c r="S118" i="13"/>
  <c r="R118" i="13"/>
  <c r="O118" i="13"/>
  <c r="L118" i="13"/>
  <c r="K118" i="13"/>
  <c r="J118" i="13"/>
  <c r="W117" i="13"/>
  <c r="T117" i="13"/>
  <c r="S117" i="13"/>
  <c r="R117" i="13"/>
  <c r="O117" i="13"/>
  <c r="L117" i="13"/>
  <c r="K117" i="13"/>
  <c r="J117" i="13"/>
  <c r="W116" i="13"/>
  <c r="T116" i="13"/>
  <c r="S116" i="13"/>
  <c r="R116" i="13"/>
  <c r="O116" i="13"/>
  <c r="L116" i="13"/>
  <c r="K116" i="13"/>
  <c r="J116" i="13"/>
  <c r="W115" i="13"/>
  <c r="T115" i="13"/>
  <c r="S115" i="13"/>
  <c r="R115" i="13"/>
  <c r="O115" i="13"/>
  <c r="L115" i="13"/>
  <c r="K115" i="13"/>
  <c r="J115" i="13"/>
  <c r="W114" i="13"/>
  <c r="T114" i="13"/>
  <c r="S114" i="13"/>
  <c r="R114" i="13"/>
  <c r="O114" i="13"/>
  <c r="L114" i="13"/>
  <c r="K114" i="13"/>
  <c r="J114" i="13"/>
  <c r="W113" i="13"/>
  <c r="T113" i="13"/>
  <c r="S113" i="13"/>
  <c r="R113" i="13"/>
  <c r="O113" i="13"/>
  <c r="L113" i="13"/>
  <c r="K113" i="13"/>
  <c r="J113" i="13"/>
  <c r="W112" i="13"/>
  <c r="T112" i="13"/>
  <c r="S112" i="13"/>
  <c r="R112" i="13"/>
  <c r="O112" i="13"/>
  <c r="L112" i="13"/>
  <c r="K112" i="13"/>
  <c r="J112" i="13"/>
  <c r="W111" i="13"/>
  <c r="T111" i="13"/>
  <c r="S111" i="13"/>
  <c r="R111" i="13"/>
  <c r="O111" i="13"/>
  <c r="L111" i="13"/>
  <c r="K111" i="13"/>
  <c r="J111" i="13"/>
  <c r="W110" i="13"/>
  <c r="T110" i="13"/>
  <c r="S110" i="13"/>
  <c r="R110" i="13"/>
  <c r="O110" i="13"/>
  <c r="L110" i="13"/>
  <c r="K110" i="13"/>
  <c r="J110" i="13"/>
  <c r="W109" i="13"/>
  <c r="T109" i="13"/>
  <c r="S109" i="13"/>
  <c r="R109" i="13"/>
  <c r="O109" i="13"/>
  <c r="L109" i="13"/>
  <c r="K109" i="13"/>
  <c r="J109" i="13"/>
  <c r="W108" i="13"/>
  <c r="T108" i="13"/>
  <c r="S108" i="13"/>
  <c r="R108" i="13"/>
  <c r="O108" i="13"/>
  <c r="L108" i="13"/>
  <c r="K108" i="13"/>
  <c r="J108" i="13"/>
  <c r="W107" i="13"/>
  <c r="T107" i="13"/>
  <c r="S107" i="13"/>
  <c r="R107" i="13"/>
  <c r="O107" i="13"/>
  <c r="L107" i="13"/>
  <c r="K107" i="13"/>
  <c r="J107" i="13"/>
  <c r="W106" i="13"/>
  <c r="T106" i="13"/>
  <c r="S106" i="13"/>
  <c r="R106" i="13"/>
  <c r="O106" i="13"/>
  <c r="L106" i="13"/>
  <c r="K106" i="13"/>
  <c r="J106" i="13"/>
  <c r="W105" i="13"/>
  <c r="T105" i="13"/>
  <c r="S105" i="13"/>
  <c r="R105" i="13"/>
  <c r="O105" i="13"/>
  <c r="L105" i="13"/>
  <c r="K105" i="13"/>
  <c r="J105" i="13"/>
  <c r="W104" i="13"/>
  <c r="T104" i="13"/>
  <c r="S104" i="13"/>
  <c r="R104" i="13"/>
  <c r="O104" i="13"/>
  <c r="L104" i="13"/>
  <c r="K104" i="13"/>
  <c r="J104" i="13"/>
  <c r="W103" i="13"/>
  <c r="T103" i="13"/>
  <c r="S103" i="13"/>
  <c r="R103" i="13"/>
  <c r="O103" i="13"/>
  <c r="L103" i="13"/>
  <c r="K103" i="13"/>
  <c r="J103" i="13"/>
  <c r="W102" i="13"/>
  <c r="T102" i="13"/>
  <c r="S102" i="13"/>
  <c r="R102" i="13"/>
  <c r="O102" i="13"/>
  <c r="L102" i="13"/>
  <c r="K102" i="13"/>
  <c r="J102" i="13"/>
  <c r="W101" i="13"/>
  <c r="T101" i="13"/>
  <c r="S101" i="13"/>
  <c r="R101" i="13"/>
  <c r="O101" i="13"/>
  <c r="L101" i="13"/>
  <c r="K101" i="13"/>
  <c r="J101" i="13"/>
  <c r="W100" i="13"/>
  <c r="T100" i="13"/>
  <c r="S100" i="13"/>
  <c r="R100" i="13"/>
  <c r="O100" i="13"/>
  <c r="L100" i="13"/>
  <c r="K100" i="13"/>
  <c r="J100" i="13"/>
  <c r="W99" i="13"/>
  <c r="T99" i="13"/>
  <c r="S99" i="13"/>
  <c r="R99" i="13"/>
  <c r="O99" i="13"/>
  <c r="L99" i="13"/>
  <c r="K99" i="13"/>
  <c r="J99" i="13"/>
  <c r="W98" i="13"/>
  <c r="T98" i="13"/>
  <c r="S98" i="13"/>
  <c r="R98" i="13"/>
  <c r="O98" i="13"/>
  <c r="L98" i="13"/>
  <c r="K98" i="13"/>
  <c r="J98" i="13"/>
  <c r="W97" i="13"/>
  <c r="T97" i="13"/>
  <c r="S97" i="13"/>
  <c r="R97" i="13"/>
  <c r="O97" i="13"/>
  <c r="L97" i="13"/>
  <c r="K97" i="13"/>
  <c r="J97" i="13"/>
  <c r="W96" i="13"/>
  <c r="T96" i="13"/>
  <c r="S96" i="13"/>
  <c r="R96" i="13"/>
  <c r="O96" i="13"/>
  <c r="L96" i="13"/>
  <c r="K96" i="13"/>
  <c r="J96" i="13"/>
  <c r="W95" i="13"/>
  <c r="T95" i="13"/>
  <c r="S95" i="13"/>
  <c r="R95" i="13"/>
  <c r="O95" i="13"/>
  <c r="L95" i="13"/>
  <c r="K95" i="13"/>
  <c r="J95" i="13"/>
  <c r="W94" i="13"/>
  <c r="T94" i="13"/>
  <c r="S94" i="13"/>
  <c r="R94" i="13"/>
  <c r="O94" i="13"/>
  <c r="L94" i="13"/>
  <c r="K94" i="13"/>
  <c r="J94" i="13"/>
  <c r="W93" i="13"/>
  <c r="T93" i="13"/>
  <c r="S93" i="13"/>
  <c r="R93" i="13"/>
  <c r="O93" i="13"/>
  <c r="L93" i="13"/>
  <c r="K93" i="13"/>
  <c r="J93" i="13"/>
  <c r="W92" i="13"/>
  <c r="T92" i="13"/>
  <c r="S92" i="13"/>
  <c r="R92" i="13"/>
  <c r="O92" i="13"/>
  <c r="L92" i="13"/>
  <c r="K92" i="13"/>
  <c r="J92" i="13"/>
  <c r="W91" i="13"/>
  <c r="T91" i="13"/>
  <c r="S91" i="13"/>
  <c r="R91" i="13"/>
  <c r="O91" i="13"/>
  <c r="L91" i="13"/>
  <c r="K91" i="13"/>
  <c r="J91" i="13"/>
  <c r="W90" i="13"/>
  <c r="T90" i="13"/>
  <c r="S90" i="13"/>
  <c r="R90" i="13"/>
  <c r="O90" i="13"/>
  <c r="L90" i="13"/>
  <c r="K90" i="13"/>
  <c r="J90" i="13"/>
  <c r="W89" i="13"/>
  <c r="T89" i="13"/>
  <c r="S89" i="13"/>
  <c r="R89" i="13"/>
  <c r="O89" i="13"/>
  <c r="L89" i="13"/>
  <c r="K89" i="13"/>
  <c r="J89" i="13"/>
  <c r="W88" i="13"/>
  <c r="T88" i="13"/>
  <c r="S88" i="13"/>
  <c r="R88" i="13"/>
  <c r="O88" i="13"/>
  <c r="L88" i="13"/>
  <c r="K88" i="13"/>
  <c r="J88" i="13"/>
  <c r="W87" i="13"/>
  <c r="T87" i="13"/>
  <c r="S87" i="13"/>
  <c r="R87" i="13"/>
  <c r="O87" i="13"/>
  <c r="L87" i="13"/>
  <c r="K87" i="13"/>
  <c r="J87" i="13"/>
  <c r="W86" i="13"/>
  <c r="T86" i="13"/>
  <c r="S86" i="13"/>
  <c r="R86" i="13"/>
  <c r="O86" i="13"/>
  <c r="L86" i="13"/>
  <c r="K86" i="13"/>
  <c r="J86" i="13"/>
  <c r="W85" i="13"/>
  <c r="T85" i="13"/>
  <c r="S85" i="13"/>
  <c r="R85" i="13"/>
  <c r="O85" i="13"/>
  <c r="L85" i="13"/>
  <c r="K85" i="13"/>
  <c r="J85" i="13"/>
  <c r="W84" i="13"/>
  <c r="T84" i="13"/>
  <c r="S84" i="13"/>
  <c r="R84" i="13"/>
  <c r="O84" i="13"/>
  <c r="L84" i="13"/>
  <c r="K84" i="13"/>
  <c r="J84" i="13"/>
  <c r="W83" i="13"/>
  <c r="T83" i="13"/>
  <c r="S83" i="13"/>
  <c r="R83" i="13"/>
  <c r="O83" i="13"/>
  <c r="L83" i="13"/>
  <c r="K83" i="13"/>
  <c r="J83" i="13"/>
  <c r="W82" i="13"/>
  <c r="T82" i="13"/>
  <c r="S82" i="13"/>
  <c r="R82" i="13"/>
  <c r="O82" i="13"/>
  <c r="L82" i="13"/>
  <c r="K82" i="13"/>
  <c r="J82" i="13"/>
  <c r="W81" i="13"/>
  <c r="T81" i="13"/>
  <c r="S81" i="13"/>
  <c r="R81" i="13"/>
  <c r="O81" i="13"/>
  <c r="L81" i="13"/>
  <c r="K81" i="13"/>
  <c r="J81" i="13"/>
  <c r="W80" i="13"/>
  <c r="T80" i="13"/>
  <c r="S80" i="13"/>
  <c r="R80" i="13"/>
  <c r="O80" i="13"/>
  <c r="L80" i="13"/>
  <c r="K80" i="13"/>
  <c r="J80" i="13"/>
  <c r="W79" i="13"/>
  <c r="T79" i="13"/>
  <c r="S79" i="13"/>
  <c r="R79" i="13"/>
  <c r="O79" i="13"/>
  <c r="L79" i="13"/>
  <c r="K79" i="13"/>
  <c r="J79" i="13"/>
  <c r="W78" i="13"/>
  <c r="T78" i="13"/>
  <c r="S78" i="13"/>
  <c r="R78" i="13"/>
  <c r="O78" i="13"/>
  <c r="L78" i="13"/>
  <c r="K78" i="13"/>
  <c r="J78" i="13"/>
  <c r="W77" i="13"/>
  <c r="T77" i="13"/>
  <c r="S77" i="13"/>
  <c r="R77" i="13"/>
  <c r="O77" i="13"/>
  <c r="L77" i="13"/>
  <c r="K77" i="13"/>
  <c r="J77" i="13"/>
  <c r="W76" i="13"/>
  <c r="T76" i="13"/>
  <c r="S76" i="13"/>
  <c r="R76" i="13"/>
  <c r="O76" i="13"/>
  <c r="L76" i="13"/>
  <c r="K76" i="13"/>
  <c r="J76" i="13"/>
  <c r="W75" i="13"/>
  <c r="T75" i="13"/>
  <c r="S75" i="13"/>
  <c r="R75" i="13"/>
  <c r="O75" i="13"/>
  <c r="L75" i="13"/>
  <c r="K75" i="13"/>
  <c r="J75" i="13"/>
  <c r="W74" i="13"/>
  <c r="T74" i="13"/>
  <c r="S74" i="13"/>
  <c r="R74" i="13"/>
  <c r="O74" i="13"/>
  <c r="L74" i="13"/>
  <c r="K74" i="13"/>
  <c r="J74" i="13"/>
  <c r="W73" i="13"/>
  <c r="T73" i="13"/>
  <c r="S73" i="13"/>
  <c r="R73" i="13"/>
  <c r="O73" i="13"/>
  <c r="L73" i="13"/>
  <c r="K73" i="13"/>
  <c r="J73" i="13"/>
  <c r="W72" i="13"/>
  <c r="T72" i="13"/>
  <c r="S72" i="13"/>
  <c r="R72" i="13"/>
  <c r="O72" i="13"/>
  <c r="L72" i="13"/>
  <c r="K72" i="13"/>
  <c r="J72" i="13"/>
  <c r="W71" i="13"/>
  <c r="T71" i="13"/>
  <c r="S71" i="13"/>
  <c r="R71" i="13"/>
  <c r="O71" i="13"/>
  <c r="L71" i="13"/>
  <c r="K71" i="13"/>
  <c r="J71" i="13"/>
  <c r="W70" i="13"/>
  <c r="T70" i="13"/>
  <c r="S70" i="13"/>
  <c r="R70" i="13"/>
  <c r="O70" i="13"/>
  <c r="L70" i="13"/>
  <c r="K70" i="13"/>
  <c r="J70" i="13"/>
  <c r="W69" i="13"/>
  <c r="T69" i="13"/>
  <c r="S69" i="13"/>
  <c r="R69" i="13"/>
  <c r="O69" i="13"/>
  <c r="L69" i="13"/>
  <c r="K69" i="13"/>
  <c r="J69" i="13"/>
  <c r="W68" i="13"/>
  <c r="T68" i="13"/>
  <c r="S68" i="13"/>
  <c r="R68" i="13"/>
  <c r="O68" i="13"/>
  <c r="L68" i="13"/>
  <c r="K68" i="13"/>
  <c r="J68" i="13"/>
  <c r="W67" i="13"/>
  <c r="T67" i="13"/>
  <c r="S67" i="13"/>
  <c r="R67" i="13"/>
  <c r="O67" i="13"/>
  <c r="L67" i="13"/>
  <c r="K67" i="13"/>
  <c r="J67" i="13"/>
  <c r="W66" i="13"/>
  <c r="T66" i="13"/>
  <c r="S66" i="13"/>
  <c r="R66" i="13"/>
  <c r="O66" i="13"/>
  <c r="L66" i="13"/>
  <c r="K66" i="13"/>
  <c r="J66" i="13"/>
  <c r="W65" i="13"/>
  <c r="T65" i="13"/>
  <c r="S65" i="13"/>
  <c r="R65" i="13"/>
  <c r="O65" i="13"/>
  <c r="L65" i="13"/>
  <c r="K65" i="13"/>
  <c r="J65" i="13"/>
  <c r="W64" i="13"/>
  <c r="T64" i="13"/>
  <c r="S64" i="13"/>
  <c r="R64" i="13"/>
  <c r="O64" i="13"/>
  <c r="L64" i="13"/>
  <c r="K64" i="13"/>
  <c r="J64" i="13"/>
  <c r="W63" i="13"/>
  <c r="T63" i="13"/>
  <c r="S63" i="13"/>
  <c r="R63" i="13"/>
  <c r="O63" i="13"/>
  <c r="L63" i="13"/>
  <c r="K63" i="13"/>
  <c r="J63" i="13"/>
  <c r="W62" i="13"/>
  <c r="T62" i="13"/>
  <c r="S62" i="13"/>
  <c r="R62" i="13"/>
  <c r="O62" i="13"/>
  <c r="L62" i="13"/>
  <c r="K62" i="13"/>
  <c r="J62" i="13"/>
  <c r="W61" i="13"/>
  <c r="T61" i="13"/>
  <c r="S61" i="13"/>
  <c r="R61" i="13"/>
  <c r="O61" i="13"/>
  <c r="L61" i="13"/>
  <c r="K61" i="13"/>
  <c r="J61" i="13"/>
  <c r="W60" i="13"/>
  <c r="T60" i="13"/>
  <c r="S60" i="13"/>
  <c r="R60" i="13"/>
  <c r="O60" i="13"/>
  <c r="L60" i="13"/>
  <c r="K60" i="13"/>
  <c r="J60" i="13"/>
  <c r="W59" i="13"/>
  <c r="T59" i="13"/>
  <c r="S59" i="13"/>
  <c r="R59" i="13"/>
  <c r="O59" i="13"/>
  <c r="L59" i="13"/>
  <c r="K59" i="13"/>
  <c r="J59" i="13"/>
  <c r="W58" i="13"/>
  <c r="T58" i="13"/>
  <c r="S58" i="13"/>
  <c r="R58" i="13"/>
  <c r="O58" i="13"/>
  <c r="L58" i="13"/>
  <c r="K58" i="13"/>
  <c r="J58" i="13"/>
  <c r="W57" i="13"/>
  <c r="T57" i="13"/>
  <c r="S57" i="13"/>
  <c r="R57" i="13"/>
  <c r="O57" i="13"/>
  <c r="L57" i="13"/>
  <c r="K57" i="13"/>
  <c r="J57" i="13"/>
  <c r="W56" i="13"/>
  <c r="T56" i="13"/>
  <c r="S56" i="13"/>
  <c r="R56" i="13"/>
  <c r="O56" i="13"/>
  <c r="L56" i="13"/>
  <c r="K56" i="13"/>
  <c r="J56" i="13"/>
  <c r="W55" i="13"/>
  <c r="T55" i="13"/>
  <c r="S55" i="13"/>
  <c r="R55" i="13"/>
  <c r="O55" i="13"/>
  <c r="L55" i="13"/>
  <c r="K55" i="13"/>
  <c r="J55" i="13"/>
  <c r="W54" i="13"/>
  <c r="T54" i="13"/>
  <c r="S54" i="13"/>
  <c r="R54" i="13"/>
  <c r="O54" i="13"/>
  <c r="L54" i="13"/>
  <c r="K54" i="13"/>
  <c r="J54" i="13"/>
  <c r="W53" i="13"/>
  <c r="T53" i="13"/>
  <c r="S53" i="13"/>
  <c r="R53" i="13"/>
  <c r="O53" i="13"/>
  <c r="L53" i="13"/>
  <c r="K53" i="13"/>
  <c r="J53" i="13"/>
  <c r="W52" i="13"/>
  <c r="T52" i="13"/>
  <c r="S52" i="13"/>
  <c r="R52" i="13"/>
  <c r="O52" i="13"/>
  <c r="L52" i="13"/>
  <c r="K52" i="13"/>
  <c r="J52" i="13"/>
  <c r="W51" i="13"/>
  <c r="T51" i="13"/>
  <c r="S51" i="13"/>
  <c r="R51" i="13"/>
  <c r="O51" i="13"/>
  <c r="L51" i="13"/>
  <c r="K51" i="13"/>
  <c r="J51" i="13"/>
  <c r="W50" i="13"/>
  <c r="T50" i="13"/>
  <c r="S50" i="13"/>
  <c r="R50" i="13"/>
  <c r="O50" i="13"/>
  <c r="L50" i="13"/>
  <c r="K50" i="13"/>
  <c r="J50" i="13"/>
  <c r="W49" i="13"/>
  <c r="T49" i="13"/>
  <c r="S49" i="13"/>
  <c r="R49" i="13"/>
  <c r="O49" i="13"/>
  <c r="L49" i="13"/>
  <c r="K49" i="13"/>
  <c r="J49" i="13"/>
  <c r="W48" i="13"/>
  <c r="T48" i="13"/>
  <c r="S48" i="13"/>
  <c r="R48" i="13"/>
  <c r="O48" i="13"/>
  <c r="L48" i="13"/>
  <c r="K48" i="13"/>
  <c r="J48" i="13"/>
  <c r="W47" i="13"/>
  <c r="T47" i="13"/>
  <c r="S47" i="13"/>
  <c r="R47" i="13"/>
  <c r="O47" i="13"/>
  <c r="L47" i="13"/>
  <c r="K47" i="13"/>
  <c r="J47" i="13"/>
  <c r="W46" i="13"/>
  <c r="T46" i="13"/>
  <c r="S46" i="13"/>
  <c r="R46" i="13"/>
  <c r="O46" i="13"/>
  <c r="L46" i="13"/>
  <c r="K46" i="13"/>
  <c r="J46" i="13"/>
  <c r="W45" i="13"/>
  <c r="T45" i="13"/>
  <c r="S45" i="13"/>
  <c r="R45" i="13"/>
  <c r="O45" i="13"/>
  <c r="L45" i="13"/>
  <c r="K45" i="13"/>
  <c r="J45" i="13"/>
  <c r="W44" i="13"/>
  <c r="T44" i="13"/>
  <c r="S44" i="13"/>
  <c r="R44" i="13"/>
  <c r="O44" i="13"/>
  <c r="L44" i="13"/>
  <c r="K44" i="13"/>
  <c r="J44" i="13"/>
  <c r="W43" i="13"/>
  <c r="T43" i="13"/>
  <c r="S43" i="13"/>
  <c r="R43" i="13"/>
  <c r="O43" i="13"/>
  <c r="L43" i="13"/>
  <c r="K43" i="13"/>
  <c r="J43" i="13"/>
  <c r="W42" i="13"/>
  <c r="T42" i="13"/>
  <c r="S42" i="13"/>
  <c r="R42" i="13"/>
  <c r="O42" i="13"/>
  <c r="L42" i="13"/>
  <c r="K42" i="13"/>
  <c r="J42" i="13"/>
  <c r="W41" i="13"/>
  <c r="T41" i="13"/>
  <c r="S41" i="13"/>
  <c r="R41" i="13"/>
  <c r="O41" i="13"/>
  <c r="L41" i="13"/>
  <c r="K41" i="13"/>
  <c r="J41" i="13"/>
  <c r="W40" i="13"/>
  <c r="T40" i="13"/>
  <c r="S40" i="13"/>
  <c r="R40" i="13"/>
  <c r="O40" i="13"/>
  <c r="L40" i="13"/>
  <c r="K40" i="13"/>
  <c r="J40" i="13"/>
  <c r="W39" i="13"/>
  <c r="T39" i="13"/>
  <c r="S39" i="13"/>
  <c r="R39" i="13"/>
  <c r="O39" i="13"/>
  <c r="L39" i="13"/>
  <c r="K39" i="13"/>
  <c r="J39" i="13"/>
  <c r="W38" i="13"/>
  <c r="T38" i="13"/>
  <c r="S38" i="13"/>
  <c r="R38" i="13"/>
  <c r="O38" i="13"/>
  <c r="L38" i="13"/>
  <c r="K38" i="13"/>
  <c r="J38" i="13"/>
  <c r="W37" i="13"/>
  <c r="T37" i="13"/>
  <c r="S37" i="13"/>
  <c r="R37" i="13"/>
  <c r="O37" i="13"/>
  <c r="L37" i="13"/>
  <c r="K37" i="13"/>
  <c r="J37" i="13"/>
  <c r="W36" i="13"/>
  <c r="T36" i="13"/>
  <c r="S36" i="13"/>
  <c r="R36" i="13"/>
  <c r="O36" i="13"/>
  <c r="L36" i="13"/>
  <c r="K36" i="13"/>
  <c r="J36" i="13"/>
  <c r="W35" i="13"/>
  <c r="T35" i="13"/>
  <c r="S35" i="13"/>
  <c r="R35" i="13"/>
  <c r="O35" i="13"/>
  <c r="L35" i="13"/>
  <c r="K35" i="13"/>
  <c r="J35" i="13"/>
  <c r="W34" i="13"/>
  <c r="T34" i="13"/>
  <c r="S34" i="13"/>
  <c r="R34" i="13"/>
  <c r="O34" i="13"/>
  <c r="L34" i="13"/>
  <c r="K34" i="13"/>
  <c r="J34" i="13"/>
  <c r="W33" i="13"/>
  <c r="T33" i="13"/>
  <c r="S33" i="13"/>
  <c r="R33" i="13"/>
  <c r="O33" i="13"/>
  <c r="L33" i="13"/>
  <c r="K33" i="13"/>
  <c r="J33" i="13"/>
  <c r="W32" i="13"/>
  <c r="T32" i="13"/>
  <c r="S32" i="13"/>
  <c r="R32" i="13"/>
  <c r="O32" i="13"/>
  <c r="L32" i="13"/>
  <c r="K32" i="13"/>
  <c r="J32" i="13"/>
  <c r="W31" i="13"/>
  <c r="T31" i="13"/>
  <c r="S31" i="13"/>
  <c r="R31" i="13"/>
  <c r="O31" i="13"/>
  <c r="L31" i="13"/>
  <c r="K31" i="13"/>
  <c r="J31" i="13"/>
  <c r="W30" i="13"/>
  <c r="T30" i="13"/>
  <c r="S30" i="13"/>
  <c r="R30" i="13"/>
  <c r="O30" i="13"/>
  <c r="L30" i="13"/>
  <c r="K30" i="13"/>
  <c r="J30" i="13"/>
  <c r="W29" i="13"/>
  <c r="T29" i="13"/>
  <c r="S29" i="13"/>
  <c r="R29" i="13"/>
  <c r="O29" i="13"/>
  <c r="L29" i="13"/>
  <c r="K29" i="13"/>
  <c r="J29" i="13"/>
  <c r="W28" i="13"/>
  <c r="T28" i="13"/>
  <c r="S28" i="13"/>
  <c r="R28" i="13"/>
  <c r="O28" i="13"/>
  <c r="L28" i="13"/>
  <c r="K28" i="13"/>
  <c r="J28" i="13"/>
  <c r="W27" i="13"/>
  <c r="T27" i="13"/>
  <c r="S27" i="13"/>
  <c r="R27" i="13"/>
  <c r="O27" i="13"/>
  <c r="L27" i="13"/>
  <c r="K27" i="13"/>
  <c r="J27" i="13"/>
  <c r="W26" i="13"/>
  <c r="T26" i="13"/>
  <c r="S26" i="13"/>
  <c r="R26" i="13"/>
  <c r="O26" i="13"/>
  <c r="L26" i="13"/>
  <c r="K26" i="13"/>
  <c r="J26" i="13"/>
  <c r="W25" i="13"/>
  <c r="T25" i="13"/>
  <c r="S25" i="13"/>
  <c r="R25" i="13"/>
  <c r="O25" i="13"/>
  <c r="L25" i="13"/>
  <c r="K25" i="13"/>
  <c r="J25" i="13"/>
  <c r="W24" i="13"/>
  <c r="T24" i="13"/>
  <c r="S24" i="13"/>
  <c r="R24" i="13"/>
  <c r="O24" i="13"/>
  <c r="L24" i="13"/>
  <c r="K24" i="13"/>
  <c r="J24" i="13"/>
  <c r="W23" i="13"/>
  <c r="T23" i="13"/>
  <c r="S23" i="13"/>
  <c r="R23" i="13"/>
  <c r="O23" i="13"/>
  <c r="L23" i="13"/>
  <c r="K23" i="13"/>
  <c r="J23" i="13"/>
  <c r="W22" i="13"/>
  <c r="T22" i="13"/>
  <c r="S22" i="13"/>
  <c r="R22" i="13"/>
  <c r="O22" i="13"/>
  <c r="L22" i="13"/>
  <c r="K22" i="13"/>
  <c r="J22" i="13"/>
  <c r="W21" i="13"/>
  <c r="T21" i="13"/>
  <c r="S21" i="13"/>
  <c r="R21" i="13"/>
  <c r="O21" i="13"/>
  <c r="L21" i="13"/>
  <c r="K21" i="13"/>
  <c r="J21" i="13"/>
  <c r="W20" i="13"/>
  <c r="T20" i="13"/>
  <c r="S20" i="13"/>
  <c r="R20" i="13"/>
  <c r="O20" i="13"/>
  <c r="L20" i="13"/>
  <c r="K20" i="13"/>
  <c r="J20" i="13"/>
  <c r="X19" i="13"/>
  <c r="W19" i="13"/>
  <c r="U19" i="13"/>
  <c r="T19" i="13"/>
  <c r="S19" i="13"/>
  <c r="R19" i="13"/>
  <c r="P19" i="13"/>
  <c r="O19" i="13"/>
  <c r="M19" i="13"/>
  <c r="L19" i="13"/>
  <c r="K19" i="13"/>
  <c r="J19" i="13"/>
  <c r="X18" i="13"/>
  <c r="W18" i="13"/>
  <c r="U18" i="13"/>
  <c r="T18" i="13"/>
  <c r="S18" i="13"/>
  <c r="R18" i="13"/>
  <c r="P18" i="13"/>
  <c r="O18" i="13"/>
  <c r="M18" i="13"/>
  <c r="L18" i="13"/>
  <c r="K18" i="13"/>
  <c r="J18" i="13"/>
  <c r="X17" i="13"/>
  <c r="W17" i="13"/>
  <c r="U17" i="13"/>
  <c r="T17" i="13"/>
  <c r="S17" i="13"/>
  <c r="R17" i="13"/>
  <c r="P17" i="13"/>
  <c r="O17" i="13"/>
  <c r="M17" i="13"/>
  <c r="L17" i="13"/>
  <c r="K17" i="13"/>
  <c r="J17" i="13"/>
  <c r="X16" i="13"/>
  <c r="W16" i="13"/>
  <c r="U16" i="13"/>
  <c r="T16" i="13"/>
  <c r="S16" i="13"/>
  <c r="R16" i="13"/>
  <c r="P16" i="13"/>
  <c r="O16" i="13"/>
  <c r="M16" i="13"/>
  <c r="L16" i="13"/>
  <c r="K16" i="13"/>
  <c r="J16" i="13"/>
  <c r="X15" i="13"/>
  <c r="W15" i="13"/>
  <c r="U15" i="13"/>
  <c r="T15" i="13"/>
  <c r="S15" i="13"/>
  <c r="R15" i="13"/>
  <c r="P15" i="13"/>
  <c r="O15" i="13"/>
  <c r="M15" i="13"/>
  <c r="L15" i="13"/>
  <c r="K15" i="13"/>
  <c r="J15" i="13"/>
  <c r="X14" i="13"/>
  <c r="W14" i="13"/>
  <c r="U14" i="13"/>
  <c r="T14" i="13"/>
  <c r="S14" i="13"/>
  <c r="R14" i="13"/>
  <c r="P14" i="13"/>
  <c r="O14" i="13"/>
  <c r="M14" i="13"/>
  <c r="L14" i="13"/>
  <c r="K14" i="13"/>
  <c r="J14" i="13"/>
  <c r="X13" i="13"/>
  <c r="W13" i="13"/>
  <c r="U13" i="13"/>
  <c r="T13" i="13"/>
  <c r="S13" i="13"/>
  <c r="R13" i="13"/>
  <c r="P13" i="13"/>
  <c r="O13" i="13"/>
  <c r="M13" i="13"/>
  <c r="L13" i="13"/>
  <c r="K13" i="13"/>
  <c r="J13" i="13"/>
  <c r="X12" i="13"/>
  <c r="W12" i="13"/>
  <c r="U12" i="13"/>
  <c r="T12" i="13"/>
  <c r="S12" i="13"/>
  <c r="R12" i="13"/>
  <c r="P12" i="13"/>
  <c r="O12" i="13"/>
  <c r="M12" i="13"/>
  <c r="L12" i="13"/>
  <c r="K12" i="13"/>
  <c r="J12" i="13"/>
  <c r="X11" i="13"/>
  <c r="W11" i="13"/>
  <c r="U11" i="13"/>
  <c r="T11" i="13"/>
  <c r="S11" i="13"/>
  <c r="R11" i="13"/>
  <c r="P11" i="13"/>
  <c r="O11" i="13"/>
  <c r="M11" i="13"/>
  <c r="L11" i="13"/>
  <c r="K11" i="13"/>
  <c r="J11" i="13"/>
  <c r="X10" i="13"/>
  <c r="W10" i="13"/>
  <c r="U10" i="13"/>
  <c r="T10" i="13"/>
  <c r="S10" i="13"/>
  <c r="R10" i="13"/>
  <c r="P10" i="13"/>
  <c r="O10" i="13"/>
  <c r="M10" i="13"/>
  <c r="L10" i="13"/>
  <c r="K10" i="13"/>
  <c r="J10" i="13"/>
  <c r="X9" i="13"/>
  <c r="W9" i="13"/>
  <c r="U9" i="13"/>
  <c r="T9" i="13"/>
  <c r="S9" i="13"/>
  <c r="R9" i="13"/>
  <c r="P9" i="13"/>
  <c r="O9" i="13"/>
  <c r="M9" i="13"/>
  <c r="L9" i="13"/>
  <c r="K9" i="13"/>
  <c r="J9" i="13"/>
  <c r="X8" i="13"/>
  <c r="W8" i="13"/>
  <c r="U8" i="13"/>
  <c r="T8" i="13"/>
  <c r="S8" i="13"/>
  <c r="R8" i="13"/>
  <c r="P8" i="13"/>
  <c r="O8" i="13"/>
  <c r="M8" i="13"/>
  <c r="L8" i="13"/>
  <c r="K8" i="13"/>
  <c r="J8" i="13"/>
  <c r="X7" i="13"/>
  <c r="W7" i="13"/>
  <c r="U7" i="13"/>
  <c r="T7" i="13"/>
  <c r="S7" i="13"/>
  <c r="R7" i="13"/>
  <c r="P7" i="13"/>
  <c r="O7" i="13"/>
  <c r="M7" i="13"/>
  <c r="L7" i="13"/>
  <c r="K7" i="13"/>
  <c r="J7" i="13"/>
  <c r="X6" i="13"/>
  <c r="W6" i="13"/>
  <c r="U6" i="13"/>
  <c r="T6" i="13"/>
  <c r="S6" i="13"/>
  <c r="R6" i="13"/>
  <c r="P6" i="13"/>
  <c r="O6" i="13"/>
  <c r="M6" i="13"/>
  <c r="L6" i="13"/>
  <c r="K6" i="13"/>
  <c r="J6" i="13"/>
  <c r="X5" i="13"/>
  <c r="W5" i="13"/>
  <c r="U5" i="13"/>
  <c r="T5" i="13"/>
  <c r="S5" i="13"/>
  <c r="R5" i="13"/>
  <c r="P5" i="13"/>
  <c r="O5" i="13"/>
  <c r="M5" i="13"/>
  <c r="L5" i="13"/>
  <c r="K5" i="13"/>
  <c r="J5" i="13"/>
  <c r="X4" i="13"/>
  <c r="W4" i="13"/>
  <c r="U4" i="13"/>
  <c r="T4" i="13"/>
  <c r="S4" i="13"/>
  <c r="R4" i="13"/>
  <c r="P4" i="13"/>
  <c r="O4" i="13"/>
  <c r="M4" i="13"/>
  <c r="L4" i="13"/>
  <c r="K4" i="13"/>
  <c r="J4" i="13"/>
  <c r="X3" i="13"/>
  <c r="W3" i="13"/>
  <c r="U3" i="13"/>
  <c r="T3" i="13"/>
  <c r="S3" i="13"/>
  <c r="R3" i="13"/>
  <c r="P3" i="13"/>
  <c r="O3" i="13"/>
  <c r="M3" i="13"/>
  <c r="L3" i="13"/>
  <c r="K3" i="13"/>
  <c r="J3" i="13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2" i="9"/>
  <c r="K310" i="9"/>
  <c r="S310" i="9"/>
  <c r="K311" i="9"/>
  <c r="S311" i="9"/>
  <c r="S309" i="9"/>
  <c r="K309" i="9"/>
  <c r="S308" i="9"/>
  <c r="K308" i="9"/>
  <c r="S307" i="9"/>
  <c r="K307" i="9"/>
  <c r="S306" i="9"/>
  <c r="K306" i="9"/>
  <c r="S305" i="9"/>
  <c r="K305" i="9"/>
  <c r="S304" i="9"/>
  <c r="K304" i="9"/>
  <c r="S303" i="9"/>
  <c r="K303" i="9"/>
  <c r="S302" i="9"/>
  <c r="K302" i="9"/>
  <c r="S301" i="9"/>
  <c r="K301" i="9"/>
  <c r="S300" i="9"/>
  <c r="K300" i="9"/>
  <c r="S299" i="9"/>
  <c r="K299" i="9"/>
  <c r="S298" i="9"/>
  <c r="K298" i="9"/>
  <c r="S297" i="9"/>
  <c r="K297" i="9"/>
  <c r="S296" i="9"/>
  <c r="K296" i="9"/>
  <c r="S295" i="9"/>
  <c r="K295" i="9"/>
  <c r="S294" i="9"/>
  <c r="K294" i="9"/>
  <c r="S293" i="9"/>
  <c r="K293" i="9"/>
  <c r="S292" i="9"/>
  <c r="K292" i="9"/>
  <c r="S291" i="9"/>
  <c r="K291" i="9"/>
  <c r="S290" i="9"/>
  <c r="K290" i="9"/>
  <c r="S289" i="9"/>
  <c r="K289" i="9"/>
  <c r="S288" i="9"/>
  <c r="K288" i="9"/>
  <c r="S287" i="9"/>
  <c r="K287" i="9"/>
  <c r="S286" i="9"/>
  <c r="K286" i="9"/>
  <c r="S285" i="9"/>
  <c r="K285" i="9"/>
  <c r="S284" i="9"/>
  <c r="K284" i="9"/>
  <c r="S283" i="9"/>
  <c r="K283" i="9"/>
  <c r="S282" i="9"/>
  <c r="K282" i="9"/>
  <c r="S281" i="9"/>
  <c r="K281" i="9"/>
  <c r="S280" i="9"/>
  <c r="K280" i="9"/>
  <c r="S279" i="9"/>
  <c r="K279" i="9"/>
  <c r="S278" i="9"/>
  <c r="K278" i="9"/>
  <c r="S277" i="9"/>
  <c r="K277" i="9"/>
  <c r="S276" i="9"/>
  <c r="K276" i="9"/>
  <c r="S275" i="9"/>
  <c r="K275" i="9"/>
  <c r="S274" i="9"/>
  <c r="K274" i="9"/>
  <c r="S273" i="9"/>
  <c r="K273" i="9"/>
  <c r="S272" i="9"/>
  <c r="K272" i="9"/>
  <c r="S271" i="9"/>
  <c r="K271" i="9"/>
  <c r="S270" i="9"/>
  <c r="K270" i="9"/>
  <c r="S269" i="9"/>
  <c r="K269" i="9"/>
  <c r="S268" i="9"/>
  <c r="K268" i="9"/>
  <c r="S267" i="9"/>
  <c r="K267" i="9"/>
  <c r="S266" i="9"/>
  <c r="K266" i="9"/>
  <c r="S265" i="9"/>
  <c r="K265" i="9"/>
  <c r="S264" i="9"/>
  <c r="K264" i="9"/>
  <c r="S263" i="9"/>
  <c r="K263" i="9"/>
  <c r="S262" i="9"/>
  <c r="K262" i="9"/>
  <c r="S261" i="9"/>
  <c r="K261" i="9"/>
  <c r="S260" i="9"/>
  <c r="K260" i="9"/>
  <c r="S259" i="9"/>
  <c r="K259" i="9"/>
  <c r="S258" i="9"/>
  <c r="K258" i="9"/>
  <c r="S257" i="9"/>
  <c r="K257" i="9"/>
  <c r="S256" i="9"/>
  <c r="K256" i="9"/>
  <c r="S255" i="9"/>
  <c r="K255" i="9"/>
  <c r="S254" i="9"/>
  <c r="K254" i="9"/>
  <c r="S253" i="9"/>
  <c r="K253" i="9"/>
  <c r="S252" i="9"/>
  <c r="K252" i="9"/>
  <c r="S251" i="9"/>
  <c r="K251" i="9"/>
  <c r="S250" i="9"/>
  <c r="K250" i="9"/>
  <c r="S249" i="9"/>
  <c r="K249" i="9"/>
  <c r="S248" i="9"/>
  <c r="K248" i="9"/>
  <c r="S247" i="9"/>
  <c r="K247" i="9"/>
  <c r="S246" i="9"/>
  <c r="K246" i="9"/>
  <c r="S245" i="9"/>
  <c r="K245" i="9"/>
  <c r="S244" i="9"/>
  <c r="K244" i="9"/>
  <c r="S243" i="9"/>
  <c r="K243" i="9"/>
  <c r="S242" i="9"/>
  <c r="K242" i="9"/>
  <c r="S241" i="9"/>
  <c r="K241" i="9"/>
  <c r="S240" i="9"/>
  <c r="K240" i="9"/>
  <c r="S239" i="9"/>
  <c r="K239" i="9"/>
  <c r="S238" i="9"/>
  <c r="K238" i="9"/>
  <c r="S237" i="9"/>
  <c r="K237" i="9"/>
  <c r="S236" i="9"/>
  <c r="K236" i="9"/>
  <c r="S235" i="9"/>
  <c r="K235" i="9"/>
  <c r="S234" i="9"/>
  <c r="K234" i="9"/>
  <c r="S233" i="9"/>
  <c r="K233" i="9"/>
  <c r="S232" i="9"/>
  <c r="K232" i="9"/>
  <c r="S231" i="9"/>
  <c r="K231" i="9"/>
  <c r="S230" i="9"/>
  <c r="K230" i="9"/>
  <c r="S229" i="9"/>
  <c r="K229" i="9"/>
  <c r="S228" i="9"/>
  <c r="K228" i="9"/>
  <c r="S227" i="9"/>
  <c r="K227" i="9"/>
  <c r="S226" i="9"/>
  <c r="K226" i="9"/>
  <c r="S225" i="9"/>
  <c r="K225" i="9"/>
  <c r="S224" i="9"/>
  <c r="K224" i="9"/>
  <c r="S223" i="9"/>
  <c r="K223" i="9"/>
  <c r="S222" i="9"/>
  <c r="K222" i="9"/>
  <c r="S221" i="9"/>
  <c r="K221" i="9"/>
  <c r="S220" i="9"/>
  <c r="K220" i="9"/>
  <c r="S219" i="9"/>
  <c r="K219" i="9"/>
  <c r="S218" i="9"/>
  <c r="K218" i="9"/>
  <c r="S217" i="9"/>
  <c r="K217" i="9"/>
  <c r="S216" i="9"/>
  <c r="K216" i="9"/>
  <c r="S215" i="9"/>
  <c r="K215" i="9"/>
  <c r="S214" i="9"/>
  <c r="K214" i="9"/>
  <c r="S213" i="9"/>
  <c r="K213" i="9"/>
  <c r="S212" i="9"/>
  <c r="K212" i="9"/>
  <c r="S211" i="9"/>
  <c r="K211" i="9"/>
  <c r="S210" i="9"/>
  <c r="K210" i="9"/>
  <c r="S209" i="9"/>
  <c r="K209" i="9"/>
  <c r="S208" i="9"/>
  <c r="K208" i="9"/>
  <c r="S207" i="9"/>
  <c r="K207" i="9"/>
  <c r="S206" i="9"/>
  <c r="K206" i="9"/>
  <c r="S205" i="9"/>
  <c r="K205" i="9"/>
  <c r="S204" i="9"/>
  <c r="K204" i="9"/>
  <c r="S203" i="9"/>
  <c r="K203" i="9"/>
  <c r="S202" i="9"/>
  <c r="K202" i="9"/>
  <c r="S201" i="9"/>
  <c r="K201" i="9"/>
  <c r="S200" i="9"/>
  <c r="K200" i="9"/>
  <c r="S199" i="9"/>
  <c r="K199" i="9"/>
  <c r="S198" i="9"/>
  <c r="K198" i="9"/>
  <c r="S197" i="9"/>
  <c r="K197" i="9"/>
  <c r="S196" i="9"/>
  <c r="K196" i="9"/>
  <c r="S195" i="9"/>
  <c r="K195" i="9"/>
  <c r="S194" i="9"/>
  <c r="K194" i="9"/>
  <c r="S193" i="9"/>
  <c r="K193" i="9"/>
  <c r="S192" i="9"/>
  <c r="K192" i="9"/>
  <c r="S191" i="9"/>
  <c r="K191" i="9"/>
  <c r="S190" i="9"/>
  <c r="K190" i="9"/>
  <c r="S189" i="9"/>
  <c r="K189" i="9"/>
  <c r="S188" i="9"/>
  <c r="K188" i="9"/>
  <c r="S187" i="9"/>
  <c r="K187" i="9"/>
  <c r="S186" i="9"/>
  <c r="K186" i="9"/>
  <c r="S185" i="9"/>
  <c r="K185" i="9"/>
  <c r="S184" i="9"/>
  <c r="K184" i="9"/>
  <c r="S183" i="9"/>
  <c r="K183" i="9"/>
  <c r="S182" i="9"/>
  <c r="K182" i="9"/>
  <c r="S181" i="9"/>
  <c r="K181" i="9"/>
  <c r="S180" i="9"/>
  <c r="K180" i="9"/>
  <c r="S179" i="9"/>
  <c r="K179" i="9"/>
  <c r="S178" i="9"/>
  <c r="K178" i="9"/>
  <c r="S177" i="9"/>
  <c r="K177" i="9"/>
  <c r="S176" i="9"/>
  <c r="K176" i="9"/>
  <c r="S175" i="9"/>
  <c r="K175" i="9"/>
  <c r="S174" i="9"/>
  <c r="K174" i="9"/>
  <c r="S173" i="9"/>
  <c r="K173" i="9"/>
  <c r="S172" i="9"/>
  <c r="K172" i="9"/>
  <c r="S171" i="9"/>
  <c r="K171" i="9"/>
  <c r="S170" i="9"/>
  <c r="K170" i="9"/>
  <c r="S169" i="9"/>
  <c r="K169" i="9"/>
  <c r="S168" i="9"/>
  <c r="K168" i="9"/>
  <c r="S167" i="9"/>
  <c r="K167" i="9"/>
  <c r="S166" i="9"/>
  <c r="K166" i="9"/>
  <c r="S165" i="9"/>
  <c r="K165" i="9"/>
  <c r="S164" i="9"/>
  <c r="K164" i="9"/>
  <c r="S163" i="9"/>
  <c r="K163" i="9"/>
  <c r="S162" i="9"/>
  <c r="K162" i="9"/>
  <c r="S161" i="9"/>
  <c r="K161" i="9"/>
  <c r="S160" i="9"/>
  <c r="K160" i="9"/>
  <c r="S159" i="9"/>
  <c r="K159" i="9"/>
  <c r="S158" i="9"/>
  <c r="K158" i="9"/>
  <c r="S157" i="9"/>
  <c r="K157" i="9"/>
  <c r="S156" i="9"/>
  <c r="K156" i="9"/>
  <c r="S155" i="9"/>
  <c r="K155" i="9"/>
  <c r="S154" i="9"/>
  <c r="K154" i="9"/>
  <c r="S153" i="9"/>
  <c r="K153" i="9"/>
  <c r="S152" i="9"/>
  <c r="K152" i="9"/>
  <c r="S151" i="9"/>
  <c r="K151" i="9"/>
  <c r="S150" i="9"/>
  <c r="K150" i="9"/>
  <c r="S149" i="9"/>
  <c r="K149" i="9"/>
  <c r="S148" i="9"/>
  <c r="K148" i="9"/>
  <c r="S147" i="9"/>
  <c r="K147" i="9"/>
  <c r="S146" i="9"/>
  <c r="K146" i="9"/>
  <c r="S145" i="9"/>
  <c r="K145" i="9"/>
  <c r="S144" i="9"/>
  <c r="K144" i="9"/>
  <c r="S143" i="9"/>
  <c r="K143" i="9"/>
  <c r="S142" i="9"/>
  <c r="K142" i="9"/>
  <c r="S141" i="9"/>
  <c r="K141" i="9"/>
  <c r="S140" i="9"/>
  <c r="K140" i="9"/>
  <c r="S139" i="9"/>
  <c r="K139" i="9"/>
  <c r="S138" i="9"/>
  <c r="K138" i="9"/>
  <c r="S137" i="9"/>
  <c r="K137" i="9"/>
  <c r="S136" i="9"/>
  <c r="K136" i="9"/>
  <c r="S135" i="9"/>
  <c r="K135" i="9"/>
  <c r="S134" i="9"/>
  <c r="K134" i="9"/>
  <c r="S133" i="9"/>
  <c r="K133" i="9"/>
  <c r="S132" i="9"/>
  <c r="K132" i="9"/>
  <c r="S131" i="9"/>
  <c r="K131" i="9"/>
  <c r="S130" i="9"/>
  <c r="K130" i="9"/>
  <c r="S129" i="9"/>
  <c r="K129" i="9"/>
  <c r="S128" i="9"/>
  <c r="K128" i="9"/>
  <c r="S127" i="9"/>
  <c r="K127" i="9"/>
  <c r="S126" i="9"/>
  <c r="K126" i="9"/>
  <c r="S125" i="9"/>
  <c r="K125" i="9"/>
  <c r="S124" i="9"/>
  <c r="K124" i="9"/>
  <c r="S123" i="9"/>
  <c r="K123" i="9"/>
  <c r="S122" i="9"/>
  <c r="K122" i="9"/>
  <c r="S121" i="9"/>
  <c r="K121" i="9"/>
  <c r="S120" i="9"/>
  <c r="K120" i="9"/>
  <c r="S119" i="9"/>
  <c r="K119" i="9"/>
  <c r="S118" i="9"/>
  <c r="K118" i="9"/>
  <c r="S117" i="9"/>
  <c r="K117" i="9"/>
  <c r="S116" i="9"/>
  <c r="K116" i="9"/>
  <c r="S115" i="9"/>
  <c r="K115" i="9"/>
  <c r="S114" i="9"/>
  <c r="K114" i="9"/>
  <c r="S113" i="9"/>
  <c r="K113" i="9"/>
  <c r="S112" i="9"/>
  <c r="K112" i="9"/>
  <c r="S111" i="9"/>
  <c r="K111" i="9"/>
  <c r="S110" i="9"/>
  <c r="K110" i="9"/>
  <c r="S109" i="9"/>
  <c r="K109" i="9"/>
  <c r="S108" i="9"/>
  <c r="K108" i="9"/>
  <c r="S107" i="9"/>
  <c r="K107" i="9"/>
  <c r="S106" i="9"/>
  <c r="K106" i="9"/>
  <c r="S105" i="9"/>
  <c r="K105" i="9"/>
  <c r="S104" i="9"/>
  <c r="K104" i="9"/>
  <c r="S103" i="9"/>
  <c r="K103" i="9"/>
  <c r="S102" i="9"/>
  <c r="K102" i="9"/>
  <c r="S101" i="9"/>
  <c r="K101" i="9"/>
  <c r="S100" i="9"/>
  <c r="K100" i="9"/>
  <c r="S99" i="9"/>
  <c r="K99" i="9"/>
  <c r="S98" i="9"/>
  <c r="K98" i="9"/>
  <c r="S97" i="9"/>
  <c r="K97" i="9"/>
  <c r="S96" i="9"/>
  <c r="K96" i="9"/>
  <c r="S95" i="9"/>
  <c r="K95" i="9"/>
  <c r="S94" i="9"/>
  <c r="K94" i="9"/>
  <c r="S93" i="9"/>
  <c r="K93" i="9"/>
  <c r="S92" i="9"/>
  <c r="K92" i="9"/>
  <c r="S91" i="9"/>
  <c r="K91" i="9"/>
  <c r="S90" i="9"/>
  <c r="K90" i="9"/>
  <c r="S89" i="9"/>
  <c r="K89" i="9"/>
  <c r="S88" i="9"/>
  <c r="K88" i="9"/>
  <c r="S87" i="9"/>
  <c r="K87" i="9"/>
  <c r="S86" i="9"/>
  <c r="K86" i="9"/>
  <c r="S85" i="9"/>
  <c r="K85" i="9"/>
  <c r="S84" i="9"/>
  <c r="K84" i="9"/>
  <c r="S83" i="9"/>
  <c r="K83" i="9"/>
  <c r="S82" i="9"/>
  <c r="K82" i="9"/>
  <c r="S81" i="9"/>
  <c r="K81" i="9"/>
  <c r="S80" i="9"/>
  <c r="K80" i="9"/>
  <c r="S79" i="9"/>
  <c r="K79" i="9"/>
  <c r="S78" i="9"/>
  <c r="K78" i="9"/>
  <c r="S77" i="9"/>
  <c r="K77" i="9"/>
  <c r="S76" i="9"/>
  <c r="K76" i="9"/>
  <c r="S75" i="9"/>
  <c r="K75" i="9"/>
  <c r="S74" i="9"/>
  <c r="K74" i="9"/>
  <c r="S73" i="9"/>
  <c r="K73" i="9"/>
  <c r="S72" i="9"/>
  <c r="K72" i="9"/>
  <c r="S71" i="9"/>
  <c r="K71" i="9"/>
  <c r="S70" i="9"/>
  <c r="K70" i="9"/>
  <c r="S69" i="9"/>
  <c r="K69" i="9"/>
  <c r="S68" i="9"/>
  <c r="K68" i="9"/>
  <c r="S67" i="9"/>
  <c r="K67" i="9"/>
  <c r="S66" i="9"/>
  <c r="K66" i="9"/>
  <c r="S65" i="9"/>
  <c r="K65" i="9"/>
  <c r="S64" i="9"/>
  <c r="K64" i="9"/>
  <c r="S63" i="9"/>
  <c r="K63" i="9"/>
  <c r="S62" i="9"/>
  <c r="K62" i="9"/>
  <c r="S61" i="9"/>
  <c r="K61" i="9"/>
  <c r="S60" i="9"/>
  <c r="K60" i="9"/>
  <c r="S59" i="9"/>
  <c r="K59" i="9"/>
  <c r="S58" i="9"/>
  <c r="K58" i="9"/>
  <c r="S57" i="9"/>
  <c r="K57" i="9"/>
  <c r="S56" i="9"/>
  <c r="K56" i="9"/>
  <c r="S55" i="9"/>
  <c r="K55" i="9"/>
  <c r="S54" i="9"/>
  <c r="K54" i="9"/>
  <c r="S53" i="9"/>
  <c r="K53" i="9"/>
  <c r="S52" i="9"/>
  <c r="K52" i="9"/>
  <c r="S51" i="9"/>
  <c r="K51" i="9"/>
  <c r="S50" i="9"/>
  <c r="K50" i="9"/>
  <c r="S49" i="9"/>
  <c r="K49" i="9"/>
  <c r="S48" i="9"/>
  <c r="K48" i="9"/>
  <c r="S47" i="9"/>
  <c r="K47" i="9"/>
  <c r="S46" i="9"/>
  <c r="K46" i="9"/>
  <c r="S45" i="9"/>
  <c r="K45" i="9"/>
  <c r="S44" i="9"/>
  <c r="K44" i="9"/>
  <c r="S43" i="9"/>
  <c r="K43" i="9"/>
  <c r="S42" i="9"/>
  <c r="K42" i="9"/>
  <c r="S41" i="9"/>
  <c r="K41" i="9"/>
  <c r="S40" i="9"/>
  <c r="K40" i="9"/>
  <c r="S39" i="9"/>
  <c r="K39" i="9"/>
  <c r="S38" i="9"/>
  <c r="K38" i="9"/>
  <c r="S37" i="9"/>
  <c r="K37" i="9"/>
  <c r="S36" i="9"/>
  <c r="K36" i="9"/>
  <c r="S35" i="9"/>
  <c r="K35" i="9"/>
  <c r="S34" i="9"/>
  <c r="K34" i="9"/>
  <c r="S33" i="9"/>
  <c r="K33" i="9"/>
  <c r="S32" i="9"/>
  <c r="K32" i="9"/>
  <c r="S31" i="9"/>
  <c r="K31" i="9"/>
  <c r="S30" i="9"/>
  <c r="K30" i="9"/>
  <c r="S29" i="9"/>
  <c r="K29" i="9"/>
  <c r="S28" i="9"/>
  <c r="K28" i="9"/>
  <c r="S27" i="9"/>
  <c r="K27" i="9"/>
  <c r="S26" i="9"/>
  <c r="K26" i="9"/>
  <c r="S25" i="9"/>
  <c r="K25" i="9"/>
  <c r="S24" i="9"/>
  <c r="K24" i="9"/>
  <c r="S23" i="9"/>
  <c r="K23" i="9"/>
  <c r="S22" i="9"/>
  <c r="K22" i="9"/>
  <c r="S21" i="9"/>
  <c r="K21" i="9"/>
  <c r="S20" i="9"/>
  <c r="K20" i="9"/>
  <c r="X19" i="9"/>
  <c r="U19" i="9"/>
  <c r="S19" i="9"/>
  <c r="P19" i="9"/>
  <c r="M19" i="9"/>
  <c r="K19" i="9"/>
  <c r="X18" i="9"/>
  <c r="U18" i="9"/>
  <c r="S18" i="9"/>
  <c r="P18" i="9"/>
  <c r="M18" i="9"/>
  <c r="K18" i="9"/>
  <c r="X17" i="9"/>
  <c r="U17" i="9"/>
  <c r="S17" i="9"/>
  <c r="P17" i="9"/>
  <c r="M17" i="9"/>
  <c r="K17" i="9"/>
  <c r="X16" i="9"/>
  <c r="U16" i="9"/>
  <c r="S16" i="9"/>
  <c r="P16" i="9"/>
  <c r="M16" i="9"/>
  <c r="K16" i="9"/>
  <c r="X15" i="9"/>
  <c r="U15" i="9"/>
  <c r="S15" i="9"/>
  <c r="P15" i="9"/>
  <c r="M15" i="9"/>
  <c r="K15" i="9"/>
  <c r="X14" i="9"/>
  <c r="U14" i="9"/>
  <c r="S14" i="9"/>
  <c r="P14" i="9"/>
  <c r="M14" i="9"/>
  <c r="K14" i="9"/>
  <c r="X13" i="9"/>
  <c r="U13" i="9"/>
  <c r="S13" i="9"/>
  <c r="P13" i="9"/>
  <c r="M13" i="9"/>
  <c r="K13" i="9"/>
  <c r="X12" i="9"/>
  <c r="U12" i="9"/>
  <c r="S12" i="9"/>
  <c r="P12" i="9"/>
  <c r="M12" i="9"/>
  <c r="K12" i="9"/>
  <c r="X11" i="9"/>
  <c r="U11" i="9"/>
  <c r="S11" i="9"/>
  <c r="P11" i="9"/>
  <c r="M11" i="9"/>
  <c r="K11" i="9"/>
  <c r="X10" i="9"/>
  <c r="U10" i="9"/>
  <c r="S10" i="9"/>
  <c r="P10" i="9"/>
  <c r="M10" i="9"/>
  <c r="K10" i="9"/>
  <c r="X9" i="9"/>
  <c r="U9" i="9"/>
  <c r="S9" i="9"/>
  <c r="P9" i="9"/>
  <c r="M9" i="9"/>
  <c r="K9" i="9"/>
  <c r="X8" i="9"/>
  <c r="U8" i="9"/>
  <c r="S8" i="9"/>
  <c r="P8" i="9"/>
  <c r="M8" i="9"/>
  <c r="K8" i="9"/>
  <c r="X7" i="9"/>
  <c r="U7" i="9"/>
  <c r="S7" i="9"/>
  <c r="P7" i="9"/>
  <c r="M7" i="9"/>
  <c r="K7" i="9"/>
  <c r="X6" i="9"/>
  <c r="U6" i="9"/>
  <c r="S6" i="9"/>
  <c r="P6" i="9"/>
  <c r="M6" i="9"/>
  <c r="K6" i="9"/>
  <c r="X5" i="9"/>
  <c r="U5" i="9"/>
  <c r="S5" i="9"/>
  <c r="P5" i="9"/>
  <c r="M5" i="9"/>
  <c r="K5" i="9"/>
  <c r="X4" i="9"/>
  <c r="U4" i="9"/>
  <c r="S4" i="9"/>
  <c r="P4" i="9"/>
  <c r="M4" i="9"/>
  <c r="K4" i="9"/>
  <c r="X3" i="9"/>
  <c r="U3" i="9"/>
  <c r="S3" i="9"/>
  <c r="P3" i="9"/>
  <c r="M3" i="9"/>
  <c r="K3" i="9"/>
  <c r="H5" i="7"/>
  <c r="I5" i="7"/>
  <c r="H13" i="7"/>
  <c r="I13" i="7"/>
  <c r="H14" i="7"/>
  <c r="I14" i="7"/>
  <c r="H20" i="7"/>
  <c r="I20" i="7"/>
  <c r="H21" i="7"/>
  <c r="I21" i="7"/>
  <c r="H25" i="7"/>
  <c r="I25" i="7"/>
  <c r="F5" i="7"/>
  <c r="F13" i="7"/>
  <c r="F14" i="7"/>
  <c r="F20" i="7"/>
  <c r="F21" i="7"/>
  <c r="F25" i="7"/>
  <c r="E5" i="7"/>
  <c r="E13" i="7"/>
  <c r="E14" i="7"/>
  <c r="E20" i="7"/>
  <c r="E21" i="7"/>
  <c r="E25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P4" i="6"/>
  <c r="P3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4" i="6"/>
  <c r="X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" i="6"/>
  <c r="S4" i="6"/>
  <c r="S3" i="6"/>
  <c r="M3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J3" i="6"/>
  <c r="L4" i="6"/>
  <c r="L3" i="6"/>
  <c r="K4" i="6"/>
  <c r="K3" i="6"/>
  <c r="C5" i="7"/>
  <c r="D5" i="7"/>
  <c r="C13" i="7"/>
  <c r="D13" i="7"/>
  <c r="C14" i="7"/>
  <c r="D14" i="7"/>
  <c r="C20" i="7"/>
  <c r="D20" i="7"/>
  <c r="C21" i="7"/>
  <c r="D21" i="7"/>
  <c r="C25" i="7"/>
  <c r="D25" i="7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J24" i="3"/>
  <c r="K24" i="3"/>
  <c r="J25" i="3"/>
  <c r="K25" i="3"/>
  <c r="C24" i="3"/>
  <c r="D24" i="3"/>
  <c r="C25" i="3"/>
  <c r="D25" i="3"/>
  <c r="C26" i="4"/>
  <c r="C25" i="4"/>
  <c r="K29" i="3"/>
  <c r="M26" i="3" s="1"/>
  <c r="C29" i="3"/>
  <c r="E27" i="3" s="1"/>
  <c r="J29" i="3"/>
  <c r="L26" i="3" s="1"/>
  <c r="D29" i="3"/>
  <c r="F27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8" i="3"/>
  <c r="K5" i="3"/>
  <c r="J5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8" i="3"/>
  <c r="J6" i="3"/>
  <c r="J7" i="3"/>
  <c r="J8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8" i="3"/>
  <c r="D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8" i="3"/>
  <c r="E26" i="3" l="1"/>
  <c r="J14" i="7"/>
  <c r="J5" i="7"/>
  <c r="J25" i="7"/>
  <c r="J20" i="7"/>
  <c r="J13" i="7"/>
  <c r="J21" i="7"/>
  <c r="G20" i="7"/>
  <c r="G14" i="7"/>
  <c r="G25" i="7"/>
  <c r="G21" i="7"/>
  <c r="G13" i="7"/>
  <c r="G5" i="7"/>
  <c r="L27" i="3"/>
  <c r="M27" i="3"/>
  <c r="F26" i="3"/>
  <c r="V19" i="6"/>
  <c r="V15" i="6"/>
  <c r="V7" i="6"/>
  <c r="V18" i="6"/>
  <c r="V14" i="6"/>
  <c r="V10" i="6"/>
  <c r="V6" i="6"/>
  <c r="V17" i="6"/>
  <c r="V13" i="6"/>
  <c r="V9" i="6"/>
  <c r="V5" i="6"/>
  <c r="V16" i="6"/>
  <c r="V12" i="6"/>
  <c r="V8" i="6"/>
  <c r="V4" i="6"/>
  <c r="V11" i="6"/>
  <c r="L25" i="7"/>
  <c r="L14" i="7"/>
  <c r="L5" i="7"/>
  <c r="L21" i="7"/>
  <c r="L20" i="7"/>
  <c r="L13" i="7"/>
  <c r="F25" i="3"/>
  <c r="L24" i="3"/>
  <c r="E25" i="3"/>
  <c r="L25" i="3"/>
  <c r="F24" i="3"/>
  <c r="E24" i="3"/>
  <c r="M25" i="3"/>
  <c r="M24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8" i="3"/>
  <c r="M28" i="3"/>
  <c r="L29" i="3"/>
  <c r="M29" i="3"/>
  <c r="M5" i="3"/>
  <c r="L5" i="3"/>
  <c r="E5" i="3"/>
  <c r="AB2" i="9" s="1"/>
  <c r="AK2" i="9" s="1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8" i="3"/>
  <c r="F28" i="3"/>
  <c r="E29" i="3"/>
  <c r="F29" i="3"/>
  <c r="AC2" i="9" l="1"/>
  <c r="K25" i="7"/>
  <c r="M25" i="7"/>
  <c r="N25" i="7" s="1"/>
  <c r="O25" i="7" s="1"/>
  <c r="K5" i="7"/>
  <c r="M5" i="7" s="1"/>
  <c r="N5" i="7" s="1"/>
  <c r="O5" i="7" s="1"/>
  <c r="K14" i="7"/>
  <c r="M14" i="7" s="1"/>
  <c r="N14" i="7" s="1"/>
  <c r="O14" i="7" s="1"/>
  <c r="AB2" i="13"/>
  <c r="AG2" i="13" s="1"/>
  <c r="AC2" i="13"/>
  <c r="AW2" i="13" s="1"/>
  <c r="AV2" i="9"/>
  <c r="AX2" i="9"/>
  <c r="AP2" i="9"/>
  <c r="AR2" i="9"/>
  <c r="AU2" i="9"/>
  <c r="AO2" i="9"/>
  <c r="AG2" i="9"/>
  <c r="AI2" i="9"/>
  <c r="AJ2" i="9"/>
  <c r="AQ2" i="9"/>
  <c r="AM2" i="9"/>
  <c r="AI2" i="13"/>
  <c r="AN2" i="9"/>
  <c r="AD2" i="9"/>
  <c r="AF2" i="9"/>
  <c r="AW2" i="9"/>
  <c r="AH2" i="9"/>
  <c r="AE2" i="9"/>
  <c r="AE2" i="13"/>
  <c r="AY2" i="9"/>
  <c r="AS2" i="9"/>
  <c r="AL2" i="9"/>
  <c r="AT2" i="9"/>
  <c r="K21" i="7"/>
  <c r="M21" i="7" s="1"/>
  <c r="N21" i="7" s="1"/>
  <c r="O21" i="7" s="1"/>
  <c r="K13" i="7"/>
  <c r="M13" i="7" s="1"/>
  <c r="N13" i="7" s="1"/>
  <c r="O13" i="7" s="1"/>
  <c r="K20" i="7"/>
  <c r="M20" i="7" s="1"/>
  <c r="N20" i="7" s="1"/>
  <c r="O20" i="7" s="1"/>
  <c r="AC2" i="6"/>
  <c r="H2" i="4"/>
  <c r="H25" i="4" s="1"/>
  <c r="AB2" i="6"/>
  <c r="H3" i="4"/>
  <c r="F26" i="4" s="1"/>
  <c r="P37" i="3"/>
  <c r="P34" i="3"/>
  <c r="AQ2" i="13" l="1"/>
  <c r="AJ2" i="13"/>
  <c r="AK2" i="13"/>
  <c r="AD2" i="13"/>
  <c r="AH2" i="13"/>
  <c r="AM2" i="13"/>
  <c r="AF2" i="13"/>
  <c r="AU2" i="13"/>
  <c r="AN2" i="13"/>
  <c r="AY2" i="13"/>
  <c r="AS2" i="13"/>
  <c r="AR2" i="13"/>
  <c r="AV2" i="13"/>
  <c r="AO2" i="13"/>
  <c r="AX2" i="13"/>
  <c r="AL2" i="13"/>
  <c r="AP2" i="13"/>
  <c r="AT2" i="13"/>
  <c r="N25" i="4"/>
  <c r="J25" i="4"/>
  <c r="G25" i="4"/>
  <c r="F25" i="4"/>
  <c r="I25" i="4"/>
  <c r="M25" i="4"/>
  <c r="L25" i="4"/>
  <c r="K25" i="4"/>
  <c r="D25" i="4"/>
  <c r="E25" i="4"/>
  <c r="AF2" i="6"/>
  <c r="AJ2" i="6"/>
  <c r="AN2" i="6"/>
  <c r="AG2" i="6"/>
  <c r="AK2" i="6"/>
  <c r="AD2" i="6"/>
  <c r="AE2" i="6"/>
  <c r="AM2" i="6"/>
  <c r="AH2" i="6"/>
  <c r="AI2" i="6"/>
  <c r="AL2" i="6"/>
  <c r="AP2" i="6"/>
  <c r="AT2" i="6"/>
  <c r="AX2" i="6"/>
  <c r="AQ2" i="6"/>
  <c r="AU2" i="6"/>
  <c r="AY2" i="6"/>
  <c r="AS2" i="6"/>
  <c r="AV2" i="6"/>
  <c r="AW2" i="6"/>
  <c r="AO2" i="6"/>
  <c r="AR2" i="6"/>
  <c r="K12" i="4"/>
  <c r="M19" i="4"/>
  <c r="D19" i="4"/>
  <c r="K10" i="4"/>
  <c r="N19" i="4"/>
  <c r="G12" i="4"/>
  <c r="M26" i="4"/>
  <c r="H18" i="4"/>
  <c r="E15" i="4"/>
  <c r="E11" i="4"/>
  <c r="I16" i="4"/>
  <c r="F9" i="4"/>
  <c r="N18" i="4"/>
  <c r="J15" i="4"/>
  <c r="G26" i="4"/>
  <c r="I18" i="4"/>
  <c r="F15" i="4"/>
  <c r="F11" i="4"/>
  <c r="D18" i="4"/>
  <c r="D14" i="4"/>
  <c r="K9" i="4"/>
  <c r="D15" i="4"/>
  <c r="J14" i="4"/>
  <c r="D17" i="4"/>
  <c r="H9" i="4"/>
  <c r="I15" i="4"/>
  <c r="F12" i="4"/>
  <c r="E18" i="4"/>
  <c r="E14" i="4"/>
  <c r="L9" i="4"/>
  <c r="N16" i="4"/>
  <c r="J12" i="4"/>
  <c r="G9" i="4"/>
  <c r="H19" i="4"/>
  <c r="J13" i="4"/>
  <c r="E13" i="4"/>
  <c r="I17" i="4"/>
  <c r="K11" i="4"/>
  <c r="N26" i="4"/>
  <c r="J19" i="4"/>
  <c r="K16" i="4"/>
  <c r="L13" i="4"/>
  <c r="M10" i="4"/>
  <c r="J26" i="4"/>
  <c r="I19" i="4"/>
  <c r="J16" i="4"/>
  <c r="K13" i="4"/>
  <c r="L10" i="4"/>
  <c r="N17" i="4"/>
  <c r="E12" i="4"/>
  <c r="D16" i="4"/>
  <c r="F10" i="4"/>
  <c r="J17" i="4"/>
  <c r="E16" i="4"/>
  <c r="K14" i="4"/>
  <c r="F13" i="4"/>
  <c r="L11" i="4"/>
  <c r="G10" i="4"/>
  <c r="K26" i="4"/>
  <c r="J18" i="4"/>
  <c r="E17" i="4"/>
  <c r="K15" i="4"/>
  <c r="F14" i="4"/>
  <c r="L12" i="4"/>
  <c r="G11" i="4"/>
  <c r="M9" i="4"/>
  <c r="F19" i="4"/>
  <c r="L17" i="4"/>
  <c r="G16" i="4"/>
  <c r="M14" i="4"/>
  <c r="H13" i="4"/>
  <c r="N11" i="4"/>
  <c r="I10" i="4"/>
  <c r="D9" i="4"/>
  <c r="E19" i="4"/>
  <c r="K17" i="4"/>
  <c r="F16" i="4"/>
  <c r="L14" i="4"/>
  <c r="G13" i="4"/>
  <c r="M11" i="4"/>
  <c r="H10" i="4"/>
  <c r="D26" i="4"/>
  <c r="K18" i="4"/>
  <c r="F17" i="4"/>
  <c r="L15" i="4"/>
  <c r="G14" i="4"/>
  <c r="M12" i="4"/>
  <c r="H11" i="4"/>
  <c r="N9" i="4"/>
  <c r="H26" i="4"/>
  <c r="K19" i="4"/>
  <c r="F18" i="4"/>
  <c r="L16" i="4"/>
  <c r="G15" i="4"/>
  <c r="M13" i="4"/>
  <c r="H12" i="4"/>
  <c r="N10" i="4"/>
  <c r="I9" i="4"/>
  <c r="I26" i="4"/>
  <c r="M18" i="4"/>
  <c r="H17" i="4"/>
  <c r="N15" i="4"/>
  <c r="I14" i="4"/>
  <c r="D13" i="4"/>
  <c r="J11" i="4"/>
  <c r="E10" i="4"/>
  <c r="L26" i="4"/>
  <c r="L18" i="4"/>
  <c r="G17" i="4"/>
  <c r="M15" i="4"/>
  <c r="H14" i="4"/>
  <c r="N12" i="4"/>
  <c r="I11" i="4"/>
  <c r="D10" i="4"/>
  <c r="E26" i="4"/>
  <c r="L19" i="4"/>
  <c r="G18" i="4"/>
  <c r="M16" i="4"/>
  <c r="H15" i="4"/>
  <c r="N13" i="4"/>
  <c r="I12" i="4"/>
  <c r="D11" i="4"/>
  <c r="J9" i="4"/>
  <c r="G19" i="4"/>
  <c r="M17" i="4"/>
  <c r="H16" i="4"/>
  <c r="N14" i="4"/>
  <c r="I13" i="4"/>
  <c r="D12" i="4"/>
  <c r="J10" i="4"/>
  <c r="E9" i="4"/>
  <c r="F2" i="13" l="1"/>
  <c r="Z3" i="13"/>
  <c r="Y3" i="13" s="1"/>
  <c r="G2" i="13"/>
  <c r="F2" i="6"/>
  <c r="Q2" i="4"/>
  <c r="P2" i="4" s="1"/>
  <c r="G2" i="6"/>
  <c r="Q3" i="4"/>
  <c r="P3" i="4" s="1"/>
  <c r="K2" i="4"/>
  <c r="K3" i="4" s="1"/>
  <c r="S16" i="4"/>
  <c r="U16" i="4" s="1"/>
  <c r="I2" i="4"/>
  <c r="I3" i="4" s="1"/>
  <c r="T12" i="4"/>
  <c r="J2" i="4"/>
  <c r="J3" i="4" s="1"/>
  <c r="T14" i="4"/>
  <c r="T11" i="4"/>
  <c r="T10" i="4"/>
  <c r="T9" i="4"/>
  <c r="T13" i="4"/>
  <c r="I2" i="13" l="1"/>
  <c r="H2" i="13"/>
  <c r="N3" i="13"/>
  <c r="AB3" i="13" s="1"/>
  <c r="AG3" i="13" s="1"/>
  <c r="AA3" i="13"/>
  <c r="P21" i="6"/>
  <c r="U25" i="6"/>
  <c r="V25" i="6" s="1"/>
  <c r="X25" i="6"/>
  <c r="Z3" i="6"/>
  <c r="M21" i="6"/>
  <c r="AA3" i="6"/>
  <c r="V3" i="6" s="1"/>
  <c r="T16" i="4"/>
  <c r="V16" i="4" s="1"/>
  <c r="O2" i="4"/>
  <c r="O3" i="4" s="1"/>
  <c r="V11" i="4"/>
  <c r="S11" i="4"/>
  <c r="S13" i="4"/>
  <c r="U13" i="4" s="1"/>
  <c r="V13" i="4"/>
  <c r="S9" i="4"/>
  <c r="U9" i="4" s="1"/>
  <c r="V9" i="4"/>
  <c r="S14" i="4"/>
  <c r="U14" i="4" s="1"/>
  <c r="V14" i="4"/>
  <c r="S10" i="4"/>
  <c r="V10" i="4"/>
  <c r="V12" i="4"/>
  <c r="S12" i="4"/>
  <c r="Q3" i="13" l="1"/>
  <c r="V3" i="13"/>
  <c r="AF3" i="13"/>
  <c r="AD3" i="13"/>
  <c r="AJ3" i="13"/>
  <c r="AM3" i="13"/>
  <c r="AK3" i="13"/>
  <c r="AE3" i="13"/>
  <c r="AH3" i="13"/>
  <c r="AN3" i="13"/>
  <c r="AI3" i="13"/>
  <c r="AL3" i="13"/>
  <c r="N3" i="6"/>
  <c r="Y3" i="6"/>
  <c r="Q3" i="6"/>
  <c r="AC3" i="6" s="1"/>
  <c r="M2" i="4"/>
  <c r="M3" i="4" s="1"/>
  <c r="U11" i="4"/>
  <c r="L2" i="4"/>
  <c r="L3" i="4" s="1"/>
  <c r="U10" i="4"/>
  <c r="N2" i="4"/>
  <c r="N3" i="4" s="1"/>
  <c r="U12" i="4"/>
  <c r="H2" i="6"/>
  <c r="I2" i="6"/>
  <c r="AC3" i="13" l="1"/>
  <c r="AT3" i="13" s="1"/>
  <c r="AX3" i="13"/>
  <c r="AP3" i="13"/>
  <c r="F3" i="13"/>
  <c r="Z4" i="13"/>
  <c r="AB3" i="6"/>
  <c r="AG3" i="6" s="1"/>
  <c r="AV3" i="13" l="1"/>
  <c r="AY3" i="13"/>
  <c r="AQ3" i="13"/>
  <c r="AW3" i="13"/>
  <c r="AS3" i="13"/>
  <c r="AO3" i="13"/>
  <c r="AR3" i="13"/>
  <c r="AU3" i="13"/>
  <c r="M28" i="13"/>
  <c r="N4" i="13"/>
  <c r="Y4" i="13"/>
  <c r="AL3" i="6"/>
  <c r="AE3" i="6"/>
  <c r="AF3" i="6"/>
  <c r="AH3" i="6"/>
  <c r="AD3" i="6"/>
  <c r="AM3" i="6"/>
  <c r="AN3" i="6"/>
  <c r="AK3" i="6"/>
  <c r="AJ3" i="6"/>
  <c r="AI3" i="6"/>
  <c r="AV3" i="6"/>
  <c r="AR3" i="6"/>
  <c r="AX3" i="6"/>
  <c r="AQ3" i="6"/>
  <c r="AU3" i="6"/>
  <c r="AW3" i="6"/>
  <c r="AP3" i="6"/>
  <c r="AY3" i="6"/>
  <c r="AO3" i="6"/>
  <c r="AT3" i="6"/>
  <c r="AS3" i="6"/>
  <c r="G3" i="13" l="1"/>
  <c r="I3" i="13"/>
  <c r="H3" i="13"/>
  <c r="P28" i="13"/>
  <c r="AA4" i="13"/>
  <c r="Q4" i="13" s="1"/>
  <c r="AB4" i="13"/>
  <c r="F3" i="6"/>
  <c r="X27" i="6" s="1"/>
  <c r="G3" i="6"/>
  <c r="Z4" i="6"/>
  <c r="V4" i="13" l="1"/>
  <c r="AC4" i="13" s="1"/>
  <c r="AM4" i="13"/>
  <c r="AI4" i="13"/>
  <c r="AE4" i="13"/>
  <c r="AL4" i="13"/>
  <c r="AH4" i="13"/>
  <c r="AD4" i="13"/>
  <c r="AK4" i="13"/>
  <c r="AG4" i="13"/>
  <c r="AN4" i="13"/>
  <c r="AJ4" i="13"/>
  <c r="AF4" i="13"/>
  <c r="M30" i="6"/>
  <c r="N4" i="6"/>
  <c r="Y4" i="6"/>
  <c r="P30" i="6"/>
  <c r="U27" i="6"/>
  <c r="V27" i="6" s="1"/>
  <c r="AA4" i="6"/>
  <c r="Q4" i="6" s="1"/>
  <c r="AC4" i="6" s="1"/>
  <c r="I3" i="6"/>
  <c r="H3" i="6"/>
  <c r="AX4" i="13" l="1"/>
  <c r="AU4" i="13"/>
  <c r="AQ4" i="13"/>
  <c r="AT4" i="13"/>
  <c r="AR4" i="13"/>
  <c r="AV4" i="13"/>
  <c r="AS4" i="13"/>
  <c r="AP4" i="13"/>
  <c r="AO4" i="13"/>
  <c r="AY4" i="13"/>
  <c r="AW4" i="13"/>
  <c r="F4" i="13"/>
  <c r="AB4" i="6"/>
  <c r="AG4" i="6" s="1"/>
  <c r="AY4" i="6"/>
  <c r="AR4" i="6"/>
  <c r="AP4" i="6"/>
  <c r="AX4" i="6"/>
  <c r="AV4" i="6"/>
  <c r="AU4" i="6"/>
  <c r="AS4" i="6"/>
  <c r="AW4" i="6"/>
  <c r="AO4" i="6"/>
  <c r="AQ4" i="6"/>
  <c r="AT4" i="6"/>
  <c r="AN4" i="6"/>
  <c r="G4" i="13" l="1"/>
  <c r="AA5" i="13" s="1"/>
  <c r="Q5" i="13" s="1"/>
  <c r="AD4" i="6"/>
  <c r="AJ4" i="6"/>
  <c r="AE4" i="6"/>
  <c r="Z5" i="13"/>
  <c r="AF4" i="6"/>
  <c r="AH4" i="6"/>
  <c r="AL4" i="6"/>
  <c r="AI4" i="6"/>
  <c r="AM4" i="6"/>
  <c r="AK4" i="6"/>
  <c r="G4" i="6"/>
  <c r="AA5" i="6"/>
  <c r="I4" i="13" l="1"/>
  <c r="H4" i="13"/>
  <c r="V5" i="13"/>
  <c r="AC5" i="13" s="1"/>
  <c r="Y5" i="13"/>
  <c r="N5" i="13"/>
  <c r="F4" i="6"/>
  <c r="P22" i="6"/>
  <c r="U23" i="6"/>
  <c r="V23" i="6" s="1"/>
  <c r="Q5" i="6"/>
  <c r="AC5" i="6" s="1"/>
  <c r="Z5" i="6"/>
  <c r="AY5" i="13" l="1"/>
  <c r="AP5" i="13"/>
  <c r="AR5" i="13"/>
  <c r="AX5" i="13"/>
  <c r="AV5" i="13"/>
  <c r="AS5" i="13"/>
  <c r="AQ5" i="13"/>
  <c r="AW5" i="13"/>
  <c r="AU5" i="13"/>
  <c r="AO5" i="13"/>
  <c r="AT5" i="13"/>
  <c r="AB5" i="13"/>
  <c r="X23" i="6"/>
  <c r="I4" i="6"/>
  <c r="M22" i="6"/>
  <c r="H4" i="6"/>
  <c r="N5" i="6"/>
  <c r="Y5" i="6"/>
  <c r="AN5" i="13" l="1"/>
  <c r="G5" i="13" s="1"/>
  <c r="AJ5" i="13"/>
  <c r="AF5" i="13"/>
  <c r="AM5" i="13"/>
  <c r="AI5" i="13"/>
  <c r="AE5" i="13"/>
  <c r="AL5" i="13"/>
  <c r="AH5" i="13"/>
  <c r="AD5" i="13"/>
  <c r="AK5" i="13"/>
  <c r="AG5" i="13"/>
  <c r="AB5" i="6"/>
  <c r="AF5" i="6" s="1"/>
  <c r="AR5" i="6"/>
  <c r="AO5" i="6"/>
  <c r="AS5" i="6"/>
  <c r="AV5" i="6"/>
  <c r="AY5" i="6"/>
  <c r="AP5" i="6"/>
  <c r="AW5" i="6"/>
  <c r="AT5" i="6"/>
  <c r="AQ5" i="6"/>
  <c r="AX5" i="6"/>
  <c r="AU5" i="6"/>
  <c r="AN5" i="6"/>
  <c r="AE5" i="6" l="1"/>
  <c r="AD5" i="6"/>
  <c r="AK5" i="6"/>
  <c r="F5" i="13"/>
  <c r="U22" i="13"/>
  <c r="AA6" i="13"/>
  <c r="AM5" i="6"/>
  <c r="AI5" i="6"/>
  <c r="AH5" i="6"/>
  <c r="AL5" i="6"/>
  <c r="AJ5" i="6"/>
  <c r="AG5" i="6"/>
  <c r="G5" i="6"/>
  <c r="AA6" i="6"/>
  <c r="I5" i="13" l="1"/>
  <c r="Z6" i="13"/>
  <c r="Y6" i="13" s="1"/>
  <c r="H5" i="13"/>
  <c r="X22" i="13"/>
  <c r="Q6" i="13"/>
  <c r="V6" i="13"/>
  <c r="F5" i="6"/>
  <c r="X24" i="6" s="1"/>
  <c r="P23" i="6"/>
  <c r="U24" i="6"/>
  <c r="V24" i="6" s="1"/>
  <c r="M23" i="6"/>
  <c r="Q6" i="6"/>
  <c r="AC6" i="6" s="1"/>
  <c r="Z6" i="6"/>
  <c r="I5" i="6"/>
  <c r="H5" i="6" l="1"/>
  <c r="N6" i="13"/>
  <c r="AB6" i="13" s="1"/>
  <c r="AN6" i="13" s="1"/>
  <c r="AC6" i="13"/>
  <c r="AW6" i="13" s="1"/>
  <c r="N6" i="6"/>
  <c r="Y6" i="6"/>
  <c r="AF6" i="13" l="1"/>
  <c r="AU6" i="13"/>
  <c r="AS6" i="13"/>
  <c r="AQ6" i="13"/>
  <c r="AO6" i="13"/>
  <c r="AP6" i="13"/>
  <c r="AY6" i="13"/>
  <c r="AT6" i="13"/>
  <c r="AV6" i="13"/>
  <c r="AX6" i="13"/>
  <c r="AR6" i="13"/>
  <c r="AK6" i="13"/>
  <c r="AL6" i="13"/>
  <c r="AE6" i="13"/>
  <c r="AH6" i="13"/>
  <c r="AM6" i="13"/>
  <c r="AG6" i="13"/>
  <c r="AJ6" i="13"/>
  <c r="AD6" i="13"/>
  <c r="AI6" i="13"/>
  <c r="AB6" i="6"/>
  <c r="AJ6" i="6" s="1"/>
  <c r="AR6" i="6"/>
  <c r="AY6" i="6"/>
  <c r="AS6" i="6"/>
  <c r="AX6" i="6"/>
  <c r="AV6" i="6"/>
  <c r="AT6" i="6"/>
  <c r="AU6" i="6"/>
  <c r="AW6" i="6"/>
  <c r="AO6" i="6"/>
  <c r="AP6" i="6"/>
  <c r="AQ6" i="6"/>
  <c r="AM6" i="6"/>
  <c r="AH6" i="6" l="1"/>
  <c r="G6" i="13"/>
  <c r="P23" i="13" s="1"/>
  <c r="AK6" i="6"/>
  <c r="AF6" i="6"/>
  <c r="AG6" i="6"/>
  <c r="AN6" i="6"/>
  <c r="F6" i="13"/>
  <c r="AA7" i="13"/>
  <c r="AL6" i="6"/>
  <c r="AD6" i="6"/>
  <c r="AI6" i="6"/>
  <c r="AE6" i="6"/>
  <c r="G6" i="6"/>
  <c r="AA7" i="6"/>
  <c r="M23" i="13" l="1"/>
  <c r="Z7" i="13"/>
  <c r="I6" i="13"/>
  <c r="H6" i="13"/>
  <c r="V7" i="13"/>
  <c r="Q7" i="13"/>
  <c r="F6" i="6"/>
  <c r="X28" i="6" s="1"/>
  <c r="P27" i="6"/>
  <c r="U28" i="6"/>
  <c r="V28" i="6" s="1"/>
  <c r="M27" i="6"/>
  <c r="Q7" i="6"/>
  <c r="AC7" i="6" s="1"/>
  <c r="Z7" i="6"/>
  <c r="H6" i="6"/>
  <c r="I6" i="6"/>
  <c r="AC7" i="13" l="1"/>
  <c r="AP7" i="13" s="1"/>
  <c r="N7" i="13"/>
  <c r="Y7" i="13"/>
  <c r="AW7" i="13"/>
  <c r="AY7" i="13"/>
  <c r="N7" i="6"/>
  <c r="Y7" i="6"/>
  <c r="AT7" i="13" l="1"/>
  <c r="AR7" i="13"/>
  <c r="AO7" i="13"/>
  <c r="AX7" i="13"/>
  <c r="AU7" i="13"/>
  <c r="AS7" i="13"/>
  <c r="AQ7" i="13"/>
  <c r="AV7" i="13"/>
  <c r="AB7" i="13"/>
  <c r="AB7" i="6"/>
  <c r="AM7" i="6" s="1"/>
  <c r="AO7" i="6"/>
  <c r="AY7" i="6"/>
  <c r="AS7" i="6"/>
  <c r="AP7" i="6"/>
  <c r="AU7" i="6"/>
  <c r="AW7" i="6"/>
  <c r="AQ7" i="6"/>
  <c r="AR7" i="6"/>
  <c r="AT7" i="6"/>
  <c r="AV7" i="6"/>
  <c r="AX7" i="6"/>
  <c r="AN7" i="6"/>
  <c r="AD7" i="6" l="1"/>
  <c r="AG7" i="6"/>
  <c r="AE7" i="6"/>
  <c r="AD7" i="13"/>
  <c r="AJ7" i="13"/>
  <c r="AE7" i="13"/>
  <c r="AL7" i="13"/>
  <c r="AG7" i="13"/>
  <c r="AK7" i="13"/>
  <c r="AF7" i="13"/>
  <c r="AM7" i="13"/>
  <c r="AH7" i="13"/>
  <c r="AN7" i="13"/>
  <c r="G7" i="13" s="1"/>
  <c r="AI7" i="13"/>
  <c r="AJ7" i="6"/>
  <c r="AH7" i="6"/>
  <c r="AL7" i="6"/>
  <c r="AI7" i="6"/>
  <c r="AF7" i="6"/>
  <c r="AK7" i="6"/>
  <c r="G7" i="6"/>
  <c r="P24" i="13" l="1"/>
  <c r="AA8" i="13"/>
  <c r="U21" i="13"/>
  <c r="F7" i="13"/>
  <c r="F7" i="6"/>
  <c r="H7" i="6" s="1"/>
  <c r="P24" i="6"/>
  <c r="U21" i="6"/>
  <c r="V21" i="6" s="1"/>
  <c r="AA8" i="6"/>
  <c r="Q8" i="6" s="1"/>
  <c r="AC8" i="6" s="1"/>
  <c r="Z8" i="6"/>
  <c r="M24" i="6" l="1"/>
  <c r="X21" i="6"/>
  <c r="I7" i="6"/>
  <c r="M24" i="13"/>
  <c r="X21" i="13"/>
  <c r="I7" i="13"/>
  <c r="H7" i="13"/>
  <c r="Z8" i="13"/>
  <c r="V8" i="13"/>
  <c r="Q8" i="13"/>
  <c r="N8" i="6"/>
  <c r="Y8" i="6"/>
  <c r="AW8" i="6"/>
  <c r="AC8" i="13" l="1"/>
  <c r="AY8" i="13" s="1"/>
  <c r="Y8" i="13"/>
  <c r="N8" i="13"/>
  <c r="AU8" i="13"/>
  <c r="AW8" i="13"/>
  <c r="P21" i="13"/>
  <c r="U23" i="13"/>
  <c r="AB8" i="6"/>
  <c r="AF8" i="6" s="1"/>
  <c r="AR8" i="6"/>
  <c r="AT8" i="6"/>
  <c r="AP8" i="6"/>
  <c r="AV8" i="6"/>
  <c r="AS8" i="6"/>
  <c r="AX8" i="6"/>
  <c r="AO8" i="6"/>
  <c r="AY8" i="6"/>
  <c r="AU8" i="6"/>
  <c r="AQ8" i="6"/>
  <c r="AH8" i="6" l="1"/>
  <c r="AI8" i="6"/>
  <c r="AE8" i="6"/>
  <c r="AN8" i="6"/>
  <c r="G8" i="6" s="1"/>
  <c r="AQ8" i="13"/>
  <c r="AO8" i="13"/>
  <c r="AX8" i="13"/>
  <c r="AL8" i="6"/>
  <c r="AM8" i="6"/>
  <c r="AS8" i="13"/>
  <c r="AG8" i="6"/>
  <c r="AD8" i="6"/>
  <c r="AV8" i="13"/>
  <c r="AT8" i="13"/>
  <c r="AK8" i="6"/>
  <c r="AJ8" i="6"/>
  <c r="AR8" i="13"/>
  <c r="AP8" i="13"/>
  <c r="AB8" i="13"/>
  <c r="AG8" i="13" s="1"/>
  <c r="M21" i="13"/>
  <c r="X23" i="13"/>
  <c r="F8" i="6" l="1"/>
  <c r="X37" i="6" s="1"/>
  <c r="P20" i="6"/>
  <c r="U37" i="6"/>
  <c r="V37" i="6" s="1"/>
  <c r="AA9" i="6"/>
  <c r="Q9" i="6" s="1"/>
  <c r="AC9" i="6" s="1"/>
  <c r="AM8" i="13"/>
  <c r="AF8" i="13"/>
  <c r="AL8" i="13"/>
  <c r="AJ8" i="13"/>
  <c r="AD8" i="13"/>
  <c r="AN8" i="13"/>
  <c r="G8" i="13" s="1"/>
  <c r="U24" i="13" s="1"/>
  <c r="AK8" i="13"/>
  <c r="AI8" i="13"/>
  <c r="AH8" i="13"/>
  <c r="AE8" i="13"/>
  <c r="AA9" i="13"/>
  <c r="Z9" i="6"/>
  <c r="H8" i="6"/>
  <c r="P20" i="13" l="1"/>
  <c r="M20" i="6"/>
  <c r="I8" i="6"/>
  <c r="F8" i="13"/>
  <c r="H8" i="13" s="1"/>
  <c r="Q9" i="13"/>
  <c r="V9" i="13"/>
  <c r="X24" i="13"/>
  <c r="M20" i="13"/>
  <c r="Z9" i="13"/>
  <c r="I8" i="13"/>
  <c r="N9" i="6"/>
  <c r="Y9" i="6"/>
  <c r="AR9" i="6"/>
  <c r="AT9" i="6"/>
  <c r="AU9" i="6"/>
  <c r="AQ9" i="6"/>
  <c r="AV9" i="6"/>
  <c r="AX9" i="6"/>
  <c r="AS9" i="6"/>
  <c r="AO9" i="6"/>
  <c r="AW9" i="6"/>
  <c r="AP9" i="6"/>
  <c r="AY9" i="6"/>
  <c r="AC9" i="13" l="1"/>
  <c r="AR9" i="13" s="1"/>
  <c r="N9" i="13"/>
  <c r="Y9" i="13"/>
  <c r="AS9" i="13"/>
  <c r="AO9" i="13"/>
  <c r="AP9" i="13"/>
  <c r="AQ9" i="13"/>
  <c r="AW9" i="13"/>
  <c r="AB9" i="6"/>
  <c r="AD9" i="6" s="1"/>
  <c r="AU9" i="13" l="1"/>
  <c r="AX9" i="13"/>
  <c r="AY9" i="13"/>
  <c r="AI9" i="6"/>
  <c r="AL9" i="6"/>
  <c r="AK9" i="6"/>
  <c r="AH9" i="6"/>
  <c r="AE9" i="6"/>
  <c r="AJ9" i="6"/>
  <c r="AV9" i="13"/>
  <c r="AT9" i="13"/>
  <c r="AN9" i="6"/>
  <c r="G9" i="6" s="1"/>
  <c r="P28" i="6" s="1"/>
  <c r="AB9" i="13"/>
  <c r="X20" i="13"/>
  <c r="U20" i="13"/>
  <c r="AF9" i="6"/>
  <c r="AG9" i="6"/>
  <c r="AM9" i="6"/>
  <c r="AA10" i="6"/>
  <c r="Q10" i="6" s="1"/>
  <c r="AC10" i="6" s="1"/>
  <c r="U22" i="6" l="1"/>
  <c r="V22" i="6" s="1"/>
  <c r="F9" i="6"/>
  <c r="H9" i="6" s="1"/>
  <c r="AM9" i="13"/>
  <c r="AH9" i="13"/>
  <c r="AI9" i="13"/>
  <c r="AD9" i="13"/>
  <c r="AL9" i="13"/>
  <c r="AN9" i="13"/>
  <c r="G9" i="13" s="1"/>
  <c r="AG9" i="13"/>
  <c r="AJ9" i="13"/>
  <c r="AE9" i="13"/>
  <c r="AK9" i="13"/>
  <c r="AF9" i="13"/>
  <c r="X22" i="6"/>
  <c r="M28" i="6"/>
  <c r="Z10" i="6"/>
  <c r="I9" i="6"/>
  <c r="F9" i="13" l="1"/>
  <c r="P22" i="13"/>
  <c r="U28" i="13"/>
  <c r="AA10" i="13"/>
  <c r="N10" i="6"/>
  <c r="Y10" i="6"/>
  <c r="AV10" i="6"/>
  <c r="AX10" i="6"/>
  <c r="AT10" i="6"/>
  <c r="AP10" i="6"/>
  <c r="AO10" i="6"/>
  <c r="AY10" i="6"/>
  <c r="AS10" i="6"/>
  <c r="AQ10" i="6"/>
  <c r="AW10" i="6"/>
  <c r="AU10" i="6"/>
  <c r="AR10" i="6"/>
  <c r="V10" i="13" l="1"/>
  <c r="Q10" i="13"/>
  <c r="M22" i="13"/>
  <c r="X28" i="13"/>
  <c r="I9" i="13"/>
  <c r="Z10" i="13"/>
  <c r="H9" i="13"/>
  <c r="U25" i="13"/>
  <c r="P27" i="13"/>
  <c r="X25" i="13"/>
  <c r="M27" i="13"/>
  <c r="AB10" i="6"/>
  <c r="AF10" i="6" s="1"/>
  <c r="Y10" i="13" l="1"/>
  <c r="N10" i="13"/>
  <c r="AC10" i="13"/>
  <c r="AI10" i="6"/>
  <c r="AL10" i="6"/>
  <c r="AK10" i="6"/>
  <c r="AN10" i="6"/>
  <c r="G10" i="6" s="1"/>
  <c r="P26" i="6" s="1"/>
  <c r="AE10" i="6"/>
  <c r="AH10" i="6"/>
  <c r="AJ10" i="6"/>
  <c r="AD10" i="6"/>
  <c r="AM10" i="6"/>
  <c r="AG10" i="6"/>
  <c r="U20" i="6"/>
  <c r="V20" i="6" s="1"/>
  <c r="AA11" i="6"/>
  <c r="Q11" i="6" s="1"/>
  <c r="AC11" i="6" s="1"/>
  <c r="F10" i="6" l="1"/>
  <c r="X20" i="6" s="1"/>
  <c r="AB10" i="13"/>
  <c r="AH10" i="13" s="1"/>
  <c r="AW10" i="13"/>
  <c r="AR10" i="13"/>
  <c r="AX10" i="13"/>
  <c r="AS10" i="13"/>
  <c r="AY10" i="13"/>
  <c r="AT10" i="13"/>
  <c r="AO10" i="13"/>
  <c r="AU10" i="13"/>
  <c r="AP10" i="13"/>
  <c r="AV10" i="13"/>
  <c r="AQ10" i="13"/>
  <c r="AG10" i="13"/>
  <c r="M26" i="6"/>
  <c r="Z11" i="6"/>
  <c r="AK10" i="13" l="1"/>
  <c r="H10" i="6"/>
  <c r="AI10" i="13"/>
  <c r="AD10" i="13"/>
  <c r="AF10" i="13"/>
  <c r="AM10" i="13"/>
  <c r="I10" i="6"/>
  <c r="AE10" i="13"/>
  <c r="AN10" i="13"/>
  <c r="G10" i="13" s="1"/>
  <c r="P25" i="13" s="1"/>
  <c r="AL10" i="13"/>
  <c r="AJ10" i="13"/>
  <c r="AA11" i="13"/>
  <c r="N11" i="6"/>
  <c r="Y11" i="6"/>
  <c r="AX11" i="6"/>
  <c r="AS11" i="6"/>
  <c r="AU11" i="6"/>
  <c r="AW11" i="6"/>
  <c r="AV11" i="6"/>
  <c r="AO11" i="6"/>
  <c r="AP11" i="6"/>
  <c r="AR11" i="6"/>
  <c r="AT11" i="6"/>
  <c r="AY11" i="6"/>
  <c r="AQ11" i="6"/>
  <c r="U26" i="13" l="1"/>
  <c r="F10" i="13"/>
  <c r="X26" i="13" s="1"/>
  <c r="Z11" i="13"/>
  <c r="Q11" i="13"/>
  <c r="V11" i="13"/>
  <c r="AB11" i="6"/>
  <c r="AN11" i="6" s="1"/>
  <c r="G11" i="6" s="1"/>
  <c r="H10" i="13" l="1"/>
  <c r="I10" i="13"/>
  <c r="M25" i="13"/>
  <c r="N11" i="13"/>
  <c r="Y11" i="13"/>
  <c r="AC11" i="13"/>
  <c r="AH11" i="6"/>
  <c r="AM11" i="6"/>
  <c r="AG11" i="6"/>
  <c r="AL11" i="6"/>
  <c r="AK11" i="6"/>
  <c r="AE11" i="6"/>
  <c r="AJ11" i="6"/>
  <c r="AF11" i="6"/>
  <c r="AI11" i="6"/>
  <c r="AD11" i="6"/>
  <c r="P33" i="6"/>
  <c r="U26" i="6"/>
  <c r="V26" i="6" s="1"/>
  <c r="AA12" i="6"/>
  <c r="Q12" i="6" s="1"/>
  <c r="AC12" i="6" s="1"/>
  <c r="F11" i="6" l="1"/>
  <c r="X26" i="6" s="1"/>
  <c r="AP11" i="13"/>
  <c r="AV11" i="13"/>
  <c r="AQ11" i="13"/>
  <c r="AW11" i="13"/>
  <c r="AR11" i="13"/>
  <c r="AX11" i="13"/>
  <c r="AS11" i="13"/>
  <c r="AY11" i="13"/>
  <c r="AT11" i="13"/>
  <c r="AO11" i="13"/>
  <c r="AU11" i="13"/>
  <c r="AB11" i="13"/>
  <c r="Z12" i="6"/>
  <c r="H11" i="6" l="1"/>
  <c r="M33" i="6"/>
  <c r="I11" i="6"/>
  <c r="AH11" i="13"/>
  <c r="AN11" i="13"/>
  <c r="G11" i="13" s="1"/>
  <c r="AI11" i="13"/>
  <c r="AF11" i="13"/>
  <c r="AD11" i="13"/>
  <c r="AJ11" i="13"/>
  <c r="AE11" i="13"/>
  <c r="AL11" i="13"/>
  <c r="AG11" i="13"/>
  <c r="AM11" i="13"/>
  <c r="AK11" i="13"/>
  <c r="N12" i="6"/>
  <c r="Y12" i="6"/>
  <c r="AQ12" i="6"/>
  <c r="AY12" i="6"/>
  <c r="AV12" i="6"/>
  <c r="AP12" i="6"/>
  <c r="AO12" i="6"/>
  <c r="AT12" i="6"/>
  <c r="AW12" i="6"/>
  <c r="AS12" i="6"/>
  <c r="AX12" i="6"/>
  <c r="AU12" i="6"/>
  <c r="AR12" i="6"/>
  <c r="AA12" i="13" l="1"/>
  <c r="Q12" i="13" s="1"/>
  <c r="F11" i="13"/>
  <c r="AB12" i="6"/>
  <c r="AN12" i="6" s="1"/>
  <c r="G12" i="6" s="1"/>
  <c r="V12" i="13" l="1"/>
  <c r="AC12" i="13" s="1"/>
  <c r="AP12" i="13" s="1"/>
  <c r="I11" i="13"/>
  <c r="H11" i="13"/>
  <c r="Z12" i="13"/>
  <c r="AU12" i="13"/>
  <c r="AS12" i="13"/>
  <c r="AX12" i="13"/>
  <c r="AK12" i="6"/>
  <c r="AH12" i="6"/>
  <c r="AF12" i="6"/>
  <c r="AM12" i="6"/>
  <c r="AJ12" i="6"/>
  <c r="AG12" i="6"/>
  <c r="AI12" i="6"/>
  <c r="AL12" i="6"/>
  <c r="AE12" i="6"/>
  <c r="AD12" i="6"/>
  <c r="P36" i="6"/>
  <c r="U34" i="6"/>
  <c r="V34" i="6" s="1"/>
  <c r="AA13" i="6"/>
  <c r="Q13" i="6" s="1"/>
  <c r="AC13" i="6" s="1"/>
  <c r="AO12" i="13" l="1"/>
  <c r="AW12" i="13"/>
  <c r="AY12" i="13"/>
  <c r="AQ12" i="13"/>
  <c r="AV12" i="13"/>
  <c r="AT12" i="13"/>
  <c r="AR12" i="13"/>
  <c r="F12" i="6"/>
  <c r="H12" i="6" s="1"/>
  <c r="N12" i="13"/>
  <c r="Y12" i="13"/>
  <c r="X34" i="6"/>
  <c r="M36" i="6"/>
  <c r="Z13" i="6"/>
  <c r="I12" i="6" l="1"/>
  <c r="AB12" i="13"/>
  <c r="N13" i="6"/>
  <c r="Y13" i="6"/>
  <c r="AX13" i="6"/>
  <c r="AP13" i="6"/>
  <c r="AR13" i="6"/>
  <c r="AQ13" i="6"/>
  <c r="AY13" i="6"/>
  <c r="AW13" i="6"/>
  <c r="AU13" i="6"/>
  <c r="AT13" i="6"/>
  <c r="AV13" i="6"/>
  <c r="AO13" i="6"/>
  <c r="AS13" i="6"/>
  <c r="AM12" i="13" l="1"/>
  <c r="AH12" i="13"/>
  <c r="AN12" i="13"/>
  <c r="G12" i="13" s="1"/>
  <c r="AI12" i="13"/>
  <c r="AD12" i="13"/>
  <c r="AJ12" i="13"/>
  <c r="AE12" i="13"/>
  <c r="AK12" i="13"/>
  <c r="AF12" i="13"/>
  <c r="AL12" i="13"/>
  <c r="AG12" i="13"/>
  <c r="AB13" i="6"/>
  <c r="AJ13" i="6" s="1"/>
  <c r="P35" i="13" l="1"/>
  <c r="AA13" i="13"/>
  <c r="F12" i="13"/>
  <c r="AI13" i="6"/>
  <c r="AK13" i="6"/>
  <c r="AM13" i="6"/>
  <c r="AD13" i="6"/>
  <c r="AN13" i="6"/>
  <c r="G13" i="6" s="1"/>
  <c r="AG13" i="6"/>
  <c r="AE13" i="6"/>
  <c r="AF13" i="6"/>
  <c r="AL13" i="6"/>
  <c r="AH13" i="6"/>
  <c r="AA14" i="6"/>
  <c r="Q14" i="6" s="1"/>
  <c r="AC14" i="6" s="1"/>
  <c r="I12" i="13" l="1"/>
  <c r="H12" i="13"/>
  <c r="Z13" i="13"/>
  <c r="M35" i="13"/>
  <c r="Q13" i="13"/>
  <c r="V13" i="13"/>
  <c r="AC13" i="13" s="1"/>
  <c r="F13" i="6"/>
  <c r="H13" i="6" s="1"/>
  <c r="U30" i="6"/>
  <c r="V30" i="6" s="1"/>
  <c r="P29" i="6"/>
  <c r="Z14" i="6"/>
  <c r="M29" i="6" l="1"/>
  <c r="I13" i="6"/>
  <c r="X30" i="6"/>
  <c r="Y13" i="13"/>
  <c r="N13" i="13"/>
  <c r="AY13" i="13"/>
  <c r="AT13" i="13"/>
  <c r="AO13" i="13"/>
  <c r="AP13" i="13"/>
  <c r="AU13" i="13"/>
  <c r="AV13" i="13"/>
  <c r="AQ13" i="13"/>
  <c r="AW13" i="13"/>
  <c r="AR13" i="13"/>
  <c r="AX13" i="13"/>
  <c r="AS13" i="13"/>
  <c r="N14" i="6"/>
  <c r="Y14" i="6"/>
  <c r="AU14" i="6"/>
  <c r="AR14" i="6"/>
  <c r="AW14" i="6"/>
  <c r="AT14" i="6"/>
  <c r="AQ14" i="6"/>
  <c r="AX14" i="6"/>
  <c r="AS14" i="6"/>
  <c r="AY14" i="6"/>
  <c r="AO14" i="6"/>
  <c r="AP14" i="6"/>
  <c r="AV14" i="6"/>
  <c r="AB13" i="13" l="1"/>
  <c r="AH13" i="13" s="1"/>
  <c r="AB14" i="6"/>
  <c r="AN14" i="6" s="1"/>
  <c r="G14" i="6" s="1"/>
  <c r="AN13" i="13" l="1"/>
  <c r="G13" i="13" s="1"/>
  <c r="P31" i="13" s="1"/>
  <c r="AM13" i="13"/>
  <c r="AF13" i="13"/>
  <c r="AG13" i="13"/>
  <c r="AK13" i="13"/>
  <c r="AD13" i="13"/>
  <c r="AJ13" i="13"/>
  <c r="AE13" i="13"/>
  <c r="AL13" i="13"/>
  <c r="AI13" i="13"/>
  <c r="AA14" i="13"/>
  <c r="AG14" i="6"/>
  <c r="AD14" i="6"/>
  <c r="AK14" i="6"/>
  <c r="AL14" i="6"/>
  <c r="AH14" i="6"/>
  <c r="AM14" i="6"/>
  <c r="AE14" i="6"/>
  <c r="AJ14" i="6"/>
  <c r="AI14" i="6"/>
  <c r="AF14" i="6"/>
  <c r="P31" i="6"/>
  <c r="U33" i="6"/>
  <c r="V33" i="6" s="1"/>
  <c r="AA15" i="6"/>
  <c r="Q15" i="6" s="1"/>
  <c r="AC15" i="6" s="1"/>
  <c r="F13" i="13" l="1"/>
  <c r="H13" i="13" s="1"/>
  <c r="Q14" i="13"/>
  <c r="V14" i="13"/>
  <c r="Z14" i="13"/>
  <c r="I13" i="13"/>
  <c r="F14" i="6"/>
  <c r="I14" i="6" s="1"/>
  <c r="Z15" i="6"/>
  <c r="AW15" i="6"/>
  <c r="M31" i="13" l="1"/>
  <c r="AC14" i="13"/>
  <c r="AP14" i="13" s="1"/>
  <c r="Y14" i="13"/>
  <c r="N14" i="13"/>
  <c r="AO14" i="13"/>
  <c r="AU14" i="13"/>
  <c r="AQ14" i="13"/>
  <c r="AW14" i="13"/>
  <c r="AS14" i="13"/>
  <c r="AY14" i="13"/>
  <c r="AT14" i="13"/>
  <c r="M31" i="6"/>
  <c r="H14" i="6"/>
  <c r="X33" i="6"/>
  <c r="N15" i="6"/>
  <c r="Y15" i="6"/>
  <c r="AO15" i="6"/>
  <c r="AR15" i="6"/>
  <c r="AY15" i="6"/>
  <c r="AS15" i="6"/>
  <c r="AT15" i="6"/>
  <c r="AU15" i="6"/>
  <c r="AV15" i="6"/>
  <c r="AX15" i="6"/>
  <c r="AP15" i="6"/>
  <c r="AQ15" i="6"/>
  <c r="AX14" i="13" l="1"/>
  <c r="AV14" i="13"/>
  <c r="AR14" i="13"/>
  <c r="AB14" i="13"/>
  <c r="AN14" i="13" s="1"/>
  <c r="AB15" i="6"/>
  <c r="AH15" i="6" s="1"/>
  <c r="G14" i="13" l="1"/>
  <c r="AM14" i="13"/>
  <c r="AJ14" i="13"/>
  <c r="AH14" i="13"/>
  <c r="AF14" i="13"/>
  <c r="AD14" i="13"/>
  <c r="AL14" i="13"/>
  <c r="AK14" i="13"/>
  <c r="AI14" i="13"/>
  <c r="AG14" i="13"/>
  <c r="AE14" i="13"/>
  <c r="U33" i="13"/>
  <c r="AA15" i="13"/>
  <c r="AI15" i="6"/>
  <c r="AL15" i="6"/>
  <c r="AG15" i="6"/>
  <c r="AF15" i="6"/>
  <c r="AN15" i="6"/>
  <c r="G15" i="6" s="1"/>
  <c r="U40" i="6" s="1"/>
  <c r="V40" i="6" s="1"/>
  <c r="AD15" i="6"/>
  <c r="AJ15" i="6"/>
  <c r="AE15" i="6"/>
  <c r="AK15" i="6"/>
  <c r="AM15" i="6"/>
  <c r="P32" i="6"/>
  <c r="AA16" i="6"/>
  <c r="Q16" i="6" s="1"/>
  <c r="AC16" i="6" s="1"/>
  <c r="F14" i="13" l="1"/>
  <c r="I14" i="13" s="1"/>
  <c r="V15" i="13"/>
  <c r="Q15" i="13"/>
  <c r="X33" i="13"/>
  <c r="H14" i="13"/>
  <c r="Z15" i="13"/>
  <c r="U29" i="13"/>
  <c r="X29" i="13"/>
  <c r="F15" i="6"/>
  <c r="H15" i="6" s="1"/>
  <c r="Z16" i="6"/>
  <c r="Y16" i="6" s="1"/>
  <c r="M32" i="6" l="1"/>
  <c r="X40" i="6"/>
  <c r="I15" i="6"/>
  <c r="N15" i="13"/>
  <c r="Y15" i="13"/>
  <c r="AC15" i="13"/>
  <c r="N16" i="6"/>
  <c r="AB16" i="6" s="1"/>
  <c r="AV16" i="6"/>
  <c r="AQ16" i="6"/>
  <c r="AT16" i="6"/>
  <c r="AU16" i="6"/>
  <c r="AW16" i="6"/>
  <c r="AR16" i="6"/>
  <c r="AY16" i="6"/>
  <c r="AP16" i="6"/>
  <c r="AX16" i="6"/>
  <c r="AS16" i="6"/>
  <c r="AO16" i="6"/>
  <c r="AW15" i="13" l="1"/>
  <c r="AR15" i="13"/>
  <c r="AS15" i="13"/>
  <c r="AY15" i="13"/>
  <c r="AX15" i="13"/>
  <c r="AT15" i="13"/>
  <c r="AO15" i="13"/>
  <c r="AU15" i="13"/>
  <c r="AP15" i="13"/>
  <c r="AV15" i="13"/>
  <c r="AQ15" i="13"/>
  <c r="AB15" i="13"/>
  <c r="AG16" i="6"/>
  <c r="AE16" i="6"/>
  <c r="AL16" i="6"/>
  <c r="AN16" i="6"/>
  <c r="G16" i="6" s="1"/>
  <c r="AK16" i="6"/>
  <c r="AI16" i="6"/>
  <c r="AF16" i="6"/>
  <c r="AD16" i="6"/>
  <c r="AM16" i="6"/>
  <c r="AH16" i="6"/>
  <c r="AJ16" i="6"/>
  <c r="AI15" i="13" l="1"/>
  <c r="AD15" i="13"/>
  <c r="AJ15" i="13"/>
  <c r="AE15" i="13"/>
  <c r="AK15" i="13"/>
  <c r="AF15" i="13"/>
  <c r="AL15" i="13"/>
  <c r="AG15" i="13"/>
  <c r="AM15" i="13"/>
  <c r="AH15" i="13"/>
  <c r="AN15" i="13"/>
  <c r="G15" i="13" s="1"/>
  <c r="F16" i="6"/>
  <c r="X36" i="6" s="1"/>
  <c r="P37" i="6"/>
  <c r="U36" i="6"/>
  <c r="V36" i="6" s="1"/>
  <c r="AA17" i="6"/>
  <c r="Q17" i="6" s="1"/>
  <c r="AC17" i="6" s="1"/>
  <c r="Z17" i="6"/>
  <c r="M37" i="6" l="1"/>
  <c r="I16" i="6"/>
  <c r="AA16" i="13"/>
  <c r="Q16" i="13" s="1"/>
  <c r="F15" i="13"/>
  <c r="P34" i="13"/>
  <c r="H16" i="6"/>
  <c r="N17" i="6"/>
  <c r="Y17" i="6"/>
  <c r="V16" i="13" l="1"/>
  <c r="AC16" i="13" s="1"/>
  <c r="AT16" i="13" s="1"/>
  <c r="I15" i="13"/>
  <c r="H15" i="13"/>
  <c r="Z16" i="13"/>
  <c r="AY16" i="13"/>
  <c r="AS16" i="13"/>
  <c r="M34" i="13"/>
  <c r="AB17" i="6"/>
  <c r="AE17" i="6" s="1"/>
  <c r="AU17" i="6"/>
  <c r="AV17" i="6"/>
  <c r="AR17" i="6"/>
  <c r="AW17" i="6"/>
  <c r="AS17" i="6"/>
  <c r="AX17" i="6"/>
  <c r="AO17" i="6"/>
  <c r="AY17" i="6"/>
  <c r="AQ17" i="6"/>
  <c r="AP17" i="6"/>
  <c r="AT17" i="6"/>
  <c r="AG17" i="6"/>
  <c r="AF17" i="6"/>
  <c r="AL17" i="6"/>
  <c r="AD17" i="6"/>
  <c r="AM17" i="6" l="1"/>
  <c r="AK17" i="6"/>
  <c r="AQ16" i="13"/>
  <c r="AU16" i="13"/>
  <c r="AW16" i="13"/>
  <c r="AI17" i="6"/>
  <c r="AN17" i="6"/>
  <c r="G17" i="6" s="1"/>
  <c r="AP16" i="13"/>
  <c r="AV16" i="13"/>
  <c r="AO16" i="13"/>
  <c r="AJ17" i="6"/>
  <c r="AH17" i="6"/>
  <c r="AX16" i="13"/>
  <c r="AR16" i="13"/>
  <c r="Y16" i="13"/>
  <c r="N16" i="13"/>
  <c r="F17" i="6" l="1"/>
  <c r="H17" i="6" s="1"/>
  <c r="AB16" i="13"/>
  <c r="AD16" i="13" s="1"/>
  <c r="AK16" i="13"/>
  <c r="P25" i="6"/>
  <c r="U35" i="6"/>
  <c r="V35" i="6" s="1"/>
  <c r="M25" i="6"/>
  <c r="AA18" i="6"/>
  <c r="Q18" i="6" s="1"/>
  <c r="AC18" i="6" s="1"/>
  <c r="Z18" i="6"/>
  <c r="AF16" i="13" l="1"/>
  <c r="AE16" i="13"/>
  <c r="AM16" i="13"/>
  <c r="AI16" i="13"/>
  <c r="X35" i="6"/>
  <c r="I17" i="6"/>
  <c r="AN16" i="13"/>
  <c r="G16" i="13" s="1"/>
  <c r="AG16" i="13"/>
  <c r="AJ16" i="13"/>
  <c r="AH16" i="13"/>
  <c r="AL16" i="13"/>
  <c r="AA17" i="13"/>
  <c r="N18" i="6"/>
  <c r="Y18" i="6"/>
  <c r="AX18" i="6"/>
  <c r="AS18" i="6"/>
  <c r="AT18" i="6"/>
  <c r="U37" i="13" l="1"/>
  <c r="F16" i="13"/>
  <c r="H16" i="13" s="1"/>
  <c r="P33" i="13"/>
  <c r="V17" i="13"/>
  <c r="Q17" i="13"/>
  <c r="X37" i="13"/>
  <c r="Z17" i="13"/>
  <c r="P37" i="13"/>
  <c r="U30" i="13"/>
  <c r="AB18" i="6"/>
  <c r="AK18" i="6" s="1"/>
  <c r="AW18" i="6"/>
  <c r="AY18" i="6"/>
  <c r="AQ18" i="6"/>
  <c r="AU18" i="6"/>
  <c r="AO18" i="6"/>
  <c r="AP18" i="6"/>
  <c r="AR18" i="6"/>
  <c r="AV18" i="6"/>
  <c r="AN18" i="6"/>
  <c r="AH18" i="6"/>
  <c r="AF18" i="6" l="1"/>
  <c r="AG18" i="6"/>
  <c r="AM18" i="6"/>
  <c r="AJ18" i="6"/>
  <c r="AL18" i="6"/>
  <c r="AD18" i="6"/>
  <c r="AI18" i="6"/>
  <c r="AE18" i="6"/>
  <c r="I16" i="13"/>
  <c r="M33" i="13"/>
  <c r="Y17" i="13"/>
  <c r="N17" i="13"/>
  <c r="AC17" i="13"/>
  <c r="M37" i="13"/>
  <c r="X30" i="13"/>
  <c r="G18" i="6"/>
  <c r="P35" i="6" s="1"/>
  <c r="AA19" i="6"/>
  <c r="Q19" i="6" s="1"/>
  <c r="AC19" i="6" s="1"/>
  <c r="F18" i="6"/>
  <c r="AB17" i="13" l="1"/>
  <c r="AH17" i="13" s="1"/>
  <c r="AV17" i="13"/>
  <c r="AY17" i="13"/>
  <c r="AS17" i="13"/>
  <c r="AT17" i="13"/>
  <c r="AW17" i="13"/>
  <c r="AU17" i="13"/>
  <c r="AQ17" i="13"/>
  <c r="AR17" i="13"/>
  <c r="AO17" i="13"/>
  <c r="AP17" i="13"/>
  <c r="AX17" i="13"/>
  <c r="AN17" i="13"/>
  <c r="AI17" i="13"/>
  <c r="U32" i="6"/>
  <c r="V32" i="6" s="1"/>
  <c r="X32" i="6"/>
  <c r="M35" i="6"/>
  <c r="Z19" i="6"/>
  <c r="H18" i="6"/>
  <c r="I18" i="6"/>
  <c r="AG17" i="13" l="1"/>
  <c r="AL17" i="13"/>
  <c r="AK17" i="13"/>
  <c r="AE17" i="13"/>
  <c r="AD17" i="13"/>
  <c r="AJ17" i="13"/>
  <c r="AM17" i="13"/>
  <c r="AF17" i="13"/>
  <c r="G17" i="13"/>
  <c r="U27" i="13" s="1"/>
  <c r="AA18" i="13"/>
  <c r="N19" i="6"/>
  <c r="Y19" i="6"/>
  <c r="AQ19" i="6"/>
  <c r="AW19" i="6"/>
  <c r="AT19" i="6"/>
  <c r="AR19" i="6"/>
  <c r="AX19" i="6"/>
  <c r="AU19" i="6"/>
  <c r="AP19" i="6"/>
  <c r="AO19" i="6"/>
  <c r="AY19" i="6"/>
  <c r="AS19" i="6"/>
  <c r="AV19" i="6"/>
  <c r="F17" i="13" l="1"/>
  <c r="I17" i="13" s="1"/>
  <c r="Z18" i="13"/>
  <c r="V18" i="13"/>
  <c r="Q18" i="13"/>
  <c r="U34" i="13"/>
  <c r="P29" i="13"/>
  <c r="AB19" i="6"/>
  <c r="AN19" i="6" s="1"/>
  <c r="G19" i="6" s="1"/>
  <c r="X27" i="13" l="1"/>
  <c r="H17" i="13"/>
  <c r="AC18" i="13"/>
  <c r="AV18" i="13" s="1"/>
  <c r="Y18" i="13"/>
  <c r="N18" i="13"/>
  <c r="AT18" i="13"/>
  <c r="M29" i="13"/>
  <c r="X34" i="13"/>
  <c r="AI19" i="6"/>
  <c r="AE19" i="6"/>
  <c r="AM19" i="6"/>
  <c r="AG19" i="6"/>
  <c r="AL19" i="6"/>
  <c r="AH19" i="6"/>
  <c r="AJ19" i="6"/>
  <c r="AK19" i="6"/>
  <c r="AF19" i="6"/>
  <c r="AD19" i="6"/>
  <c r="P41" i="6"/>
  <c r="U29" i="6"/>
  <c r="V29" i="6" s="1"/>
  <c r="AA20" i="6"/>
  <c r="Q20" i="6" s="1"/>
  <c r="AC20" i="6" s="1"/>
  <c r="AW18" i="13" l="1"/>
  <c r="AU18" i="13"/>
  <c r="AP18" i="13"/>
  <c r="AX18" i="13"/>
  <c r="AR18" i="13"/>
  <c r="AS18" i="13"/>
  <c r="AY18" i="13"/>
  <c r="AO18" i="13"/>
  <c r="AQ18" i="13"/>
  <c r="AB18" i="13"/>
  <c r="AI18" i="13" s="1"/>
  <c r="F19" i="6"/>
  <c r="X29" i="6" s="1"/>
  <c r="Z20" i="6"/>
  <c r="AN18" i="13" l="1"/>
  <c r="G18" i="13" s="1"/>
  <c r="AM18" i="13"/>
  <c r="AE18" i="13"/>
  <c r="AG18" i="13"/>
  <c r="AH18" i="13"/>
  <c r="AD18" i="13"/>
  <c r="H19" i="6"/>
  <c r="M41" i="6"/>
  <c r="I19" i="6"/>
  <c r="AJ18" i="13"/>
  <c r="AK18" i="13"/>
  <c r="AL18" i="13"/>
  <c r="AF18" i="13"/>
  <c r="N20" i="6"/>
  <c r="Y20" i="6"/>
  <c r="AR20" i="6"/>
  <c r="AU20" i="6"/>
  <c r="AO20" i="6"/>
  <c r="AQ20" i="6"/>
  <c r="AX20" i="6"/>
  <c r="AT20" i="6"/>
  <c r="AP20" i="6"/>
  <c r="AY20" i="6"/>
  <c r="AW20" i="6"/>
  <c r="AV20" i="6"/>
  <c r="AS20" i="6"/>
  <c r="P32" i="13" l="1"/>
  <c r="AA19" i="13"/>
  <c r="Q19" i="13" s="1"/>
  <c r="F18" i="13"/>
  <c r="H18" i="13" s="1"/>
  <c r="M32" i="13"/>
  <c r="I18" i="13"/>
  <c r="Z19" i="13"/>
  <c r="U35" i="13"/>
  <c r="AB20" i="6"/>
  <c r="AI20" i="6" s="1"/>
  <c r="V19" i="13" l="1"/>
  <c r="AC19" i="13" s="1"/>
  <c r="AE20" i="6"/>
  <c r="AH20" i="6"/>
  <c r="Y19" i="13"/>
  <c r="N19" i="13"/>
  <c r="X35" i="13"/>
  <c r="AM20" i="6"/>
  <c r="AN20" i="6"/>
  <c r="G20" i="6" s="1"/>
  <c r="AD20" i="6"/>
  <c r="AK20" i="6"/>
  <c r="AF20" i="6"/>
  <c r="AG20" i="6"/>
  <c r="AJ20" i="6"/>
  <c r="AL20" i="6"/>
  <c r="P44" i="6"/>
  <c r="U43" i="6"/>
  <c r="V43" i="6" s="1"/>
  <c r="AA21" i="6"/>
  <c r="Q21" i="6" s="1"/>
  <c r="AC21" i="6" s="1"/>
  <c r="AB19" i="13" l="1"/>
  <c r="AK19" i="13" s="1"/>
  <c r="AX19" i="13"/>
  <c r="AR19" i="13"/>
  <c r="AO19" i="13"/>
  <c r="AY19" i="13"/>
  <c r="AW19" i="13"/>
  <c r="AT19" i="13"/>
  <c r="AV19" i="13"/>
  <c r="AU19" i="13"/>
  <c r="AP19" i="13"/>
  <c r="AQ19" i="13"/>
  <c r="AS19" i="13"/>
  <c r="F20" i="6"/>
  <c r="I20" i="6" s="1"/>
  <c r="X43" i="6"/>
  <c r="Z21" i="6"/>
  <c r="AG19" i="13" l="1"/>
  <c r="AM19" i="13"/>
  <c r="AD19" i="13"/>
  <c r="F19" i="13" s="1"/>
  <c r="AH19" i="13"/>
  <c r="AL19" i="13"/>
  <c r="AI19" i="13"/>
  <c r="AN19" i="13"/>
  <c r="M44" i="6"/>
  <c r="AE19" i="13"/>
  <c r="AJ19" i="13"/>
  <c r="AF19" i="13"/>
  <c r="H20" i="6"/>
  <c r="G19" i="13"/>
  <c r="N21" i="6"/>
  <c r="Y21" i="6"/>
  <c r="AT21" i="6"/>
  <c r="AX21" i="6"/>
  <c r="AU21" i="6"/>
  <c r="AV21" i="6"/>
  <c r="AO21" i="6"/>
  <c r="AP21" i="6"/>
  <c r="AS21" i="6"/>
  <c r="AY21" i="6"/>
  <c r="AQ21" i="6"/>
  <c r="AW21" i="6"/>
  <c r="AR21" i="6"/>
  <c r="P26" i="13" l="1"/>
  <c r="U31" i="13"/>
  <c r="AA20" i="13"/>
  <c r="M26" i="13"/>
  <c r="X31" i="13"/>
  <c r="H19" i="13"/>
  <c r="I19" i="13"/>
  <c r="Z20" i="13"/>
  <c r="AB21" i="6"/>
  <c r="AN21" i="6" s="1"/>
  <c r="G21" i="6" s="1"/>
  <c r="V20" i="13" l="1"/>
  <c r="Q20" i="13"/>
  <c r="Y20" i="13"/>
  <c r="N20" i="13"/>
  <c r="AM21" i="6"/>
  <c r="AF21" i="6"/>
  <c r="AD21" i="6"/>
  <c r="AE21" i="6"/>
  <c r="AH21" i="6"/>
  <c r="AL21" i="6"/>
  <c r="AI21" i="6"/>
  <c r="AG21" i="6"/>
  <c r="AJ21" i="6"/>
  <c r="AK21" i="6"/>
  <c r="U38" i="6"/>
  <c r="V38" i="6" s="1"/>
  <c r="P39" i="6"/>
  <c r="AA22" i="6"/>
  <c r="Q22" i="6" s="1"/>
  <c r="AC22" i="6" s="1"/>
  <c r="AB20" i="13" l="1"/>
  <c r="AM20" i="13" s="1"/>
  <c r="AC20" i="13"/>
  <c r="AS20" i="13" s="1"/>
  <c r="AG20" i="13"/>
  <c r="F21" i="6"/>
  <c r="X38" i="6" s="1"/>
  <c r="Z22" i="6"/>
  <c r="AT20" i="13" l="1"/>
  <c r="AQ20" i="13"/>
  <c r="AD20" i="13"/>
  <c r="AY20" i="13"/>
  <c r="AL20" i="13"/>
  <c r="AK20" i="13"/>
  <c r="AF20" i="13"/>
  <c r="AX20" i="13"/>
  <c r="AR20" i="13"/>
  <c r="AV20" i="13"/>
  <c r="AW20" i="13"/>
  <c r="AP20" i="13"/>
  <c r="AN20" i="13"/>
  <c r="AE20" i="13"/>
  <c r="AH20" i="13"/>
  <c r="AO20" i="13"/>
  <c r="AU20" i="13"/>
  <c r="AI20" i="13"/>
  <c r="AJ20" i="13"/>
  <c r="H21" i="6"/>
  <c r="M39" i="6"/>
  <c r="I21" i="6"/>
  <c r="N22" i="6"/>
  <c r="Y22" i="6"/>
  <c r="AR22" i="6"/>
  <c r="AT22" i="6"/>
  <c r="AW22" i="6"/>
  <c r="AY22" i="6"/>
  <c r="AX22" i="6"/>
  <c r="AP22" i="6"/>
  <c r="AQ22" i="6"/>
  <c r="AV22" i="6"/>
  <c r="AS22" i="6"/>
  <c r="AU22" i="6"/>
  <c r="AO22" i="6"/>
  <c r="F20" i="13" l="1"/>
  <c r="G20" i="13"/>
  <c r="AA21" i="13"/>
  <c r="Q21" i="13" s="1"/>
  <c r="Z21" i="13"/>
  <c r="Y21" i="13" s="1"/>
  <c r="AB22" i="6"/>
  <c r="AN22" i="6" s="1"/>
  <c r="G22" i="6" s="1"/>
  <c r="H20" i="13" l="1"/>
  <c r="I20" i="13"/>
  <c r="AD22" i="6"/>
  <c r="AG22" i="6"/>
  <c r="AI22" i="6"/>
  <c r="AL22" i="6"/>
  <c r="AJ22" i="6"/>
  <c r="AH22" i="6"/>
  <c r="AK22" i="6"/>
  <c r="AF22" i="6"/>
  <c r="AM22" i="6"/>
  <c r="AE22" i="6"/>
  <c r="N21" i="13"/>
  <c r="AB21" i="13" s="1"/>
  <c r="V21" i="13"/>
  <c r="AC21" i="13" s="1"/>
  <c r="P40" i="6"/>
  <c r="U46" i="6"/>
  <c r="V46" i="6" s="1"/>
  <c r="AA23" i="6"/>
  <c r="Q23" i="6" s="1"/>
  <c r="AC23" i="6" s="1"/>
  <c r="F22" i="6" l="1"/>
  <c r="AR21" i="13"/>
  <c r="AP21" i="13"/>
  <c r="AX21" i="13"/>
  <c r="AW21" i="13"/>
  <c r="AY21" i="13"/>
  <c r="AS21" i="13"/>
  <c r="AQ21" i="13"/>
  <c r="AT21" i="13"/>
  <c r="AV21" i="13"/>
  <c r="AU21" i="13"/>
  <c r="AO21" i="13"/>
  <c r="AN21" i="13"/>
  <c r="AG21" i="13"/>
  <c r="AD21" i="13"/>
  <c r="AJ21" i="13"/>
  <c r="AK21" i="13"/>
  <c r="AM21" i="13"/>
  <c r="AF21" i="13"/>
  <c r="AE21" i="13"/>
  <c r="AH21" i="13"/>
  <c r="AL21" i="13"/>
  <c r="AI21" i="13"/>
  <c r="X46" i="6"/>
  <c r="M40" i="6"/>
  <c r="Z23" i="6"/>
  <c r="H22" i="6"/>
  <c r="I22" i="6"/>
  <c r="G21" i="13" l="1"/>
  <c r="F21" i="13"/>
  <c r="N23" i="6"/>
  <c r="Y23" i="6"/>
  <c r="AP23" i="6"/>
  <c r="AT23" i="6"/>
  <c r="AR23" i="6"/>
  <c r="AS23" i="6"/>
  <c r="AX23" i="6"/>
  <c r="AV23" i="6"/>
  <c r="AU23" i="6"/>
  <c r="AQ23" i="6"/>
  <c r="AO23" i="6"/>
  <c r="AY23" i="6"/>
  <c r="AW23" i="6"/>
  <c r="AA22" i="13" l="1"/>
  <c r="Q22" i="13" s="1"/>
  <c r="I21" i="13"/>
  <c r="H21" i="13"/>
  <c r="Z22" i="13"/>
  <c r="AB23" i="6"/>
  <c r="AD23" i="6" s="1"/>
  <c r="V22" i="13" l="1"/>
  <c r="AC22" i="13" s="1"/>
  <c r="AR22" i="13" s="1"/>
  <c r="N22" i="13"/>
  <c r="Y22" i="13"/>
  <c r="AL23" i="6"/>
  <c r="AG23" i="6"/>
  <c r="AK23" i="6"/>
  <c r="AH23" i="6"/>
  <c r="AI23" i="6"/>
  <c r="AM23" i="6"/>
  <c r="AE23" i="6"/>
  <c r="AN23" i="6"/>
  <c r="G23" i="6" s="1"/>
  <c r="AJ23" i="6"/>
  <c r="AF23" i="6"/>
  <c r="U41" i="6"/>
  <c r="V41" i="6" s="1"/>
  <c r="P46" i="6"/>
  <c r="AA24" i="6"/>
  <c r="Q24" i="6" s="1"/>
  <c r="AC24" i="6" s="1"/>
  <c r="AQ22" i="13" l="1"/>
  <c r="AO22" i="13"/>
  <c r="AY22" i="13"/>
  <c r="AT22" i="13"/>
  <c r="AV22" i="13"/>
  <c r="AX22" i="13"/>
  <c r="AS22" i="13"/>
  <c r="AW22" i="13"/>
  <c r="AU22" i="13"/>
  <c r="AP22" i="13"/>
  <c r="AB22" i="13"/>
  <c r="X45" i="13"/>
  <c r="U45" i="13"/>
  <c r="F23" i="6"/>
  <c r="X41" i="6"/>
  <c r="M46" i="6"/>
  <c r="Z24" i="6"/>
  <c r="H23" i="6"/>
  <c r="I23" i="6"/>
  <c r="AK22" i="13" l="1"/>
  <c r="AL22" i="13"/>
  <c r="AN22" i="13"/>
  <c r="G22" i="13" s="1"/>
  <c r="AG22" i="13"/>
  <c r="AF22" i="13"/>
  <c r="AI22" i="13"/>
  <c r="AM22" i="13"/>
  <c r="AJ22" i="13"/>
  <c r="AD22" i="13"/>
  <c r="AH22" i="13"/>
  <c r="AE22" i="13"/>
  <c r="N24" i="6"/>
  <c r="Y24" i="6"/>
  <c r="AP24" i="6"/>
  <c r="AW24" i="6"/>
  <c r="AO24" i="6"/>
  <c r="AU24" i="6"/>
  <c r="AV24" i="6"/>
  <c r="AR24" i="6"/>
  <c r="AX24" i="6"/>
  <c r="AT24" i="6"/>
  <c r="AQ24" i="6"/>
  <c r="AS24" i="6"/>
  <c r="AY24" i="6"/>
  <c r="U38" i="13" l="1"/>
  <c r="AA23" i="13"/>
  <c r="F22" i="13"/>
  <c r="AB24" i="6"/>
  <c r="AD24" i="6" s="1"/>
  <c r="AJ24" i="6"/>
  <c r="AE24" i="6"/>
  <c r="AF24" i="6"/>
  <c r="X38" i="13" l="1"/>
  <c r="Z23" i="13"/>
  <c r="I22" i="13"/>
  <c r="H22" i="13"/>
  <c r="Q23" i="13"/>
  <c r="V23" i="13"/>
  <c r="AC23" i="13" s="1"/>
  <c r="AI24" i="6"/>
  <c r="AH24" i="6"/>
  <c r="AG24" i="6"/>
  <c r="AM24" i="6"/>
  <c r="AN24" i="6"/>
  <c r="G24" i="6" s="1"/>
  <c r="AL24" i="6"/>
  <c r="AK24" i="6"/>
  <c r="P42" i="6"/>
  <c r="AV23" i="13" l="1"/>
  <c r="AY23" i="13"/>
  <c r="AX23" i="13"/>
  <c r="AQ23" i="13"/>
  <c r="AS23" i="13"/>
  <c r="AT23" i="13"/>
  <c r="AU23" i="13"/>
  <c r="AW23" i="13"/>
  <c r="AP23" i="13"/>
  <c r="AO23" i="13"/>
  <c r="AR23" i="13"/>
  <c r="Y23" i="13"/>
  <c r="N23" i="13"/>
  <c r="P36" i="13"/>
  <c r="U42" i="13"/>
  <c r="AA25" i="6"/>
  <c r="Q25" i="6" s="1"/>
  <c r="AC25" i="6" s="1"/>
  <c r="F24" i="6"/>
  <c r="U39" i="6"/>
  <c r="V39" i="6" s="1"/>
  <c r="Z25" i="6"/>
  <c r="AB23" i="13" l="1"/>
  <c r="M36" i="13"/>
  <c r="X42" i="13"/>
  <c r="I24" i="6"/>
  <c r="M42" i="6"/>
  <c r="H24" i="6"/>
  <c r="X39" i="6"/>
  <c r="N25" i="6"/>
  <c r="Y25" i="6"/>
  <c r="AS25" i="6"/>
  <c r="AV25" i="6"/>
  <c r="AY25" i="6"/>
  <c r="AP25" i="6"/>
  <c r="AQ25" i="6"/>
  <c r="AW25" i="6"/>
  <c r="AX25" i="6"/>
  <c r="AO25" i="6"/>
  <c r="AT25" i="6"/>
  <c r="AR25" i="6"/>
  <c r="AU25" i="6"/>
  <c r="AL23" i="13" l="1"/>
  <c r="AF23" i="13"/>
  <c r="AI23" i="13"/>
  <c r="AH23" i="13"/>
  <c r="AJ23" i="13"/>
  <c r="AM23" i="13"/>
  <c r="AD23" i="13"/>
  <c r="AE23" i="13"/>
  <c r="AG23" i="13"/>
  <c r="AK23" i="13"/>
  <c r="AN23" i="13"/>
  <c r="G23" i="13" s="1"/>
  <c r="AB25" i="6"/>
  <c r="AD25" i="6" s="1"/>
  <c r="AG25" i="6" l="1"/>
  <c r="AE25" i="6"/>
  <c r="F23" i="13"/>
  <c r="P41" i="13"/>
  <c r="AA24" i="13"/>
  <c r="AN25" i="6"/>
  <c r="G25" i="6" s="1"/>
  <c r="AH25" i="6"/>
  <c r="AJ25" i="6"/>
  <c r="AK25" i="6"/>
  <c r="AF25" i="6"/>
  <c r="AM25" i="6"/>
  <c r="AI25" i="6"/>
  <c r="AL25" i="6"/>
  <c r="P38" i="6"/>
  <c r="U31" i="6"/>
  <c r="V31" i="6" s="1"/>
  <c r="AA26" i="6"/>
  <c r="Q26" i="6" s="1"/>
  <c r="AC26" i="6" s="1"/>
  <c r="F25" i="6"/>
  <c r="V24" i="13" l="1"/>
  <c r="Q24" i="13"/>
  <c r="M41" i="13"/>
  <c r="I23" i="13"/>
  <c r="Z24" i="13"/>
  <c r="H23" i="13"/>
  <c r="X31" i="6"/>
  <c r="M38" i="6"/>
  <c r="Z26" i="6"/>
  <c r="H25" i="6"/>
  <c r="I25" i="6"/>
  <c r="N24" i="13" l="1"/>
  <c r="Y24" i="13"/>
  <c r="AC24" i="13"/>
  <c r="U44" i="13"/>
  <c r="P45" i="13"/>
  <c r="X44" i="13"/>
  <c r="M45" i="13"/>
  <c r="N26" i="6"/>
  <c r="Y26" i="6"/>
  <c r="AR26" i="6"/>
  <c r="AX26" i="6"/>
  <c r="AV26" i="6"/>
  <c r="AU26" i="6"/>
  <c r="AY26" i="6"/>
  <c r="AW26" i="6"/>
  <c r="AP26" i="6"/>
  <c r="AS26" i="6"/>
  <c r="AT26" i="6"/>
  <c r="AQ26" i="6"/>
  <c r="AO26" i="6"/>
  <c r="AB24" i="13" l="1"/>
  <c r="AV24" i="13"/>
  <c r="AQ24" i="13"/>
  <c r="AS24" i="13"/>
  <c r="AR24" i="13"/>
  <c r="AW24" i="13"/>
  <c r="AX24" i="13"/>
  <c r="AY24" i="13"/>
  <c r="AO24" i="13"/>
  <c r="AP24" i="13"/>
  <c r="AU24" i="13"/>
  <c r="AT24" i="13"/>
  <c r="AB26" i="6"/>
  <c r="AD26" i="6" s="1"/>
  <c r="AM24" i="13" l="1"/>
  <c r="AL24" i="13"/>
  <c r="AN24" i="13"/>
  <c r="G24" i="13" s="1"/>
  <c r="AI24" i="13"/>
  <c r="AD24" i="13"/>
  <c r="AJ24" i="13"/>
  <c r="AE24" i="13"/>
  <c r="AK24" i="13"/>
  <c r="AF24" i="13"/>
  <c r="AG24" i="13"/>
  <c r="AH24" i="13"/>
  <c r="AG26" i="6"/>
  <c r="AJ26" i="6"/>
  <c r="AI26" i="6"/>
  <c r="AK26" i="6"/>
  <c r="AE26" i="6"/>
  <c r="AH26" i="6"/>
  <c r="AL26" i="6"/>
  <c r="AN26" i="6"/>
  <c r="G26" i="6" s="1"/>
  <c r="AF26" i="6"/>
  <c r="AM26" i="6"/>
  <c r="P34" i="6"/>
  <c r="U45" i="6"/>
  <c r="V45" i="6" s="1"/>
  <c r="AA27" i="6"/>
  <c r="Q27" i="6" s="1"/>
  <c r="AC27" i="6" s="1"/>
  <c r="AA25" i="13" l="1"/>
  <c r="F24" i="13"/>
  <c r="F26" i="6"/>
  <c r="X45" i="6"/>
  <c r="M34" i="6"/>
  <c r="Z27" i="6"/>
  <c r="I26" i="6"/>
  <c r="H26" i="6"/>
  <c r="I24" i="13" l="1"/>
  <c r="Z25" i="13"/>
  <c r="H24" i="13"/>
  <c r="Q25" i="13"/>
  <c r="V25" i="13"/>
  <c r="N27" i="6"/>
  <c r="Y27" i="6"/>
  <c r="AQ27" i="6"/>
  <c r="AY27" i="6"/>
  <c r="AP27" i="6"/>
  <c r="AR27" i="6"/>
  <c r="AO27" i="6"/>
  <c r="AT27" i="6"/>
  <c r="AU27" i="6"/>
  <c r="AX27" i="6"/>
  <c r="AS27" i="6"/>
  <c r="AW27" i="6"/>
  <c r="AV27" i="6"/>
  <c r="AC25" i="13" l="1"/>
  <c r="AS25" i="13" s="1"/>
  <c r="N25" i="13"/>
  <c r="Y25" i="13"/>
  <c r="AT25" i="13"/>
  <c r="AP25" i="13"/>
  <c r="AO25" i="13"/>
  <c r="AU25" i="13"/>
  <c r="AV25" i="13"/>
  <c r="AQ25" i="13"/>
  <c r="AR25" i="13"/>
  <c r="AX25" i="13"/>
  <c r="P38" i="13"/>
  <c r="U32" i="13"/>
  <c r="M38" i="13"/>
  <c r="X32" i="13"/>
  <c r="AB27" i="6"/>
  <c r="AD27" i="6" s="1"/>
  <c r="AW25" i="13" l="1"/>
  <c r="AY25" i="13"/>
  <c r="AB25" i="13"/>
  <c r="AG27" i="6"/>
  <c r="AI27" i="6"/>
  <c r="AH27" i="6"/>
  <c r="AF27" i="6"/>
  <c r="AJ27" i="6"/>
  <c r="AN27" i="6"/>
  <c r="G27" i="6" s="1"/>
  <c r="AE27" i="6"/>
  <c r="AM27" i="6"/>
  <c r="AK27" i="6"/>
  <c r="AL27" i="6"/>
  <c r="U42" i="6"/>
  <c r="V42" i="6" s="1"/>
  <c r="P43" i="6"/>
  <c r="AA28" i="6"/>
  <c r="Q28" i="6" s="1"/>
  <c r="AC28" i="6" s="1"/>
  <c r="AJ25" i="13" l="1"/>
  <c r="AK25" i="13"/>
  <c r="AF25" i="13"/>
  <c r="AH25" i="13"/>
  <c r="AG25" i="13"/>
  <c r="AL25" i="13"/>
  <c r="AM25" i="13"/>
  <c r="AN25" i="13"/>
  <c r="G25" i="13" s="1"/>
  <c r="AD25" i="13"/>
  <c r="AE25" i="13"/>
  <c r="AI25" i="13"/>
  <c r="F27" i="6"/>
  <c r="X42" i="6" s="1"/>
  <c r="Z28" i="6"/>
  <c r="M43" i="6" l="1"/>
  <c r="H27" i="6"/>
  <c r="I27" i="6"/>
  <c r="P43" i="13"/>
  <c r="AA26" i="13"/>
  <c r="F25" i="13"/>
  <c r="P40" i="13"/>
  <c r="N28" i="6"/>
  <c r="Y28" i="6"/>
  <c r="AY28" i="6"/>
  <c r="AV28" i="6"/>
  <c r="AX28" i="6"/>
  <c r="AP28" i="6"/>
  <c r="AW28" i="6"/>
  <c r="AQ28" i="6"/>
  <c r="AO28" i="6"/>
  <c r="AT28" i="6"/>
  <c r="AR28" i="6"/>
  <c r="AU28" i="6"/>
  <c r="AS28" i="6"/>
  <c r="M43" i="13" l="1"/>
  <c r="I25" i="13"/>
  <c r="H25" i="13"/>
  <c r="Z26" i="13"/>
  <c r="Q26" i="13"/>
  <c r="V26" i="13"/>
  <c r="M40" i="13"/>
  <c r="AB28" i="6"/>
  <c r="AN28" i="6" s="1"/>
  <c r="G28" i="6" s="1"/>
  <c r="AC26" i="13" l="1"/>
  <c r="AX26" i="13" s="1"/>
  <c r="N26" i="13"/>
  <c r="Y26" i="13"/>
  <c r="AE28" i="6"/>
  <c r="AF28" i="6"/>
  <c r="AK28" i="6"/>
  <c r="AJ28" i="6"/>
  <c r="AL28" i="6"/>
  <c r="AD28" i="6"/>
  <c r="AG28" i="6"/>
  <c r="AI28" i="6"/>
  <c r="AH28" i="6"/>
  <c r="AM28" i="6"/>
  <c r="U44" i="6"/>
  <c r="V44" i="6" s="1"/>
  <c r="P45" i="6"/>
  <c r="AA29" i="6"/>
  <c r="Q29" i="6" s="1"/>
  <c r="AC29" i="6" s="1"/>
  <c r="AU26" i="13" l="1"/>
  <c r="AQ26" i="13"/>
  <c r="AO26" i="13"/>
  <c r="AY26" i="13"/>
  <c r="AS26" i="13"/>
  <c r="AW26" i="13"/>
  <c r="AT26" i="13"/>
  <c r="AV26" i="13"/>
  <c r="AP26" i="13"/>
  <c r="AR26" i="13"/>
  <c r="F28" i="6"/>
  <c r="I28" i="6" s="1"/>
  <c r="AB26" i="13"/>
  <c r="M45" i="6"/>
  <c r="Z29" i="6"/>
  <c r="X44" i="6" l="1"/>
  <c r="H28" i="6"/>
  <c r="AH26" i="13"/>
  <c r="AI26" i="13"/>
  <c r="AE26" i="13"/>
  <c r="AD26" i="13"/>
  <c r="AJ26" i="13"/>
  <c r="AF26" i="13"/>
  <c r="AM26" i="13"/>
  <c r="AN26" i="13"/>
  <c r="G26" i="13" s="1"/>
  <c r="AL26" i="13"/>
  <c r="AK26" i="13"/>
  <c r="AG26" i="13"/>
  <c r="N29" i="6"/>
  <c r="Y29" i="6"/>
  <c r="AT29" i="6"/>
  <c r="AW29" i="6"/>
  <c r="AQ29" i="6"/>
  <c r="AV29" i="6"/>
  <c r="AY29" i="6"/>
  <c r="AO29" i="6"/>
  <c r="AP29" i="6"/>
  <c r="AU29" i="6"/>
  <c r="AR29" i="6"/>
  <c r="AS29" i="6"/>
  <c r="AX29" i="6"/>
  <c r="U36" i="13" l="1"/>
  <c r="AA27" i="13"/>
  <c r="F26" i="13"/>
  <c r="U46" i="13"/>
  <c r="P44" i="13"/>
  <c r="AB29" i="6"/>
  <c r="AD29" i="6" s="1"/>
  <c r="AG29" i="6" l="1"/>
  <c r="X36" i="13"/>
  <c r="I26" i="13"/>
  <c r="H26" i="13"/>
  <c r="Z27" i="13"/>
  <c r="Q27" i="13"/>
  <c r="V27" i="13"/>
  <c r="X46" i="13"/>
  <c r="M44" i="13"/>
  <c r="AM29" i="6"/>
  <c r="AL29" i="6"/>
  <c r="AJ29" i="6"/>
  <c r="AK29" i="6"/>
  <c r="AI29" i="6"/>
  <c r="AE29" i="6"/>
  <c r="AN29" i="6"/>
  <c r="G29" i="6" s="1"/>
  <c r="AA30" i="6" s="1"/>
  <c r="Q30" i="6" s="1"/>
  <c r="AC30" i="6" s="1"/>
  <c r="AH29" i="6"/>
  <c r="AF29" i="6"/>
  <c r="AC27" i="13" l="1"/>
  <c r="AX27" i="13" s="1"/>
  <c r="AR27" i="13"/>
  <c r="AS27" i="13"/>
  <c r="AO27" i="13"/>
  <c r="AW27" i="13"/>
  <c r="AQ27" i="13"/>
  <c r="N27" i="13"/>
  <c r="Y27" i="13"/>
  <c r="U50" i="6"/>
  <c r="V50" i="6" s="1"/>
  <c r="P54" i="6"/>
  <c r="F29" i="6"/>
  <c r="Z30" i="6"/>
  <c r="AV27" i="13" l="1"/>
  <c r="AY27" i="13"/>
  <c r="AT27" i="13"/>
  <c r="AU27" i="13"/>
  <c r="AP27" i="13"/>
  <c r="AB27" i="13"/>
  <c r="M54" i="6"/>
  <c r="I29" i="6"/>
  <c r="H29" i="6"/>
  <c r="X50" i="6"/>
  <c r="N30" i="6"/>
  <c r="Y30" i="6"/>
  <c r="AY30" i="6"/>
  <c r="AW30" i="6"/>
  <c r="AU30" i="6"/>
  <c r="AQ30" i="6"/>
  <c r="AO30" i="6"/>
  <c r="AV30" i="6"/>
  <c r="AR30" i="6"/>
  <c r="AT30" i="6"/>
  <c r="AX30" i="6"/>
  <c r="AS30" i="6"/>
  <c r="AP30" i="6"/>
  <c r="AI27" i="13" l="1"/>
  <c r="AD27" i="13"/>
  <c r="AK27" i="13"/>
  <c r="AN27" i="13"/>
  <c r="G27" i="13" s="1"/>
  <c r="AM27" i="13"/>
  <c r="AE27" i="13"/>
  <c r="AG27" i="13"/>
  <c r="AF27" i="13"/>
  <c r="AL27" i="13"/>
  <c r="AJ27" i="13"/>
  <c r="AH27" i="13"/>
  <c r="AB30" i="6"/>
  <c r="AD30" i="6" s="1"/>
  <c r="P30" i="13" l="1"/>
  <c r="U41" i="13"/>
  <c r="AA28" i="13"/>
  <c r="F27" i="13"/>
  <c r="P39" i="13"/>
  <c r="U40" i="13"/>
  <c r="AF30" i="6"/>
  <c r="AI30" i="6"/>
  <c r="AK30" i="6"/>
  <c r="AH30" i="6"/>
  <c r="AE30" i="6"/>
  <c r="AM30" i="6"/>
  <c r="AG30" i="6"/>
  <c r="AN30" i="6"/>
  <c r="G30" i="6" s="1"/>
  <c r="P53" i="6" s="1"/>
  <c r="AJ30" i="6"/>
  <c r="AL30" i="6"/>
  <c r="U51" i="6"/>
  <c r="V51" i="6" s="1"/>
  <c r="AA31" i="6"/>
  <c r="Q31" i="6" s="1"/>
  <c r="AC31" i="6" s="1"/>
  <c r="X41" i="13" l="1"/>
  <c r="H27" i="13"/>
  <c r="Z28" i="13"/>
  <c r="M30" i="13"/>
  <c r="I27" i="13"/>
  <c r="Q28" i="13"/>
  <c r="V28" i="13"/>
  <c r="M39" i="13"/>
  <c r="X40" i="13"/>
  <c r="F30" i="6"/>
  <c r="X51" i="6" s="1"/>
  <c r="Z31" i="6" l="1"/>
  <c r="Y31" i="6" s="1"/>
  <c r="AC28" i="13"/>
  <c r="N28" i="13"/>
  <c r="Y28" i="13"/>
  <c r="AY28" i="13"/>
  <c r="AS28" i="13"/>
  <c r="AP28" i="13"/>
  <c r="AU28" i="13"/>
  <c r="AO28" i="13"/>
  <c r="AR28" i="13"/>
  <c r="AT28" i="13"/>
  <c r="AW28" i="13"/>
  <c r="AV28" i="13"/>
  <c r="AQ28" i="13"/>
  <c r="AX28" i="13"/>
  <c r="H30" i="6"/>
  <c r="M53" i="6"/>
  <c r="I30" i="6"/>
  <c r="AV31" i="6"/>
  <c r="AP31" i="6"/>
  <c r="AT31" i="6"/>
  <c r="AY31" i="6"/>
  <c r="AX31" i="6"/>
  <c r="AO31" i="6"/>
  <c r="AU31" i="6"/>
  <c r="AW31" i="6"/>
  <c r="AR31" i="6"/>
  <c r="AQ31" i="6"/>
  <c r="AS31" i="6"/>
  <c r="N31" i="6" l="1"/>
  <c r="AB28" i="13"/>
  <c r="AB31" i="6"/>
  <c r="AD31" i="6" s="1"/>
  <c r="AJ28" i="13" l="1"/>
  <c r="AE28" i="13"/>
  <c r="AH28" i="13"/>
  <c r="AF28" i="13"/>
  <c r="AK28" i="13"/>
  <c r="AN28" i="13"/>
  <c r="G28" i="13" s="1"/>
  <c r="AI28" i="13"/>
  <c r="AD28" i="13"/>
  <c r="AL28" i="13"/>
  <c r="AM28" i="13"/>
  <c r="AG28" i="13"/>
  <c r="AE31" i="6"/>
  <c r="AM31" i="6"/>
  <c r="AJ31" i="6"/>
  <c r="AH31" i="6"/>
  <c r="AL31" i="6"/>
  <c r="AG31" i="6"/>
  <c r="AK31" i="6"/>
  <c r="AN31" i="6"/>
  <c r="G31" i="6" s="1"/>
  <c r="P50" i="6" s="1"/>
  <c r="AF31" i="6"/>
  <c r="AI31" i="6"/>
  <c r="U55" i="6"/>
  <c r="V55" i="6" s="1"/>
  <c r="AA32" i="6"/>
  <c r="Q32" i="6" s="1"/>
  <c r="AC32" i="6" s="1"/>
  <c r="F28" i="13" l="1"/>
  <c r="U43" i="13"/>
  <c r="AA29" i="13"/>
  <c r="P46" i="13"/>
  <c r="F31" i="6"/>
  <c r="X55" i="6"/>
  <c r="M50" i="6"/>
  <c r="Z32" i="6"/>
  <c r="H31" i="6"/>
  <c r="I31" i="6"/>
  <c r="V29" i="13" l="1"/>
  <c r="Q29" i="13"/>
  <c r="M46" i="13"/>
  <c r="H28" i="13"/>
  <c r="Z29" i="13"/>
  <c r="X43" i="13"/>
  <c r="I28" i="13"/>
  <c r="N32" i="6"/>
  <c r="Y32" i="6"/>
  <c r="AP32" i="6"/>
  <c r="AV32" i="6"/>
  <c r="AY32" i="6"/>
  <c r="AR32" i="6"/>
  <c r="AU32" i="6"/>
  <c r="AX32" i="6"/>
  <c r="AS32" i="6"/>
  <c r="AO32" i="6"/>
  <c r="AT32" i="6"/>
  <c r="AQ32" i="6"/>
  <c r="AW32" i="6"/>
  <c r="N29" i="13" l="1"/>
  <c r="Y29" i="13"/>
  <c r="AC29" i="13"/>
  <c r="AB32" i="6"/>
  <c r="AD32" i="6" s="1"/>
  <c r="AH32" i="6" l="1"/>
  <c r="AG32" i="6"/>
  <c r="AK32" i="6"/>
  <c r="AM32" i="6"/>
  <c r="AI32" i="6"/>
  <c r="AF32" i="6"/>
  <c r="AL32" i="6"/>
  <c r="AJ32" i="6"/>
  <c r="AE32" i="6"/>
  <c r="AW29" i="13"/>
  <c r="AR29" i="13"/>
  <c r="AX29" i="13"/>
  <c r="AS29" i="13"/>
  <c r="AT29" i="13"/>
  <c r="AO29" i="13"/>
  <c r="AU29" i="13"/>
  <c r="AY29" i="13"/>
  <c r="AP29" i="13"/>
  <c r="AV29" i="13"/>
  <c r="AQ29" i="13"/>
  <c r="AB29" i="13"/>
  <c r="AN32" i="6"/>
  <c r="G32" i="6" s="1"/>
  <c r="P51" i="6" s="1"/>
  <c r="AA33" i="6"/>
  <c r="Q33" i="6" s="1"/>
  <c r="AC33" i="6" s="1"/>
  <c r="F32" i="6" l="1"/>
  <c r="AJ29" i="13"/>
  <c r="AE29" i="13"/>
  <c r="AF29" i="13"/>
  <c r="AL29" i="13"/>
  <c r="AM29" i="13"/>
  <c r="AK29" i="13"/>
  <c r="AH29" i="13"/>
  <c r="AG29" i="13"/>
  <c r="AN29" i="13"/>
  <c r="G29" i="13" s="1"/>
  <c r="AI29" i="13"/>
  <c r="AD29" i="13"/>
  <c r="F29" i="13" s="1"/>
  <c r="U47" i="6"/>
  <c r="V47" i="6" s="1"/>
  <c r="X47" i="6"/>
  <c r="M51" i="6"/>
  <c r="Z33" i="6"/>
  <c r="I32" i="6"/>
  <c r="H32" i="6"/>
  <c r="H29" i="13" l="1"/>
  <c r="I29" i="13"/>
  <c r="Z30" i="13"/>
  <c r="AA30" i="13"/>
  <c r="N33" i="6"/>
  <c r="Y33" i="6"/>
  <c r="AR33" i="6"/>
  <c r="AP33" i="6"/>
  <c r="AW33" i="6"/>
  <c r="AO33" i="6"/>
  <c r="AV33" i="6"/>
  <c r="AU33" i="6"/>
  <c r="AX33" i="6"/>
  <c r="AT33" i="6"/>
  <c r="AS33" i="6"/>
  <c r="AQ33" i="6"/>
  <c r="AY33" i="6"/>
  <c r="Y30" i="13" l="1"/>
  <c r="N30" i="13"/>
  <c r="Q30" i="13"/>
  <c r="V30" i="13"/>
  <c r="AB33" i="6"/>
  <c r="AD33" i="6" s="1"/>
  <c r="AC30" i="13" l="1"/>
  <c r="AT30" i="13" s="1"/>
  <c r="AB30" i="13"/>
  <c r="AK30" i="13" s="1"/>
  <c r="AX30" i="13"/>
  <c r="AY30" i="13"/>
  <c r="AU30" i="13"/>
  <c r="AO30" i="13"/>
  <c r="AV30" i="13"/>
  <c r="AR30" i="13"/>
  <c r="AN30" i="13"/>
  <c r="AD30" i="13"/>
  <c r="AJ30" i="13"/>
  <c r="AK33" i="6"/>
  <c r="AG33" i="6"/>
  <c r="AH33" i="6"/>
  <c r="AJ33" i="6"/>
  <c r="AM33" i="6"/>
  <c r="AF33" i="6"/>
  <c r="AI33" i="6"/>
  <c r="AL33" i="6"/>
  <c r="AE33" i="6"/>
  <c r="AN33" i="6"/>
  <c r="G33" i="6" s="1"/>
  <c r="AA34" i="6"/>
  <c r="Q34" i="6" s="1"/>
  <c r="AC34" i="6" s="1"/>
  <c r="AI30" i="13" l="1"/>
  <c r="AH30" i="13"/>
  <c r="AM30" i="13"/>
  <c r="AL30" i="13"/>
  <c r="AE30" i="13"/>
  <c r="AF30" i="13"/>
  <c r="AG30" i="13"/>
  <c r="AQ30" i="13"/>
  <c r="AW30" i="13"/>
  <c r="AS30" i="13"/>
  <c r="AP30" i="13"/>
  <c r="P55" i="6"/>
  <c r="F33" i="6"/>
  <c r="U49" i="6"/>
  <c r="V49" i="6" s="1"/>
  <c r="X49" i="6"/>
  <c r="M55" i="6"/>
  <c r="Z34" i="6"/>
  <c r="I33" i="6"/>
  <c r="H33" i="6"/>
  <c r="F30" i="13" l="1"/>
  <c r="G30" i="13"/>
  <c r="Z31" i="13"/>
  <c r="N34" i="6"/>
  <c r="Y34" i="6"/>
  <c r="AS34" i="6"/>
  <c r="AP34" i="6"/>
  <c r="AT34" i="6"/>
  <c r="AY34" i="6"/>
  <c r="AR34" i="6"/>
  <c r="AW34" i="6"/>
  <c r="AX34" i="6"/>
  <c r="AQ34" i="6"/>
  <c r="AU34" i="6"/>
  <c r="AV34" i="6"/>
  <c r="AO34" i="6"/>
  <c r="H30" i="13" l="1"/>
  <c r="I30" i="13"/>
  <c r="AA31" i="13"/>
  <c r="Y31" i="13"/>
  <c r="N31" i="13"/>
  <c r="AB34" i="6"/>
  <c r="AD34" i="6" s="1"/>
  <c r="V31" i="13" l="1"/>
  <c r="Q31" i="13"/>
  <c r="AI34" i="6"/>
  <c r="AG34" i="6"/>
  <c r="AK34" i="6"/>
  <c r="AL34" i="6"/>
  <c r="AJ34" i="6"/>
  <c r="AM34" i="6"/>
  <c r="AH34" i="6"/>
  <c r="AF34" i="6"/>
  <c r="AE34" i="6"/>
  <c r="AB31" i="13"/>
  <c r="AN34" i="6"/>
  <c r="G34" i="6" s="1"/>
  <c r="U53" i="6"/>
  <c r="V53" i="6" s="1"/>
  <c r="P47" i="6"/>
  <c r="AA35" i="6"/>
  <c r="Q35" i="6" s="1"/>
  <c r="AC35" i="6" s="1"/>
  <c r="F34" i="6"/>
  <c r="AC31" i="13" l="1"/>
  <c r="AM31" i="13"/>
  <c r="AL31" i="13"/>
  <c r="AG31" i="13"/>
  <c r="AD31" i="13"/>
  <c r="AJ31" i="13"/>
  <c r="AI31" i="13"/>
  <c r="AK31" i="13"/>
  <c r="AF31" i="13"/>
  <c r="AH31" i="13"/>
  <c r="AN31" i="13"/>
  <c r="AE31" i="13"/>
  <c r="P42" i="13"/>
  <c r="U53" i="13"/>
  <c r="M42" i="13"/>
  <c r="X53" i="13"/>
  <c r="X53" i="6"/>
  <c r="M47" i="6"/>
  <c r="Z35" i="6"/>
  <c r="I34" i="6"/>
  <c r="H34" i="6"/>
  <c r="AQ31" i="13" l="1"/>
  <c r="AV31" i="13"/>
  <c r="AT31" i="13"/>
  <c r="AP31" i="13"/>
  <c r="AO31" i="13"/>
  <c r="AS31" i="13"/>
  <c r="AU31" i="13"/>
  <c r="AW31" i="13"/>
  <c r="AR31" i="13"/>
  <c r="AX31" i="13"/>
  <c r="AY31" i="13"/>
  <c r="F31" i="13"/>
  <c r="N35" i="6"/>
  <c r="Y35" i="6"/>
  <c r="AW35" i="6"/>
  <c r="AT35" i="6"/>
  <c r="AR35" i="6"/>
  <c r="AS35" i="6"/>
  <c r="AU35" i="6"/>
  <c r="AQ35" i="6"/>
  <c r="AO35" i="6"/>
  <c r="AX35" i="6"/>
  <c r="AV35" i="6"/>
  <c r="AY35" i="6"/>
  <c r="AP35" i="6"/>
  <c r="G31" i="13" l="1"/>
  <c r="P55" i="13"/>
  <c r="AA32" i="13"/>
  <c r="Q32" i="13" s="1"/>
  <c r="M55" i="13"/>
  <c r="Z32" i="13"/>
  <c r="I31" i="13"/>
  <c r="H31" i="13"/>
  <c r="AB35" i="6"/>
  <c r="AD35" i="6" s="1"/>
  <c r="V32" i="13" l="1"/>
  <c r="AC32" i="13" s="1"/>
  <c r="AE35" i="6"/>
  <c r="AG35" i="6"/>
  <c r="N32" i="13"/>
  <c r="Y32" i="13"/>
  <c r="AK35" i="6"/>
  <c r="AI35" i="6"/>
  <c r="AH35" i="6"/>
  <c r="AM35" i="6"/>
  <c r="AF35" i="6"/>
  <c r="AN35" i="6"/>
  <c r="G35" i="6" s="1"/>
  <c r="AL35" i="6"/>
  <c r="AJ35" i="6"/>
  <c r="U52" i="6"/>
  <c r="V52" i="6" s="1"/>
  <c r="P48" i="6"/>
  <c r="AA36" i="6"/>
  <c r="Q36" i="6" s="1"/>
  <c r="AC36" i="6" s="1"/>
  <c r="AU32" i="13" l="1"/>
  <c r="AQ32" i="13"/>
  <c r="AR32" i="13"/>
  <c r="AT32" i="13"/>
  <c r="AV32" i="13"/>
  <c r="AY32" i="13"/>
  <c r="AX32" i="13"/>
  <c r="AO32" i="13"/>
  <c r="AS32" i="13"/>
  <c r="AW32" i="13"/>
  <c r="AP32" i="13"/>
  <c r="F35" i="6"/>
  <c r="AB32" i="13"/>
  <c r="AN32" i="13" s="1"/>
  <c r="M50" i="13"/>
  <c r="X52" i="6"/>
  <c r="M48" i="6"/>
  <c r="Z36" i="6"/>
  <c r="I35" i="6"/>
  <c r="H35" i="6"/>
  <c r="G32" i="13" l="1"/>
  <c r="AJ32" i="13"/>
  <c r="AL32" i="13"/>
  <c r="AF32" i="13"/>
  <c r="AM32" i="13"/>
  <c r="AH32" i="13"/>
  <c r="AK32" i="13"/>
  <c r="AD32" i="13"/>
  <c r="AG32" i="13"/>
  <c r="AE32" i="13"/>
  <c r="AI32" i="13"/>
  <c r="U50" i="13"/>
  <c r="AA33" i="13"/>
  <c r="P50" i="13"/>
  <c r="N36" i="6"/>
  <c r="Y36" i="6"/>
  <c r="AW36" i="6"/>
  <c r="AU36" i="6"/>
  <c r="AO36" i="6"/>
  <c r="AS36" i="6"/>
  <c r="AX36" i="6"/>
  <c r="AT36" i="6"/>
  <c r="AV36" i="6"/>
  <c r="AR36" i="6"/>
  <c r="AQ36" i="6"/>
  <c r="AY36" i="6"/>
  <c r="AP36" i="6"/>
  <c r="F32" i="13" l="1"/>
  <c r="I32" i="13" s="1"/>
  <c r="V33" i="13"/>
  <c r="Q33" i="13"/>
  <c r="X50" i="13"/>
  <c r="H32" i="13"/>
  <c r="Z33" i="13"/>
  <c r="AB36" i="6"/>
  <c r="AD36" i="6" s="1"/>
  <c r="AG36" i="6" l="1"/>
  <c r="AK36" i="6"/>
  <c r="AL36" i="6"/>
  <c r="AJ36" i="6"/>
  <c r="AH36" i="6"/>
  <c r="AE36" i="6"/>
  <c r="AF36" i="6"/>
  <c r="AI36" i="6"/>
  <c r="AM36" i="6"/>
  <c r="Y33" i="13"/>
  <c r="N33" i="13"/>
  <c r="AC33" i="13"/>
  <c r="AN36" i="6"/>
  <c r="G36" i="6" s="1"/>
  <c r="P49" i="6"/>
  <c r="U54" i="6"/>
  <c r="V54" i="6" s="1"/>
  <c r="AA37" i="6"/>
  <c r="Q37" i="6" s="1"/>
  <c r="AC37" i="6" s="1"/>
  <c r="F36" i="6" l="1"/>
  <c r="AB33" i="13"/>
  <c r="AJ33" i="13" s="1"/>
  <c r="AW33" i="13"/>
  <c r="AR33" i="13"/>
  <c r="AX33" i="13"/>
  <c r="AO33" i="13"/>
  <c r="AP33" i="13"/>
  <c r="AV33" i="13"/>
  <c r="AS33" i="13"/>
  <c r="AY33" i="13"/>
  <c r="AT33" i="13"/>
  <c r="AU33" i="13"/>
  <c r="AQ33" i="13"/>
  <c r="X54" i="6"/>
  <c r="M49" i="6"/>
  <c r="Z37" i="6"/>
  <c r="I36" i="6"/>
  <c r="H36" i="6"/>
  <c r="AK33" i="13" l="1"/>
  <c r="AF33" i="13"/>
  <c r="AM33" i="13"/>
  <c r="AH33" i="13"/>
  <c r="AD33" i="13"/>
  <c r="AG33" i="13"/>
  <c r="AL33" i="13"/>
  <c r="AI33" i="13"/>
  <c r="AE33" i="13"/>
  <c r="AN33" i="13"/>
  <c r="G33" i="13" s="1"/>
  <c r="P51" i="13"/>
  <c r="U49" i="13"/>
  <c r="M51" i="13"/>
  <c r="X49" i="13"/>
  <c r="N37" i="6"/>
  <c r="Y37" i="6"/>
  <c r="AW37" i="6"/>
  <c r="AS37" i="6"/>
  <c r="AV37" i="6"/>
  <c r="AQ37" i="6"/>
  <c r="AX37" i="6"/>
  <c r="AO37" i="6"/>
  <c r="AT37" i="6"/>
  <c r="AR37" i="6"/>
  <c r="AP37" i="6"/>
  <c r="AU37" i="6"/>
  <c r="AY37" i="6"/>
  <c r="F33" i="13" l="1"/>
  <c r="U52" i="13"/>
  <c r="AA34" i="13"/>
  <c r="X52" i="13"/>
  <c r="Z34" i="13"/>
  <c r="AB37" i="6"/>
  <c r="AD37" i="6" s="1"/>
  <c r="I33" i="13" l="1"/>
  <c r="H33" i="13"/>
  <c r="N34" i="13"/>
  <c r="Y34" i="13"/>
  <c r="Q34" i="13"/>
  <c r="V34" i="13"/>
  <c r="AJ37" i="6"/>
  <c r="AK37" i="6"/>
  <c r="AF37" i="6"/>
  <c r="AI37" i="6"/>
  <c r="AG37" i="6"/>
  <c r="AL37" i="6"/>
  <c r="AE37" i="6"/>
  <c r="AN37" i="6"/>
  <c r="G37" i="6" s="1"/>
  <c r="AH37" i="6"/>
  <c r="AM37" i="6"/>
  <c r="U48" i="6"/>
  <c r="V48" i="6" s="1"/>
  <c r="P52" i="6"/>
  <c r="AA38" i="6"/>
  <c r="Q38" i="6" s="1"/>
  <c r="AC38" i="6" s="1"/>
  <c r="AC34" i="13" l="1"/>
  <c r="AX34" i="13" s="1"/>
  <c r="AB34" i="13"/>
  <c r="F37" i="6"/>
  <c r="X48" i="6"/>
  <c r="M52" i="6"/>
  <c r="Z38" i="6"/>
  <c r="H37" i="6"/>
  <c r="I37" i="6"/>
  <c r="AU34" i="13" l="1"/>
  <c r="AT34" i="13"/>
  <c r="AP34" i="13"/>
  <c r="AW34" i="13"/>
  <c r="AS34" i="13"/>
  <c r="AR34" i="13"/>
  <c r="AO34" i="13"/>
  <c r="AY34" i="13"/>
  <c r="AQ34" i="13"/>
  <c r="AV34" i="13"/>
  <c r="AH34" i="13"/>
  <c r="AN34" i="13"/>
  <c r="AI34" i="13"/>
  <c r="AK34" i="13"/>
  <c r="AL34" i="13"/>
  <c r="AM34" i="13"/>
  <c r="AD34" i="13"/>
  <c r="AJ34" i="13"/>
  <c r="AE34" i="13"/>
  <c r="AF34" i="13"/>
  <c r="AG34" i="13"/>
  <c r="P52" i="13"/>
  <c r="M52" i="13"/>
  <c r="N38" i="6"/>
  <c r="Y38" i="6"/>
  <c r="AX38" i="6"/>
  <c r="AP38" i="6"/>
  <c r="AR38" i="6"/>
  <c r="AW38" i="6"/>
  <c r="AV38" i="6"/>
  <c r="AY38" i="6"/>
  <c r="AQ38" i="6"/>
  <c r="AU38" i="6"/>
  <c r="AO38" i="6"/>
  <c r="AS38" i="6"/>
  <c r="AT38" i="6"/>
  <c r="G34" i="13" l="1"/>
  <c r="F34" i="13"/>
  <c r="P48" i="13"/>
  <c r="AA35" i="13"/>
  <c r="U47" i="13"/>
  <c r="AB38" i="6"/>
  <c r="AJ38" i="6" s="1"/>
  <c r="AH38" i="6"/>
  <c r="AF38" i="6" l="1"/>
  <c r="AM38" i="6"/>
  <c r="AI38" i="6"/>
  <c r="AG38" i="6"/>
  <c r="AN38" i="6"/>
  <c r="G38" i="6" s="1"/>
  <c r="AE38" i="6"/>
  <c r="AD38" i="6"/>
  <c r="AK38" i="6"/>
  <c r="AL38" i="6"/>
  <c r="V35" i="13"/>
  <c r="Q35" i="13"/>
  <c r="M48" i="13"/>
  <c r="X47" i="13"/>
  <c r="I34" i="13"/>
  <c r="H34" i="13"/>
  <c r="Z35" i="13"/>
  <c r="U60" i="6"/>
  <c r="V60" i="6" s="1"/>
  <c r="P61" i="6"/>
  <c r="AA39" i="6"/>
  <c r="Q39" i="6" s="1"/>
  <c r="AC39" i="6" s="1"/>
  <c r="F38" i="6"/>
  <c r="N35" i="13" l="1"/>
  <c r="Y35" i="13"/>
  <c r="AC35" i="13"/>
  <c r="X60" i="6"/>
  <c r="M61" i="6"/>
  <c r="Z39" i="6"/>
  <c r="I38" i="6"/>
  <c r="H38" i="6"/>
  <c r="AU35" i="13" l="1"/>
  <c r="AP35" i="13"/>
  <c r="AV35" i="13"/>
  <c r="AX35" i="13"/>
  <c r="AS35" i="13"/>
  <c r="AT35" i="13"/>
  <c r="AQ35" i="13"/>
  <c r="AW35" i="13"/>
  <c r="AR35" i="13"/>
  <c r="AY35" i="13"/>
  <c r="AO35" i="13"/>
  <c r="AB35" i="13"/>
  <c r="X39" i="13"/>
  <c r="U39" i="13"/>
  <c r="N39" i="6"/>
  <c r="Y39" i="6"/>
  <c r="AR39" i="6"/>
  <c r="AS39" i="6"/>
  <c r="AP39" i="6"/>
  <c r="AV39" i="6"/>
  <c r="AT39" i="6"/>
  <c r="AW39" i="6"/>
  <c r="AY39" i="6"/>
  <c r="AU39" i="6"/>
  <c r="AX39" i="6"/>
  <c r="AO39" i="6"/>
  <c r="AQ39" i="6"/>
  <c r="AM35" i="13" l="1"/>
  <c r="AL35" i="13"/>
  <c r="AE35" i="13"/>
  <c r="AJ35" i="13"/>
  <c r="AH35" i="13"/>
  <c r="AD35" i="13"/>
  <c r="AF35" i="13"/>
  <c r="AG35" i="13"/>
  <c r="AI35" i="13"/>
  <c r="AK35" i="13"/>
  <c r="AN35" i="13"/>
  <c r="G35" i="13" s="1"/>
  <c r="AB39" i="6"/>
  <c r="AH39" i="6" s="1"/>
  <c r="AE39" i="6" l="1"/>
  <c r="AN39" i="6"/>
  <c r="G39" i="6" s="1"/>
  <c r="AI39" i="6"/>
  <c r="AG39" i="6"/>
  <c r="AK39" i="6"/>
  <c r="AM39" i="6"/>
  <c r="AL39" i="6"/>
  <c r="AF39" i="6"/>
  <c r="AJ39" i="6"/>
  <c r="AD39" i="6"/>
  <c r="U54" i="13"/>
  <c r="AA36" i="13"/>
  <c r="P49" i="13"/>
  <c r="F35" i="13"/>
  <c r="P57" i="6"/>
  <c r="U61" i="6"/>
  <c r="V61" i="6" s="1"/>
  <c r="AA40" i="6"/>
  <c r="Q40" i="6" s="1"/>
  <c r="AC40" i="6" s="1"/>
  <c r="F39" i="6"/>
  <c r="Q36" i="13" l="1"/>
  <c r="V36" i="13"/>
  <c r="AC36" i="13" s="1"/>
  <c r="I35" i="13"/>
  <c r="X54" i="13"/>
  <c r="H35" i="13"/>
  <c r="Z36" i="13"/>
  <c r="M49" i="13"/>
  <c r="X61" i="6"/>
  <c r="M57" i="6"/>
  <c r="Z40" i="6"/>
  <c r="H39" i="6"/>
  <c r="I39" i="6"/>
  <c r="Y36" i="13" l="1"/>
  <c r="N36" i="13"/>
  <c r="AU36" i="13"/>
  <c r="AP36" i="13"/>
  <c r="AV36" i="13"/>
  <c r="AQ36" i="13"/>
  <c r="AW36" i="13"/>
  <c r="AR36" i="13"/>
  <c r="AX36" i="13"/>
  <c r="AS36" i="13"/>
  <c r="AY36" i="13"/>
  <c r="AT36" i="13"/>
  <c r="AO36" i="13"/>
  <c r="X55" i="13"/>
  <c r="M47" i="13"/>
  <c r="U55" i="13"/>
  <c r="P47" i="13"/>
  <c r="N40" i="6"/>
  <c r="Y40" i="6"/>
  <c r="AT40" i="6"/>
  <c r="AS40" i="6"/>
  <c r="AP40" i="6"/>
  <c r="AR40" i="6"/>
  <c r="AV40" i="6"/>
  <c r="AU40" i="6"/>
  <c r="AW40" i="6"/>
  <c r="AQ40" i="6"/>
  <c r="AX40" i="6"/>
  <c r="AY40" i="6"/>
  <c r="AO40" i="6"/>
  <c r="AB36" i="13" l="1"/>
  <c r="AM36" i="13" s="1"/>
  <c r="AI36" i="13"/>
  <c r="AB40" i="6"/>
  <c r="AD40" i="6" s="1"/>
  <c r="AG36" i="13" l="1"/>
  <c r="AE36" i="13"/>
  <c r="AN36" i="13"/>
  <c r="G36" i="13" s="1"/>
  <c r="AK36" i="13"/>
  <c r="AL36" i="13"/>
  <c r="AJ36" i="13"/>
  <c r="AH36" i="13"/>
  <c r="AF36" i="13"/>
  <c r="AD36" i="13"/>
  <c r="AH40" i="6"/>
  <c r="AK40" i="6"/>
  <c r="AM40" i="6"/>
  <c r="AJ40" i="6"/>
  <c r="AL40" i="6"/>
  <c r="AN40" i="6"/>
  <c r="G40" i="6" s="1"/>
  <c r="AI40" i="6"/>
  <c r="AF40" i="6"/>
  <c r="AE40" i="6"/>
  <c r="AG40" i="6"/>
  <c r="U48" i="13"/>
  <c r="P54" i="13"/>
  <c r="AA37" i="13"/>
  <c r="U63" i="6"/>
  <c r="V63" i="6" s="1"/>
  <c r="P58" i="6"/>
  <c r="AA41" i="6"/>
  <c r="Q41" i="6" s="1"/>
  <c r="AC41" i="6" s="1"/>
  <c r="F40" i="6"/>
  <c r="F36" i="13" l="1"/>
  <c r="V37" i="13"/>
  <c r="Q37" i="13"/>
  <c r="X48" i="13"/>
  <c r="H36" i="13"/>
  <c r="M54" i="13"/>
  <c r="I36" i="13"/>
  <c r="Z37" i="13"/>
  <c r="X63" i="6"/>
  <c r="M58" i="6"/>
  <c r="Z41" i="6"/>
  <c r="H40" i="6"/>
  <c r="I40" i="6"/>
  <c r="N37" i="13" l="1"/>
  <c r="Y37" i="13"/>
  <c r="AC37" i="13"/>
  <c r="N41" i="6"/>
  <c r="Y41" i="6"/>
  <c r="AQ41" i="6"/>
  <c r="AR41" i="6"/>
  <c r="AU41" i="6"/>
  <c r="AV41" i="6"/>
  <c r="AW41" i="6"/>
  <c r="AX41" i="6"/>
  <c r="AP41" i="6"/>
  <c r="AT41" i="6"/>
  <c r="AY41" i="6"/>
  <c r="AO41" i="6"/>
  <c r="AS41" i="6"/>
  <c r="AO37" i="13" l="1"/>
  <c r="AU37" i="13"/>
  <c r="AP37" i="13"/>
  <c r="AV37" i="13"/>
  <c r="AQ37" i="13"/>
  <c r="AW37" i="13"/>
  <c r="AR37" i="13"/>
  <c r="AX37" i="13"/>
  <c r="AS37" i="13"/>
  <c r="AY37" i="13"/>
  <c r="AT37" i="13"/>
  <c r="AB37" i="13"/>
  <c r="AB41" i="6"/>
  <c r="AJ41" i="6" s="1"/>
  <c r="AK41" i="6" l="1"/>
  <c r="AH41" i="6"/>
  <c r="AL41" i="6"/>
  <c r="AD41" i="6"/>
  <c r="AE41" i="6"/>
  <c r="AG41" i="6"/>
  <c r="AI41" i="6"/>
  <c r="AF41" i="6"/>
  <c r="AM41" i="6"/>
  <c r="AN41" i="6"/>
  <c r="G41" i="6" s="1"/>
  <c r="AK37" i="13"/>
  <c r="AF37" i="13"/>
  <c r="AL37" i="13"/>
  <c r="AG37" i="13"/>
  <c r="AM37" i="13"/>
  <c r="AH37" i="13"/>
  <c r="AN37" i="13"/>
  <c r="G37" i="13" s="1"/>
  <c r="AI37" i="13"/>
  <c r="AD37" i="13"/>
  <c r="AJ37" i="13"/>
  <c r="AE37" i="13"/>
  <c r="P56" i="6"/>
  <c r="U72" i="6"/>
  <c r="V72" i="6" s="1"/>
  <c r="AA42" i="6"/>
  <c r="Q42" i="6" s="1"/>
  <c r="AC42" i="6" s="1"/>
  <c r="F41" i="6" l="1"/>
  <c r="U51" i="13"/>
  <c r="P53" i="13"/>
  <c r="AA38" i="13"/>
  <c r="F37" i="13"/>
  <c r="X72" i="6"/>
  <c r="M56" i="6"/>
  <c r="Z42" i="6"/>
  <c r="H41" i="6"/>
  <c r="I41" i="6"/>
  <c r="V38" i="13" l="1"/>
  <c r="Q38" i="13"/>
  <c r="I37" i="13"/>
  <c r="H37" i="13"/>
  <c r="M53" i="13"/>
  <c r="X51" i="13"/>
  <c r="Z38" i="13"/>
  <c r="N42" i="6"/>
  <c r="Y42" i="6"/>
  <c r="AX42" i="6"/>
  <c r="AR42" i="6"/>
  <c r="AW42" i="6"/>
  <c r="AS42" i="6"/>
  <c r="AP42" i="6"/>
  <c r="AY42" i="6"/>
  <c r="AQ42" i="6"/>
  <c r="AT42" i="6"/>
  <c r="AU42" i="6"/>
  <c r="AV42" i="6"/>
  <c r="AO42" i="6"/>
  <c r="Y38" i="13" l="1"/>
  <c r="N38" i="13"/>
  <c r="AC38" i="13"/>
  <c r="AB42" i="6"/>
  <c r="AD42" i="6" s="1"/>
  <c r="AF42" i="6" l="1"/>
  <c r="AE42" i="6"/>
  <c r="AB38" i="13"/>
  <c r="AX38" i="13"/>
  <c r="AS38" i="13"/>
  <c r="AY38" i="13"/>
  <c r="AT38" i="13"/>
  <c r="AO38" i="13"/>
  <c r="AU38" i="13"/>
  <c r="AP38" i="13"/>
  <c r="AV38" i="13"/>
  <c r="AQ38" i="13"/>
  <c r="AW38" i="13"/>
  <c r="AR38" i="13"/>
  <c r="AI42" i="6"/>
  <c r="AL42" i="6"/>
  <c r="AJ42" i="6"/>
  <c r="AG42" i="6"/>
  <c r="AM42" i="6"/>
  <c r="AN42" i="6"/>
  <c r="G42" i="6" s="1"/>
  <c r="P59" i="6" s="1"/>
  <c r="AH42" i="6"/>
  <c r="AK42" i="6"/>
  <c r="AA43" i="6"/>
  <c r="Q43" i="6" s="1"/>
  <c r="AC43" i="6" s="1"/>
  <c r="U62" i="6" l="1"/>
  <c r="V62" i="6" s="1"/>
  <c r="AH38" i="13"/>
  <c r="AN38" i="13"/>
  <c r="G38" i="13" s="1"/>
  <c r="AI38" i="13"/>
  <c r="AD38" i="13"/>
  <c r="AJ38" i="13"/>
  <c r="AE38" i="13"/>
  <c r="AK38" i="13"/>
  <c r="AF38" i="13"/>
  <c r="AL38" i="13"/>
  <c r="AG38" i="13"/>
  <c r="AM38" i="13"/>
  <c r="F42" i="6"/>
  <c r="X62" i="6" s="1"/>
  <c r="Z43" i="6"/>
  <c r="I42" i="6" l="1"/>
  <c r="M59" i="6"/>
  <c r="H42" i="6"/>
  <c r="F38" i="13"/>
  <c r="U56" i="13"/>
  <c r="AA39" i="13"/>
  <c r="N43" i="6"/>
  <c r="Y43" i="6"/>
  <c r="AT43" i="6"/>
  <c r="AP43" i="6"/>
  <c r="AR43" i="6"/>
  <c r="AU43" i="6"/>
  <c r="AY43" i="6"/>
  <c r="AX43" i="6"/>
  <c r="AO43" i="6"/>
  <c r="AW43" i="6"/>
  <c r="AV43" i="6"/>
  <c r="AS43" i="6"/>
  <c r="AQ43" i="6"/>
  <c r="Q39" i="13" l="1"/>
  <c r="V39" i="13"/>
  <c r="I38" i="13"/>
  <c r="X56" i="13"/>
  <c r="H38" i="13"/>
  <c r="Z39" i="13"/>
  <c r="AB43" i="6"/>
  <c r="AD43" i="6" s="1"/>
  <c r="AJ43" i="6" l="1"/>
  <c r="AC39" i="13"/>
  <c r="AV39" i="13" s="1"/>
  <c r="Y39" i="13"/>
  <c r="N39" i="13"/>
  <c r="AU39" i="13"/>
  <c r="AP39" i="13"/>
  <c r="AT39" i="13"/>
  <c r="AQ39" i="13"/>
  <c r="AR39" i="13"/>
  <c r="AX39" i="13"/>
  <c r="AY39" i="13"/>
  <c r="AO39" i="13"/>
  <c r="AL43" i="6"/>
  <c r="AM43" i="6"/>
  <c r="AK43" i="6"/>
  <c r="AH43" i="6"/>
  <c r="AE43" i="6"/>
  <c r="AF43" i="6"/>
  <c r="AG43" i="6"/>
  <c r="AI43" i="6"/>
  <c r="AN43" i="6"/>
  <c r="G43" i="6" s="1"/>
  <c r="P67" i="6" s="1"/>
  <c r="AA44" i="6"/>
  <c r="Q44" i="6" s="1"/>
  <c r="AC44" i="6" s="1"/>
  <c r="U58" i="6" l="1"/>
  <c r="V58" i="6" s="1"/>
  <c r="AS39" i="13"/>
  <c r="AW39" i="13"/>
  <c r="AB39" i="13"/>
  <c r="AK39" i="13" s="1"/>
  <c r="AN39" i="13"/>
  <c r="G39" i="13" s="1"/>
  <c r="AL39" i="13"/>
  <c r="AH39" i="13"/>
  <c r="F43" i="6"/>
  <c r="X58" i="6" s="1"/>
  <c r="Z44" i="6"/>
  <c r="AF39" i="13" l="1"/>
  <c r="AM39" i="13"/>
  <c r="AJ39" i="13"/>
  <c r="AD39" i="13"/>
  <c r="AG39" i="13"/>
  <c r="F39" i="13" s="1"/>
  <c r="AI39" i="13"/>
  <c r="AE39" i="13"/>
  <c r="H43" i="6"/>
  <c r="M67" i="6"/>
  <c r="I43" i="6"/>
  <c r="U61" i="13"/>
  <c r="AA40" i="13"/>
  <c r="N44" i="6"/>
  <c r="Y44" i="6"/>
  <c r="AS44" i="6"/>
  <c r="AP44" i="6"/>
  <c r="AQ44" i="6"/>
  <c r="AU44" i="6"/>
  <c r="AY44" i="6"/>
  <c r="AO44" i="6"/>
  <c r="AW44" i="6"/>
  <c r="AV44" i="6"/>
  <c r="AR44" i="6"/>
  <c r="AX44" i="6"/>
  <c r="AT44" i="6"/>
  <c r="Q40" i="13" l="1"/>
  <c r="V40" i="13"/>
  <c r="AC40" i="13" s="1"/>
  <c r="I39" i="13"/>
  <c r="H39" i="13"/>
  <c r="X61" i="13"/>
  <c r="Z40" i="13"/>
  <c r="AB44" i="6"/>
  <c r="AD44" i="6" s="1"/>
  <c r="N40" i="13" l="1"/>
  <c r="Y40" i="13"/>
  <c r="AV40" i="13"/>
  <c r="AQ40" i="13"/>
  <c r="AW40" i="13"/>
  <c r="AR40" i="13"/>
  <c r="AX40" i="13"/>
  <c r="AS40" i="13"/>
  <c r="AT40" i="13"/>
  <c r="AU40" i="13"/>
  <c r="AY40" i="13"/>
  <c r="AO40" i="13"/>
  <c r="AP40" i="13"/>
  <c r="AK44" i="6"/>
  <c r="AG44" i="6"/>
  <c r="AF44" i="6"/>
  <c r="AI44" i="6"/>
  <c r="AH44" i="6"/>
  <c r="AE44" i="6"/>
  <c r="AM44" i="6"/>
  <c r="AJ44" i="6"/>
  <c r="AL44" i="6"/>
  <c r="AN44" i="6"/>
  <c r="G44" i="6" s="1"/>
  <c r="U56" i="6" s="1"/>
  <c r="V56" i="6" s="1"/>
  <c r="P62" i="6"/>
  <c r="AA45" i="6"/>
  <c r="Q45" i="6" s="1"/>
  <c r="AC45" i="6" s="1"/>
  <c r="AB40" i="13" l="1"/>
  <c r="F44" i="6"/>
  <c r="M62" i="6" s="1"/>
  <c r="X56" i="6"/>
  <c r="Z45" i="6"/>
  <c r="H44" i="6"/>
  <c r="I44" i="6" l="1"/>
  <c r="AN40" i="13"/>
  <c r="G40" i="13" s="1"/>
  <c r="AM40" i="13"/>
  <c r="AE40" i="13"/>
  <c r="AH40" i="13"/>
  <c r="AK40" i="13"/>
  <c r="AG40" i="13"/>
  <c r="AD40" i="13"/>
  <c r="AL40" i="13"/>
  <c r="AI40" i="13"/>
  <c r="AF40" i="13"/>
  <c r="AJ40" i="13"/>
  <c r="N45" i="6"/>
  <c r="Y45" i="6"/>
  <c r="AP45" i="6"/>
  <c r="AO45" i="6"/>
  <c r="AU45" i="6"/>
  <c r="AT45" i="6"/>
  <c r="AY45" i="6"/>
  <c r="AS45" i="6"/>
  <c r="AW45" i="6"/>
  <c r="AV45" i="6"/>
  <c r="AQ45" i="6"/>
  <c r="AX45" i="6"/>
  <c r="AR45" i="6"/>
  <c r="F40" i="13" l="1"/>
  <c r="U60" i="13"/>
  <c r="AA41" i="13"/>
  <c r="AB45" i="6"/>
  <c r="AN45" i="6" s="1"/>
  <c r="G45" i="6" s="1"/>
  <c r="Q41" i="13" l="1"/>
  <c r="V41" i="13"/>
  <c r="H40" i="13"/>
  <c r="X60" i="13"/>
  <c r="I40" i="13"/>
  <c r="Z41" i="13"/>
  <c r="AG45" i="6"/>
  <c r="AL45" i="6"/>
  <c r="AE45" i="6"/>
  <c r="AJ45" i="6"/>
  <c r="AH45" i="6"/>
  <c r="AM45" i="6"/>
  <c r="AD45" i="6"/>
  <c r="U59" i="6"/>
  <c r="V59" i="6" s="1"/>
  <c r="P64" i="6"/>
  <c r="AF45" i="6"/>
  <c r="AK45" i="6"/>
  <c r="AI45" i="6"/>
  <c r="AA46" i="6"/>
  <c r="Q46" i="6" s="1"/>
  <c r="AC46" i="6" s="1"/>
  <c r="AC41" i="13" l="1"/>
  <c r="AW41" i="13"/>
  <c r="AV41" i="13"/>
  <c r="AQ41" i="13"/>
  <c r="AP41" i="13"/>
  <c r="AT41" i="13"/>
  <c r="AU41" i="13"/>
  <c r="AY41" i="13"/>
  <c r="AO41" i="13"/>
  <c r="AS41" i="13"/>
  <c r="AX41" i="13"/>
  <c r="AR41" i="13"/>
  <c r="N41" i="13"/>
  <c r="Y41" i="13"/>
  <c r="F45" i="6"/>
  <c r="X59" i="6" s="1"/>
  <c r="Z46" i="6"/>
  <c r="M64" i="6" l="1"/>
  <c r="H45" i="6"/>
  <c r="I45" i="6"/>
  <c r="AB41" i="13"/>
  <c r="AJ41" i="13" s="1"/>
  <c r="N46" i="6"/>
  <c r="Y46" i="6"/>
  <c r="AT46" i="6"/>
  <c r="AS46" i="6"/>
  <c r="AV46" i="6"/>
  <c r="AP46" i="6"/>
  <c r="AR46" i="6"/>
  <c r="AQ46" i="6"/>
  <c r="AW46" i="6"/>
  <c r="AY46" i="6"/>
  <c r="AU46" i="6"/>
  <c r="AX46" i="6"/>
  <c r="AO46" i="6"/>
  <c r="AL41" i="13" l="1"/>
  <c r="AE41" i="13"/>
  <c r="AF41" i="13"/>
  <c r="AD41" i="13"/>
  <c r="AM41" i="13"/>
  <c r="AK41" i="13"/>
  <c r="AN41" i="13"/>
  <c r="G41" i="13" s="1"/>
  <c r="AH41" i="13"/>
  <c r="AI41" i="13"/>
  <c r="AG41" i="13"/>
  <c r="AA42" i="13"/>
  <c r="P62" i="13"/>
  <c r="AB46" i="6"/>
  <c r="AD46" i="6" s="1"/>
  <c r="AK46" i="6" l="1"/>
  <c r="AH46" i="6"/>
  <c r="F41" i="13"/>
  <c r="V42" i="13"/>
  <c r="Q42" i="13"/>
  <c r="M62" i="13"/>
  <c r="AG46" i="6"/>
  <c r="AJ46" i="6"/>
  <c r="AM46" i="6"/>
  <c r="AE46" i="6"/>
  <c r="AI46" i="6"/>
  <c r="AN46" i="6"/>
  <c r="G46" i="6" s="1"/>
  <c r="P63" i="6" s="1"/>
  <c r="AF46" i="6"/>
  <c r="AL46" i="6"/>
  <c r="U57" i="6"/>
  <c r="V57" i="6" s="1"/>
  <c r="AA47" i="6"/>
  <c r="Q47" i="6" s="1"/>
  <c r="AC47" i="6" s="1"/>
  <c r="I41" i="13" l="1"/>
  <c r="H41" i="13"/>
  <c r="Z42" i="13"/>
  <c r="AC42" i="13"/>
  <c r="F46" i="6"/>
  <c r="X57" i="6" s="1"/>
  <c r="M63" i="6"/>
  <c r="Z47" i="6"/>
  <c r="I46" i="6" l="1"/>
  <c r="H46" i="6"/>
  <c r="N42" i="13"/>
  <c r="Y42" i="13"/>
  <c r="AW42" i="13"/>
  <c r="AR42" i="13"/>
  <c r="AX42" i="13"/>
  <c r="AS42" i="13"/>
  <c r="AT42" i="13"/>
  <c r="AU42" i="13"/>
  <c r="AY42" i="13"/>
  <c r="AQ42" i="13"/>
  <c r="AO42" i="13"/>
  <c r="AP42" i="13"/>
  <c r="AV42" i="13"/>
  <c r="N47" i="6"/>
  <c r="Y47" i="6"/>
  <c r="AP47" i="6"/>
  <c r="AT47" i="6"/>
  <c r="AR47" i="6"/>
  <c r="AS47" i="6"/>
  <c r="AV47" i="6"/>
  <c r="AU47" i="6"/>
  <c r="AQ47" i="6"/>
  <c r="AW47" i="6"/>
  <c r="AY47" i="6"/>
  <c r="AO47" i="6"/>
  <c r="AX47" i="6"/>
  <c r="AB42" i="13" l="1"/>
  <c r="X58" i="13"/>
  <c r="M63" i="13"/>
  <c r="U58" i="13"/>
  <c r="P63" i="13"/>
  <c r="AB47" i="6"/>
  <c r="AD47" i="6" s="1"/>
  <c r="AK42" i="13" l="1"/>
  <c r="AM42" i="13"/>
  <c r="AD42" i="13"/>
  <c r="AF42" i="13"/>
  <c r="AH42" i="13"/>
  <c r="AJ42" i="13"/>
  <c r="AL42" i="13"/>
  <c r="AN42" i="13"/>
  <c r="G42" i="13" s="1"/>
  <c r="AE42" i="13"/>
  <c r="AG42" i="13"/>
  <c r="AI42" i="13"/>
  <c r="AA43" i="13"/>
  <c r="U59" i="13"/>
  <c r="AK47" i="6"/>
  <c r="AI47" i="6"/>
  <c r="AG47" i="6"/>
  <c r="AL47" i="6"/>
  <c r="AM47" i="6"/>
  <c r="AJ47" i="6"/>
  <c r="AE47" i="6"/>
  <c r="AN47" i="6"/>
  <c r="G47" i="6" s="1"/>
  <c r="U82" i="6" s="1"/>
  <c r="V82" i="6" s="1"/>
  <c r="AH47" i="6"/>
  <c r="AF47" i="6"/>
  <c r="P70" i="6"/>
  <c r="AA48" i="6"/>
  <c r="Q48" i="6" s="1"/>
  <c r="AC48" i="6" s="1"/>
  <c r="F42" i="13" l="1"/>
  <c r="Q43" i="13"/>
  <c r="V43" i="13"/>
  <c r="F47" i="6"/>
  <c r="H47" i="6" s="1"/>
  <c r="X82" i="6"/>
  <c r="Z48" i="6"/>
  <c r="I47" i="6" l="1"/>
  <c r="M70" i="6"/>
  <c r="X59" i="13"/>
  <c r="I42" i="13"/>
  <c r="H42" i="13"/>
  <c r="Z43" i="13"/>
  <c r="AC43" i="13"/>
  <c r="N48" i="6"/>
  <c r="Y48" i="6"/>
  <c r="AR48" i="6"/>
  <c r="AV48" i="6"/>
  <c r="AS48" i="6"/>
  <c r="AT48" i="6"/>
  <c r="AW48" i="6"/>
  <c r="AO48" i="6"/>
  <c r="AQ48" i="6"/>
  <c r="AY48" i="6"/>
  <c r="AU48" i="6"/>
  <c r="AX48" i="6"/>
  <c r="AP48" i="6"/>
  <c r="N43" i="13" l="1"/>
  <c r="Y43" i="13"/>
  <c r="AX43" i="13"/>
  <c r="AS43" i="13"/>
  <c r="AU43" i="13"/>
  <c r="AP43" i="13"/>
  <c r="AQ43" i="13"/>
  <c r="AW43" i="13"/>
  <c r="AR43" i="13"/>
  <c r="AY43" i="13"/>
  <c r="AT43" i="13"/>
  <c r="AO43" i="13"/>
  <c r="AV43" i="13"/>
  <c r="AB48" i="6"/>
  <c r="AN48" i="6" s="1"/>
  <c r="G48" i="6" s="1"/>
  <c r="AB43" i="13" l="1"/>
  <c r="AM48" i="6"/>
  <c r="AD48" i="6"/>
  <c r="AH48" i="6"/>
  <c r="AK48" i="6"/>
  <c r="AE48" i="6"/>
  <c r="P66" i="6"/>
  <c r="U73" i="6"/>
  <c r="V73" i="6" s="1"/>
  <c r="AF48" i="6"/>
  <c r="AI48" i="6"/>
  <c r="AL48" i="6"/>
  <c r="AG48" i="6"/>
  <c r="AJ48" i="6"/>
  <c r="AA49" i="6"/>
  <c r="Q49" i="6" s="1"/>
  <c r="AC49" i="6" s="1"/>
  <c r="AJ43" i="13" l="1"/>
  <c r="AN43" i="13"/>
  <c r="G43" i="13" s="1"/>
  <c r="AH43" i="13"/>
  <c r="AE43" i="13"/>
  <c r="AL43" i="13"/>
  <c r="AI43" i="13"/>
  <c r="AK43" i="13"/>
  <c r="AG43" i="13"/>
  <c r="AD43" i="13"/>
  <c r="AF43" i="13"/>
  <c r="AM43" i="13"/>
  <c r="AA44" i="13"/>
  <c r="P56" i="13"/>
  <c r="F48" i="6"/>
  <c r="X73" i="6" s="1"/>
  <c r="Z49" i="6"/>
  <c r="I48" i="6" l="1"/>
  <c r="F43" i="13"/>
  <c r="M66" i="6"/>
  <c r="H48" i="6"/>
  <c r="V44" i="13"/>
  <c r="Q44" i="13"/>
  <c r="N49" i="6"/>
  <c r="Y49" i="6"/>
  <c r="AY49" i="6"/>
  <c r="AW49" i="6"/>
  <c r="AQ49" i="6"/>
  <c r="AP49" i="6"/>
  <c r="AU49" i="6"/>
  <c r="AO49" i="6"/>
  <c r="AS49" i="6"/>
  <c r="AX49" i="6"/>
  <c r="AT49" i="6"/>
  <c r="AR49" i="6"/>
  <c r="AV49" i="6"/>
  <c r="H43" i="13" l="1"/>
  <c r="Z44" i="13"/>
  <c r="M56" i="13"/>
  <c r="I43" i="13"/>
  <c r="AC44" i="13"/>
  <c r="AP44" i="13" s="1"/>
  <c r="AU44" i="13"/>
  <c r="P64" i="13"/>
  <c r="AB49" i="6"/>
  <c r="AN49" i="6" s="1"/>
  <c r="G49" i="6" s="1"/>
  <c r="AQ44" i="13" l="1"/>
  <c r="AX44" i="13"/>
  <c r="N44" i="13"/>
  <c r="Y44" i="13"/>
  <c r="AO44" i="13"/>
  <c r="AW44" i="13"/>
  <c r="AE49" i="6"/>
  <c r="AK49" i="6"/>
  <c r="AL49" i="6"/>
  <c r="AT44" i="13"/>
  <c r="AS44" i="13"/>
  <c r="AV44" i="13"/>
  <c r="AM49" i="6"/>
  <c r="AD49" i="6"/>
  <c r="AY44" i="13"/>
  <c r="AR44" i="13"/>
  <c r="M64" i="13"/>
  <c r="U71" i="6"/>
  <c r="V71" i="6" s="1"/>
  <c r="P73" i="6"/>
  <c r="AJ49" i="6"/>
  <c r="AH49" i="6"/>
  <c r="AF49" i="6"/>
  <c r="AI49" i="6"/>
  <c r="AG49" i="6"/>
  <c r="AA50" i="6"/>
  <c r="Q50" i="6" s="1"/>
  <c r="AC50" i="6" s="1"/>
  <c r="AB44" i="13" l="1"/>
  <c r="F49" i="6"/>
  <c r="H49" i="6" s="1"/>
  <c r="X71" i="6"/>
  <c r="M73" i="6"/>
  <c r="Z50" i="6"/>
  <c r="I49" i="6"/>
  <c r="AJ44" i="13" l="1"/>
  <c r="AI44" i="13"/>
  <c r="AD44" i="13"/>
  <c r="AK44" i="13"/>
  <c r="AG44" i="13"/>
  <c r="AL44" i="13"/>
  <c r="AF44" i="13"/>
  <c r="AE44" i="13"/>
  <c r="AM44" i="13"/>
  <c r="AN44" i="13"/>
  <c r="G44" i="13" s="1"/>
  <c r="AH44" i="13"/>
  <c r="N50" i="6"/>
  <c r="Y50" i="6"/>
  <c r="AP50" i="6"/>
  <c r="AR50" i="6"/>
  <c r="AQ50" i="6"/>
  <c r="AY50" i="6"/>
  <c r="AW50" i="6"/>
  <c r="AU50" i="6"/>
  <c r="AT50" i="6"/>
  <c r="AX50" i="6"/>
  <c r="AS50" i="6"/>
  <c r="AV50" i="6"/>
  <c r="AO50" i="6"/>
  <c r="F44" i="13" l="1"/>
  <c r="U64" i="13"/>
  <c r="P59" i="13"/>
  <c r="AA45" i="13"/>
  <c r="AB50" i="6"/>
  <c r="AN50" i="6" s="1"/>
  <c r="G50" i="6" s="1"/>
  <c r="V45" i="13" l="1"/>
  <c r="Q45" i="13"/>
  <c r="M59" i="13"/>
  <c r="X64" i="13"/>
  <c r="Z45" i="13"/>
  <c r="I44" i="13"/>
  <c r="H44" i="13"/>
  <c r="AE50" i="6"/>
  <c r="AK50" i="6"/>
  <c r="AD50" i="6"/>
  <c r="AJ50" i="6"/>
  <c r="AG50" i="6"/>
  <c r="AF50" i="6"/>
  <c r="AH50" i="6"/>
  <c r="U66" i="6"/>
  <c r="V66" i="6" s="1"/>
  <c r="P74" i="6"/>
  <c r="AI50" i="6"/>
  <c r="AM50" i="6"/>
  <c r="AL50" i="6"/>
  <c r="AA51" i="6"/>
  <c r="Q51" i="6" s="1"/>
  <c r="AC51" i="6" s="1"/>
  <c r="Y45" i="13" l="1"/>
  <c r="N45" i="13"/>
  <c r="AC45" i="13"/>
  <c r="F50" i="6"/>
  <c r="X66" i="6"/>
  <c r="M74" i="6"/>
  <c r="Z51" i="6"/>
  <c r="H50" i="6"/>
  <c r="I50" i="6"/>
  <c r="AB45" i="13" l="1"/>
  <c r="AS45" i="13"/>
  <c r="AV45" i="13"/>
  <c r="AW45" i="13"/>
  <c r="AT45" i="13"/>
  <c r="AQ45" i="13"/>
  <c r="AR45" i="13"/>
  <c r="AO45" i="13"/>
  <c r="AY45" i="13"/>
  <c r="AX45" i="13"/>
  <c r="AU45" i="13"/>
  <c r="AP45" i="13"/>
  <c r="AE45" i="13"/>
  <c r="AL45" i="13"/>
  <c r="AJ45" i="13"/>
  <c r="AI45" i="13"/>
  <c r="AM45" i="13"/>
  <c r="AD45" i="13"/>
  <c r="AH45" i="13"/>
  <c r="AG45" i="13"/>
  <c r="AF45" i="13"/>
  <c r="AN45" i="13"/>
  <c r="AK45" i="13"/>
  <c r="N51" i="6"/>
  <c r="Y51" i="6"/>
  <c r="AW51" i="6"/>
  <c r="AV51" i="6"/>
  <c r="AT51" i="6"/>
  <c r="AS51" i="6"/>
  <c r="AO51" i="6"/>
  <c r="AP51" i="6"/>
  <c r="AX51" i="6"/>
  <c r="AQ51" i="6"/>
  <c r="AR51" i="6"/>
  <c r="AY51" i="6"/>
  <c r="AU51" i="6"/>
  <c r="G45" i="13" l="1"/>
  <c r="F45" i="13"/>
  <c r="AB51" i="6"/>
  <c r="AD51" i="6" s="1"/>
  <c r="P57" i="13" l="1"/>
  <c r="AA46" i="13"/>
  <c r="M57" i="13"/>
  <c r="Z46" i="13"/>
  <c r="I45" i="13"/>
  <c r="H45" i="13"/>
  <c r="AK51" i="6"/>
  <c r="AH51" i="6"/>
  <c r="AI51" i="6"/>
  <c r="AM51" i="6"/>
  <c r="AG51" i="6"/>
  <c r="AF51" i="6"/>
  <c r="AJ51" i="6"/>
  <c r="AN51" i="6"/>
  <c r="G51" i="6" s="1"/>
  <c r="AE51" i="6"/>
  <c r="AL51" i="6"/>
  <c r="AA52" i="6"/>
  <c r="Q52" i="6" s="1"/>
  <c r="AC52" i="6" s="1"/>
  <c r="Q46" i="13" l="1"/>
  <c r="V46" i="13"/>
  <c r="AC46" i="13" s="1"/>
  <c r="Y46" i="13"/>
  <c r="N46" i="13"/>
  <c r="F51" i="6"/>
  <c r="U65" i="6"/>
  <c r="V65" i="6" s="1"/>
  <c r="P69" i="6"/>
  <c r="X65" i="6"/>
  <c r="M69" i="6"/>
  <c r="Z52" i="6"/>
  <c r="H51" i="6"/>
  <c r="I51" i="6"/>
  <c r="AB46" i="13" l="1"/>
  <c r="AU46" i="13"/>
  <c r="AW46" i="13"/>
  <c r="AY46" i="13"/>
  <c r="AP46" i="13"/>
  <c r="AR46" i="13"/>
  <c r="AT46" i="13"/>
  <c r="AV46" i="13"/>
  <c r="AX46" i="13"/>
  <c r="AO46" i="13"/>
  <c r="AQ46" i="13"/>
  <c r="AS46" i="13"/>
  <c r="AF46" i="13"/>
  <c r="AL46" i="13"/>
  <c r="AN46" i="13"/>
  <c r="AE46" i="13"/>
  <c r="AG46" i="13"/>
  <c r="AI46" i="13"/>
  <c r="AK46" i="13"/>
  <c r="AM46" i="13"/>
  <c r="AD46" i="13"/>
  <c r="AH46" i="13"/>
  <c r="AJ46" i="13"/>
  <c r="N52" i="6"/>
  <c r="Y52" i="6"/>
  <c r="AU52" i="6"/>
  <c r="AQ52" i="6"/>
  <c r="AX52" i="6"/>
  <c r="AP52" i="6"/>
  <c r="AO52" i="6"/>
  <c r="AV52" i="6"/>
  <c r="AW52" i="6"/>
  <c r="AS52" i="6"/>
  <c r="AT52" i="6"/>
  <c r="AY52" i="6"/>
  <c r="AR52" i="6"/>
  <c r="G46" i="13" l="1"/>
  <c r="U63" i="13"/>
  <c r="AA47" i="13"/>
  <c r="P58" i="13"/>
  <c r="F46" i="13"/>
  <c r="AB52" i="6"/>
  <c r="AN52" i="6" s="1"/>
  <c r="G52" i="6" s="1"/>
  <c r="X63" i="13" l="1"/>
  <c r="H46" i="13"/>
  <c r="M58" i="13"/>
  <c r="Z47" i="13"/>
  <c r="I46" i="13"/>
  <c r="Q47" i="13"/>
  <c r="V47" i="13"/>
  <c r="AC47" i="13" s="1"/>
  <c r="AV47" i="13" s="1"/>
  <c r="AI52" i="6"/>
  <c r="AL52" i="6"/>
  <c r="AG52" i="6"/>
  <c r="AE52" i="6"/>
  <c r="AF52" i="6"/>
  <c r="AM52" i="6"/>
  <c r="AK52" i="6"/>
  <c r="AH52" i="6"/>
  <c r="AD52" i="6"/>
  <c r="AJ52" i="6"/>
  <c r="X62" i="13"/>
  <c r="M73" i="13"/>
  <c r="U62" i="13"/>
  <c r="P73" i="13"/>
  <c r="U69" i="6"/>
  <c r="V69" i="6" s="1"/>
  <c r="P60" i="6"/>
  <c r="AA53" i="6"/>
  <c r="Q53" i="6" s="1"/>
  <c r="AC53" i="6" s="1"/>
  <c r="AT47" i="13" l="1"/>
  <c r="AS47" i="13"/>
  <c r="AW47" i="13"/>
  <c r="AQ47" i="13"/>
  <c r="AY47" i="13"/>
  <c r="AP47" i="13"/>
  <c r="AR47" i="13"/>
  <c r="AU47" i="13"/>
  <c r="F52" i="6"/>
  <c r="N47" i="13"/>
  <c r="Y47" i="13"/>
  <c r="AO47" i="13"/>
  <c r="AX47" i="13"/>
  <c r="X69" i="6"/>
  <c r="M60" i="6"/>
  <c r="Z53" i="6"/>
  <c r="H52" i="6"/>
  <c r="I52" i="6"/>
  <c r="AB47" i="13" l="1"/>
  <c r="N53" i="6"/>
  <c r="Y53" i="6"/>
  <c r="AP53" i="6"/>
  <c r="AS53" i="6"/>
  <c r="AX53" i="6"/>
  <c r="AV53" i="6"/>
  <c r="AT53" i="6"/>
  <c r="AO53" i="6"/>
  <c r="AW53" i="6"/>
  <c r="AU53" i="6"/>
  <c r="AQ53" i="6"/>
  <c r="AY53" i="6"/>
  <c r="AR53" i="6"/>
  <c r="AI47" i="13" l="1"/>
  <c r="AD47" i="13"/>
  <c r="AE47" i="13"/>
  <c r="AN47" i="13"/>
  <c r="G47" i="13" s="1"/>
  <c r="AK47" i="13"/>
  <c r="AM47" i="13"/>
  <c r="AJ47" i="13"/>
  <c r="AL47" i="13"/>
  <c r="AG47" i="13"/>
  <c r="AH47" i="13"/>
  <c r="AF47" i="13"/>
  <c r="AB53" i="6"/>
  <c r="AN53" i="6" s="1"/>
  <c r="G53" i="6" s="1"/>
  <c r="P70" i="13" l="1"/>
  <c r="AA48" i="13"/>
  <c r="F47" i="13"/>
  <c r="AM53" i="6"/>
  <c r="AD53" i="6"/>
  <c r="AF53" i="6"/>
  <c r="AH53" i="6"/>
  <c r="AJ53" i="6"/>
  <c r="X72" i="13"/>
  <c r="M60" i="13"/>
  <c r="U72" i="13"/>
  <c r="P60" i="13"/>
  <c r="P71" i="6"/>
  <c r="U64" i="6"/>
  <c r="V64" i="6" s="1"/>
  <c r="AK53" i="6"/>
  <c r="AE53" i="6"/>
  <c r="AI53" i="6"/>
  <c r="AG53" i="6"/>
  <c r="AL53" i="6"/>
  <c r="AA54" i="6"/>
  <c r="Q54" i="6" s="1"/>
  <c r="AC54" i="6" s="1"/>
  <c r="M70" i="13" l="1"/>
  <c r="I47" i="13"/>
  <c r="Z48" i="13"/>
  <c r="H47" i="13"/>
  <c r="V48" i="13"/>
  <c r="Q48" i="13"/>
  <c r="F53" i="6"/>
  <c r="X64" i="6" s="1"/>
  <c r="I53" i="6" l="1"/>
  <c r="Z54" i="6"/>
  <c r="Y54" i="6" s="1"/>
  <c r="AC48" i="13"/>
  <c r="AT48" i="13" s="1"/>
  <c r="M71" i="6"/>
  <c r="Y48" i="13"/>
  <c r="N48" i="13"/>
  <c r="H53" i="6"/>
  <c r="AV48" i="13"/>
  <c r="AP48" i="13"/>
  <c r="AR54" i="6"/>
  <c r="AW54" i="6"/>
  <c r="AS54" i="6"/>
  <c r="AU54" i="6"/>
  <c r="AP54" i="6"/>
  <c r="AY54" i="6"/>
  <c r="AV54" i="6"/>
  <c r="AX54" i="6"/>
  <c r="AT54" i="6"/>
  <c r="AQ54" i="6"/>
  <c r="AO54" i="6"/>
  <c r="AB48" i="13" l="1"/>
  <c r="AU48" i="13"/>
  <c r="AY48" i="13"/>
  <c r="AX48" i="13"/>
  <c r="AW48" i="13"/>
  <c r="AO48" i="13"/>
  <c r="AS48" i="13"/>
  <c r="AQ48" i="13"/>
  <c r="AR48" i="13"/>
  <c r="N54" i="6"/>
  <c r="AI48" i="13"/>
  <c r="AE48" i="13"/>
  <c r="AF48" i="13"/>
  <c r="AD48" i="13"/>
  <c r="AL48" i="13"/>
  <c r="AJ48" i="13"/>
  <c r="AM48" i="13"/>
  <c r="AN48" i="13"/>
  <c r="AK48" i="13"/>
  <c r="AH48" i="13"/>
  <c r="AG48" i="13"/>
  <c r="AB54" i="6"/>
  <c r="AD54" i="6" s="1"/>
  <c r="G48" i="13" l="1"/>
  <c r="U67" i="13"/>
  <c r="AA49" i="13"/>
  <c r="P61" i="13"/>
  <c r="F48" i="13"/>
  <c r="AL54" i="6"/>
  <c r="AJ54" i="6"/>
  <c r="AG54" i="6"/>
  <c r="AK54" i="6"/>
  <c r="AF54" i="6"/>
  <c r="AM54" i="6"/>
  <c r="AE54" i="6"/>
  <c r="AN54" i="6"/>
  <c r="G54" i="6" s="1"/>
  <c r="AH54" i="6"/>
  <c r="AI54" i="6"/>
  <c r="F54" i="6" s="1"/>
  <c r="P68" i="6"/>
  <c r="U70" i="6"/>
  <c r="V70" i="6" s="1"/>
  <c r="AA55" i="6"/>
  <c r="Q55" i="6" s="1"/>
  <c r="AC55" i="6" s="1"/>
  <c r="M61" i="13" l="1"/>
  <c r="X67" i="13"/>
  <c r="H48" i="13"/>
  <c r="Z49" i="13"/>
  <c r="I48" i="13"/>
  <c r="Q49" i="13"/>
  <c r="V49" i="13"/>
  <c r="X70" i="6"/>
  <c r="M68" i="6"/>
  <c r="Z55" i="6"/>
  <c r="I54" i="6"/>
  <c r="H54" i="6"/>
  <c r="N49" i="13" l="1"/>
  <c r="Y49" i="13"/>
  <c r="AC49" i="13"/>
  <c r="N55" i="6"/>
  <c r="Y55" i="6"/>
  <c r="AW55" i="6"/>
  <c r="AR55" i="6"/>
  <c r="AS55" i="6"/>
  <c r="AY55" i="6"/>
  <c r="AX55" i="6"/>
  <c r="AP55" i="6"/>
  <c r="AU55" i="6"/>
  <c r="AT55" i="6"/>
  <c r="AO55" i="6"/>
  <c r="AV55" i="6"/>
  <c r="AQ55" i="6"/>
  <c r="AW49" i="13" l="1"/>
  <c r="AV49" i="13"/>
  <c r="AP49" i="13"/>
  <c r="AO49" i="13"/>
  <c r="AT49" i="13"/>
  <c r="AS49" i="13"/>
  <c r="AX49" i="13"/>
  <c r="AY49" i="13"/>
  <c r="AQ49" i="13"/>
  <c r="AR49" i="13"/>
  <c r="AU49" i="13"/>
  <c r="AB49" i="13"/>
  <c r="AB55" i="6"/>
  <c r="AD55" i="6" s="1"/>
  <c r="AD49" i="13" l="1"/>
  <c r="AJ49" i="13"/>
  <c r="AM49" i="13"/>
  <c r="AE49" i="13"/>
  <c r="AF49" i="13"/>
  <c r="AK49" i="13"/>
  <c r="AN49" i="13"/>
  <c r="G49" i="13" s="1"/>
  <c r="AL49" i="13"/>
  <c r="AG49" i="13"/>
  <c r="AI49" i="13"/>
  <c r="AH49" i="13"/>
  <c r="AH55" i="6"/>
  <c r="AK55" i="6"/>
  <c r="AI55" i="6"/>
  <c r="AJ55" i="6"/>
  <c r="AE55" i="6"/>
  <c r="AN55" i="6"/>
  <c r="G55" i="6" s="1"/>
  <c r="AG55" i="6"/>
  <c r="AF55" i="6"/>
  <c r="AL55" i="6"/>
  <c r="AM55" i="6"/>
  <c r="U67" i="6"/>
  <c r="V67" i="6" s="1"/>
  <c r="P72" i="6"/>
  <c r="AA56" i="6"/>
  <c r="Q56" i="6" s="1"/>
  <c r="AC56" i="6" s="1"/>
  <c r="U65" i="13" l="1"/>
  <c r="AA50" i="13"/>
  <c r="F49" i="13"/>
  <c r="F55" i="6"/>
  <c r="X67" i="6"/>
  <c r="M72" i="6"/>
  <c r="Z56" i="6"/>
  <c r="H55" i="6"/>
  <c r="I55" i="6"/>
  <c r="X65" i="13" l="1"/>
  <c r="H49" i="13"/>
  <c r="I49" i="13"/>
  <c r="Z50" i="13"/>
  <c r="V50" i="13"/>
  <c r="Q50" i="13"/>
  <c r="N56" i="6"/>
  <c r="Y56" i="6"/>
  <c r="AT56" i="6"/>
  <c r="AX56" i="6"/>
  <c r="AY56" i="6"/>
  <c r="AW56" i="6"/>
  <c r="AV56" i="6"/>
  <c r="AS56" i="6"/>
  <c r="AO56" i="6"/>
  <c r="AP56" i="6"/>
  <c r="AQ56" i="6"/>
  <c r="AU56" i="6"/>
  <c r="AR56" i="6"/>
  <c r="AC50" i="13" l="1"/>
  <c r="Y50" i="13"/>
  <c r="N50" i="13"/>
  <c r="AW50" i="13"/>
  <c r="AO50" i="13"/>
  <c r="AT50" i="13"/>
  <c r="AY50" i="13"/>
  <c r="AV50" i="13"/>
  <c r="AP50" i="13"/>
  <c r="AR50" i="13"/>
  <c r="AS50" i="13"/>
  <c r="AX50" i="13"/>
  <c r="AU50" i="13"/>
  <c r="AQ50" i="13"/>
  <c r="AB56" i="6"/>
  <c r="AN56" i="6" s="1"/>
  <c r="G56" i="6" s="1"/>
  <c r="AB50" i="13" l="1"/>
  <c r="AE50" i="13"/>
  <c r="AF50" i="13"/>
  <c r="AN50" i="13"/>
  <c r="G50" i="13" s="1"/>
  <c r="AG50" i="13"/>
  <c r="AK50" i="13"/>
  <c r="AI50" i="13"/>
  <c r="AH50" i="13"/>
  <c r="AL50" i="13"/>
  <c r="AM50" i="13"/>
  <c r="AJ50" i="13"/>
  <c r="AD50" i="13"/>
  <c r="AK56" i="6"/>
  <c r="AI56" i="6"/>
  <c r="P76" i="6"/>
  <c r="U79" i="6"/>
  <c r="V79" i="6" s="1"/>
  <c r="AH56" i="6"/>
  <c r="AF56" i="6"/>
  <c r="AJ56" i="6"/>
  <c r="AD56" i="6"/>
  <c r="AG56" i="6"/>
  <c r="AE56" i="6"/>
  <c r="AM56" i="6"/>
  <c r="AL56" i="6"/>
  <c r="AA57" i="6"/>
  <c r="Q57" i="6" s="1"/>
  <c r="AC57" i="6" s="1"/>
  <c r="AA51" i="13" l="1"/>
  <c r="U66" i="13"/>
  <c r="F50" i="13"/>
  <c r="P72" i="13"/>
  <c r="U69" i="13"/>
  <c r="M72" i="13"/>
  <c r="X69" i="13"/>
  <c r="F56" i="6"/>
  <c r="I56" i="6" s="1"/>
  <c r="Z57" i="6"/>
  <c r="M76" i="6" l="1"/>
  <c r="X79" i="6"/>
  <c r="I50" i="13"/>
  <c r="H50" i="13"/>
  <c r="Z51" i="13"/>
  <c r="X66" i="13"/>
  <c r="V51" i="13"/>
  <c r="Q51" i="13"/>
  <c r="H56" i="6"/>
  <c r="N57" i="6"/>
  <c r="Y57" i="6"/>
  <c r="AU57" i="6"/>
  <c r="AQ57" i="6"/>
  <c r="AS57" i="6"/>
  <c r="AW57" i="6"/>
  <c r="AP57" i="6"/>
  <c r="AX57" i="6"/>
  <c r="AY57" i="6"/>
  <c r="AV57" i="6"/>
  <c r="AO57" i="6"/>
  <c r="AR57" i="6"/>
  <c r="AT57" i="6"/>
  <c r="AC51" i="13" l="1"/>
  <c r="AY51" i="13" s="1"/>
  <c r="AU51" i="13"/>
  <c r="AX51" i="13"/>
  <c r="AO51" i="13"/>
  <c r="AS51" i="13"/>
  <c r="N51" i="13"/>
  <c r="Y51" i="13"/>
  <c r="AB57" i="6"/>
  <c r="AN57" i="6" s="1"/>
  <c r="G57" i="6" s="1"/>
  <c r="AT51" i="13" l="1"/>
  <c r="AV51" i="13"/>
  <c r="AW51" i="13"/>
  <c r="AR51" i="13"/>
  <c r="AQ51" i="13"/>
  <c r="AP51" i="13"/>
  <c r="AH57" i="6"/>
  <c r="AB51" i="13"/>
  <c r="AE51" i="13" s="1"/>
  <c r="AM57" i="6"/>
  <c r="AD57" i="6"/>
  <c r="AG57" i="6"/>
  <c r="AE57" i="6"/>
  <c r="AF57" i="6"/>
  <c r="AI57" i="6"/>
  <c r="AK57" i="6"/>
  <c r="AL57" i="6"/>
  <c r="AJ57" i="6"/>
  <c r="P75" i="6"/>
  <c r="U76" i="6"/>
  <c r="V76" i="6" s="1"/>
  <c r="AA58" i="6"/>
  <c r="Q58" i="6" s="1"/>
  <c r="AC58" i="6" s="1"/>
  <c r="AL51" i="13" l="1"/>
  <c r="AF51" i="13"/>
  <c r="AN51" i="13"/>
  <c r="G51" i="13" s="1"/>
  <c r="AG51" i="13"/>
  <c r="AH51" i="13"/>
  <c r="AM51" i="13"/>
  <c r="AJ51" i="13"/>
  <c r="AK51" i="13"/>
  <c r="AD51" i="13"/>
  <c r="AI51" i="13"/>
  <c r="P68" i="13"/>
  <c r="AA52" i="13"/>
  <c r="F57" i="6"/>
  <c r="M75" i="6" s="1"/>
  <c r="Z58" i="6"/>
  <c r="F51" i="13" l="1"/>
  <c r="I51" i="13" s="1"/>
  <c r="I57" i="6"/>
  <c r="H57" i="6"/>
  <c r="X76" i="6"/>
  <c r="V52" i="13"/>
  <c r="Q52" i="13"/>
  <c r="N58" i="6"/>
  <c r="Y58" i="6"/>
  <c r="AO58" i="6"/>
  <c r="AX58" i="6"/>
  <c r="AV58" i="6"/>
  <c r="AY58" i="6"/>
  <c r="AQ58" i="6"/>
  <c r="AP58" i="6"/>
  <c r="AT58" i="6"/>
  <c r="AR58" i="6"/>
  <c r="AW58" i="6"/>
  <c r="AS58" i="6"/>
  <c r="AU58" i="6"/>
  <c r="H51" i="13" l="1"/>
  <c r="M68" i="13"/>
  <c r="Z52" i="13"/>
  <c r="AC52" i="13"/>
  <c r="AB58" i="6"/>
  <c r="AD58" i="6" s="1"/>
  <c r="N52" i="13" l="1"/>
  <c r="Y52" i="13"/>
  <c r="AX52" i="13"/>
  <c r="AQ52" i="13"/>
  <c r="AV52" i="13"/>
  <c r="AO52" i="13"/>
  <c r="AT52" i="13"/>
  <c r="AS52" i="13"/>
  <c r="AY52" i="13"/>
  <c r="AW52" i="13"/>
  <c r="AR52" i="13"/>
  <c r="AP52" i="13"/>
  <c r="AU52" i="13"/>
  <c r="AL58" i="6"/>
  <c r="AM58" i="6"/>
  <c r="AI58" i="6"/>
  <c r="AE58" i="6"/>
  <c r="AH58" i="6"/>
  <c r="AF58" i="6"/>
  <c r="AG58" i="6"/>
  <c r="AN58" i="6"/>
  <c r="G58" i="6" s="1"/>
  <c r="P80" i="6" s="1"/>
  <c r="AK58" i="6"/>
  <c r="AJ58" i="6"/>
  <c r="U77" i="6"/>
  <c r="V77" i="6" s="1"/>
  <c r="AA59" i="6"/>
  <c r="Q59" i="6" s="1"/>
  <c r="AC59" i="6" s="1"/>
  <c r="AB52" i="13" l="1"/>
  <c r="F58" i="6"/>
  <c r="P67" i="13"/>
  <c r="U73" i="13"/>
  <c r="X77" i="6"/>
  <c r="M80" i="6"/>
  <c r="Z59" i="6"/>
  <c r="I58" i="6"/>
  <c r="H58" i="6"/>
  <c r="AD52" i="13" l="1"/>
  <c r="AL52" i="13"/>
  <c r="AI52" i="13"/>
  <c r="AM52" i="13"/>
  <c r="AE52" i="13"/>
  <c r="AG52" i="13"/>
  <c r="AH52" i="13"/>
  <c r="AF52" i="13"/>
  <c r="AK52" i="13"/>
  <c r="AN52" i="13"/>
  <c r="G52" i="13" s="1"/>
  <c r="AJ52" i="13"/>
  <c r="M67" i="13"/>
  <c r="X73" i="13"/>
  <c r="N59" i="6"/>
  <c r="Y59" i="6"/>
  <c r="AQ59" i="6"/>
  <c r="AT59" i="6"/>
  <c r="AR59" i="6"/>
  <c r="AP59" i="6"/>
  <c r="AV59" i="6"/>
  <c r="AX59" i="6"/>
  <c r="AW59" i="6"/>
  <c r="AU59" i="6"/>
  <c r="AS59" i="6"/>
  <c r="AY59" i="6"/>
  <c r="AO59" i="6"/>
  <c r="U68" i="13" l="1"/>
  <c r="P65" i="13"/>
  <c r="AA53" i="13"/>
  <c r="F52" i="13"/>
  <c r="AB59" i="6"/>
  <c r="AN59" i="6" s="1"/>
  <c r="G59" i="6" s="1"/>
  <c r="Q53" i="13" l="1"/>
  <c r="V53" i="13"/>
  <c r="AC53" i="13" s="1"/>
  <c r="AP53" i="13" s="1"/>
  <c r="I52" i="13"/>
  <c r="H52" i="13"/>
  <c r="X68" i="13"/>
  <c r="M65" i="13"/>
  <c r="Z53" i="13"/>
  <c r="AR53" i="13"/>
  <c r="AY53" i="13"/>
  <c r="AU53" i="13"/>
  <c r="AX53" i="13"/>
  <c r="AS53" i="13"/>
  <c r="AO53" i="13"/>
  <c r="AW53" i="13"/>
  <c r="AV53" i="13"/>
  <c r="AQ53" i="13"/>
  <c r="AT53" i="13"/>
  <c r="AD59" i="6"/>
  <c r="AK59" i="6"/>
  <c r="AE59" i="6"/>
  <c r="AL59" i="6"/>
  <c r="AI59" i="6"/>
  <c r="P77" i="6"/>
  <c r="U78" i="6"/>
  <c r="V78" i="6" s="1"/>
  <c r="AH59" i="6"/>
  <c r="AM59" i="6"/>
  <c r="AJ59" i="6"/>
  <c r="AG59" i="6"/>
  <c r="AF59" i="6"/>
  <c r="AA60" i="6"/>
  <c r="Q60" i="6" s="1"/>
  <c r="AC60" i="6" s="1"/>
  <c r="Y53" i="13" l="1"/>
  <c r="N53" i="13"/>
  <c r="AB53" i="13" s="1"/>
  <c r="F59" i="6"/>
  <c r="X78" i="6" s="1"/>
  <c r="M77" i="6"/>
  <c r="Z60" i="6"/>
  <c r="H59" i="6"/>
  <c r="I59" i="6"/>
  <c r="AL53" i="13" l="1"/>
  <c r="AI53" i="13"/>
  <c r="AE53" i="13"/>
  <c r="AJ53" i="13"/>
  <c r="AG53" i="13"/>
  <c r="AD53" i="13"/>
  <c r="AF53" i="13"/>
  <c r="AN53" i="13"/>
  <c r="G53" i="13" s="1"/>
  <c r="AK53" i="13"/>
  <c r="AH53" i="13"/>
  <c r="AM53" i="13"/>
  <c r="N60" i="6"/>
  <c r="Y60" i="6"/>
  <c r="AQ60" i="6"/>
  <c r="AW60" i="6"/>
  <c r="AU60" i="6"/>
  <c r="AY60" i="6"/>
  <c r="AO60" i="6"/>
  <c r="AX60" i="6"/>
  <c r="AS60" i="6"/>
  <c r="AT60" i="6"/>
  <c r="AV60" i="6"/>
  <c r="AR60" i="6"/>
  <c r="AP60" i="6"/>
  <c r="AA54" i="13" l="1"/>
  <c r="P71" i="13"/>
  <c r="F53" i="13"/>
  <c r="AB60" i="6"/>
  <c r="AN60" i="6" s="1"/>
  <c r="G60" i="6" s="1"/>
  <c r="H53" i="13" l="1"/>
  <c r="M71" i="13"/>
  <c r="I53" i="13"/>
  <c r="Z54" i="13"/>
  <c r="V54" i="13"/>
  <c r="Q54" i="13"/>
  <c r="AE60" i="6"/>
  <c r="AH60" i="6"/>
  <c r="AF60" i="6"/>
  <c r="AJ60" i="6"/>
  <c r="AD60" i="6"/>
  <c r="AK60" i="6"/>
  <c r="AG60" i="6"/>
  <c r="AI60" i="6"/>
  <c r="AL60" i="6"/>
  <c r="AM60" i="6"/>
  <c r="U68" i="6"/>
  <c r="V68" i="6" s="1"/>
  <c r="P79" i="6"/>
  <c r="AA61" i="6"/>
  <c r="Q61" i="6" s="1"/>
  <c r="AC61" i="6" s="1"/>
  <c r="Y54" i="13" l="1"/>
  <c r="N54" i="13"/>
  <c r="AB54" i="13" s="1"/>
  <c r="AN54" i="13" s="1"/>
  <c r="AC54" i="13"/>
  <c r="AI54" i="13"/>
  <c r="AJ54" i="13"/>
  <c r="AH54" i="13"/>
  <c r="X78" i="13"/>
  <c r="U78" i="13"/>
  <c r="F60" i="6"/>
  <c r="I60" i="6" s="1"/>
  <c r="M79" i="6"/>
  <c r="Z61" i="6"/>
  <c r="AD54" i="13" l="1"/>
  <c r="AG54" i="13"/>
  <c r="AF54" i="13"/>
  <c r="AE54" i="13"/>
  <c r="AQ54" i="13"/>
  <c r="AY54" i="13"/>
  <c r="AV54" i="13"/>
  <c r="AS54" i="13"/>
  <c r="AP54" i="13"/>
  <c r="AX54" i="13"/>
  <c r="AU54" i="13"/>
  <c r="AR54" i="13"/>
  <c r="AO54" i="13"/>
  <c r="AW54" i="13"/>
  <c r="AT54" i="13"/>
  <c r="AK54" i="13"/>
  <c r="AL54" i="13"/>
  <c r="AM54" i="13"/>
  <c r="H60" i="6"/>
  <c r="X68" i="6"/>
  <c r="N61" i="6"/>
  <c r="Y61" i="6"/>
  <c r="AP61" i="6"/>
  <c r="AT61" i="6"/>
  <c r="AW61" i="6"/>
  <c r="AS61" i="6"/>
  <c r="AU61" i="6"/>
  <c r="AV61" i="6"/>
  <c r="AY61" i="6"/>
  <c r="AX61" i="6"/>
  <c r="AQ61" i="6"/>
  <c r="AO61" i="6"/>
  <c r="AR61" i="6"/>
  <c r="F54" i="13" l="1"/>
  <c r="G54" i="13"/>
  <c r="AA55" i="13"/>
  <c r="V55" i="13" s="1"/>
  <c r="U71" i="13"/>
  <c r="Z55" i="13"/>
  <c r="X71" i="13"/>
  <c r="I54" i="13"/>
  <c r="H54" i="13"/>
  <c r="AB61" i="6"/>
  <c r="AN61" i="6" s="1"/>
  <c r="G61" i="6" s="1"/>
  <c r="Q55" i="13" l="1"/>
  <c r="AC55" i="13"/>
  <c r="N55" i="13"/>
  <c r="Y55" i="13"/>
  <c r="AF61" i="6"/>
  <c r="AD61" i="6"/>
  <c r="AK61" i="6"/>
  <c r="AG61" i="6"/>
  <c r="AE61" i="6"/>
  <c r="P78" i="6"/>
  <c r="U74" i="6"/>
  <c r="V74" i="6" s="1"/>
  <c r="AM61" i="6"/>
  <c r="AL61" i="6"/>
  <c r="AJ61" i="6"/>
  <c r="AI61" i="6"/>
  <c r="AH61" i="6"/>
  <c r="AA62" i="6"/>
  <c r="Q62" i="6" s="1"/>
  <c r="AC62" i="6" s="1"/>
  <c r="F61" i="6" l="1"/>
  <c r="AB55" i="13"/>
  <c r="AT55" i="13"/>
  <c r="AV55" i="13"/>
  <c r="AX55" i="13"/>
  <c r="AO55" i="13"/>
  <c r="AQ55" i="13"/>
  <c r="AS55" i="13"/>
  <c r="AU55" i="13"/>
  <c r="AW55" i="13"/>
  <c r="AY55" i="13"/>
  <c r="AP55" i="13"/>
  <c r="AR55" i="13"/>
  <c r="X74" i="6"/>
  <c r="M78" i="6"/>
  <c r="Z62" i="6"/>
  <c r="H61" i="6"/>
  <c r="I61" i="6"/>
  <c r="AF55" i="13" l="1"/>
  <c r="AN55" i="13"/>
  <c r="G55" i="13" s="1"/>
  <c r="AG55" i="13"/>
  <c r="AL55" i="13"/>
  <c r="AI55" i="13"/>
  <c r="AE55" i="13"/>
  <c r="AM55" i="13"/>
  <c r="AD55" i="13"/>
  <c r="AK55" i="13"/>
  <c r="AH55" i="13"/>
  <c r="AJ55" i="13"/>
  <c r="N62" i="6"/>
  <c r="Y62" i="6"/>
  <c r="AU62" i="6"/>
  <c r="AT62" i="6"/>
  <c r="AP62" i="6"/>
  <c r="AR62" i="6"/>
  <c r="AY62" i="6"/>
  <c r="AV62" i="6"/>
  <c r="AX62" i="6"/>
  <c r="AQ62" i="6"/>
  <c r="AW62" i="6"/>
  <c r="AS62" i="6"/>
  <c r="AO62" i="6"/>
  <c r="F55" i="13" l="1"/>
  <c r="U57" i="13"/>
  <c r="P69" i="13"/>
  <c r="AA56" i="13"/>
  <c r="AB62" i="6"/>
  <c r="AN62" i="6" s="1"/>
  <c r="G62" i="6" s="1"/>
  <c r="V56" i="13" l="1"/>
  <c r="Q56" i="13"/>
  <c r="I55" i="13"/>
  <c r="M69" i="13"/>
  <c r="H55" i="13"/>
  <c r="Z56" i="13"/>
  <c r="X57" i="13"/>
  <c r="AD62" i="6"/>
  <c r="AG62" i="6"/>
  <c r="AK62" i="6"/>
  <c r="AF62" i="6"/>
  <c r="AL62" i="6"/>
  <c r="U81" i="6"/>
  <c r="V81" i="6" s="1"/>
  <c r="P82" i="6"/>
  <c r="AI62" i="6"/>
  <c r="AH62" i="6"/>
  <c r="AM62" i="6"/>
  <c r="AJ62" i="6"/>
  <c r="AE62" i="6"/>
  <c r="AA63" i="6"/>
  <c r="Q63" i="6" s="1"/>
  <c r="AC63" i="6" s="1"/>
  <c r="Y56" i="13" l="1"/>
  <c r="N56" i="13"/>
  <c r="AC56" i="13"/>
  <c r="F62" i="6"/>
  <c r="M82" i="6" s="1"/>
  <c r="X81" i="6"/>
  <c r="Z63" i="6"/>
  <c r="AB56" i="13" l="1"/>
  <c r="AD56" i="13" s="1"/>
  <c r="AH56" i="13"/>
  <c r="AE56" i="13"/>
  <c r="AG56" i="13"/>
  <c r="H62" i="6"/>
  <c r="AP56" i="13"/>
  <c r="AR56" i="13"/>
  <c r="AT56" i="13"/>
  <c r="AV56" i="13"/>
  <c r="AX56" i="13"/>
  <c r="AO56" i="13"/>
  <c r="AQ56" i="13"/>
  <c r="AS56" i="13"/>
  <c r="AU56" i="13"/>
  <c r="AW56" i="13"/>
  <c r="AY56" i="13"/>
  <c r="AN56" i="13"/>
  <c r="AJ56" i="13"/>
  <c r="AK56" i="13"/>
  <c r="AL56" i="13"/>
  <c r="AI56" i="13"/>
  <c r="AM56" i="13"/>
  <c r="AF56" i="13"/>
  <c r="P82" i="13"/>
  <c r="M82" i="13"/>
  <c r="I62" i="6"/>
  <c r="N63" i="6"/>
  <c r="Y63" i="6"/>
  <c r="AQ63" i="6"/>
  <c r="AP63" i="6"/>
  <c r="AT63" i="6"/>
  <c r="AU63" i="6"/>
  <c r="AW63" i="6"/>
  <c r="AY63" i="6"/>
  <c r="AV63" i="6"/>
  <c r="AR63" i="6"/>
  <c r="AS63" i="6"/>
  <c r="AO63" i="6"/>
  <c r="AX63" i="6"/>
  <c r="F56" i="13" l="1"/>
  <c r="Z57" i="13"/>
  <c r="N57" i="13" s="1"/>
  <c r="X76" i="13"/>
  <c r="G56" i="13"/>
  <c r="AB63" i="6"/>
  <c r="AE63" i="6" s="1"/>
  <c r="H56" i="13" l="1"/>
  <c r="Y57" i="13"/>
  <c r="AB57" i="13" s="1"/>
  <c r="AA57" i="13"/>
  <c r="U76" i="13"/>
  <c r="I56" i="13"/>
  <c r="AK63" i="6"/>
  <c r="AD63" i="6"/>
  <c r="AL63" i="6"/>
  <c r="AM63" i="6"/>
  <c r="AF63" i="6"/>
  <c r="AI63" i="6"/>
  <c r="AJ63" i="6"/>
  <c r="AN63" i="6"/>
  <c r="G63" i="6" s="1"/>
  <c r="U75" i="6" s="1"/>
  <c r="V75" i="6" s="1"/>
  <c r="AG63" i="6"/>
  <c r="AH63" i="6"/>
  <c r="P81" i="6"/>
  <c r="AA64" i="6"/>
  <c r="Q64" i="6" s="1"/>
  <c r="AC64" i="6" s="1"/>
  <c r="V57" i="13" l="1"/>
  <c r="Q57" i="13"/>
  <c r="AJ57" i="13"/>
  <c r="AE57" i="13"/>
  <c r="AK57" i="13"/>
  <c r="AF57" i="13"/>
  <c r="AL57" i="13"/>
  <c r="AG57" i="13"/>
  <c r="AM57" i="13"/>
  <c r="AH57" i="13"/>
  <c r="AN57" i="13"/>
  <c r="AI57" i="13"/>
  <c r="AD57" i="13"/>
  <c r="F63" i="6"/>
  <c r="M81" i="6" s="1"/>
  <c r="X75" i="6"/>
  <c r="Z64" i="6"/>
  <c r="I63" i="6"/>
  <c r="H63" i="6" l="1"/>
  <c r="AC57" i="13"/>
  <c r="AR57" i="13" s="1"/>
  <c r="AW57" i="13"/>
  <c r="AX57" i="13"/>
  <c r="AY57" i="13"/>
  <c r="AS57" i="13"/>
  <c r="AO57" i="13"/>
  <c r="F57" i="13"/>
  <c r="N64" i="6"/>
  <c r="Y64" i="6"/>
  <c r="AX64" i="6"/>
  <c r="AS64" i="6"/>
  <c r="AT64" i="6"/>
  <c r="AR64" i="6"/>
  <c r="AQ64" i="6"/>
  <c r="AY64" i="6"/>
  <c r="AW64" i="6"/>
  <c r="AO64" i="6"/>
  <c r="AV64" i="6"/>
  <c r="AP64" i="6"/>
  <c r="AU64" i="6"/>
  <c r="AT57" i="13" l="1"/>
  <c r="AQ57" i="13"/>
  <c r="AP57" i="13"/>
  <c r="AU57" i="13"/>
  <c r="AV57" i="13"/>
  <c r="M66" i="13"/>
  <c r="Z58" i="13"/>
  <c r="AB64" i="6"/>
  <c r="AN64" i="6" s="1"/>
  <c r="G64" i="6" s="1"/>
  <c r="G57" i="13" l="1"/>
  <c r="I57" i="13" s="1"/>
  <c r="AA58" i="13"/>
  <c r="V58" i="13" s="1"/>
  <c r="AD64" i="6"/>
  <c r="AG64" i="6"/>
  <c r="AE64" i="6"/>
  <c r="Y58" i="13"/>
  <c r="N58" i="13"/>
  <c r="AM64" i="6"/>
  <c r="AI64" i="6"/>
  <c r="P65" i="6"/>
  <c r="U80" i="6"/>
  <c r="V80" i="6" s="1"/>
  <c r="AK64" i="6"/>
  <c r="AL64" i="6"/>
  <c r="AF64" i="6"/>
  <c r="AJ64" i="6"/>
  <c r="AH64" i="6"/>
  <c r="AA65" i="6"/>
  <c r="Q65" i="6" s="1"/>
  <c r="AC65" i="6" s="1"/>
  <c r="H57" i="13" l="1"/>
  <c r="P66" i="13"/>
  <c r="Q58" i="13"/>
  <c r="AC58" i="13" s="1"/>
  <c r="AT58" i="13" s="1"/>
  <c r="AB58" i="13"/>
  <c r="AE58" i="13" s="1"/>
  <c r="AO58" i="13"/>
  <c r="AU58" i="13"/>
  <c r="AQ58" i="13"/>
  <c r="AW58" i="13"/>
  <c r="AY58" i="13"/>
  <c r="AR58" i="13"/>
  <c r="AD58" i="13"/>
  <c r="AK58" i="13"/>
  <c r="AN58" i="13"/>
  <c r="AG58" i="13"/>
  <c r="F64" i="6"/>
  <c r="M65" i="6" s="1"/>
  <c r="X80" i="6"/>
  <c r="Z65" i="6"/>
  <c r="H64" i="6"/>
  <c r="I64" i="6" l="1"/>
  <c r="AX58" i="13"/>
  <c r="AP58" i="13"/>
  <c r="AS58" i="13"/>
  <c r="AV58" i="13"/>
  <c r="AI58" i="13"/>
  <c r="AJ58" i="13"/>
  <c r="AF58" i="13"/>
  <c r="AH58" i="13"/>
  <c r="AM58" i="13"/>
  <c r="AL58" i="13"/>
  <c r="G58" i="13"/>
  <c r="P77" i="13" s="1"/>
  <c r="AA59" i="13"/>
  <c r="N65" i="6"/>
  <c r="Y65" i="6"/>
  <c r="AS65" i="6"/>
  <c r="AU65" i="6"/>
  <c r="AR65" i="6"/>
  <c r="AW65" i="6"/>
  <c r="AX65" i="6"/>
  <c r="AY65" i="6"/>
  <c r="AO65" i="6"/>
  <c r="AV65" i="6"/>
  <c r="AT65" i="6"/>
  <c r="AQ65" i="6"/>
  <c r="AP65" i="6"/>
  <c r="F58" i="13" l="1"/>
  <c r="M77" i="13"/>
  <c r="I58" i="13"/>
  <c r="H58" i="13"/>
  <c r="Z59" i="13"/>
  <c r="Q59" i="13"/>
  <c r="V59" i="13"/>
  <c r="AB65" i="6"/>
  <c r="AN65" i="6" s="1"/>
  <c r="G65" i="6" s="1"/>
  <c r="AJ65" i="6" l="1"/>
  <c r="AF65" i="6"/>
  <c r="AK65" i="6"/>
  <c r="AI65" i="6"/>
  <c r="AG65" i="6"/>
  <c r="AE65" i="6"/>
  <c r="AD65" i="6"/>
  <c r="AH65" i="6"/>
  <c r="AM65" i="6"/>
  <c r="AL65" i="6"/>
  <c r="AC59" i="13"/>
  <c r="AS59" i="13" s="1"/>
  <c r="N59" i="13"/>
  <c r="Y59" i="13"/>
  <c r="U99" i="6"/>
  <c r="V99" i="6" s="1"/>
  <c r="P87" i="6"/>
  <c r="AA66" i="6"/>
  <c r="Q66" i="6" s="1"/>
  <c r="AC66" i="6" s="1"/>
  <c r="AX59" i="13" l="1"/>
  <c r="F65" i="6"/>
  <c r="AQ59" i="13"/>
  <c r="AV59" i="13"/>
  <c r="AP59" i="13"/>
  <c r="AR59" i="13"/>
  <c r="AO59" i="13"/>
  <c r="AT59" i="13"/>
  <c r="AY59" i="13"/>
  <c r="AW59" i="13"/>
  <c r="AU59" i="13"/>
  <c r="AB59" i="13"/>
  <c r="X99" i="6"/>
  <c r="M87" i="6"/>
  <c r="Z66" i="6"/>
  <c r="H65" i="6"/>
  <c r="I65" i="6"/>
  <c r="AE59" i="13" l="1"/>
  <c r="AJ59" i="13"/>
  <c r="AM59" i="13"/>
  <c r="AD59" i="13"/>
  <c r="AI59" i="13"/>
  <c r="AG59" i="13"/>
  <c r="AL59" i="13"/>
  <c r="AN59" i="13"/>
  <c r="G59" i="13" s="1"/>
  <c r="AH59" i="13"/>
  <c r="AF59" i="13"/>
  <c r="AK59" i="13"/>
  <c r="U79" i="13"/>
  <c r="X79" i="13"/>
  <c r="N66" i="6"/>
  <c r="Y66" i="6"/>
  <c r="AV66" i="6"/>
  <c r="AR66" i="6"/>
  <c r="AS66" i="6"/>
  <c r="AQ66" i="6"/>
  <c r="AU66" i="6"/>
  <c r="AT66" i="6"/>
  <c r="AP66" i="6"/>
  <c r="AY66" i="6"/>
  <c r="AW66" i="6"/>
  <c r="AX66" i="6"/>
  <c r="AO66" i="6"/>
  <c r="F59" i="13" l="1"/>
  <c r="U75" i="13"/>
  <c r="AA60" i="13"/>
  <c r="X75" i="13"/>
  <c r="I59" i="13"/>
  <c r="H59" i="13"/>
  <c r="Z60" i="13"/>
  <c r="AB66" i="6"/>
  <c r="AD66" i="6" s="1"/>
  <c r="Y60" i="13" l="1"/>
  <c r="N60" i="13"/>
  <c r="Q60" i="13"/>
  <c r="V60" i="13"/>
  <c r="AH66" i="6"/>
  <c r="AJ66" i="6"/>
  <c r="AI66" i="6"/>
  <c r="AE66" i="6"/>
  <c r="AM66" i="6"/>
  <c r="AF66" i="6"/>
  <c r="AK66" i="6"/>
  <c r="AL66" i="6"/>
  <c r="AN66" i="6"/>
  <c r="G66" i="6" s="1"/>
  <c r="AG66" i="6"/>
  <c r="AA67" i="6"/>
  <c r="Q67" i="6" s="1"/>
  <c r="AC67" i="6" s="1"/>
  <c r="AB60" i="13" l="1"/>
  <c r="AC60" i="13"/>
  <c r="AR60" i="13" s="1"/>
  <c r="AU60" i="13"/>
  <c r="AJ60" i="13"/>
  <c r="AE60" i="13"/>
  <c r="AK60" i="13"/>
  <c r="AD60" i="13"/>
  <c r="AF60" i="13"/>
  <c r="AL60" i="13"/>
  <c r="AG60" i="13"/>
  <c r="AM60" i="13"/>
  <c r="AH60" i="13"/>
  <c r="AI60" i="13"/>
  <c r="AN60" i="13"/>
  <c r="F66" i="6"/>
  <c r="I66" i="6" s="1"/>
  <c r="Z67" i="6"/>
  <c r="N67" i="6" s="1"/>
  <c r="P85" i="6"/>
  <c r="U84" i="6"/>
  <c r="V84" i="6" s="1"/>
  <c r="M85" i="6"/>
  <c r="X84" i="6" l="1"/>
  <c r="AT60" i="13"/>
  <c r="AW60" i="13"/>
  <c r="AY60" i="13"/>
  <c r="AS60" i="13"/>
  <c r="AQ60" i="13"/>
  <c r="AP60" i="13"/>
  <c r="AX60" i="13"/>
  <c r="AV60" i="13"/>
  <c r="AO60" i="13"/>
  <c r="H66" i="6"/>
  <c r="F60" i="13"/>
  <c r="Y67" i="6"/>
  <c r="AB67" i="6" s="1"/>
  <c r="AY67" i="6"/>
  <c r="AU67" i="6"/>
  <c r="AO67" i="6"/>
  <c r="AW67" i="6"/>
  <c r="AT67" i="6"/>
  <c r="AQ67" i="6"/>
  <c r="AX67" i="6"/>
  <c r="AP67" i="6"/>
  <c r="AS67" i="6"/>
  <c r="AR67" i="6"/>
  <c r="AV67" i="6"/>
  <c r="G60" i="13" l="1"/>
  <c r="P79" i="13" s="1"/>
  <c r="U77" i="13"/>
  <c r="AA61" i="13"/>
  <c r="V61" i="13" s="1"/>
  <c r="X77" i="13"/>
  <c r="M79" i="13"/>
  <c r="Z61" i="13"/>
  <c r="AF67" i="6"/>
  <c r="AE67" i="6"/>
  <c r="AD67" i="6"/>
  <c r="AL67" i="6"/>
  <c r="AM67" i="6"/>
  <c r="AG67" i="6"/>
  <c r="AN67" i="6"/>
  <c r="G67" i="6" s="1"/>
  <c r="AH67" i="6"/>
  <c r="AK67" i="6"/>
  <c r="AI67" i="6"/>
  <c r="AJ67" i="6"/>
  <c r="I60" i="13" l="1"/>
  <c r="H60" i="13"/>
  <c r="Q61" i="13"/>
  <c r="AC61" i="13" s="1"/>
  <c r="N61" i="13"/>
  <c r="Y61" i="13"/>
  <c r="F67" i="6"/>
  <c r="X89" i="6" s="1"/>
  <c r="P88" i="6"/>
  <c r="U89" i="6"/>
  <c r="V89" i="6" s="1"/>
  <c r="AA68" i="6"/>
  <c r="Q68" i="6" s="1"/>
  <c r="AC68" i="6" s="1"/>
  <c r="M88" i="6"/>
  <c r="Z68" i="6"/>
  <c r="I67" i="6"/>
  <c r="AW61" i="13" l="1"/>
  <c r="AY61" i="13"/>
  <c r="AU61" i="13"/>
  <c r="AR61" i="13"/>
  <c r="AO61" i="13"/>
  <c r="AV61" i="13"/>
  <c r="AX61" i="13"/>
  <c r="AT61" i="13"/>
  <c r="AQ61" i="13"/>
  <c r="AS61" i="13"/>
  <c r="AP61" i="13"/>
  <c r="H67" i="6"/>
  <c r="AB61" i="13"/>
  <c r="N68" i="6"/>
  <c r="Y68" i="6"/>
  <c r="AK61" i="13" l="1"/>
  <c r="AG61" i="13"/>
  <c r="AM61" i="13"/>
  <c r="AL61" i="13"/>
  <c r="AH61" i="13"/>
  <c r="AF61" i="13"/>
  <c r="AD61" i="13"/>
  <c r="AJ61" i="13"/>
  <c r="AN61" i="13"/>
  <c r="G61" i="13" s="1"/>
  <c r="AE61" i="13"/>
  <c r="AI61" i="13"/>
  <c r="AB68" i="6"/>
  <c r="AD68" i="6" s="1"/>
  <c r="AU68" i="6"/>
  <c r="AO68" i="6"/>
  <c r="AT68" i="6"/>
  <c r="AW68" i="6"/>
  <c r="AX68" i="6"/>
  <c r="AV68" i="6"/>
  <c r="AR68" i="6"/>
  <c r="AS68" i="6"/>
  <c r="AY68" i="6"/>
  <c r="AQ68" i="6"/>
  <c r="AP68" i="6"/>
  <c r="F61" i="13" l="1"/>
  <c r="H61" i="13" s="1"/>
  <c r="X70" i="13"/>
  <c r="M76" i="13"/>
  <c r="Z62" i="13"/>
  <c r="P76" i="13"/>
  <c r="U70" i="13"/>
  <c r="AA62" i="13"/>
  <c r="M81" i="13"/>
  <c r="P81" i="13"/>
  <c r="AM68" i="6"/>
  <c r="AE68" i="6"/>
  <c r="AJ68" i="6"/>
  <c r="AI68" i="6"/>
  <c r="AL68" i="6"/>
  <c r="AK68" i="6"/>
  <c r="AG68" i="6"/>
  <c r="AN68" i="6"/>
  <c r="G68" i="6" s="1"/>
  <c r="AF68" i="6"/>
  <c r="AH68" i="6"/>
  <c r="I61" i="13" l="1"/>
  <c r="N62" i="13"/>
  <c r="Y62" i="13"/>
  <c r="V62" i="13"/>
  <c r="Q62" i="13"/>
  <c r="F68" i="6"/>
  <c r="X85" i="6"/>
  <c r="P90" i="6"/>
  <c r="U85" i="6"/>
  <c r="V85" i="6" s="1"/>
  <c r="AA69" i="6"/>
  <c r="Q69" i="6" s="1"/>
  <c r="AC69" i="6" s="1"/>
  <c r="M90" i="6"/>
  <c r="Z69" i="6"/>
  <c r="H68" i="6"/>
  <c r="I68" i="6"/>
  <c r="AC62" i="13" l="1"/>
  <c r="AX62" i="13"/>
  <c r="AR62" i="13"/>
  <c r="AT62" i="13"/>
  <c r="AU62" i="13"/>
  <c r="AW62" i="13"/>
  <c r="AO62" i="13"/>
  <c r="AY62" i="13"/>
  <c r="AQ62" i="13"/>
  <c r="AS62" i="13"/>
  <c r="AV62" i="13"/>
  <c r="AP62" i="13"/>
  <c r="AB62" i="13"/>
  <c r="N69" i="6"/>
  <c r="Y69" i="6"/>
  <c r="AH62" i="13" l="1"/>
  <c r="AD62" i="13"/>
  <c r="AJ62" i="13"/>
  <c r="AE62" i="13"/>
  <c r="AF62" i="13"/>
  <c r="AK62" i="13"/>
  <c r="AG62" i="13"/>
  <c r="AM62" i="13"/>
  <c r="AL62" i="13"/>
  <c r="AN62" i="13"/>
  <c r="G62" i="13" s="1"/>
  <c r="AI62" i="13"/>
  <c r="AB69" i="6"/>
  <c r="AN69" i="6" s="1"/>
  <c r="AV69" i="6"/>
  <c r="AR69" i="6"/>
  <c r="AY69" i="6"/>
  <c r="AQ69" i="6"/>
  <c r="AT69" i="6"/>
  <c r="AP69" i="6"/>
  <c r="AU69" i="6"/>
  <c r="AS69" i="6"/>
  <c r="AW69" i="6"/>
  <c r="AO69" i="6"/>
  <c r="AX69" i="6"/>
  <c r="AD69" i="6"/>
  <c r="AI69" i="6" l="1"/>
  <c r="AF69" i="6"/>
  <c r="AJ69" i="6"/>
  <c r="AE69" i="6"/>
  <c r="AM69" i="6"/>
  <c r="AH69" i="6"/>
  <c r="AL69" i="6"/>
  <c r="AK69" i="6"/>
  <c r="AG69" i="6"/>
  <c r="F62" i="13"/>
  <c r="U81" i="13"/>
  <c r="P74" i="13"/>
  <c r="AA63" i="13"/>
  <c r="U74" i="13"/>
  <c r="X74" i="13"/>
  <c r="G69" i="6"/>
  <c r="F69" i="6"/>
  <c r="Q63" i="13" l="1"/>
  <c r="V63" i="13"/>
  <c r="AC63" i="13" s="1"/>
  <c r="X81" i="13"/>
  <c r="I62" i="13"/>
  <c r="H62" i="13"/>
  <c r="M74" i="13"/>
  <c r="Z63" i="13"/>
  <c r="X87" i="6"/>
  <c r="P91" i="6"/>
  <c r="U87" i="6"/>
  <c r="V87" i="6" s="1"/>
  <c r="AA70" i="6"/>
  <c r="Q70" i="6" s="1"/>
  <c r="AC70" i="6" s="1"/>
  <c r="M91" i="6"/>
  <c r="Z70" i="6"/>
  <c r="H69" i="6"/>
  <c r="I69" i="6"/>
  <c r="N63" i="13" l="1"/>
  <c r="Y63" i="13"/>
  <c r="AY63" i="13"/>
  <c r="AQ63" i="13"/>
  <c r="AP63" i="13"/>
  <c r="AS63" i="13"/>
  <c r="AU63" i="13"/>
  <c r="AR63" i="13"/>
  <c r="AX63" i="13"/>
  <c r="AO63" i="13"/>
  <c r="AW63" i="13"/>
  <c r="AV63" i="13"/>
  <c r="AT63" i="13"/>
  <c r="N70" i="6"/>
  <c r="Y70" i="6"/>
  <c r="AB63" i="13" l="1"/>
  <c r="AB70" i="6"/>
  <c r="AN70" i="6" s="1"/>
  <c r="AX70" i="6"/>
  <c r="AU70" i="6"/>
  <c r="AO70" i="6"/>
  <c r="AS70" i="6"/>
  <c r="AY70" i="6"/>
  <c r="AQ70" i="6"/>
  <c r="AW70" i="6"/>
  <c r="AR70" i="6"/>
  <c r="AT70" i="6"/>
  <c r="AP70" i="6"/>
  <c r="AV70" i="6"/>
  <c r="AD70" i="6"/>
  <c r="AL70" i="6"/>
  <c r="AG70" i="6"/>
  <c r="AH70" i="6"/>
  <c r="AJ70" i="6" l="1"/>
  <c r="AF70" i="6"/>
  <c r="AK70" i="6"/>
  <c r="AE70" i="6"/>
  <c r="AI70" i="6"/>
  <c r="AM70" i="6"/>
  <c r="AM63" i="13"/>
  <c r="AH63" i="13"/>
  <c r="AN63" i="13"/>
  <c r="G63" i="13" s="1"/>
  <c r="AI63" i="13"/>
  <c r="AD63" i="13"/>
  <c r="AJ63" i="13"/>
  <c r="AF63" i="13"/>
  <c r="AE63" i="13"/>
  <c r="AK63" i="13"/>
  <c r="AL63" i="13"/>
  <c r="AG63" i="13"/>
  <c r="P80" i="13"/>
  <c r="G70" i="6"/>
  <c r="F70" i="6" l="1"/>
  <c r="P75" i="13"/>
  <c r="U82" i="13"/>
  <c r="AA64" i="13"/>
  <c r="F63" i="13"/>
  <c r="M80" i="13"/>
  <c r="P89" i="6"/>
  <c r="U88" i="6"/>
  <c r="V88" i="6" s="1"/>
  <c r="X88" i="6"/>
  <c r="AA71" i="6"/>
  <c r="Q71" i="6" s="1"/>
  <c r="AC71" i="6" s="1"/>
  <c r="M89" i="6"/>
  <c r="Z71" i="6"/>
  <c r="I70" i="6"/>
  <c r="H70" i="6"/>
  <c r="V64" i="13" l="1"/>
  <c r="Q64" i="13"/>
  <c r="M75" i="13"/>
  <c r="I63" i="13"/>
  <c r="H63" i="13"/>
  <c r="X82" i="13"/>
  <c r="Z64" i="13"/>
  <c r="N71" i="6"/>
  <c r="Y71" i="6"/>
  <c r="AW71" i="6"/>
  <c r="N64" i="13" l="1"/>
  <c r="Y64" i="13"/>
  <c r="AC64" i="13"/>
  <c r="AB71" i="6"/>
  <c r="AG71" i="6" s="1"/>
  <c r="AU71" i="6"/>
  <c r="AT71" i="6"/>
  <c r="AX71" i="6"/>
  <c r="AS71" i="6"/>
  <c r="AP71" i="6"/>
  <c r="AO71" i="6"/>
  <c r="AY71" i="6"/>
  <c r="AV71" i="6"/>
  <c r="AR71" i="6"/>
  <c r="AQ71" i="6"/>
  <c r="AH71" i="6"/>
  <c r="AF71" i="6"/>
  <c r="AN71" i="6" l="1"/>
  <c r="AM71" i="6"/>
  <c r="AI71" i="6"/>
  <c r="AJ71" i="6"/>
  <c r="AY64" i="13"/>
  <c r="AP64" i="13"/>
  <c r="AR64" i="13"/>
  <c r="AS64" i="13"/>
  <c r="AO64" i="13"/>
  <c r="AU64" i="13"/>
  <c r="AX64" i="13"/>
  <c r="AT64" i="13"/>
  <c r="AW64" i="13"/>
  <c r="AV64" i="13"/>
  <c r="AQ64" i="13"/>
  <c r="AB64" i="13"/>
  <c r="AL71" i="6"/>
  <c r="AK71" i="6"/>
  <c r="AD71" i="6"/>
  <c r="G71" i="6"/>
  <c r="AE71" i="6"/>
  <c r="AA72" i="6"/>
  <c r="Q72" i="6" s="1"/>
  <c r="AC72" i="6" s="1"/>
  <c r="AJ64" i="13" l="1"/>
  <c r="AE64" i="13"/>
  <c r="AL64" i="13"/>
  <c r="AM64" i="13"/>
  <c r="AH64" i="13"/>
  <c r="AG64" i="13"/>
  <c r="AN64" i="13"/>
  <c r="G64" i="13" s="1"/>
  <c r="AI64" i="13"/>
  <c r="AD64" i="13"/>
  <c r="AK64" i="13"/>
  <c r="AF64" i="13"/>
  <c r="F71" i="6"/>
  <c r="X86" i="6" s="1"/>
  <c r="U86" i="6"/>
  <c r="V86" i="6" s="1"/>
  <c r="P84" i="6"/>
  <c r="M84" i="6"/>
  <c r="Z72" i="6"/>
  <c r="H71" i="6" l="1"/>
  <c r="I71" i="6"/>
  <c r="U80" i="13"/>
  <c r="P78" i="13"/>
  <c r="AA65" i="13"/>
  <c r="F64" i="13"/>
  <c r="N72" i="6"/>
  <c r="Y72" i="6"/>
  <c r="AV72" i="6"/>
  <c r="AR72" i="6"/>
  <c r="AW72" i="6"/>
  <c r="AT72" i="6"/>
  <c r="AX72" i="6"/>
  <c r="AS72" i="6"/>
  <c r="AP72" i="6"/>
  <c r="AY72" i="6"/>
  <c r="AQ72" i="6"/>
  <c r="AU72" i="6"/>
  <c r="AO72" i="6"/>
  <c r="X80" i="13" l="1"/>
  <c r="H64" i="13"/>
  <c r="M78" i="13"/>
  <c r="I64" i="13"/>
  <c r="Z65" i="13"/>
  <c r="Q65" i="13"/>
  <c r="V65" i="13"/>
  <c r="AB72" i="6"/>
  <c r="AN72" i="6" s="1"/>
  <c r="G72" i="6" s="1"/>
  <c r="AD72" i="6"/>
  <c r="AC65" i="13" l="1"/>
  <c r="AL72" i="6"/>
  <c r="AH72" i="6"/>
  <c r="N65" i="13"/>
  <c r="Y65" i="13"/>
  <c r="AW65" i="13"/>
  <c r="AR65" i="13"/>
  <c r="AX65" i="13"/>
  <c r="AY65" i="13"/>
  <c r="AT65" i="13"/>
  <c r="AU65" i="13"/>
  <c r="AS65" i="13"/>
  <c r="AO65" i="13"/>
  <c r="AP65" i="13"/>
  <c r="AV65" i="13"/>
  <c r="AQ65" i="13"/>
  <c r="AG72" i="6"/>
  <c r="AF72" i="6"/>
  <c r="U83" i="6"/>
  <c r="V83" i="6" s="1"/>
  <c r="P92" i="6"/>
  <c r="AI72" i="6"/>
  <c r="AM72" i="6"/>
  <c r="AJ72" i="6"/>
  <c r="AE72" i="6"/>
  <c r="AK72" i="6"/>
  <c r="AA73" i="6"/>
  <c r="Q73" i="6" s="1"/>
  <c r="AC73" i="6" s="1"/>
  <c r="F72" i="6" l="1"/>
  <c r="AB65" i="13"/>
  <c r="X83" i="6"/>
  <c r="M92" i="6"/>
  <c r="Z73" i="6"/>
  <c r="I72" i="6"/>
  <c r="H72" i="6"/>
  <c r="AG65" i="13" l="1"/>
  <c r="AM65" i="13"/>
  <c r="AH65" i="13"/>
  <c r="AN65" i="13"/>
  <c r="G65" i="13" s="1"/>
  <c r="AI65" i="13"/>
  <c r="AJ65" i="13"/>
  <c r="AE65" i="13"/>
  <c r="AD65" i="13"/>
  <c r="AK65" i="13"/>
  <c r="AF65" i="13"/>
  <c r="AL65" i="13"/>
  <c r="N73" i="6"/>
  <c r="Y73" i="6"/>
  <c r="AY73" i="6"/>
  <c r="AX73" i="6"/>
  <c r="AO73" i="6"/>
  <c r="AR73" i="6"/>
  <c r="AT73" i="6"/>
  <c r="AW73" i="6"/>
  <c r="AS73" i="6"/>
  <c r="AV73" i="6"/>
  <c r="AP73" i="6"/>
  <c r="AU73" i="6"/>
  <c r="AQ73" i="6"/>
  <c r="F65" i="13" l="1"/>
  <c r="U84" i="13"/>
  <c r="AA66" i="13"/>
  <c r="X84" i="13"/>
  <c r="H65" i="13"/>
  <c r="I65" i="13"/>
  <c r="Z66" i="13"/>
  <c r="AB73" i="6"/>
  <c r="AD73" i="6" s="1"/>
  <c r="AE73" i="6" l="1"/>
  <c r="AH73" i="6"/>
  <c r="AI73" i="6"/>
  <c r="AM73" i="6"/>
  <c r="AL73" i="6"/>
  <c r="AG73" i="6"/>
  <c r="AK73" i="6"/>
  <c r="AF73" i="6"/>
  <c r="AJ73" i="6"/>
  <c r="Q66" i="13"/>
  <c r="V66" i="13"/>
  <c r="Y66" i="13"/>
  <c r="N66" i="13"/>
  <c r="AN73" i="6"/>
  <c r="G73" i="6" s="1"/>
  <c r="U91" i="6"/>
  <c r="V91" i="6" s="1"/>
  <c r="P83" i="6"/>
  <c r="AA74" i="6"/>
  <c r="Q74" i="6" s="1"/>
  <c r="AC74" i="6" s="1"/>
  <c r="F73" i="6"/>
  <c r="AC66" i="13" l="1"/>
  <c r="AX66" i="13" s="1"/>
  <c r="AB66" i="13"/>
  <c r="AR66" i="13"/>
  <c r="X91" i="6"/>
  <c r="M83" i="6"/>
  <c r="Z74" i="6"/>
  <c r="I73" i="6"/>
  <c r="H73" i="6"/>
  <c r="AP66" i="13" l="1"/>
  <c r="AQ66" i="13"/>
  <c r="AT66" i="13"/>
  <c r="AY66" i="13"/>
  <c r="AW66" i="13"/>
  <c r="AU66" i="13"/>
  <c r="AS66" i="13"/>
  <c r="AV66" i="13"/>
  <c r="AO66" i="13"/>
  <c r="AK66" i="13"/>
  <c r="AF66" i="13"/>
  <c r="AG66" i="13"/>
  <c r="AM66" i="13"/>
  <c r="AN66" i="13"/>
  <c r="AI66" i="13"/>
  <c r="AE66" i="13"/>
  <c r="AL66" i="13"/>
  <c r="AH66" i="13"/>
  <c r="AD66" i="13"/>
  <c r="AJ66" i="13"/>
  <c r="N74" i="6"/>
  <c r="Y74" i="6"/>
  <c r="AP74" i="6"/>
  <c r="AY74" i="6"/>
  <c r="AR74" i="6"/>
  <c r="AX74" i="6"/>
  <c r="AO74" i="6"/>
  <c r="AS74" i="6"/>
  <c r="AW74" i="6"/>
  <c r="AU74" i="6"/>
  <c r="AV74" i="6"/>
  <c r="AT74" i="6"/>
  <c r="AQ74" i="6"/>
  <c r="G66" i="13" l="1"/>
  <c r="F66" i="13"/>
  <c r="AA67" i="13"/>
  <c r="AB74" i="6"/>
  <c r="AD74" i="6" s="1"/>
  <c r="Q67" i="13" l="1"/>
  <c r="V67" i="13"/>
  <c r="AC67" i="13" s="1"/>
  <c r="I66" i="13"/>
  <c r="H66" i="13"/>
  <c r="Z67" i="13"/>
  <c r="AJ74" i="6"/>
  <c r="AE74" i="6"/>
  <c r="AK74" i="6"/>
  <c r="AI74" i="6"/>
  <c r="AM74" i="6"/>
  <c r="AF74" i="6"/>
  <c r="AH74" i="6"/>
  <c r="AG74" i="6"/>
  <c r="AL74" i="6"/>
  <c r="AN74" i="6"/>
  <c r="G74" i="6" s="1"/>
  <c r="AA75" i="6"/>
  <c r="Q75" i="6" s="1"/>
  <c r="AC75" i="6" s="1"/>
  <c r="Y67" i="13" l="1"/>
  <c r="N67" i="13"/>
  <c r="AU67" i="13"/>
  <c r="AP67" i="13"/>
  <c r="AV67" i="13"/>
  <c r="AQ67" i="13"/>
  <c r="AW67" i="13"/>
  <c r="AR67" i="13"/>
  <c r="AX67" i="13"/>
  <c r="AS67" i="13"/>
  <c r="AY67" i="13"/>
  <c r="AT67" i="13"/>
  <c r="AO67" i="13"/>
  <c r="F74" i="6"/>
  <c r="X90" i="6"/>
  <c r="P94" i="6"/>
  <c r="U90" i="6"/>
  <c r="V90" i="6" s="1"/>
  <c r="M94" i="6"/>
  <c r="Z75" i="6"/>
  <c r="H74" i="6"/>
  <c r="I74" i="6"/>
  <c r="AB67" i="13" l="1"/>
  <c r="AM67" i="13" s="1"/>
  <c r="AN67" i="13"/>
  <c r="G67" i="13" s="1"/>
  <c r="AI67" i="13"/>
  <c r="AE67" i="13"/>
  <c r="AF67" i="13"/>
  <c r="AD67" i="13"/>
  <c r="AL67" i="13"/>
  <c r="AG67" i="13"/>
  <c r="U88" i="13"/>
  <c r="N75" i="6"/>
  <c r="Y75" i="6"/>
  <c r="AR75" i="6"/>
  <c r="AP75" i="6"/>
  <c r="AX75" i="6"/>
  <c r="AW75" i="6"/>
  <c r="AY75" i="6"/>
  <c r="AV75" i="6"/>
  <c r="AO75" i="6"/>
  <c r="AT75" i="6"/>
  <c r="AU75" i="6"/>
  <c r="AS75" i="6"/>
  <c r="AQ75" i="6"/>
  <c r="AH67" i="13" l="1"/>
  <c r="AK67" i="13"/>
  <c r="AJ67" i="13"/>
  <c r="F67" i="13" s="1"/>
  <c r="P89" i="13"/>
  <c r="AA68" i="13"/>
  <c r="X88" i="13"/>
  <c r="AB75" i="6"/>
  <c r="AD75" i="6"/>
  <c r="AN75" i="6"/>
  <c r="G75" i="6" s="1"/>
  <c r="AJ75" i="6"/>
  <c r="AM75" i="6"/>
  <c r="AE75" i="6"/>
  <c r="AL75" i="6"/>
  <c r="AG75" i="6"/>
  <c r="AF75" i="6"/>
  <c r="AH75" i="6"/>
  <c r="AI75" i="6"/>
  <c r="AK75" i="6"/>
  <c r="Q68" i="13" l="1"/>
  <c r="V68" i="13"/>
  <c r="AC68" i="13" s="1"/>
  <c r="M89" i="13"/>
  <c r="H67" i="13"/>
  <c r="I67" i="13"/>
  <c r="Z68" i="13"/>
  <c r="P97" i="6"/>
  <c r="U94" i="6"/>
  <c r="V94" i="6" s="1"/>
  <c r="AA76" i="6"/>
  <c r="Q76" i="6" s="1"/>
  <c r="AC76" i="6" s="1"/>
  <c r="F75" i="6"/>
  <c r="N68" i="13" l="1"/>
  <c r="Y68" i="13"/>
  <c r="AV68" i="13"/>
  <c r="AQ68" i="13"/>
  <c r="AW68" i="13"/>
  <c r="AR68" i="13"/>
  <c r="AX68" i="13"/>
  <c r="AS68" i="13"/>
  <c r="AY68" i="13"/>
  <c r="AT68" i="13"/>
  <c r="AO68" i="13"/>
  <c r="AU68" i="13"/>
  <c r="AP68" i="13"/>
  <c r="X94" i="6"/>
  <c r="M97" i="6"/>
  <c r="Z76" i="6"/>
  <c r="I75" i="6"/>
  <c r="H75" i="6"/>
  <c r="AB68" i="13" l="1"/>
  <c r="P83" i="13"/>
  <c r="N76" i="6"/>
  <c r="Y76" i="6"/>
  <c r="AR76" i="6"/>
  <c r="AQ76" i="6"/>
  <c r="AP76" i="6"/>
  <c r="AT76" i="6"/>
  <c r="AY76" i="6"/>
  <c r="AW76" i="6"/>
  <c r="AU76" i="6"/>
  <c r="AS76" i="6"/>
  <c r="AV76" i="6"/>
  <c r="AX76" i="6"/>
  <c r="AO76" i="6"/>
  <c r="AM68" i="13" l="1"/>
  <c r="AH68" i="13"/>
  <c r="AN68" i="13"/>
  <c r="G68" i="13" s="1"/>
  <c r="AD68" i="13"/>
  <c r="AJ68" i="13"/>
  <c r="AK68" i="13"/>
  <c r="AG68" i="13"/>
  <c r="AI68" i="13"/>
  <c r="AE68" i="13"/>
  <c r="AF68" i="13"/>
  <c r="AL68" i="13"/>
  <c r="M83" i="13"/>
  <c r="AB76" i="6"/>
  <c r="AD76" i="6" s="1"/>
  <c r="AF76" i="6"/>
  <c r="AM76" i="6"/>
  <c r="AK76" i="6"/>
  <c r="AE76" i="6" l="1"/>
  <c r="AJ76" i="6"/>
  <c r="AI76" i="6"/>
  <c r="AH76" i="6"/>
  <c r="AL76" i="6"/>
  <c r="AG76" i="6"/>
  <c r="AN76" i="6"/>
  <c r="G76" i="6" s="1"/>
  <c r="U92" i="6" s="1"/>
  <c r="V92" i="6" s="1"/>
  <c r="F68" i="13"/>
  <c r="AA69" i="13"/>
  <c r="U85" i="13"/>
  <c r="P93" i="6"/>
  <c r="AA77" i="6"/>
  <c r="Q77" i="6" s="1"/>
  <c r="AC77" i="6" s="1"/>
  <c r="F76" i="6" l="1"/>
  <c r="H76" i="6" s="1"/>
  <c r="Q69" i="13"/>
  <c r="V69" i="13"/>
  <c r="I68" i="13"/>
  <c r="H68" i="13"/>
  <c r="Z69" i="13"/>
  <c r="X85" i="13"/>
  <c r="X92" i="6"/>
  <c r="M93" i="6"/>
  <c r="Z77" i="6"/>
  <c r="I76" i="6" l="1"/>
  <c r="AC69" i="13"/>
  <c r="AW69" i="13" s="1"/>
  <c r="Y69" i="13"/>
  <c r="N69" i="13"/>
  <c r="AO69" i="13"/>
  <c r="N77" i="6"/>
  <c r="Y77" i="6"/>
  <c r="AO77" i="6"/>
  <c r="AX77" i="6"/>
  <c r="AY77" i="6"/>
  <c r="AP77" i="6"/>
  <c r="AQ77" i="6"/>
  <c r="AW77" i="6"/>
  <c r="AU77" i="6"/>
  <c r="AT77" i="6"/>
  <c r="AR77" i="6"/>
  <c r="AV77" i="6"/>
  <c r="AS77" i="6"/>
  <c r="AT69" i="13" l="1"/>
  <c r="AQ69" i="13"/>
  <c r="AV69" i="13"/>
  <c r="AS69" i="13"/>
  <c r="AU69" i="13"/>
  <c r="AX69" i="13"/>
  <c r="AR69" i="13"/>
  <c r="AB69" i="13"/>
  <c r="AK69" i="13" s="1"/>
  <c r="AP69" i="13"/>
  <c r="AY69" i="13"/>
  <c r="AH69" i="13"/>
  <c r="AN69" i="13"/>
  <c r="G69" i="13" s="1"/>
  <c r="M84" i="13"/>
  <c r="P84" i="13"/>
  <c r="AB77" i="6"/>
  <c r="AD77" i="6" s="1"/>
  <c r="AD69" i="13" l="1"/>
  <c r="AL69" i="13"/>
  <c r="AJ69" i="13"/>
  <c r="AG69" i="13"/>
  <c r="AM69" i="13"/>
  <c r="AF69" i="13"/>
  <c r="AE69" i="13"/>
  <c r="AI69" i="13"/>
  <c r="AL77" i="6"/>
  <c r="AK77" i="6"/>
  <c r="AI77" i="6"/>
  <c r="AM77" i="6"/>
  <c r="AF77" i="6"/>
  <c r="AJ77" i="6"/>
  <c r="U89" i="13"/>
  <c r="P87" i="13"/>
  <c r="AA70" i="13"/>
  <c r="AE77" i="6"/>
  <c r="AN77" i="6"/>
  <c r="G77" i="6" s="1"/>
  <c r="AG77" i="6"/>
  <c r="AH77" i="6"/>
  <c r="AA78" i="6"/>
  <c r="Q78" i="6" s="1"/>
  <c r="AC78" i="6" s="1"/>
  <c r="F69" i="13" l="1"/>
  <c r="F77" i="6"/>
  <c r="Q70" i="13"/>
  <c r="V70" i="13"/>
  <c r="X89" i="13"/>
  <c r="I69" i="13"/>
  <c r="M87" i="13"/>
  <c r="H69" i="13"/>
  <c r="Z70" i="13"/>
  <c r="X93" i="6"/>
  <c r="U93" i="6"/>
  <c r="V93" i="6" s="1"/>
  <c r="P100" i="6"/>
  <c r="M100" i="6"/>
  <c r="Z78" i="6"/>
  <c r="I77" i="6"/>
  <c r="H77" i="6"/>
  <c r="AC70" i="13" l="1"/>
  <c r="N70" i="13"/>
  <c r="Y70" i="13"/>
  <c r="AX70" i="13"/>
  <c r="AW70" i="13"/>
  <c r="AR70" i="13"/>
  <c r="AS70" i="13"/>
  <c r="AT70" i="13"/>
  <c r="AU70" i="13"/>
  <c r="AY70" i="13"/>
  <c r="AO70" i="13"/>
  <c r="AP70" i="13"/>
  <c r="AV70" i="13"/>
  <c r="AQ70" i="13"/>
  <c r="M86" i="13"/>
  <c r="X83" i="13"/>
  <c r="N78" i="6"/>
  <c r="Y78" i="6"/>
  <c r="AY78" i="6"/>
  <c r="AW78" i="6"/>
  <c r="AP78" i="6"/>
  <c r="AS78" i="6"/>
  <c r="AO78" i="6"/>
  <c r="AX78" i="6"/>
  <c r="AR78" i="6"/>
  <c r="AT78" i="6"/>
  <c r="AU78" i="6"/>
  <c r="AV78" i="6"/>
  <c r="AQ78" i="6"/>
  <c r="AB70" i="13" l="1"/>
  <c r="P86" i="13"/>
  <c r="U83" i="13"/>
  <c r="AB78" i="6"/>
  <c r="AD78" i="6" s="1"/>
  <c r="AG78" i="6" l="1"/>
  <c r="AL78" i="6"/>
  <c r="AH78" i="6"/>
  <c r="AE78" i="6"/>
  <c r="AF78" i="6"/>
  <c r="AM78" i="6"/>
  <c r="AJ78" i="6"/>
  <c r="AI78" i="6"/>
  <c r="AK78" i="6"/>
  <c r="AN78" i="6"/>
  <c r="G78" i="6" s="1"/>
  <c r="AK70" i="13"/>
  <c r="AF70" i="13"/>
  <c r="AM70" i="13"/>
  <c r="AI70" i="13"/>
  <c r="AL70" i="13"/>
  <c r="AG70" i="13"/>
  <c r="AH70" i="13"/>
  <c r="AN70" i="13"/>
  <c r="G70" i="13" s="1"/>
  <c r="AD70" i="13"/>
  <c r="AJ70" i="13"/>
  <c r="AE70" i="13"/>
  <c r="U97" i="6"/>
  <c r="V97" i="6" s="1"/>
  <c r="P95" i="6"/>
  <c r="AA79" i="6"/>
  <c r="Q79" i="6" s="1"/>
  <c r="AC79" i="6" s="1"/>
  <c r="F78" i="6" l="1"/>
  <c r="I78" i="6" s="1"/>
  <c r="U91" i="13"/>
  <c r="AA71" i="13"/>
  <c r="F70" i="13"/>
  <c r="X97" i="6"/>
  <c r="M95" i="6"/>
  <c r="Z79" i="6"/>
  <c r="H78" i="6"/>
  <c r="V71" i="13" l="1"/>
  <c r="Q71" i="13"/>
  <c r="X91" i="13"/>
  <c r="I70" i="13"/>
  <c r="H70" i="13"/>
  <c r="Z71" i="13"/>
  <c r="N79" i="6"/>
  <c r="Y79" i="6"/>
  <c r="AY79" i="6"/>
  <c r="AR79" i="6"/>
  <c r="AP79" i="6"/>
  <c r="AW79" i="6"/>
  <c r="AQ79" i="6"/>
  <c r="AX79" i="6"/>
  <c r="AO79" i="6"/>
  <c r="AU79" i="6"/>
  <c r="AT79" i="6"/>
  <c r="AV79" i="6"/>
  <c r="AS79" i="6"/>
  <c r="Y71" i="13" l="1"/>
  <c r="N71" i="13"/>
  <c r="AC71" i="13"/>
  <c r="AB79" i="6"/>
  <c r="AN79" i="6" s="1"/>
  <c r="G79" i="6" s="1"/>
  <c r="AB71" i="13" l="1"/>
  <c r="AM71" i="13" s="1"/>
  <c r="AU71" i="13"/>
  <c r="AP71" i="13"/>
  <c r="AV71" i="13"/>
  <c r="AQ71" i="13"/>
  <c r="AW71" i="13"/>
  <c r="AR71" i="13"/>
  <c r="AX71" i="13"/>
  <c r="AS71" i="13"/>
  <c r="AY71" i="13"/>
  <c r="AT71" i="13"/>
  <c r="AO71" i="13"/>
  <c r="AL71" i="13"/>
  <c r="AG71" i="13"/>
  <c r="AJ71" i="13"/>
  <c r="AD71" i="13"/>
  <c r="AK71" i="13"/>
  <c r="AE71" i="13"/>
  <c r="AK79" i="6"/>
  <c r="AJ79" i="6"/>
  <c r="AL79" i="6"/>
  <c r="AE79" i="6"/>
  <c r="AD79" i="6"/>
  <c r="U95" i="6"/>
  <c r="V95" i="6" s="1"/>
  <c r="P96" i="6"/>
  <c r="AM79" i="6"/>
  <c r="AI79" i="6"/>
  <c r="AF79" i="6"/>
  <c r="AG79" i="6"/>
  <c r="AH79" i="6"/>
  <c r="AA80" i="6"/>
  <c r="Q80" i="6" s="1"/>
  <c r="AC80" i="6" s="1"/>
  <c r="AF71" i="13" l="1"/>
  <c r="AI71" i="13"/>
  <c r="AN71" i="13"/>
  <c r="G71" i="13" s="1"/>
  <c r="AH71" i="13"/>
  <c r="P91" i="13"/>
  <c r="U90" i="13"/>
  <c r="AA72" i="13"/>
  <c r="F79" i="6"/>
  <c r="X95" i="6"/>
  <c r="M96" i="6"/>
  <c r="Z80" i="6"/>
  <c r="H79" i="6"/>
  <c r="I79" i="6"/>
  <c r="F71" i="13" l="1"/>
  <c r="V72" i="13"/>
  <c r="Q72" i="13"/>
  <c r="X90" i="13"/>
  <c r="H71" i="13"/>
  <c r="M91" i="13"/>
  <c r="I71" i="13"/>
  <c r="Z72" i="13"/>
  <c r="N80" i="6"/>
  <c r="Y80" i="6"/>
  <c r="AT80" i="6"/>
  <c r="AV80" i="6"/>
  <c r="AX80" i="6"/>
  <c r="AR80" i="6"/>
  <c r="AY80" i="6"/>
  <c r="AW80" i="6"/>
  <c r="AP80" i="6"/>
  <c r="AS80" i="6"/>
  <c r="AQ80" i="6"/>
  <c r="AO80" i="6"/>
  <c r="AU80" i="6"/>
  <c r="N72" i="13" l="1"/>
  <c r="Y72" i="13"/>
  <c r="AC72" i="13"/>
  <c r="AB80" i="6"/>
  <c r="AD80" i="6" s="1"/>
  <c r="AF80" i="6" l="1"/>
  <c r="AK80" i="6"/>
  <c r="AH80" i="6"/>
  <c r="AG80" i="6"/>
  <c r="AI80" i="6"/>
  <c r="AM80" i="6"/>
  <c r="AJ80" i="6"/>
  <c r="AN80" i="6"/>
  <c r="G80" i="6" s="1"/>
  <c r="AE80" i="6"/>
  <c r="AL80" i="6"/>
  <c r="AY72" i="13"/>
  <c r="AT72" i="13"/>
  <c r="AO72" i="13"/>
  <c r="AU72" i="13"/>
  <c r="AP72" i="13"/>
  <c r="AV72" i="13"/>
  <c r="AQ72" i="13"/>
  <c r="AR72" i="13"/>
  <c r="AX72" i="13"/>
  <c r="AS72" i="13"/>
  <c r="AW72" i="13"/>
  <c r="AB72" i="13"/>
  <c r="P86" i="6"/>
  <c r="U98" i="6"/>
  <c r="V98" i="6" s="1"/>
  <c r="AA81" i="6"/>
  <c r="Q81" i="6" s="1"/>
  <c r="AC81" i="6" s="1"/>
  <c r="F80" i="6" l="1"/>
  <c r="I80" i="6" s="1"/>
  <c r="AM72" i="13"/>
  <c r="AH72" i="13"/>
  <c r="AE72" i="13"/>
  <c r="AN72" i="13"/>
  <c r="G72" i="13" s="1"/>
  <c r="AI72" i="13"/>
  <c r="AD72" i="13"/>
  <c r="AJ72" i="13"/>
  <c r="AK72" i="13"/>
  <c r="AF72" i="13"/>
  <c r="AL72" i="13"/>
  <c r="AG72" i="13"/>
  <c r="X98" i="6"/>
  <c r="M86" i="6"/>
  <c r="Z81" i="6"/>
  <c r="H80" i="6"/>
  <c r="U86" i="13" l="1"/>
  <c r="P85" i="13"/>
  <c r="AA73" i="13"/>
  <c r="F72" i="13"/>
  <c r="N81" i="6"/>
  <c r="Y81" i="6"/>
  <c r="AO81" i="6"/>
  <c r="AR81" i="6"/>
  <c r="AT81" i="6"/>
  <c r="AS81" i="6"/>
  <c r="AW81" i="6"/>
  <c r="AQ81" i="6"/>
  <c r="AX81" i="6"/>
  <c r="AY81" i="6"/>
  <c r="AP81" i="6"/>
  <c r="AU81" i="6"/>
  <c r="AV81" i="6"/>
  <c r="H72" i="13" l="1"/>
  <c r="I72" i="13"/>
  <c r="X86" i="13"/>
  <c r="M85" i="13"/>
  <c r="Z73" i="13"/>
  <c r="V73" i="13"/>
  <c r="Q73" i="13"/>
  <c r="AB81" i="6"/>
  <c r="AD81" i="6" s="1"/>
  <c r="AC73" i="13" l="1"/>
  <c r="N73" i="13"/>
  <c r="Y73" i="13"/>
  <c r="AS73" i="13"/>
  <c r="AY73" i="13"/>
  <c r="AT73" i="13"/>
  <c r="AO73" i="13"/>
  <c r="AU73" i="13"/>
  <c r="AP73" i="13"/>
  <c r="AV73" i="13"/>
  <c r="AQ73" i="13"/>
  <c r="AW73" i="13"/>
  <c r="AR73" i="13"/>
  <c r="AX73" i="13"/>
  <c r="AK81" i="6"/>
  <c r="AI81" i="6"/>
  <c r="AL81" i="6"/>
  <c r="AG81" i="6"/>
  <c r="AN81" i="6"/>
  <c r="G81" i="6" s="1"/>
  <c r="U96" i="6" s="1"/>
  <c r="V96" i="6" s="1"/>
  <c r="AH81" i="6"/>
  <c r="AE81" i="6"/>
  <c r="AF81" i="6"/>
  <c r="AM81" i="6"/>
  <c r="AJ81" i="6"/>
  <c r="P99" i="6"/>
  <c r="AA82" i="6"/>
  <c r="Q82" i="6" s="1"/>
  <c r="AC82" i="6" s="1"/>
  <c r="AB73" i="13" l="1"/>
  <c r="F81" i="6"/>
  <c r="X96" i="6"/>
  <c r="M99" i="6"/>
  <c r="Z82" i="6"/>
  <c r="H81" i="6"/>
  <c r="I81" i="6"/>
  <c r="AK73" i="13" l="1"/>
  <c r="AF73" i="13"/>
  <c r="AL73" i="13"/>
  <c r="AG73" i="13"/>
  <c r="AM73" i="13"/>
  <c r="AH73" i="13"/>
  <c r="AN73" i="13"/>
  <c r="G73" i="13" s="1"/>
  <c r="AI73" i="13"/>
  <c r="AD73" i="13"/>
  <c r="AJ73" i="13"/>
  <c r="AE73" i="13"/>
  <c r="N82" i="6"/>
  <c r="Y82" i="6"/>
  <c r="AP82" i="6"/>
  <c r="AW82" i="6"/>
  <c r="AY82" i="6"/>
  <c r="AS82" i="6"/>
  <c r="AO82" i="6"/>
  <c r="AT82" i="6"/>
  <c r="AU82" i="6"/>
  <c r="AV82" i="6"/>
  <c r="AX82" i="6"/>
  <c r="AR82" i="6"/>
  <c r="AQ82" i="6"/>
  <c r="P90" i="13" l="1"/>
  <c r="AA74" i="13"/>
  <c r="F73" i="13"/>
  <c r="AB82" i="6"/>
  <c r="AN82" i="6" s="1"/>
  <c r="G82" i="6" s="1"/>
  <c r="M90" i="13" l="1"/>
  <c r="I73" i="13"/>
  <c r="H73" i="13"/>
  <c r="Z74" i="13"/>
  <c r="Q74" i="13"/>
  <c r="V74" i="13"/>
  <c r="AM82" i="6"/>
  <c r="AI82" i="6"/>
  <c r="AL82" i="6"/>
  <c r="AF82" i="6"/>
  <c r="AD82" i="6"/>
  <c r="AG82" i="6"/>
  <c r="AK82" i="6"/>
  <c r="AH82" i="6"/>
  <c r="AJ82" i="6"/>
  <c r="AE82" i="6"/>
  <c r="U100" i="6"/>
  <c r="V100" i="6" s="1"/>
  <c r="P98" i="6"/>
  <c r="AA83" i="6"/>
  <c r="Q83" i="6" s="1"/>
  <c r="AC83" i="6" s="1"/>
  <c r="AC74" i="13" l="1"/>
  <c r="AP74" i="13"/>
  <c r="AV74" i="13"/>
  <c r="AQ74" i="13"/>
  <c r="AX74" i="13"/>
  <c r="AY74" i="13"/>
  <c r="AO74" i="13"/>
  <c r="AW74" i="13"/>
  <c r="AR74" i="13"/>
  <c r="AS74" i="13"/>
  <c r="AT74" i="13"/>
  <c r="AU74" i="13"/>
  <c r="Y74" i="13"/>
  <c r="N74" i="13"/>
  <c r="F82" i="6"/>
  <c r="X100" i="6" s="1"/>
  <c r="M98" i="6"/>
  <c r="Z83" i="6"/>
  <c r="I82" i="6"/>
  <c r="H82" i="6" l="1"/>
  <c r="AB74" i="13"/>
  <c r="N83" i="6"/>
  <c r="Y83" i="6"/>
  <c r="AO83" i="6"/>
  <c r="AP83" i="6"/>
  <c r="AS83" i="6"/>
  <c r="AX83" i="6"/>
  <c r="AW83" i="6"/>
  <c r="AT83" i="6"/>
  <c r="AY83" i="6"/>
  <c r="AU83" i="6"/>
  <c r="AV83" i="6"/>
  <c r="AR83" i="6"/>
  <c r="AQ83" i="6"/>
  <c r="AK74" i="13" l="1"/>
  <c r="AF74" i="13"/>
  <c r="AL74" i="13"/>
  <c r="AG74" i="13"/>
  <c r="AM74" i="13"/>
  <c r="AH74" i="13"/>
  <c r="AN74" i="13"/>
  <c r="G74" i="13" s="1"/>
  <c r="AI74" i="13"/>
  <c r="AD74" i="13"/>
  <c r="AJ74" i="13"/>
  <c r="AE74" i="13"/>
  <c r="AB83" i="6"/>
  <c r="AN83" i="6" s="1"/>
  <c r="G83" i="6" s="1"/>
  <c r="AH83" i="6" l="1"/>
  <c r="AG83" i="6"/>
  <c r="AF83" i="6"/>
  <c r="AK83" i="6"/>
  <c r="AE83" i="6"/>
  <c r="AL83" i="6"/>
  <c r="AM83" i="6"/>
  <c r="AI83" i="6"/>
  <c r="AJ83" i="6"/>
  <c r="AD83" i="6"/>
  <c r="P92" i="13"/>
  <c r="U94" i="13"/>
  <c r="AA75" i="13"/>
  <c r="F74" i="13"/>
  <c r="U101" i="6"/>
  <c r="V101" i="6" s="1"/>
  <c r="P109" i="6"/>
  <c r="AA84" i="6"/>
  <c r="Q84" i="6" s="1"/>
  <c r="AC84" i="6" s="1"/>
  <c r="F83" i="6"/>
  <c r="V75" i="13" l="1"/>
  <c r="Q75" i="13"/>
  <c r="M92" i="13"/>
  <c r="I74" i="13"/>
  <c r="X94" i="13"/>
  <c r="H74" i="13"/>
  <c r="Z75" i="13"/>
  <c r="X101" i="6"/>
  <c r="M109" i="6"/>
  <c r="Z84" i="6"/>
  <c r="H83" i="6"/>
  <c r="I83" i="6"/>
  <c r="Y75" i="13" l="1"/>
  <c r="N75" i="13"/>
  <c r="AC75" i="13"/>
  <c r="N84" i="6"/>
  <c r="Y84" i="6"/>
  <c r="AO84" i="6"/>
  <c r="AR84" i="6"/>
  <c r="AU84" i="6"/>
  <c r="AV84" i="6"/>
  <c r="AP84" i="6"/>
  <c r="AX84" i="6"/>
  <c r="AY84" i="6"/>
  <c r="AW84" i="6"/>
  <c r="AT84" i="6"/>
  <c r="AS84" i="6"/>
  <c r="AQ84" i="6"/>
  <c r="AB75" i="13" l="1"/>
  <c r="AX75" i="13"/>
  <c r="AS75" i="13"/>
  <c r="AY75" i="13"/>
  <c r="AT75" i="13"/>
  <c r="AO75" i="13"/>
  <c r="AU75" i="13"/>
  <c r="AP75" i="13"/>
  <c r="AV75" i="13"/>
  <c r="AQ75" i="13"/>
  <c r="AW75" i="13"/>
  <c r="AR75" i="13"/>
  <c r="AM75" i="13"/>
  <c r="AH75" i="13"/>
  <c r="AN75" i="13"/>
  <c r="AI75" i="13"/>
  <c r="AD75" i="13"/>
  <c r="AJ75" i="13"/>
  <c r="AE75" i="13"/>
  <c r="AK75" i="13"/>
  <c r="AF75" i="13"/>
  <c r="AL75" i="13"/>
  <c r="AG75" i="13"/>
  <c r="AB84" i="6"/>
  <c r="AN84" i="6" s="1"/>
  <c r="G84" i="6" s="1"/>
  <c r="G75" i="13" l="1"/>
  <c r="AF84" i="6"/>
  <c r="AK84" i="6"/>
  <c r="AH84" i="6"/>
  <c r="AI84" i="6"/>
  <c r="F75" i="13"/>
  <c r="P93" i="13"/>
  <c r="U96" i="13"/>
  <c r="AA76" i="13"/>
  <c r="AD84" i="6"/>
  <c r="AG84" i="6"/>
  <c r="AL84" i="6"/>
  <c r="AJ84" i="6"/>
  <c r="AM84" i="6"/>
  <c r="AE84" i="6"/>
  <c r="U103" i="6"/>
  <c r="V103" i="6" s="1"/>
  <c r="P101" i="6"/>
  <c r="AA85" i="6"/>
  <c r="Q85" i="6" s="1"/>
  <c r="AC85" i="6" s="1"/>
  <c r="Q76" i="13" l="1"/>
  <c r="V76" i="13"/>
  <c r="AC76" i="13" s="1"/>
  <c r="M93" i="13"/>
  <c r="I75" i="13"/>
  <c r="H75" i="13"/>
  <c r="X96" i="13"/>
  <c r="Z76" i="13"/>
  <c r="F84" i="6"/>
  <c r="X103" i="6"/>
  <c r="M101" i="6"/>
  <c r="Z85" i="6"/>
  <c r="I84" i="6"/>
  <c r="H84" i="6"/>
  <c r="Y76" i="13" l="1"/>
  <c r="N76" i="13"/>
  <c r="AU76" i="13"/>
  <c r="AP76" i="13"/>
  <c r="AV76" i="13"/>
  <c r="AW76" i="13"/>
  <c r="AQ76" i="13"/>
  <c r="AT76" i="13"/>
  <c r="AO76" i="13"/>
  <c r="AR76" i="13"/>
  <c r="AX76" i="13"/>
  <c r="AS76" i="13"/>
  <c r="AY76" i="13"/>
  <c r="N85" i="6"/>
  <c r="Y85" i="6"/>
  <c r="AO85" i="6"/>
  <c r="AQ85" i="6"/>
  <c r="AW85" i="6"/>
  <c r="AX85" i="6"/>
  <c r="AY85" i="6"/>
  <c r="AR85" i="6"/>
  <c r="AU85" i="6"/>
  <c r="AS85" i="6"/>
  <c r="AV85" i="6"/>
  <c r="AP85" i="6"/>
  <c r="AT85" i="6"/>
  <c r="AB76" i="13" l="1"/>
  <c r="AM76" i="13" s="1"/>
  <c r="AB85" i="6"/>
  <c r="AD85" i="6" s="1"/>
  <c r="AK76" i="13" l="1"/>
  <c r="AI76" i="13"/>
  <c r="AG76" i="13"/>
  <c r="AE76" i="13"/>
  <c r="AN76" i="13"/>
  <c r="G76" i="13" s="1"/>
  <c r="AF76" i="13"/>
  <c r="AD76" i="13"/>
  <c r="AL76" i="13"/>
  <c r="AJ76" i="13"/>
  <c r="AH76" i="13"/>
  <c r="U87" i="13"/>
  <c r="AA77" i="13"/>
  <c r="AM85" i="6"/>
  <c r="AE85" i="6"/>
  <c r="AI85" i="6"/>
  <c r="AH85" i="6"/>
  <c r="AL85" i="6"/>
  <c r="AJ85" i="6"/>
  <c r="AK85" i="6"/>
  <c r="AN85" i="6"/>
  <c r="G85" i="6" s="1"/>
  <c r="AF85" i="6"/>
  <c r="AG85" i="6"/>
  <c r="AA86" i="6"/>
  <c r="Q86" i="6" s="1"/>
  <c r="AC86" i="6" s="1"/>
  <c r="F76" i="13" l="1"/>
  <c r="H76" i="13" s="1"/>
  <c r="Q77" i="13"/>
  <c r="V77" i="13"/>
  <c r="AC77" i="13" s="1"/>
  <c r="X87" i="13"/>
  <c r="I76" i="13"/>
  <c r="Z77" i="13"/>
  <c r="F85" i="6"/>
  <c r="I85" i="6" s="1"/>
  <c r="P107" i="6"/>
  <c r="U109" i="6"/>
  <c r="V109" i="6" s="1"/>
  <c r="Z86" i="6"/>
  <c r="M107" i="6" l="1"/>
  <c r="H85" i="6"/>
  <c r="X109" i="6"/>
  <c r="N77" i="13"/>
  <c r="Y77" i="13"/>
  <c r="AO77" i="13"/>
  <c r="AU77" i="13"/>
  <c r="AP77" i="13"/>
  <c r="AQ77" i="13"/>
  <c r="AV77" i="13"/>
  <c r="AR77" i="13"/>
  <c r="AS77" i="13"/>
  <c r="AY77" i="13"/>
  <c r="AT77" i="13"/>
  <c r="AW77" i="13"/>
  <c r="AX77" i="13"/>
  <c r="X95" i="13"/>
  <c r="M100" i="13"/>
  <c r="N86" i="6"/>
  <c r="Y86" i="6"/>
  <c r="AQ86" i="6"/>
  <c r="AY86" i="6"/>
  <c r="AV86" i="6"/>
  <c r="AS86" i="6"/>
  <c r="AT86" i="6"/>
  <c r="AW86" i="6"/>
  <c r="AR86" i="6"/>
  <c r="AO86" i="6"/>
  <c r="AX86" i="6"/>
  <c r="AU86" i="6"/>
  <c r="AP86" i="6"/>
  <c r="AB77" i="13" l="1"/>
  <c r="U95" i="13"/>
  <c r="P100" i="13"/>
  <c r="AB86" i="6"/>
  <c r="AD86" i="6" s="1"/>
  <c r="AI86" i="6" l="1"/>
  <c r="AJ86" i="6"/>
  <c r="AK77" i="13"/>
  <c r="AG77" i="13"/>
  <c r="AM77" i="13"/>
  <c r="AH77" i="13"/>
  <c r="AD77" i="13"/>
  <c r="AN77" i="13"/>
  <c r="G77" i="13" s="1"/>
  <c r="AI77" i="13"/>
  <c r="AJ77" i="13"/>
  <c r="AE77" i="13"/>
  <c r="AF77" i="13"/>
  <c r="AL77" i="13"/>
  <c r="AF86" i="6"/>
  <c r="AK86" i="6"/>
  <c r="AH86" i="6"/>
  <c r="AL86" i="6"/>
  <c r="AE86" i="6"/>
  <c r="AM86" i="6"/>
  <c r="AN86" i="6"/>
  <c r="G86" i="6" s="1"/>
  <c r="P102" i="6" s="1"/>
  <c r="AG86" i="6"/>
  <c r="U106" i="6"/>
  <c r="V106" i="6" s="1"/>
  <c r="AA87" i="6"/>
  <c r="Q87" i="6" s="1"/>
  <c r="AC87" i="6" s="1"/>
  <c r="P94" i="13" l="1"/>
  <c r="AA78" i="13"/>
  <c r="F77" i="13"/>
  <c r="F86" i="6"/>
  <c r="I86" i="6" s="1"/>
  <c r="Z87" i="6"/>
  <c r="N87" i="6" s="1"/>
  <c r="X106" i="6"/>
  <c r="M94" i="13" l="1"/>
  <c r="H77" i="13"/>
  <c r="I77" i="13"/>
  <c r="Z78" i="13"/>
  <c r="V78" i="13"/>
  <c r="Q78" i="13"/>
  <c r="P97" i="13"/>
  <c r="M97" i="13"/>
  <c r="H86" i="6"/>
  <c r="Y87" i="6"/>
  <c r="AB87" i="6" s="1"/>
  <c r="AP87" i="6"/>
  <c r="AO87" i="6"/>
  <c r="AY87" i="6"/>
  <c r="AW87" i="6"/>
  <c r="AT87" i="6"/>
  <c r="AV87" i="6"/>
  <c r="AU87" i="6"/>
  <c r="AR87" i="6"/>
  <c r="AX87" i="6"/>
  <c r="AS87" i="6"/>
  <c r="AQ87" i="6"/>
  <c r="AC78" i="13" l="1"/>
  <c r="AX78" i="13" s="1"/>
  <c r="AT78" i="13"/>
  <c r="Y78" i="13"/>
  <c r="N78" i="13"/>
  <c r="AD87" i="6"/>
  <c r="AN87" i="6"/>
  <c r="G87" i="6" s="1"/>
  <c r="AI87" i="6"/>
  <c r="AF87" i="6"/>
  <c r="AH87" i="6"/>
  <c r="AK87" i="6"/>
  <c r="AE87" i="6"/>
  <c r="AJ87" i="6"/>
  <c r="AM87" i="6"/>
  <c r="AG87" i="6"/>
  <c r="AL87" i="6"/>
  <c r="AU78" i="13" l="1"/>
  <c r="AS78" i="13"/>
  <c r="AP78" i="13"/>
  <c r="AW78" i="13"/>
  <c r="AQ78" i="13"/>
  <c r="AO78" i="13"/>
  <c r="AR78" i="13"/>
  <c r="AY78" i="13"/>
  <c r="AV78" i="13"/>
  <c r="AB78" i="13"/>
  <c r="P103" i="6"/>
  <c r="U105" i="6"/>
  <c r="V105" i="6" s="1"/>
  <c r="AA88" i="6"/>
  <c r="Q88" i="6" s="1"/>
  <c r="AC88" i="6" s="1"/>
  <c r="F87" i="6"/>
  <c r="AK78" i="13" l="1"/>
  <c r="AF78" i="13"/>
  <c r="AM78" i="13"/>
  <c r="AE78" i="13"/>
  <c r="AL78" i="13"/>
  <c r="AG78" i="13"/>
  <c r="AH78" i="13"/>
  <c r="AN78" i="13"/>
  <c r="G78" i="13" s="1"/>
  <c r="AI78" i="13"/>
  <c r="AD78" i="13"/>
  <c r="AJ78" i="13"/>
  <c r="Z88" i="6"/>
  <c r="N88" i="6" s="1"/>
  <c r="X105" i="6"/>
  <c r="I87" i="6"/>
  <c r="H87" i="6"/>
  <c r="P88" i="13" l="1"/>
  <c r="U97" i="13"/>
  <c r="AA79" i="13"/>
  <c r="F78" i="13"/>
  <c r="Y88" i="6"/>
  <c r="AB88" i="6" s="1"/>
  <c r="AP88" i="6"/>
  <c r="AV88" i="6"/>
  <c r="AS88" i="6"/>
  <c r="AR88" i="6"/>
  <c r="AU88" i="6"/>
  <c r="AO88" i="6"/>
  <c r="AW88" i="6"/>
  <c r="AX88" i="6"/>
  <c r="AY88" i="6"/>
  <c r="AT88" i="6"/>
  <c r="AQ88" i="6"/>
  <c r="X97" i="13" l="1"/>
  <c r="M88" i="13"/>
  <c r="H78" i="13"/>
  <c r="Z79" i="13"/>
  <c r="Q79" i="13"/>
  <c r="V79" i="13"/>
  <c r="I78" i="13"/>
  <c r="AD88" i="6"/>
  <c r="AN88" i="6"/>
  <c r="G88" i="6" s="1"/>
  <c r="AM88" i="6"/>
  <c r="AH88" i="6"/>
  <c r="AG88" i="6"/>
  <c r="AK88" i="6"/>
  <c r="AF88" i="6"/>
  <c r="AE88" i="6"/>
  <c r="AI88" i="6"/>
  <c r="AL88" i="6"/>
  <c r="AJ88" i="6"/>
  <c r="AC79" i="13" l="1"/>
  <c r="N79" i="13"/>
  <c r="Y79" i="13"/>
  <c r="P104" i="6"/>
  <c r="U102" i="6"/>
  <c r="V102" i="6" s="1"/>
  <c r="AA89" i="6"/>
  <c r="Q89" i="6" s="1"/>
  <c r="AC89" i="6" s="1"/>
  <c r="F88" i="6"/>
  <c r="AB79" i="13" l="1"/>
  <c r="AP79" i="13"/>
  <c r="AR79" i="13"/>
  <c r="AT79" i="13"/>
  <c r="AV79" i="13"/>
  <c r="AX79" i="13"/>
  <c r="AO79" i="13"/>
  <c r="AQ79" i="13"/>
  <c r="AS79" i="13"/>
  <c r="AU79" i="13"/>
  <c r="AW79" i="13"/>
  <c r="AY79" i="13"/>
  <c r="X102" i="6"/>
  <c r="M104" i="6"/>
  <c r="Z89" i="6"/>
  <c r="I88" i="6"/>
  <c r="H88" i="6"/>
  <c r="AM79" i="13" l="1"/>
  <c r="AH79" i="13"/>
  <c r="AN79" i="13"/>
  <c r="G79" i="13" s="1"/>
  <c r="AE79" i="13"/>
  <c r="AK79" i="13"/>
  <c r="AF79" i="13"/>
  <c r="AL79" i="13"/>
  <c r="AG79" i="13"/>
  <c r="AI79" i="13"/>
  <c r="AD79" i="13"/>
  <c r="AJ79" i="13"/>
  <c r="N89" i="6"/>
  <c r="Y89" i="6"/>
  <c r="AT89" i="6"/>
  <c r="AX89" i="6"/>
  <c r="AR89" i="6"/>
  <c r="AS89" i="6"/>
  <c r="AP89" i="6"/>
  <c r="AO89" i="6"/>
  <c r="AW89" i="6"/>
  <c r="AU89" i="6"/>
  <c r="AQ89" i="6"/>
  <c r="AY89" i="6"/>
  <c r="AV89" i="6"/>
  <c r="F79" i="13" l="1"/>
  <c r="U92" i="13"/>
  <c r="P98" i="13"/>
  <c r="AA80" i="13"/>
  <c r="M98" i="13"/>
  <c r="X92" i="13"/>
  <c r="I79" i="13"/>
  <c r="H79" i="13"/>
  <c r="Z80" i="13"/>
  <c r="AB89" i="6"/>
  <c r="AD89" i="6" s="1"/>
  <c r="V80" i="13" l="1"/>
  <c r="Q80" i="13"/>
  <c r="Y80" i="13"/>
  <c r="N80" i="13"/>
  <c r="AF89" i="6"/>
  <c r="AG89" i="6"/>
  <c r="AL89" i="6"/>
  <c r="AK89" i="6"/>
  <c r="AI89" i="6"/>
  <c r="AE89" i="6"/>
  <c r="AH89" i="6"/>
  <c r="AN89" i="6"/>
  <c r="G89" i="6" s="1"/>
  <c r="AJ89" i="6"/>
  <c r="AM89" i="6"/>
  <c r="U108" i="6"/>
  <c r="V108" i="6" s="1"/>
  <c r="P106" i="6"/>
  <c r="AA90" i="6"/>
  <c r="Q90" i="6" s="1"/>
  <c r="AC90" i="6" s="1"/>
  <c r="AB80" i="13" l="1"/>
  <c r="AC80" i="13"/>
  <c r="F89" i="6"/>
  <c r="H89" i="6" s="1"/>
  <c r="Z90" i="6"/>
  <c r="Y90" i="6" s="1"/>
  <c r="X108" i="6"/>
  <c r="I89" i="6" l="1"/>
  <c r="AQ80" i="13"/>
  <c r="AO80" i="13"/>
  <c r="AX80" i="13"/>
  <c r="AW80" i="13"/>
  <c r="AU80" i="13"/>
  <c r="AS80" i="13"/>
  <c r="AV80" i="13"/>
  <c r="AT80" i="13"/>
  <c r="AR80" i="13"/>
  <c r="AY80" i="13"/>
  <c r="AP80" i="13"/>
  <c r="AJ80" i="13"/>
  <c r="AE80" i="13"/>
  <c r="AK80" i="13"/>
  <c r="AL80" i="13"/>
  <c r="AH80" i="13"/>
  <c r="AF80" i="13"/>
  <c r="AG80" i="13"/>
  <c r="AM80" i="13"/>
  <c r="AN80" i="13"/>
  <c r="AI80" i="13"/>
  <c r="AD80" i="13"/>
  <c r="N90" i="6"/>
  <c r="AB90" i="6" s="1"/>
  <c r="AW90" i="6"/>
  <c r="AS90" i="6"/>
  <c r="AO90" i="6"/>
  <c r="AY90" i="6"/>
  <c r="AV90" i="6"/>
  <c r="AQ90" i="6"/>
  <c r="AX90" i="6"/>
  <c r="AP90" i="6"/>
  <c r="AR90" i="6"/>
  <c r="AU90" i="6"/>
  <c r="AT90" i="6"/>
  <c r="F80" i="13" l="1"/>
  <c r="G80" i="13"/>
  <c r="P99" i="13"/>
  <c r="U98" i="13"/>
  <c r="AA81" i="13"/>
  <c r="X98" i="13"/>
  <c r="M99" i="13"/>
  <c r="I80" i="13"/>
  <c r="H80" i="13"/>
  <c r="Z81" i="13"/>
  <c r="AD90" i="6"/>
  <c r="AN90" i="6"/>
  <c r="G90" i="6" s="1"/>
  <c r="AH90" i="6"/>
  <c r="AE90" i="6"/>
  <c r="AG90" i="6"/>
  <c r="AI90" i="6"/>
  <c r="AM90" i="6"/>
  <c r="AF90" i="6"/>
  <c r="AL90" i="6"/>
  <c r="AK90" i="6"/>
  <c r="AJ90" i="6"/>
  <c r="Y81" i="13" l="1"/>
  <c r="N81" i="13"/>
  <c r="V81" i="13"/>
  <c r="Q81" i="13"/>
  <c r="P105" i="6"/>
  <c r="U107" i="6"/>
  <c r="V107" i="6" s="1"/>
  <c r="AA91" i="6"/>
  <c r="Q91" i="6" s="1"/>
  <c r="AC91" i="6" s="1"/>
  <c r="F90" i="6"/>
  <c r="AB81" i="13" l="1"/>
  <c r="AC81" i="13"/>
  <c r="AX81" i="13" s="1"/>
  <c r="AO81" i="13"/>
  <c r="AG81" i="13"/>
  <c r="AM81" i="13"/>
  <c r="AH81" i="13"/>
  <c r="AN81" i="13"/>
  <c r="AI81" i="13"/>
  <c r="AD81" i="13"/>
  <c r="AJ81" i="13"/>
  <c r="AK81" i="13"/>
  <c r="AF81" i="13"/>
  <c r="AL81" i="13"/>
  <c r="AE81" i="13"/>
  <c r="X107" i="6"/>
  <c r="M105" i="6"/>
  <c r="Z91" i="6"/>
  <c r="H90" i="6"/>
  <c r="I90" i="6"/>
  <c r="AY81" i="13" l="1"/>
  <c r="AS81" i="13"/>
  <c r="AV81" i="13"/>
  <c r="AW81" i="13"/>
  <c r="AR81" i="13"/>
  <c r="AP81" i="13"/>
  <c r="AQ81" i="13"/>
  <c r="AU81" i="13"/>
  <c r="AT81" i="13"/>
  <c r="F81" i="13"/>
  <c r="N91" i="6"/>
  <c r="Y91" i="6"/>
  <c r="AY91" i="6"/>
  <c r="AP91" i="6"/>
  <c r="AV91" i="6"/>
  <c r="AW91" i="6"/>
  <c r="AU91" i="6"/>
  <c r="AR91" i="6"/>
  <c r="AQ91" i="6"/>
  <c r="AT91" i="6"/>
  <c r="AS91" i="6"/>
  <c r="AO91" i="6"/>
  <c r="AX91" i="6"/>
  <c r="G81" i="13" l="1"/>
  <c r="M95" i="13"/>
  <c r="X99" i="13"/>
  <c r="H81" i="13"/>
  <c r="I81" i="13"/>
  <c r="Z82" i="13"/>
  <c r="U99" i="13"/>
  <c r="P95" i="13"/>
  <c r="AA82" i="13"/>
  <c r="AB91" i="6"/>
  <c r="AN91" i="6" s="1"/>
  <c r="G91" i="6" s="1"/>
  <c r="AH91" i="6" l="1"/>
  <c r="AL91" i="6"/>
  <c r="Y82" i="13"/>
  <c r="N82" i="13"/>
  <c r="Q82" i="13"/>
  <c r="V82" i="13"/>
  <c r="AG91" i="6"/>
  <c r="P108" i="6"/>
  <c r="U104" i="6"/>
  <c r="V104" i="6" s="1"/>
  <c r="AF91" i="6"/>
  <c r="AE91" i="6"/>
  <c r="AI91" i="6"/>
  <c r="AM91" i="6"/>
  <c r="AD91" i="6"/>
  <c r="AJ91" i="6"/>
  <c r="AK91" i="6"/>
  <c r="AA92" i="6"/>
  <c r="Q92" i="6" s="1"/>
  <c r="AC92" i="6" s="1"/>
  <c r="AB82" i="13" l="1"/>
  <c r="AI82" i="13" s="1"/>
  <c r="AC82" i="13"/>
  <c r="AW82" i="13" s="1"/>
  <c r="AL82" i="13"/>
  <c r="AF82" i="13"/>
  <c r="AK82" i="13"/>
  <c r="AE82" i="13"/>
  <c r="AG82" i="13"/>
  <c r="AJ82" i="13"/>
  <c r="F91" i="6"/>
  <c r="X104" i="6"/>
  <c r="M108" i="6"/>
  <c r="Z92" i="6"/>
  <c r="H91" i="6"/>
  <c r="I91" i="6"/>
  <c r="AD82" i="13" l="1"/>
  <c r="AY82" i="13"/>
  <c r="AP82" i="13"/>
  <c r="AR82" i="13"/>
  <c r="AV82" i="13"/>
  <c r="AO82" i="13"/>
  <c r="AM82" i="13"/>
  <c r="AN82" i="13"/>
  <c r="AH82" i="13"/>
  <c r="AS82" i="13"/>
  <c r="AU82" i="13"/>
  <c r="AT82" i="13"/>
  <c r="AQ82" i="13"/>
  <c r="AX82" i="13"/>
  <c r="N92" i="6"/>
  <c r="Y92" i="6"/>
  <c r="AT92" i="6"/>
  <c r="AO92" i="6"/>
  <c r="AP92" i="6"/>
  <c r="AV92" i="6"/>
  <c r="AX92" i="6"/>
  <c r="AQ92" i="6"/>
  <c r="AY92" i="6"/>
  <c r="AU92" i="6"/>
  <c r="AS92" i="6"/>
  <c r="AR92" i="6"/>
  <c r="AW92" i="6"/>
  <c r="F82" i="13" l="1"/>
  <c r="G82" i="13"/>
  <c r="H82" i="13" s="1"/>
  <c r="X100" i="13"/>
  <c r="M96" i="13"/>
  <c r="Z83" i="13"/>
  <c r="AB92" i="6"/>
  <c r="AD92" i="6" s="1"/>
  <c r="I82" i="13" l="1"/>
  <c r="U100" i="13"/>
  <c r="P96" i="13"/>
  <c r="AA83" i="13"/>
  <c r="AJ92" i="6"/>
  <c r="Y83" i="13"/>
  <c r="N83" i="13"/>
  <c r="AE92" i="6"/>
  <c r="AL92" i="6"/>
  <c r="AH92" i="6"/>
  <c r="AI92" i="6"/>
  <c r="AG92" i="6"/>
  <c r="AM92" i="6"/>
  <c r="AN92" i="6"/>
  <c r="G92" i="6" s="1"/>
  <c r="P113" i="6" s="1"/>
  <c r="AK92" i="6"/>
  <c r="AF92" i="6"/>
  <c r="AA93" i="6"/>
  <c r="Q93" i="6" s="1"/>
  <c r="AC93" i="6" s="1"/>
  <c r="U121" i="6" l="1"/>
  <c r="V121" i="6" s="1"/>
  <c r="Q83" i="13"/>
  <c r="V83" i="13"/>
  <c r="AC83" i="13" s="1"/>
  <c r="AB83" i="13"/>
  <c r="AM83" i="13" s="1"/>
  <c r="F92" i="6"/>
  <c r="X121" i="6" s="1"/>
  <c r="M113" i="6"/>
  <c r="Z93" i="6"/>
  <c r="I92" i="6" l="1"/>
  <c r="H92" i="6"/>
  <c r="AH83" i="13"/>
  <c r="AF83" i="13"/>
  <c r="AR83" i="13"/>
  <c r="AO83" i="13"/>
  <c r="AW83" i="13"/>
  <c r="AT83" i="13"/>
  <c r="AQ83" i="13"/>
  <c r="AY83" i="13"/>
  <c r="AV83" i="13"/>
  <c r="AS83" i="13"/>
  <c r="AU83" i="13"/>
  <c r="AX83" i="13"/>
  <c r="AP83" i="13"/>
  <c r="AK83" i="13"/>
  <c r="AG83" i="13"/>
  <c r="AI83" i="13"/>
  <c r="AJ83" i="13"/>
  <c r="AL83" i="13"/>
  <c r="AD83" i="13"/>
  <c r="AN83" i="13"/>
  <c r="AE83" i="13"/>
  <c r="N93" i="6"/>
  <c r="Y93" i="6"/>
  <c r="AS93" i="6"/>
  <c r="AX93" i="6"/>
  <c r="AT93" i="6"/>
  <c r="AV93" i="6"/>
  <c r="AR93" i="6"/>
  <c r="AU93" i="6"/>
  <c r="AY93" i="6"/>
  <c r="AQ93" i="6"/>
  <c r="AO93" i="6"/>
  <c r="AP93" i="6"/>
  <c r="AW93" i="6"/>
  <c r="G83" i="13" l="1"/>
  <c r="AA84" i="13" s="1"/>
  <c r="Q84" i="13" s="1"/>
  <c r="F83" i="13"/>
  <c r="Z84" i="13" s="1"/>
  <c r="Y84" i="13" s="1"/>
  <c r="AB93" i="6"/>
  <c r="AG93" i="6" s="1"/>
  <c r="V84" i="13" l="1"/>
  <c r="N84" i="13"/>
  <c r="H83" i="13"/>
  <c r="I83" i="13"/>
  <c r="AC84" i="13"/>
  <c r="AX84" i="13" s="1"/>
  <c r="AB84" i="13"/>
  <c r="AS84" i="13"/>
  <c r="AO84" i="13"/>
  <c r="AP84" i="13"/>
  <c r="AF93" i="6"/>
  <c r="AK93" i="6"/>
  <c r="AH93" i="6"/>
  <c r="AI93" i="6"/>
  <c r="AL93" i="6"/>
  <c r="AE93" i="6"/>
  <c r="AD93" i="6"/>
  <c r="AM93" i="6"/>
  <c r="AJ93" i="6"/>
  <c r="AN93" i="6"/>
  <c r="G93" i="6" s="1"/>
  <c r="AA94" i="6"/>
  <c r="Q94" i="6" s="1"/>
  <c r="AC94" i="6" s="1"/>
  <c r="AQ84" i="13" l="1"/>
  <c r="AU84" i="13"/>
  <c r="AR84" i="13"/>
  <c r="AY84" i="13"/>
  <c r="AT84" i="13"/>
  <c r="AW84" i="13"/>
  <c r="AV84" i="13"/>
  <c r="AM84" i="13"/>
  <c r="AH84" i="13"/>
  <c r="AN84" i="13"/>
  <c r="AI84" i="13"/>
  <c r="AJ84" i="13"/>
  <c r="AK84" i="13"/>
  <c r="AG84" i="13"/>
  <c r="AD84" i="13"/>
  <c r="AE84" i="13"/>
  <c r="AF84" i="13"/>
  <c r="AL84" i="13"/>
  <c r="F93" i="6"/>
  <c r="X114" i="6"/>
  <c r="P112" i="6"/>
  <c r="U114" i="6"/>
  <c r="V114" i="6" s="1"/>
  <c r="M112" i="6"/>
  <c r="Z94" i="6"/>
  <c r="H93" i="6"/>
  <c r="I93" i="6"/>
  <c r="G84" i="13" l="1"/>
  <c r="F84" i="13"/>
  <c r="P102" i="13"/>
  <c r="AA85" i="13"/>
  <c r="U107" i="13"/>
  <c r="N94" i="6"/>
  <c r="Y94" i="6"/>
  <c r="AY94" i="6"/>
  <c r="AQ94" i="6"/>
  <c r="AW94" i="6"/>
  <c r="AV94" i="6"/>
  <c r="AX94" i="6"/>
  <c r="AR94" i="6"/>
  <c r="AS94" i="6"/>
  <c r="AT94" i="6"/>
  <c r="AO94" i="6"/>
  <c r="AU94" i="6"/>
  <c r="AP94" i="6"/>
  <c r="Q85" i="13" l="1"/>
  <c r="V85" i="13"/>
  <c r="AC85" i="13" s="1"/>
  <c r="M102" i="13"/>
  <c r="H84" i="13"/>
  <c r="I84" i="13"/>
  <c r="Z85" i="13"/>
  <c r="X107" i="13"/>
  <c r="AB94" i="6"/>
  <c r="AN94" i="6" s="1"/>
  <c r="G94" i="6" s="1"/>
  <c r="AJ94" i="6" l="1"/>
  <c r="AE94" i="6"/>
  <c r="AH94" i="6"/>
  <c r="AG94" i="6"/>
  <c r="AK94" i="6"/>
  <c r="AL94" i="6"/>
  <c r="AM94" i="6"/>
  <c r="AD94" i="6"/>
  <c r="AI94" i="6"/>
  <c r="AF94" i="6"/>
  <c r="N85" i="13"/>
  <c r="Y85" i="13"/>
  <c r="AT85" i="13"/>
  <c r="AQ85" i="13"/>
  <c r="AR85" i="13"/>
  <c r="AO85" i="13"/>
  <c r="AX85" i="13"/>
  <c r="AS85" i="13"/>
  <c r="AP85" i="13"/>
  <c r="AU85" i="13"/>
  <c r="AY85" i="13"/>
  <c r="AV85" i="13"/>
  <c r="AW85" i="13"/>
  <c r="P118" i="6"/>
  <c r="U110" i="6"/>
  <c r="V110" i="6" s="1"/>
  <c r="AA95" i="6"/>
  <c r="Q95" i="6" s="1"/>
  <c r="AC95" i="6" s="1"/>
  <c r="F94" i="6"/>
  <c r="AB85" i="13" l="1"/>
  <c r="X110" i="6"/>
  <c r="M118" i="6"/>
  <c r="Z95" i="6"/>
  <c r="H94" i="6"/>
  <c r="I94" i="6"/>
  <c r="AG85" i="13" l="1"/>
  <c r="AM85" i="13"/>
  <c r="AH85" i="13"/>
  <c r="AN85" i="13"/>
  <c r="G85" i="13" s="1"/>
  <c r="AI85" i="13"/>
  <c r="AD85" i="13"/>
  <c r="AF85" i="13"/>
  <c r="AJ85" i="13"/>
  <c r="AE85" i="13"/>
  <c r="AK85" i="13"/>
  <c r="AL85" i="13"/>
  <c r="N95" i="6"/>
  <c r="Y95" i="6"/>
  <c r="AP95" i="6"/>
  <c r="AO95" i="6"/>
  <c r="AQ95" i="6"/>
  <c r="AS95" i="6"/>
  <c r="AW95" i="6"/>
  <c r="AV95" i="6"/>
  <c r="AY95" i="6"/>
  <c r="AU95" i="6"/>
  <c r="AR95" i="6"/>
  <c r="AT95" i="6"/>
  <c r="AX95" i="6"/>
  <c r="U106" i="13" l="1"/>
  <c r="AA86" i="13"/>
  <c r="F85" i="13"/>
  <c r="P103" i="13"/>
  <c r="U93" i="13"/>
  <c r="AB95" i="6"/>
  <c r="AN95" i="6" s="1"/>
  <c r="G95" i="6" s="1"/>
  <c r="AE95" i="6" l="1"/>
  <c r="AM95" i="6"/>
  <c r="AJ95" i="6"/>
  <c r="AL95" i="6"/>
  <c r="AI95" i="6"/>
  <c r="AH95" i="6"/>
  <c r="AF95" i="6"/>
  <c r="AD95" i="6"/>
  <c r="AK95" i="6"/>
  <c r="AG95" i="6"/>
  <c r="H85" i="13"/>
  <c r="I85" i="13"/>
  <c r="X106" i="13"/>
  <c r="Z86" i="13"/>
  <c r="V86" i="13"/>
  <c r="Q86" i="13"/>
  <c r="M103" i="13"/>
  <c r="X93" i="13"/>
  <c r="P110" i="6"/>
  <c r="U111" i="6"/>
  <c r="V111" i="6" s="1"/>
  <c r="AA96" i="6"/>
  <c r="Q96" i="6" s="1"/>
  <c r="AC96" i="6" s="1"/>
  <c r="F95" i="6"/>
  <c r="AC86" i="13" l="1"/>
  <c r="AV86" i="13"/>
  <c r="AW86" i="13"/>
  <c r="AO86" i="13"/>
  <c r="AP86" i="13"/>
  <c r="AR86" i="13"/>
  <c r="AT86" i="13"/>
  <c r="AQ86" i="13"/>
  <c r="AX86" i="13"/>
  <c r="AY86" i="13"/>
  <c r="AU86" i="13"/>
  <c r="AS86" i="13"/>
  <c r="Y86" i="13"/>
  <c r="N86" i="13"/>
  <c r="Z96" i="6"/>
  <c r="Y96" i="6" s="1"/>
  <c r="X111" i="6"/>
  <c r="I95" i="6"/>
  <c r="H95" i="6"/>
  <c r="AB86" i="13" l="1"/>
  <c r="N96" i="6"/>
  <c r="AB96" i="6" s="1"/>
  <c r="AW96" i="6"/>
  <c r="AX96" i="6"/>
  <c r="AS96" i="6"/>
  <c r="AQ96" i="6"/>
  <c r="AY96" i="6"/>
  <c r="AR96" i="6"/>
  <c r="AP96" i="6"/>
  <c r="AU96" i="6"/>
  <c r="AV96" i="6"/>
  <c r="AT96" i="6"/>
  <c r="AO96" i="6"/>
  <c r="AL86" i="13" l="1"/>
  <c r="AE86" i="13"/>
  <c r="AJ86" i="13"/>
  <c r="AD86" i="13"/>
  <c r="AI86" i="13"/>
  <c r="AF86" i="13"/>
  <c r="AM86" i="13"/>
  <c r="AG86" i="13"/>
  <c r="AN86" i="13"/>
  <c r="G86" i="13" s="1"/>
  <c r="AH86" i="13"/>
  <c r="AK86" i="13"/>
  <c r="P105" i="13"/>
  <c r="M105" i="13"/>
  <c r="AD96" i="6"/>
  <c r="AN96" i="6"/>
  <c r="G96" i="6" s="1"/>
  <c r="AG96" i="6"/>
  <c r="AK96" i="6"/>
  <c r="AH96" i="6"/>
  <c r="AE96" i="6"/>
  <c r="AL96" i="6"/>
  <c r="AF96" i="6"/>
  <c r="AI96" i="6"/>
  <c r="AM96" i="6"/>
  <c r="AJ96" i="6"/>
  <c r="F86" i="13" l="1"/>
  <c r="U101" i="13"/>
  <c r="AA87" i="13"/>
  <c r="P114" i="6"/>
  <c r="U113" i="6"/>
  <c r="V113" i="6" s="1"/>
  <c r="AA97" i="6"/>
  <c r="Q97" i="6" s="1"/>
  <c r="AC97" i="6" s="1"/>
  <c r="F96" i="6"/>
  <c r="V87" i="13" l="1"/>
  <c r="Q87" i="13"/>
  <c r="X101" i="13"/>
  <c r="I86" i="13"/>
  <c r="H86" i="13"/>
  <c r="Z87" i="13"/>
  <c r="Z97" i="6"/>
  <c r="N97" i="6" s="1"/>
  <c r="X113" i="6"/>
  <c r="I96" i="6"/>
  <c r="H96" i="6"/>
  <c r="Y87" i="13" l="1"/>
  <c r="N87" i="13"/>
  <c r="AC87" i="13"/>
  <c r="Y97" i="6"/>
  <c r="AB97" i="6" s="1"/>
  <c r="AP97" i="6"/>
  <c r="AS97" i="6"/>
  <c r="AO97" i="6"/>
  <c r="AQ97" i="6"/>
  <c r="AV97" i="6"/>
  <c r="AU97" i="6"/>
  <c r="AW97" i="6"/>
  <c r="AR97" i="6"/>
  <c r="AY97" i="6"/>
  <c r="AX97" i="6"/>
  <c r="AT97" i="6"/>
  <c r="AB87" i="13" l="1"/>
  <c r="AE87" i="13" s="1"/>
  <c r="AW87" i="13"/>
  <c r="AS87" i="13"/>
  <c r="AP87" i="13"/>
  <c r="AU87" i="13"/>
  <c r="AQ87" i="13"/>
  <c r="AY87" i="13"/>
  <c r="AR87" i="13"/>
  <c r="AO87" i="13"/>
  <c r="AT87" i="13"/>
  <c r="AX87" i="13"/>
  <c r="AV87" i="13"/>
  <c r="AI87" i="13"/>
  <c r="AL87" i="13"/>
  <c r="AK87" i="13"/>
  <c r="AD87" i="13"/>
  <c r="AG87" i="13"/>
  <c r="AN87" i="13"/>
  <c r="G87" i="13" s="1"/>
  <c r="AJ87" i="13"/>
  <c r="AM87" i="13"/>
  <c r="AF87" i="13"/>
  <c r="AH87" i="13"/>
  <c r="U109" i="13"/>
  <c r="P107" i="13"/>
  <c r="X109" i="13"/>
  <c r="M107" i="13"/>
  <c r="AN97" i="6"/>
  <c r="G97" i="6" s="1"/>
  <c r="AD97" i="6"/>
  <c r="AG97" i="6"/>
  <c r="AF97" i="6"/>
  <c r="AL97" i="6"/>
  <c r="AH97" i="6"/>
  <c r="AK97" i="6"/>
  <c r="AM97" i="6"/>
  <c r="AE97" i="6"/>
  <c r="AI97" i="6"/>
  <c r="AJ97" i="6"/>
  <c r="F87" i="13" l="1"/>
  <c r="U104" i="13"/>
  <c r="AA88" i="13"/>
  <c r="P115" i="6"/>
  <c r="U112" i="6"/>
  <c r="V112" i="6" s="1"/>
  <c r="AA98" i="6"/>
  <c r="Q98" i="6" s="1"/>
  <c r="AC98" i="6" s="1"/>
  <c r="F97" i="6"/>
  <c r="V88" i="13" l="1"/>
  <c r="Q88" i="13"/>
  <c r="X104" i="13"/>
  <c r="H87" i="13"/>
  <c r="I87" i="13"/>
  <c r="Z88" i="13"/>
  <c r="Z98" i="6"/>
  <c r="N98" i="6" s="1"/>
  <c r="X112" i="6"/>
  <c r="H97" i="6"/>
  <c r="I97" i="6"/>
  <c r="N88" i="13" l="1"/>
  <c r="Y88" i="13"/>
  <c r="AC88" i="13"/>
  <c r="Y98" i="6"/>
  <c r="AB98" i="6" s="1"/>
  <c r="AW98" i="6"/>
  <c r="AR98" i="6"/>
  <c r="AX98" i="6"/>
  <c r="AT98" i="6"/>
  <c r="AS98" i="6"/>
  <c r="AV98" i="6"/>
  <c r="AY98" i="6"/>
  <c r="AP98" i="6"/>
  <c r="AO98" i="6"/>
  <c r="AU98" i="6"/>
  <c r="AQ98" i="6"/>
  <c r="AU88" i="13" l="1"/>
  <c r="AQ88" i="13"/>
  <c r="AS88" i="13"/>
  <c r="AP88" i="13"/>
  <c r="AW88" i="13"/>
  <c r="AY88" i="13"/>
  <c r="AV88" i="13"/>
  <c r="AR88" i="13"/>
  <c r="AT88" i="13"/>
  <c r="AX88" i="13"/>
  <c r="AO88" i="13"/>
  <c r="AB88" i="13"/>
  <c r="AN98" i="6"/>
  <c r="G98" i="6" s="1"/>
  <c r="AD98" i="6"/>
  <c r="AK98" i="6"/>
  <c r="AM98" i="6"/>
  <c r="AI98" i="6"/>
  <c r="AL98" i="6"/>
  <c r="AH98" i="6"/>
  <c r="AE98" i="6"/>
  <c r="AG98" i="6"/>
  <c r="AF98" i="6"/>
  <c r="AJ98" i="6"/>
  <c r="AL88" i="13" l="1"/>
  <c r="AG88" i="13"/>
  <c r="AM88" i="13"/>
  <c r="AH88" i="13"/>
  <c r="AN88" i="13"/>
  <c r="G88" i="13" s="1"/>
  <c r="AJ88" i="13"/>
  <c r="AD88" i="13"/>
  <c r="AI88" i="13"/>
  <c r="AE88" i="13"/>
  <c r="AK88" i="13"/>
  <c r="AF88" i="13"/>
  <c r="U117" i="6"/>
  <c r="V117" i="6" s="1"/>
  <c r="P116" i="6"/>
  <c r="AA99" i="6"/>
  <c r="Q99" i="6" s="1"/>
  <c r="AC99" i="6" s="1"/>
  <c r="F98" i="6"/>
  <c r="F88" i="13" l="1"/>
  <c r="H88" i="13" s="1"/>
  <c r="P106" i="13"/>
  <c r="AA89" i="13"/>
  <c r="Z99" i="6"/>
  <c r="Y99" i="6" s="1"/>
  <c r="X117" i="6"/>
  <c r="I98" i="6"/>
  <c r="H98" i="6"/>
  <c r="Q89" i="13" l="1"/>
  <c r="V89" i="13"/>
  <c r="AC89" i="13" s="1"/>
  <c r="I88" i="13"/>
  <c r="M106" i="13"/>
  <c r="Z89" i="13"/>
  <c r="N99" i="6"/>
  <c r="AB99" i="6" s="1"/>
  <c r="AS99" i="6"/>
  <c r="AT99" i="6"/>
  <c r="AO99" i="6"/>
  <c r="AR99" i="6"/>
  <c r="AW99" i="6"/>
  <c r="AY99" i="6"/>
  <c r="AU99" i="6"/>
  <c r="AP99" i="6"/>
  <c r="AX99" i="6"/>
  <c r="AQ99" i="6"/>
  <c r="AV99" i="6"/>
  <c r="N89" i="13" l="1"/>
  <c r="Y89" i="13"/>
  <c r="AV89" i="13"/>
  <c r="AQ89" i="13"/>
  <c r="AW89" i="13"/>
  <c r="AR89" i="13"/>
  <c r="AX89" i="13"/>
  <c r="AO89" i="13"/>
  <c r="AS89" i="13"/>
  <c r="AY89" i="13"/>
  <c r="AT89" i="13"/>
  <c r="AU89" i="13"/>
  <c r="AP89" i="13"/>
  <c r="AN99" i="6"/>
  <c r="G99" i="6" s="1"/>
  <c r="AD99" i="6"/>
  <c r="AL99" i="6"/>
  <c r="AI99" i="6"/>
  <c r="AF99" i="6"/>
  <c r="AE99" i="6"/>
  <c r="AJ99" i="6"/>
  <c r="AM99" i="6"/>
  <c r="AH99" i="6"/>
  <c r="AK99" i="6"/>
  <c r="AG99" i="6"/>
  <c r="AB89" i="13" l="1"/>
  <c r="U115" i="6"/>
  <c r="V115" i="6" s="1"/>
  <c r="P117" i="6"/>
  <c r="AA100" i="6"/>
  <c r="Q100" i="6" s="1"/>
  <c r="AC100" i="6" s="1"/>
  <c r="F99" i="6"/>
  <c r="AJ89" i="13" l="1"/>
  <c r="AE89" i="13"/>
  <c r="AK89" i="13"/>
  <c r="AL89" i="13"/>
  <c r="AG89" i="13"/>
  <c r="AN89" i="13"/>
  <c r="G89" i="13" s="1"/>
  <c r="AD89" i="13"/>
  <c r="AF89" i="13"/>
  <c r="AM89" i="13"/>
  <c r="AH89" i="13"/>
  <c r="AI89" i="13"/>
  <c r="Z100" i="6"/>
  <c r="N100" i="6" s="1"/>
  <c r="X115" i="6"/>
  <c r="I99" i="6"/>
  <c r="H99" i="6"/>
  <c r="F89" i="13" l="1"/>
  <c r="U105" i="13"/>
  <c r="AA90" i="13"/>
  <c r="Y100" i="6"/>
  <c r="AB100" i="6" s="1"/>
  <c r="AR100" i="6"/>
  <c r="AP100" i="6"/>
  <c r="AY100" i="6"/>
  <c r="AS100" i="6"/>
  <c r="AX100" i="6"/>
  <c r="AV100" i="6"/>
  <c r="AT100" i="6"/>
  <c r="AW100" i="6"/>
  <c r="AU100" i="6"/>
  <c r="AO100" i="6"/>
  <c r="AQ100" i="6"/>
  <c r="Q90" i="13" l="1"/>
  <c r="V90" i="13"/>
  <c r="AC90" i="13" s="1"/>
  <c r="X105" i="13"/>
  <c r="I89" i="13"/>
  <c r="H89" i="13"/>
  <c r="Z90" i="13"/>
  <c r="AD100" i="6"/>
  <c r="AM100" i="6"/>
  <c r="AE100" i="6"/>
  <c r="AG100" i="6"/>
  <c r="AH100" i="6"/>
  <c r="AJ100" i="6"/>
  <c r="AN100" i="6"/>
  <c r="G100" i="6" s="1"/>
  <c r="AL100" i="6"/>
  <c r="AK100" i="6"/>
  <c r="AF100" i="6"/>
  <c r="AI100" i="6"/>
  <c r="N90" i="13" l="1"/>
  <c r="Y90" i="13"/>
  <c r="AV90" i="13"/>
  <c r="AQ90" i="13"/>
  <c r="AR90" i="13"/>
  <c r="AX90" i="13"/>
  <c r="AU90" i="13"/>
  <c r="AW90" i="13"/>
  <c r="AS90" i="13"/>
  <c r="AY90" i="13"/>
  <c r="AT90" i="13"/>
  <c r="AP90" i="13"/>
  <c r="AO90" i="13"/>
  <c r="P123" i="6"/>
  <c r="U118" i="6"/>
  <c r="V118" i="6" s="1"/>
  <c r="AA101" i="6"/>
  <c r="Q101" i="6" s="1"/>
  <c r="AC101" i="6" s="1"/>
  <c r="F100" i="6"/>
  <c r="AB90" i="13" l="1"/>
  <c r="Z101" i="6"/>
  <c r="N101" i="6" s="1"/>
  <c r="X118" i="6"/>
  <c r="H100" i="6"/>
  <c r="I100" i="6"/>
  <c r="AG90" i="13" l="1"/>
  <c r="AL90" i="13"/>
  <c r="AI90" i="13"/>
  <c r="AN90" i="13"/>
  <c r="G90" i="13" s="1"/>
  <c r="AJ90" i="13"/>
  <c r="AF90" i="13"/>
  <c r="AH90" i="13"/>
  <c r="AD90" i="13"/>
  <c r="AK90" i="13"/>
  <c r="AM90" i="13"/>
  <c r="AE90" i="13"/>
  <c r="Y101" i="6"/>
  <c r="AB101" i="6" s="1"/>
  <c r="AP101" i="6"/>
  <c r="AY101" i="6"/>
  <c r="AO101" i="6"/>
  <c r="AS101" i="6"/>
  <c r="AR101" i="6"/>
  <c r="AV101" i="6"/>
  <c r="AU101" i="6"/>
  <c r="AX101" i="6"/>
  <c r="AQ101" i="6"/>
  <c r="AT101" i="6"/>
  <c r="AW101" i="6"/>
  <c r="F90" i="13" l="1"/>
  <c r="U102" i="13"/>
  <c r="P101" i="13"/>
  <c r="AA91" i="13"/>
  <c r="X102" i="13"/>
  <c r="I90" i="13"/>
  <c r="H90" i="13"/>
  <c r="M101" i="13"/>
  <c r="Z91" i="13"/>
  <c r="AN101" i="6"/>
  <c r="G101" i="6" s="1"/>
  <c r="AD101" i="6"/>
  <c r="AF101" i="6"/>
  <c r="AK101" i="6"/>
  <c r="AM101" i="6"/>
  <c r="AG101" i="6"/>
  <c r="AI101" i="6"/>
  <c r="AJ101" i="6"/>
  <c r="AH101" i="6"/>
  <c r="AE101" i="6"/>
  <c r="AL101" i="6"/>
  <c r="V91" i="13" l="1"/>
  <c r="Q91" i="13"/>
  <c r="N91" i="13"/>
  <c r="Y91" i="13"/>
  <c r="U127" i="6"/>
  <c r="V127" i="6" s="1"/>
  <c r="P120" i="6"/>
  <c r="AA102" i="6"/>
  <c r="Q102" i="6" s="1"/>
  <c r="AC102" i="6" s="1"/>
  <c r="F101" i="6"/>
  <c r="AB91" i="13" l="1"/>
  <c r="AC91" i="13"/>
  <c r="M102" i="6"/>
  <c r="X127" i="6"/>
  <c r="Z102" i="6"/>
  <c r="AU102" i="6"/>
  <c r="I101" i="6"/>
  <c r="H101" i="6"/>
  <c r="AP91" i="13" l="1"/>
  <c r="AV91" i="13"/>
  <c r="AQ91" i="13"/>
  <c r="AW91" i="13"/>
  <c r="AR91" i="13"/>
  <c r="AX91" i="13"/>
  <c r="AS91" i="13"/>
  <c r="AY91" i="13"/>
  <c r="AT91" i="13"/>
  <c r="AO91" i="13"/>
  <c r="AU91" i="13"/>
  <c r="AD91" i="13"/>
  <c r="AJ91" i="13"/>
  <c r="AF91" i="13"/>
  <c r="AN91" i="13"/>
  <c r="G91" i="13" s="1"/>
  <c r="AM91" i="13"/>
  <c r="AE91" i="13"/>
  <c r="AG91" i="13"/>
  <c r="AK91" i="13"/>
  <c r="AH91" i="13"/>
  <c r="AL91" i="13"/>
  <c r="AI91" i="13"/>
  <c r="N102" i="6"/>
  <c r="Y102" i="6"/>
  <c r="AQ102" i="6"/>
  <c r="AW102" i="6"/>
  <c r="AO102" i="6"/>
  <c r="AX102" i="6"/>
  <c r="AP102" i="6"/>
  <c r="AS102" i="6"/>
  <c r="AT102" i="6"/>
  <c r="AR102" i="6"/>
  <c r="AY102" i="6"/>
  <c r="AV102" i="6"/>
  <c r="U103" i="13" l="1"/>
  <c r="P104" i="13"/>
  <c r="AA92" i="13"/>
  <c r="F91" i="13"/>
  <c r="AB102" i="6"/>
  <c r="AN102" i="6" s="1"/>
  <c r="G102" i="6" s="1"/>
  <c r="AH102" i="6"/>
  <c r="AG102" i="6" l="1"/>
  <c r="AF102" i="6"/>
  <c r="AM102" i="6"/>
  <c r="AE102" i="6"/>
  <c r="AK102" i="6"/>
  <c r="AI102" i="6"/>
  <c r="AL102" i="6"/>
  <c r="AJ102" i="6"/>
  <c r="Q92" i="13"/>
  <c r="V92" i="13"/>
  <c r="I91" i="13"/>
  <c r="X103" i="13"/>
  <c r="H91" i="13"/>
  <c r="M104" i="13"/>
  <c r="Z92" i="13"/>
  <c r="AD102" i="6"/>
  <c r="U116" i="6"/>
  <c r="V116" i="6" s="1"/>
  <c r="AA103" i="6"/>
  <c r="Q103" i="6" s="1"/>
  <c r="AC103" i="6" s="1"/>
  <c r="F102" i="6" l="1"/>
  <c r="AC92" i="13"/>
  <c r="AO92" i="13" s="1"/>
  <c r="N92" i="13"/>
  <c r="Y92" i="13"/>
  <c r="AQ92" i="13"/>
  <c r="AU92" i="13"/>
  <c r="AT92" i="13"/>
  <c r="AR92" i="13"/>
  <c r="AW92" i="13"/>
  <c r="AP92" i="13"/>
  <c r="M103" i="6"/>
  <c r="X116" i="6"/>
  <c r="Z103" i="6"/>
  <c r="AS103" i="6"/>
  <c r="I102" i="6"/>
  <c r="H102" i="6"/>
  <c r="AV92" i="13" l="1"/>
  <c r="AX92" i="13"/>
  <c r="AY92" i="13"/>
  <c r="AS92" i="13"/>
  <c r="AB92" i="13"/>
  <c r="AE92" i="13" s="1"/>
  <c r="N103" i="6"/>
  <c r="Y103" i="6"/>
  <c r="AY103" i="6"/>
  <c r="AU103" i="6"/>
  <c r="AR103" i="6"/>
  <c r="AO103" i="6"/>
  <c r="AW103" i="6"/>
  <c r="AV103" i="6"/>
  <c r="AQ103" i="6"/>
  <c r="AT103" i="6"/>
  <c r="AP103" i="6"/>
  <c r="AX103" i="6"/>
  <c r="AG92" i="13" l="1"/>
  <c r="AJ92" i="13"/>
  <c r="AM92" i="13"/>
  <c r="AK92" i="13"/>
  <c r="AD92" i="13"/>
  <c r="AL92" i="13"/>
  <c r="AN92" i="13"/>
  <c r="G92" i="13" s="1"/>
  <c r="AF92" i="13"/>
  <c r="AI92" i="13"/>
  <c r="AH92" i="13"/>
  <c r="P109" i="13"/>
  <c r="AA93" i="13"/>
  <c r="AB103" i="6"/>
  <c r="AN103" i="6" s="1"/>
  <c r="G103" i="6" s="1"/>
  <c r="F92" i="13" l="1"/>
  <c r="I92" i="13" s="1"/>
  <c r="Q93" i="13"/>
  <c r="V93" i="13"/>
  <c r="AD103" i="6"/>
  <c r="AH103" i="6"/>
  <c r="AF103" i="6"/>
  <c r="AM103" i="6"/>
  <c r="AL103" i="6"/>
  <c r="AJ103" i="6"/>
  <c r="U123" i="6"/>
  <c r="V123" i="6" s="1"/>
  <c r="AE103" i="6"/>
  <c r="AG103" i="6"/>
  <c r="AK103" i="6"/>
  <c r="AI103" i="6"/>
  <c r="AA104" i="6"/>
  <c r="Q104" i="6" s="1"/>
  <c r="AC104" i="6" s="1"/>
  <c r="H92" i="13" l="1"/>
  <c r="M109" i="13"/>
  <c r="Z93" i="13"/>
  <c r="AC93" i="13"/>
  <c r="AT93" i="13" s="1"/>
  <c r="F103" i="6"/>
  <c r="I103" i="6" s="1"/>
  <c r="Z104" i="6"/>
  <c r="N104" i="6" s="1"/>
  <c r="AS93" i="13" l="1"/>
  <c r="X123" i="6"/>
  <c r="AQ93" i="13"/>
  <c r="AX93" i="13"/>
  <c r="AU93" i="13"/>
  <c r="AY93" i="13"/>
  <c r="AR93" i="13"/>
  <c r="AV93" i="13"/>
  <c r="Y93" i="13"/>
  <c r="N93" i="13"/>
  <c r="AP93" i="13"/>
  <c r="AW93" i="13"/>
  <c r="AO93" i="13"/>
  <c r="H103" i="6"/>
  <c r="Y104" i="6"/>
  <c r="AB104" i="6" s="1"/>
  <c r="AX104" i="6"/>
  <c r="AQ104" i="6"/>
  <c r="AR104" i="6"/>
  <c r="AT104" i="6"/>
  <c r="AO104" i="6"/>
  <c r="AW104" i="6"/>
  <c r="AV104" i="6"/>
  <c r="AP104" i="6"/>
  <c r="AU104" i="6"/>
  <c r="AY104" i="6"/>
  <c r="AS104" i="6"/>
  <c r="AB93" i="13" l="1"/>
  <c r="AH104" i="6"/>
  <c r="AM104" i="6"/>
  <c r="AJ104" i="6"/>
  <c r="AD104" i="6"/>
  <c r="AE104" i="6"/>
  <c r="AK104" i="6"/>
  <c r="AN104" i="6"/>
  <c r="G104" i="6" s="1"/>
  <c r="AG104" i="6"/>
  <c r="AI104" i="6"/>
  <c r="AF104" i="6"/>
  <c r="AL104" i="6"/>
  <c r="AD93" i="13" l="1"/>
  <c r="AE93" i="13"/>
  <c r="AH93" i="13"/>
  <c r="AI93" i="13"/>
  <c r="AF93" i="13"/>
  <c r="AL93" i="13"/>
  <c r="AM93" i="13"/>
  <c r="AG93" i="13"/>
  <c r="AK93" i="13"/>
  <c r="AN93" i="13"/>
  <c r="G93" i="13" s="1"/>
  <c r="AA94" i="13" s="1"/>
  <c r="AJ93" i="13"/>
  <c r="F104" i="6"/>
  <c r="Z105" i="6"/>
  <c r="Y105" i="6" s="1"/>
  <c r="X125" i="6"/>
  <c r="P127" i="6"/>
  <c r="U125" i="6"/>
  <c r="V125" i="6" s="1"/>
  <c r="AA105" i="6"/>
  <c r="Q105" i="6" s="1"/>
  <c r="AC105" i="6" s="1"/>
  <c r="H104" i="6"/>
  <c r="I104" i="6"/>
  <c r="Q94" i="13" l="1"/>
  <c r="V94" i="13"/>
  <c r="AC94" i="13" s="1"/>
  <c r="AW94" i="13" s="1"/>
  <c r="F93" i="13"/>
  <c r="N105" i="6"/>
  <c r="AB105" i="6" s="1"/>
  <c r="AW105" i="6"/>
  <c r="AX105" i="6"/>
  <c r="AS105" i="6"/>
  <c r="AT105" i="6"/>
  <c r="AR94" i="13" l="1"/>
  <c r="AO94" i="13"/>
  <c r="AT94" i="13"/>
  <c r="AU94" i="13"/>
  <c r="AP94" i="13"/>
  <c r="AQ94" i="13"/>
  <c r="AX94" i="13"/>
  <c r="I93" i="13"/>
  <c r="H93" i="13"/>
  <c r="Z94" i="13"/>
  <c r="AS94" i="13"/>
  <c r="AV94" i="13"/>
  <c r="AY94" i="13"/>
  <c r="AU105" i="6"/>
  <c r="AV105" i="6"/>
  <c r="AP105" i="6"/>
  <c r="AR105" i="6"/>
  <c r="AO105" i="6"/>
  <c r="AQ105" i="6"/>
  <c r="AY105" i="6"/>
  <c r="AN105" i="6"/>
  <c r="AD105" i="6"/>
  <c r="AF105" i="6"/>
  <c r="AK105" i="6"/>
  <c r="AG105" i="6"/>
  <c r="AI105" i="6"/>
  <c r="AH105" i="6"/>
  <c r="AL105" i="6"/>
  <c r="AJ105" i="6"/>
  <c r="AE105" i="6"/>
  <c r="AM105" i="6"/>
  <c r="N94" i="13" l="1"/>
  <c r="Y94" i="13"/>
  <c r="G105" i="6"/>
  <c r="AA106" i="6"/>
  <c r="Q106" i="6" s="1"/>
  <c r="AC106" i="6" s="1"/>
  <c r="F105" i="6"/>
  <c r="AB94" i="13" l="1"/>
  <c r="M106" i="6"/>
  <c r="X122" i="6"/>
  <c r="U122" i="6"/>
  <c r="V122" i="6" s="1"/>
  <c r="P134" i="6"/>
  <c r="Z106" i="6"/>
  <c r="AS106" i="6"/>
  <c r="H105" i="6"/>
  <c r="I105" i="6"/>
  <c r="AD94" i="13" l="1"/>
  <c r="AF94" i="13"/>
  <c r="AL94" i="13"/>
  <c r="AJ94" i="13"/>
  <c r="AG94" i="13"/>
  <c r="AE94" i="13"/>
  <c r="AM94" i="13"/>
  <c r="AN94" i="13"/>
  <c r="G94" i="13" s="1"/>
  <c r="AA95" i="13" s="1"/>
  <c r="Q95" i="13" s="1"/>
  <c r="AI94" i="13"/>
  <c r="AK94" i="13"/>
  <c r="AH94" i="13"/>
  <c r="N106" i="6"/>
  <c r="Y106" i="6"/>
  <c r="AU106" i="6"/>
  <c r="AV106" i="6"/>
  <c r="AQ106" i="6"/>
  <c r="AP106" i="6"/>
  <c r="AT106" i="6"/>
  <c r="AO106" i="6"/>
  <c r="AR106" i="6"/>
  <c r="AW106" i="6"/>
  <c r="AX106" i="6"/>
  <c r="AY106" i="6"/>
  <c r="V95" i="13" l="1"/>
  <c r="F94" i="13"/>
  <c r="AC95" i="13"/>
  <c r="AB106" i="6"/>
  <c r="AN106" i="6" s="1"/>
  <c r="G106" i="6" s="1"/>
  <c r="I94" i="13" l="1"/>
  <c r="H94" i="13"/>
  <c r="Z95" i="13"/>
  <c r="AD106" i="6"/>
  <c r="AI106" i="6"/>
  <c r="AW95" i="13"/>
  <c r="AR95" i="13"/>
  <c r="AS95" i="13"/>
  <c r="AY95" i="13"/>
  <c r="AO95" i="13"/>
  <c r="AU95" i="13"/>
  <c r="AX95" i="13"/>
  <c r="AT95" i="13"/>
  <c r="AP95" i="13"/>
  <c r="AV95" i="13"/>
  <c r="AQ95" i="13"/>
  <c r="AJ106" i="6"/>
  <c r="AL106" i="6"/>
  <c r="AE106" i="6"/>
  <c r="AF106" i="6"/>
  <c r="AM106" i="6"/>
  <c r="AG106" i="6"/>
  <c r="AK106" i="6"/>
  <c r="AH106" i="6"/>
  <c r="U135" i="6"/>
  <c r="V135" i="6" s="1"/>
  <c r="AA107" i="6"/>
  <c r="Q107" i="6" s="1"/>
  <c r="AC107" i="6" s="1"/>
  <c r="Y95" i="13" l="1"/>
  <c r="N95" i="13"/>
  <c r="F106" i="6"/>
  <c r="I106" i="6" s="1"/>
  <c r="Z107" i="6"/>
  <c r="N107" i="6" s="1"/>
  <c r="X135" i="6"/>
  <c r="AB95" i="13" l="1"/>
  <c r="AL95" i="13" s="1"/>
  <c r="AI95" i="13"/>
  <c r="AF95" i="13"/>
  <c r="AG95" i="13"/>
  <c r="AJ95" i="13"/>
  <c r="AD95" i="13"/>
  <c r="AM95" i="13"/>
  <c r="AE95" i="13"/>
  <c r="AK95" i="13"/>
  <c r="AN95" i="13"/>
  <c r="G95" i="13" s="1"/>
  <c r="AA96" i="13" s="1"/>
  <c r="Q96" i="13" s="1"/>
  <c r="AH95" i="13"/>
  <c r="H106" i="6"/>
  <c r="Y107" i="6"/>
  <c r="AB107" i="6" s="1"/>
  <c r="AR107" i="6"/>
  <c r="AW107" i="6"/>
  <c r="AQ107" i="6"/>
  <c r="AV107" i="6"/>
  <c r="AP107" i="6"/>
  <c r="AX107" i="6"/>
  <c r="AS107" i="6"/>
  <c r="AT107" i="6"/>
  <c r="AU107" i="6"/>
  <c r="AO107" i="6"/>
  <c r="AY107" i="6"/>
  <c r="V96" i="13" l="1"/>
  <c r="AC96" i="13" s="1"/>
  <c r="F95" i="13"/>
  <c r="AN107" i="6"/>
  <c r="G107" i="6" s="1"/>
  <c r="AK107" i="6"/>
  <c r="AG107" i="6"/>
  <c r="AD107" i="6"/>
  <c r="AI107" i="6"/>
  <c r="AM107" i="6"/>
  <c r="AF107" i="6"/>
  <c r="AE107" i="6"/>
  <c r="AJ107" i="6"/>
  <c r="AL107" i="6"/>
  <c r="AH107" i="6"/>
  <c r="I95" i="13" l="1"/>
  <c r="Z96" i="13"/>
  <c r="H95" i="13"/>
  <c r="AU96" i="13"/>
  <c r="AP96" i="13"/>
  <c r="AV96" i="13"/>
  <c r="AW96" i="13"/>
  <c r="AS96" i="13"/>
  <c r="AT96" i="13"/>
  <c r="AQ96" i="13"/>
  <c r="AR96" i="13"/>
  <c r="AX96" i="13"/>
  <c r="AY96" i="13"/>
  <c r="AO96" i="13"/>
  <c r="P116" i="13"/>
  <c r="F107" i="6"/>
  <c r="Z108" i="6" s="1"/>
  <c r="N108" i="6" s="1"/>
  <c r="AA108" i="6"/>
  <c r="Q108" i="6" s="1"/>
  <c r="AC108" i="6" s="1"/>
  <c r="P121" i="6"/>
  <c r="N96" i="13" l="1"/>
  <c r="Y96" i="13"/>
  <c r="M116" i="13"/>
  <c r="H107" i="6"/>
  <c r="I107" i="6"/>
  <c r="Y108" i="6"/>
  <c r="AB108" i="6" s="1"/>
  <c r="AV108" i="6"/>
  <c r="AY108" i="6"/>
  <c r="AS108" i="6"/>
  <c r="AQ108" i="6"/>
  <c r="AU108" i="6"/>
  <c r="AO108" i="6"/>
  <c r="AW108" i="6"/>
  <c r="AX108" i="6"/>
  <c r="AR108" i="6"/>
  <c r="AT108" i="6"/>
  <c r="AP108" i="6"/>
  <c r="AB96" i="13" l="1"/>
  <c r="AD108" i="6"/>
  <c r="AN108" i="6"/>
  <c r="G108" i="6" s="1"/>
  <c r="AF108" i="6"/>
  <c r="AI108" i="6"/>
  <c r="AE108" i="6"/>
  <c r="AK108" i="6"/>
  <c r="AJ108" i="6"/>
  <c r="AM108" i="6"/>
  <c r="AG108" i="6"/>
  <c r="AL108" i="6"/>
  <c r="AH108" i="6"/>
  <c r="AJ96" i="13" l="1"/>
  <c r="AL96" i="13"/>
  <c r="AN96" i="13"/>
  <c r="G96" i="13" s="1"/>
  <c r="AA97" i="13" s="1"/>
  <c r="V97" i="13" s="1"/>
  <c r="AE96" i="13"/>
  <c r="AG96" i="13"/>
  <c r="AI96" i="13"/>
  <c r="AK96" i="13"/>
  <c r="AM96" i="13"/>
  <c r="AD96" i="13"/>
  <c r="AF96" i="13"/>
  <c r="AH96" i="13"/>
  <c r="U119" i="6"/>
  <c r="V119" i="6" s="1"/>
  <c r="P124" i="6"/>
  <c r="AA109" i="6"/>
  <c r="Q109" i="6" s="1"/>
  <c r="AC109" i="6" s="1"/>
  <c r="F108" i="6"/>
  <c r="Q97" i="13" l="1"/>
  <c r="AC97" i="13" s="1"/>
  <c r="AY97" i="13" s="1"/>
  <c r="F96" i="13"/>
  <c r="Z109" i="6"/>
  <c r="N109" i="6" s="1"/>
  <c r="X119" i="6"/>
  <c r="H108" i="6"/>
  <c r="I108" i="6"/>
  <c r="AQ97" i="13" l="1"/>
  <c r="AW97" i="13"/>
  <c r="AT97" i="13"/>
  <c r="AO97" i="13"/>
  <c r="AU97" i="13"/>
  <c r="AR97" i="13"/>
  <c r="AV97" i="13"/>
  <c r="AX97" i="13"/>
  <c r="AS97" i="13"/>
  <c r="H96" i="13"/>
  <c r="Z97" i="13"/>
  <c r="I96" i="13"/>
  <c r="AP97" i="13"/>
  <c r="Y109" i="6"/>
  <c r="AB109" i="6" s="1"/>
  <c r="AU109" i="6"/>
  <c r="AX109" i="6"/>
  <c r="AO109" i="6"/>
  <c r="AW109" i="6"/>
  <c r="AR109" i="6"/>
  <c r="AV109" i="6"/>
  <c r="AS109" i="6"/>
  <c r="AQ109" i="6"/>
  <c r="AT109" i="6"/>
  <c r="AP109" i="6"/>
  <c r="AY109" i="6"/>
  <c r="N97" i="13" l="1"/>
  <c r="Y97" i="13"/>
  <c r="AN109" i="6"/>
  <c r="G109" i="6" s="1"/>
  <c r="AD109" i="6"/>
  <c r="AF109" i="6"/>
  <c r="AK109" i="6"/>
  <c r="AJ109" i="6"/>
  <c r="AL109" i="6"/>
  <c r="AI109" i="6"/>
  <c r="AM109" i="6"/>
  <c r="AH109" i="6"/>
  <c r="AG109" i="6"/>
  <c r="AE109" i="6"/>
  <c r="AB97" i="13" l="1"/>
  <c r="AA110" i="6"/>
  <c r="Q110" i="6" s="1"/>
  <c r="AC110" i="6" s="1"/>
  <c r="P111" i="6"/>
  <c r="F109" i="6"/>
  <c r="M110" i="6" s="1"/>
  <c r="AD97" i="13" l="1"/>
  <c r="AH97" i="13"/>
  <c r="AM97" i="13"/>
  <c r="AN97" i="13"/>
  <c r="G97" i="13" s="1"/>
  <c r="AF97" i="13"/>
  <c r="AK97" i="13"/>
  <c r="AJ97" i="13"/>
  <c r="AE97" i="13"/>
  <c r="AI97" i="13"/>
  <c r="AG97" i="13"/>
  <c r="AL97" i="13"/>
  <c r="Z110" i="6"/>
  <c r="AO110" i="6"/>
  <c r="AR110" i="6"/>
  <c r="AW110" i="6"/>
  <c r="AQ110" i="6"/>
  <c r="AY110" i="6"/>
  <c r="AT110" i="6"/>
  <c r="AU110" i="6"/>
  <c r="AV110" i="6"/>
  <c r="AS110" i="6"/>
  <c r="AX110" i="6"/>
  <c r="AP110" i="6"/>
  <c r="H109" i="6"/>
  <c r="I109" i="6"/>
  <c r="AA98" i="13" l="1"/>
  <c r="U111" i="13"/>
  <c r="F97" i="13"/>
  <c r="N110" i="6"/>
  <c r="Y110" i="6"/>
  <c r="X111" i="13" l="1"/>
  <c r="H97" i="13"/>
  <c r="Z98" i="13"/>
  <c r="I97" i="13"/>
  <c r="Q98" i="13"/>
  <c r="V98" i="13"/>
  <c r="AB110" i="6"/>
  <c r="AN110" i="6" s="1"/>
  <c r="G110" i="6" s="1"/>
  <c r="Y98" i="13" l="1"/>
  <c r="N98" i="13"/>
  <c r="AC98" i="13"/>
  <c r="U133" i="6"/>
  <c r="V133" i="6" s="1"/>
  <c r="AF110" i="6"/>
  <c r="AL110" i="6"/>
  <c r="AE110" i="6"/>
  <c r="AK110" i="6"/>
  <c r="AG110" i="6"/>
  <c r="AM110" i="6"/>
  <c r="AH110" i="6"/>
  <c r="AD110" i="6"/>
  <c r="AJ110" i="6"/>
  <c r="AI110" i="6"/>
  <c r="AA111" i="6"/>
  <c r="Q111" i="6" s="1"/>
  <c r="AC111" i="6" s="1"/>
  <c r="F110" i="6" l="1"/>
  <c r="AB98" i="13"/>
  <c r="AI98" i="13" s="1"/>
  <c r="AW98" i="13"/>
  <c r="AY98" i="13"/>
  <c r="AO98" i="13"/>
  <c r="AR98" i="13"/>
  <c r="AT98" i="13"/>
  <c r="AS98" i="13"/>
  <c r="AU98" i="13"/>
  <c r="AX98" i="13"/>
  <c r="AV98" i="13"/>
  <c r="AP98" i="13"/>
  <c r="AQ98" i="13"/>
  <c r="AJ98" i="13"/>
  <c r="AL98" i="13"/>
  <c r="AF98" i="13"/>
  <c r="AM98" i="13"/>
  <c r="AK98" i="13"/>
  <c r="AH98" i="13"/>
  <c r="AE98" i="13"/>
  <c r="AG98" i="13"/>
  <c r="M111" i="6"/>
  <c r="X133" i="6"/>
  <c r="Z111" i="6"/>
  <c r="AY111" i="6"/>
  <c r="I110" i="6"/>
  <c r="H110" i="6"/>
  <c r="AN98" i="13" l="1"/>
  <c r="G98" i="13" s="1"/>
  <c r="AA99" i="13" s="1"/>
  <c r="V99" i="13" s="1"/>
  <c r="AD98" i="13"/>
  <c r="F98" i="13"/>
  <c r="N111" i="6"/>
  <c r="Y111" i="6"/>
  <c r="AU111" i="6"/>
  <c r="AV111" i="6"/>
  <c r="AX111" i="6"/>
  <c r="AQ111" i="6"/>
  <c r="AS111" i="6"/>
  <c r="AW111" i="6"/>
  <c r="AO111" i="6"/>
  <c r="AP111" i="6"/>
  <c r="AT111" i="6"/>
  <c r="AR111" i="6"/>
  <c r="Q99" i="13" l="1"/>
  <c r="AC99" i="13" s="1"/>
  <c r="AR99" i="13"/>
  <c r="AT99" i="13"/>
  <c r="AQ99" i="13"/>
  <c r="AS99" i="13"/>
  <c r="AX99" i="13"/>
  <c r="AO99" i="13"/>
  <c r="AW99" i="13"/>
  <c r="AU99" i="13"/>
  <c r="AV99" i="13"/>
  <c r="AY99" i="13"/>
  <c r="AP99" i="13"/>
  <c r="H98" i="13"/>
  <c r="I98" i="13"/>
  <c r="Z99" i="13"/>
  <c r="AB111" i="6"/>
  <c r="AN111" i="6" s="1"/>
  <c r="G111" i="6" s="1"/>
  <c r="Y99" i="13" l="1"/>
  <c r="N99" i="13"/>
  <c r="AK111" i="6"/>
  <c r="AE111" i="6"/>
  <c r="AJ111" i="6"/>
  <c r="AL111" i="6"/>
  <c r="AH111" i="6"/>
  <c r="AD111" i="6"/>
  <c r="AF111" i="6"/>
  <c r="AM111" i="6"/>
  <c r="AI111" i="6"/>
  <c r="AG111" i="6"/>
  <c r="AA112" i="6"/>
  <c r="Q112" i="6" s="1"/>
  <c r="AC112" i="6" s="1"/>
  <c r="AB99" i="13" l="1"/>
  <c r="F111" i="6"/>
  <c r="Z112" i="6" s="1"/>
  <c r="N112" i="6" s="1"/>
  <c r="H111" i="6" l="1"/>
  <c r="I111" i="6"/>
  <c r="AK99" i="13"/>
  <c r="AG99" i="13"/>
  <c r="AN99" i="13"/>
  <c r="G99" i="13" s="1"/>
  <c r="AA100" i="13" s="1"/>
  <c r="Q100" i="13" s="1"/>
  <c r="AH99" i="13"/>
  <c r="AF99" i="13"/>
  <c r="AM99" i="13"/>
  <c r="AI99" i="13"/>
  <c r="AE99" i="13"/>
  <c r="AJ99" i="13"/>
  <c r="AD99" i="13"/>
  <c r="AL99" i="13"/>
  <c r="Y112" i="6"/>
  <c r="AB112" i="6" s="1"/>
  <c r="AT112" i="6"/>
  <c r="AW112" i="6"/>
  <c r="AQ112" i="6"/>
  <c r="AY112" i="6"/>
  <c r="AU112" i="6"/>
  <c r="AS112" i="6"/>
  <c r="AO112" i="6"/>
  <c r="AP112" i="6"/>
  <c r="AR112" i="6"/>
  <c r="AX112" i="6"/>
  <c r="AV112" i="6"/>
  <c r="AI112" i="6" l="1"/>
  <c r="AL112" i="6"/>
  <c r="AE112" i="6"/>
  <c r="AH112" i="6"/>
  <c r="AD112" i="6"/>
  <c r="AF112" i="6"/>
  <c r="AM112" i="6"/>
  <c r="AJ112" i="6"/>
  <c r="AN112" i="6"/>
  <c r="G112" i="6" s="1"/>
  <c r="AK112" i="6"/>
  <c r="AG112" i="6"/>
  <c r="V100" i="13"/>
  <c r="AC100" i="13" s="1"/>
  <c r="AQ100" i="13" s="1"/>
  <c r="F99" i="13"/>
  <c r="F112" i="6"/>
  <c r="Z113" i="6" s="1"/>
  <c r="AO100" i="13" l="1"/>
  <c r="AX100" i="13"/>
  <c r="AV100" i="13"/>
  <c r="AY100" i="13"/>
  <c r="AR100" i="13"/>
  <c r="AP100" i="13"/>
  <c r="AS100" i="13"/>
  <c r="AW100" i="13"/>
  <c r="AU100" i="13"/>
  <c r="AT100" i="13"/>
  <c r="H99" i="13"/>
  <c r="Z100" i="13"/>
  <c r="I99" i="13"/>
  <c r="AA113" i="6"/>
  <c r="Q113" i="6" s="1"/>
  <c r="AC113" i="6" s="1"/>
  <c r="P130" i="6"/>
  <c r="N113" i="6"/>
  <c r="Y113" i="6"/>
  <c r="H112" i="6"/>
  <c r="I112" i="6"/>
  <c r="N100" i="13" l="1"/>
  <c r="Y100" i="13"/>
  <c r="AB113" i="6"/>
  <c r="AD113" i="6" s="1"/>
  <c r="AO113" i="6"/>
  <c r="AP113" i="6"/>
  <c r="AR113" i="6"/>
  <c r="AV113" i="6"/>
  <c r="AW113" i="6"/>
  <c r="AS113" i="6"/>
  <c r="AY113" i="6"/>
  <c r="AX113" i="6"/>
  <c r="AT113" i="6"/>
  <c r="AU113" i="6"/>
  <c r="AQ113" i="6"/>
  <c r="AN113" i="6"/>
  <c r="AB100" i="13" l="1"/>
  <c r="AL113" i="6"/>
  <c r="AG113" i="6"/>
  <c r="AF113" i="6"/>
  <c r="AM113" i="6"/>
  <c r="AJ113" i="6"/>
  <c r="AE113" i="6"/>
  <c r="AK113" i="6"/>
  <c r="AI113" i="6"/>
  <c r="AH113" i="6"/>
  <c r="G113" i="6"/>
  <c r="F113" i="6"/>
  <c r="M114" i="6" s="1"/>
  <c r="AJ100" i="13" l="1"/>
  <c r="AL100" i="13"/>
  <c r="AN100" i="13"/>
  <c r="G100" i="13" s="1"/>
  <c r="AA101" i="13" s="1"/>
  <c r="AE100" i="13"/>
  <c r="AG100" i="13"/>
  <c r="AI100" i="13"/>
  <c r="AK100" i="13"/>
  <c r="AM100" i="13"/>
  <c r="AD100" i="13"/>
  <c r="AF100" i="13"/>
  <c r="AH100" i="13"/>
  <c r="AA114" i="6"/>
  <c r="Q114" i="6" s="1"/>
  <c r="AC114" i="6" s="1"/>
  <c r="P132" i="6"/>
  <c r="Z114" i="6"/>
  <c r="H113" i="6"/>
  <c r="I113" i="6"/>
  <c r="Q101" i="13" l="1"/>
  <c r="V101" i="13"/>
  <c r="AC101" i="13" s="1"/>
  <c r="F100" i="13"/>
  <c r="N114" i="6"/>
  <c r="Y114" i="6"/>
  <c r="AV114" i="6"/>
  <c r="AQ114" i="6"/>
  <c r="AY114" i="6"/>
  <c r="AP114" i="6"/>
  <c r="AW114" i="6"/>
  <c r="AX114" i="6"/>
  <c r="AU114" i="6"/>
  <c r="AT114" i="6"/>
  <c r="AO114" i="6"/>
  <c r="AS114" i="6"/>
  <c r="AR114" i="6"/>
  <c r="I100" i="13" l="1"/>
  <c r="H100" i="13"/>
  <c r="Z101" i="13"/>
  <c r="AT101" i="13"/>
  <c r="AV101" i="13"/>
  <c r="AX101" i="13"/>
  <c r="AO101" i="13"/>
  <c r="AQ101" i="13"/>
  <c r="AS101" i="13"/>
  <c r="AY101" i="13"/>
  <c r="AP101" i="13"/>
  <c r="AR101" i="13"/>
  <c r="AU101" i="13"/>
  <c r="AW101" i="13"/>
  <c r="AB114" i="6"/>
  <c r="AD114" i="6" s="1"/>
  <c r="N101" i="13" l="1"/>
  <c r="Y101" i="13"/>
  <c r="AI114" i="6"/>
  <c r="AJ114" i="6"/>
  <c r="AL114" i="6"/>
  <c r="AN114" i="6"/>
  <c r="G114" i="6" s="1"/>
  <c r="AA115" i="6" s="1"/>
  <c r="Q115" i="6" s="1"/>
  <c r="AC115" i="6" s="1"/>
  <c r="AF114" i="6"/>
  <c r="AK114" i="6"/>
  <c r="AG114" i="6"/>
  <c r="AM114" i="6"/>
  <c r="AH114" i="6"/>
  <c r="AE114" i="6"/>
  <c r="AB101" i="13" l="1"/>
  <c r="F114" i="6"/>
  <c r="M115" i="6" s="1"/>
  <c r="Z115" i="6"/>
  <c r="Y115" i="6" s="1"/>
  <c r="AM101" i="13" l="1"/>
  <c r="AD101" i="13"/>
  <c r="AH101" i="13"/>
  <c r="AE101" i="13"/>
  <c r="AF101" i="13"/>
  <c r="AK101" i="13"/>
  <c r="AL101" i="13"/>
  <c r="AN101" i="13"/>
  <c r="G101" i="13" s="1"/>
  <c r="AA102" i="13" s="1"/>
  <c r="AG101" i="13"/>
  <c r="AI101" i="13"/>
  <c r="AJ101" i="13"/>
  <c r="H114" i="6"/>
  <c r="I114" i="6"/>
  <c r="N115" i="6"/>
  <c r="AB115" i="6" s="1"/>
  <c r="AH115" i="6" s="1"/>
  <c r="AV115" i="6"/>
  <c r="AW115" i="6"/>
  <c r="AX115" i="6"/>
  <c r="AO115" i="6"/>
  <c r="AS115" i="6"/>
  <c r="AQ115" i="6"/>
  <c r="AY115" i="6"/>
  <c r="AP115" i="6"/>
  <c r="AU115" i="6"/>
  <c r="AT115" i="6"/>
  <c r="AR115" i="6"/>
  <c r="AJ115" i="6"/>
  <c r="AF115" i="6"/>
  <c r="AM115" i="6" l="1"/>
  <c r="AD115" i="6"/>
  <c r="AL115" i="6"/>
  <c r="AN115" i="6"/>
  <c r="AE115" i="6"/>
  <c r="AG115" i="6"/>
  <c r="Q102" i="13"/>
  <c r="V102" i="13"/>
  <c r="AC102" i="13" s="1"/>
  <c r="F101" i="13"/>
  <c r="AI115" i="6"/>
  <c r="AK115" i="6"/>
  <c r="G115" i="6"/>
  <c r="F115" i="6" l="1"/>
  <c r="Z102" i="13"/>
  <c r="I101" i="13"/>
  <c r="H101" i="13"/>
  <c r="AO102" i="13"/>
  <c r="AR102" i="13"/>
  <c r="AQ102" i="13"/>
  <c r="AW102" i="13"/>
  <c r="AV102" i="13"/>
  <c r="AU102" i="13"/>
  <c r="AX102" i="13"/>
  <c r="AT102" i="13"/>
  <c r="AS102" i="13"/>
  <c r="AP102" i="13"/>
  <c r="AY102" i="13"/>
  <c r="U108" i="13"/>
  <c r="P108" i="13"/>
  <c r="M116" i="6"/>
  <c r="X132" i="6"/>
  <c r="P129" i="6"/>
  <c r="U132" i="6"/>
  <c r="V132" i="6" s="1"/>
  <c r="AA116" i="6"/>
  <c r="Q116" i="6" s="1"/>
  <c r="AC116" i="6" s="1"/>
  <c r="Z116" i="6"/>
  <c r="I115" i="6"/>
  <c r="H115" i="6"/>
  <c r="N102" i="13" l="1"/>
  <c r="Y102" i="13"/>
  <c r="X108" i="13"/>
  <c r="M108" i="13"/>
  <c r="N116" i="6"/>
  <c r="Y116" i="6"/>
  <c r="AB102" i="13" l="1"/>
  <c r="AB116" i="6"/>
  <c r="AK116" i="6" s="1"/>
  <c r="AS116" i="6"/>
  <c r="AW116" i="6"/>
  <c r="AQ116" i="6"/>
  <c r="AO116" i="6"/>
  <c r="AV116" i="6"/>
  <c r="AY116" i="6"/>
  <c r="AR116" i="6"/>
  <c r="AP116" i="6"/>
  <c r="AX116" i="6"/>
  <c r="AT116" i="6"/>
  <c r="AU116" i="6"/>
  <c r="AG116" i="6"/>
  <c r="AL116" i="6"/>
  <c r="AM116" i="6"/>
  <c r="AN116" i="6"/>
  <c r="AI116" i="6"/>
  <c r="AJ116" i="6" l="1"/>
  <c r="AD116" i="6"/>
  <c r="AL102" i="13"/>
  <c r="AM102" i="13"/>
  <c r="AD102" i="13"/>
  <c r="AK102" i="13"/>
  <c r="AH102" i="13"/>
  <c r="AJ102" i="13"/>
  <c r="AF102" i="13"/>
  <c r="AN102" i="13"/>
  <c r="G102" i="13" s="1"/>
  <c r="AA103" i="13" s="1"/>
  <c r="AE102" i="13"/>
  <c r="AG102" i="13"/>
  <c r="AI102" i="13"/>
  <c r="AH116" i="6"/>
  <c r="AF116" i="6"/>
  <c r="AE116" i="6"/>
  <c r="G116" i="6"/>
  <c r="AA117" i="6" s="1"/>
  <c r="Q117" i="6" s="1"/>
  <c r="AC117" i="6" s="1"/>
  <c r="F116" i="6" l="1"/>
  <c r="M117" i="6" s="1"/>
  <c r="V103" i="13"/>
  <c r="Q103" i="13"/>
  <c r="F102" i="13"/>
  <c r="H116" i="6"/>
  <c r="Z117" i="6"/>
  <c r="I116" i="6"/>
  <c r="Z103" i="13" l="1"/>
  <c r="I102" i="13"/>
  <c r="H102" i="13"/>
  <c r="AC103" i="13"/>
  <c r="N117" i="6"/>
  <c r="Y117" i="6"/>
  <c r="AR117" i="6"/>
  <c r="AU117" i="6"/>
  <c r="AT117" i="6"/>
  <c r="AO117" i="6"/>
  <c r="AQ117" i="6"/>
  <c r="AP117" i="6"/>
  <c r="AW117" i="6"/>
  <c r="AX117" i="6"/>
  <c r="AY117" i="6"/>
  <c r="AS117" i="6"/>
  <c r="AV117" i="6"/>
  <c r="AV103" i="13" l="1"/>
  <c r="AY103" i="13"/>
  <c r="AT103" i="13"/>
  <c r="AW103" i="13"/>
  <c r="AP103" i="13"/>
  <c r="AO103" i="13"/>
  <c r="AX103" i="13"/>
  <c r="AQ103" i="13"/>
  <c r="AU103" i="13"/>
  <c r="AS103" i="13"/>
  <c r="AR103" i="13"/>
  <c r="Y103" i="13"/>
  <c r="N103" i="13"/>
  <c r="AB117" i="6"/>
  <c r="AD117" i="6" s="1"/>
  <c r="AB103" i="13" l="1"/>
  <c r="AL117" i="6"/>
  <c r="AF117" i="6"/>
  <c r="AJ117" i="6"/>
  <c r="AN117" i="6"/>
  <c r="G117" i="6" s="1"/>
  <c r="AA118" i="6" s="1"/>
  <c r="Q118" i="6" s="1"/>
  <c r="AC118" i="6" s="1"/>
  <c r="AK117" i="6"/>
  <c r="AM117" i="6"/>
  <c r="AI117" i="6"/>
  <c r="AE117" i="6"/>
  <c r="AH117" i="6"/>
  <c r="AG117" i="6"/>
  <c r="AF103" i="13" l="1"/>
  <c r="AM103" i="13"/>
  <c r="AD103" i="13"/>
  <c r="AN103" i="13"/>
  <c r="G103" i="13" s="1"/>
  <c r="AA104" i="13" s="1"/>
  <c r="AL103" i="13"/>
  <c r="AH103" i="13"/>
  <c r="AE103" i="13"/>
  <c r="AG103" i="13"/>
  <c r="AK103" i="13"/>
  <c r="AJ103" i="13"/>
  <c r="AI103" i="13"/>
  <c r="F117" i="6"/>
  <c r="Z118" i="6" s="1"/>
  <c r="N118" i="6" s="1"/>
  <c r="AR118" i="6"/>
  <c r="AV118" i="6"/>
  <c r="AP118" i="6"/>
  <c r="AQ118" i="6"/>
  <c r="AS118" i="6"/>
  <c r="AY118" i="6"/>
  <c r="AX118" i="6"/>
  <c r="AO118" i="6"/>
  <c r="AU118" i="6"/>
  <c r="AW118" i="6"/>
  <c r="AT118" i="6"/>
  <c r="I117" i="6" l="1"/>
  <c r="H117" i="6"/>
  <c r="Q104" i="13"/>
  <c r="V104" i="13"/>
  <c r="F103" i="13"/>
  <c r="M110" i="13"/>
  <c r="X110" i="13"/>
  <c r="P110" i="13"/>
  <c r="U110" i="13"/>
  <c r="Y118" i="6"/>
  <c r="AB118" i="6" s="1"/>
  <c r="AN118" i="6" s="1"/>
  <c r="G118" i="6" s="1"/>
  <c r="AC104" i="13" l="1"/>
  <c r="I103" i="13"/>
  <c r="Z104" i="13"/>
  <c r="H103" i="13"/>
  <c r="AU104" i="13"/>
  <c r="AV104" i="13"/>
  <c r="AO104" i="13"/>
  <c r="AR104" i="13"/>
  <c r="AP104" i="13"/>
  <c r="AQ104" i="13"/>
  <c r="AS104" i="13"/>
  <c r="AX104" i="13"/>
  <c r="AT104" i="13"/>
  <c r="AY104" i="13"/>
  <c r="AW104" i="13"/>
  <c r="AM118" i="6"/>
  <c r="AI118" i="6"/>
  <c r="P119" i="6"/>
  <c r="P131" i="6"/>
  <c r="U136" i="6"/>
  <c r="V136" i="6" s="1"/>
  <c r="AJ118" i="6"/>
  <c r="AG118" i="6"/>
  <c r="AK118" i="6"/>
  <c r="AF118" i="6"/>
  <c r="AH118" i="6"/>
  <c r="AL118" i="6"/>
  <c r="AD118" i="6"/>
  <c r="AE118" i="6"/>
  <c r="AA119" i="6"/>
  <c r="Y104" i="13" l="1"/>
  <c r="N104" i="13"/>
  <c r="AB104" i="13" s="1"/>
  <c r="F118" i="6"/>
  <c r="H118" i="6" s="1"/>
  <c r="Q119" i="6"/>
  <c r="AC119" i="6" s="1"/>
  <c r="M119" i="6"/>
  <c r="Z119" i="6"/>
  <c r="AM104" i="13" l="1"/>
  <c r="AN104" i="13"/>
  <c r="G104" i="13" s="1"/>
  <c r="AK104" i="13"/>
  <c r="AH104" i="13"/>
  <c r="AI104" i="13"/>
  <c r="AJ104" i="13"/>
  <c r="AL104" i="13"/>
  <c r="AD104" i="13"/>
  <c r="AG104" i="13"/>
  <c r="AF104" i="13"/>
  <c r="AE104" i="13"/>
  <c r="X136" i="6"/>
  <c r="I118" i="6"/>
  <c r="N119" i="6"/>
  <c r="Y119" i="6"/>
  <c r="AY119" i="6"/>
  <c r="AO119" i="6"/>
  <c r="AR119" i="6"/>
  <c r="AV119" i="6"/>
  <c r="AQ119" i="6"/>
  <c r="AX119" i="6"/>
  <c r="AT119" i="6"/>
  <c r="AP119" i="6"/>
  <c r="AW119" i="6"/>
  <c r="AS119" i="6"/>
  <c r="AU119" i="6"/>
  <c r="F104" i="13" l="1"/>
  <c r="I104" i="13" s="1"/>
  <c r="AA105" i="13"/>
  <c r="AB119" i="6"/>
  <c r="AL119" i="6" s="1"/>
  <c r="AD119" i="6" l="1"/>
  <c r="AK119" i="6"/>
  <c r="AJ119" i="6"/>
  <c r="AF119" i="6"/>
  <c r="AI119" i="6"/>
  <c r="AM119" i="6"/>
  <c r="AH119" i="6"/>
  <c r="AN119" i="6"/>
  <c r="G119" i="6" s="1"/>
  <c r="U120" i="6" s="1"/>
  <c r="AG119" i="6"/>
  <c r="AE119" i="6"/>
  <c r="Q105" i="13"/>
  <c r="V105" i="13"/>
  <c r="H104" i="13"/>
  <c r="Z105" i="13"/>
  <c r="M111" i="13"/>
  <c r="P111" i="13"/>
  <c r="AA120" i="6"/>
  <c r="Q120" i="6" s="1"/>
  <c r="V120" i="6"/>
  <c r="F119" i="6"/>
  <c r="AC105" i="13" l="1"/>
  <c r="N105" i="13"/>
  <c r="Y105" i="13"/>
  <c r="AW105" i="13"/>
  <c r="AT105" i="13"/>
  <c r="AO105" i="13"/>
  <c r="AR105" i="13"/>
  <c r="AX105" i="13"/>
  <c r="AV105" i="13"/>
  <c r="AS105" i="13"/>
  <c r="AU105" i="13"/>
  <c r="AQ105" i="13"/>
  <c r="AY105" i="13"/>
  <c r="AP105" i="13"/>
  <c r="AC120" i="6"/>
  <c r="M120" i="6"/>
  <c r="X120" i="6"/>
  <c r="Z120" i="6"/>
  <c r="I119" i="6"/>
  <c r="H119" i="6"/>
  <c r="AB105" i="13" l="1"/>
  <c r="Y120" i="6"/>
  <c r="AS120" i="6"/>
  <c r="AU120" i="6"/>
  <c r="AY120" i="6"/>
  <c r="AO120" i="6"/>
  <c r="AW120" i="6"/>
  <c r="AP120" i="6"/>
  <c r="AV120" i="6"/>
  <c r="AR120" i="6"/>
  <c r="AT120" i="6"/>
  <c r="AQ120" i="6"/>
  <c r="AX120" i="6"/>
  <c r="N120" i="6"/>
  <c r="AL105" i="13" l="1"/>
  <c r="AD105" i="13"/>
  <c r="AJ105" i="13"/>
  <c r="AM105" i="13"/>
  <c r="AF105" i="13"/>
  <c r="AE105" i="13"/>
  <c r="AH105" i="13"/>
  <c r="AG105" i="13"/>
  <c r="AK105" i="13"/>
  <c r="AN105" i="13"/>
  <c r="G105" i="13" s="1"/>
  <c r="AA106" i="13" s="1"/>
  <c r="AI105" i="13"/>
  <c r="AB120" i="6"/>
  <c r="AD120" i="6" s="1"/>
  <c r="Q106" i="13" l="1"/>
  <c r="V106" i="13"/>
  <c r="AC106" i="13" s="1"/>
  <c r="F105" i="13"/>
  <c r="AM120" i="6"/>
  <c r="AE120" i="6"/>
  <c r="P112" i="13"/>
  <c r="U112" i="13"/>
  <c r="M112" i="13"/>
  <c r="X112" i="13"/>
  <c r="AH120" i="6"/>
  <c r="AI120" i="6"/>
  <c r="AF120" i="6"/>
  <c r="AK120" i="6"/>
  <c r="AG120" i="6"/>
  <c r="AN120" i="6"/>
  <c r="G120" i="6" s="1"/>
  <c r="AA121" i="6" s="1"/>
  <c r="Q121" i="6" s="1"/>
  <c r="AC121" i="6" s="1"/>
  <c r="AJ120" i="6"/>
  <c r="AL120" i="6"/>
  <c r="H105" i="13" l="1"/>
  <c r="I105" i="13"/>
  <c r="Z106" i="13"/>
  <c r="AX106" i="13"/>
  <c r="AS106" i="13"/>
  <c r="AV106" i="13"/>
  <c r="AP106" i="13"/>
  <c r="AY106" i="13"/>
  <c r="AQ106" i="13"/>
  <c r="AW106" i="13"/>
  <c r="AT106" i="13"/>
  <c r="AR106" i="13"/>
  <c r="AU106" i="13"/>
  <c r="AO106" i="13"/>
  <c r="F120" i="6"/>
  <c r="I120" i="6" s="1"/>
  <c r="Z121" i="6"/>
  <c r="M121" i="6"/>
  <c r="AS121" i="6"/>
  <c r="AR121" i="6"/>
  <c r="AO121" i="6"/>
  <c r="AP121" i="6"/>
  <c r="AT121" i="6"/>
  <c r="AY121" i="6"/>
  <c r="AV121" i="6"/>
  <c r="AQ121" i="6"/>
  <c r="AW121" i="6"/>
  <c r="AX121" i="6"/>
  <c r="AU121" i="6"/>
  <c r="Y106" i="13" l="1"/>
  <c r="N106" i="13"/>
  <c r="AB106" i="13" s="1"/>
  <c r="H120" i="6"/>
  <c r="Y121" i="6"/>
  <c r="N121" i="6"/>
  <c r="AB121" i="6" l="1"/>
  <c r="AK121" i="6" s="1"/>
  <c r="AK106" i="13"/>
  <c r="AH106" i="13"/>
  <c r="AE106" i="13"/>
  <c r="AL106" i="13"/>
  <c r="AN106" i="13"/>
  <c r="G106" i="13" s="1"/>
  <c r="AA107" i="13" s="1"/>
  <c r="AF106" i="13"/>
  <c r="AG106" i="13"/>
  <c r="AD106" i="13"/>
  <c r="AI106" i="13"/>
  <c r="AM106" i="13"/>
  <c r="AJ106" i="13"/>
  <c r="U113" i="13"/>
  <c r="P113" i="13"/>
  <c r="AG121" i="6"/>
  <c r="AE121" i="6"/>
  <c r="AH121" i="6"/>
  <c r="AL121" i="6"/>
  <c r="AJ121" i="6"/>
  <c r="AN121" i="6"/>
  <c r="G121" i="6" s="1"/>
  <c r="AM121" i="6"/>
  <c r="AF121" i="6"/>
  <c r="AI121" i="6" l="1"/>
  <c r="AD121" i="6"/>
  <c r="F121" i="6" s="1"/>
  <c r="H121" i="6" s="1"/>
  <c r="V107" i="13"/>
  <c r="Q107" i="13"/>
  <c r="F106" i="13"/>
  <c r="X113" i="13"/>
  <c r="M113" i="13"/>
  <c r="M122" i="6"/>
  <c r="AA122" i="6"/>
  <c r="P122" i="6"/>
  <c r="H106" i="13" l="1"/>
  <c r="I106" i="13"/>
  <c r="Z107" i="13"/>
  <c r="Z122" i="6"/>
  <c r="Y122" i="6" s="1"/>
  <c r="AC107" i="13"/>
  <c r="I121" i="6"/>
  <c r="Q122" i="6"/>
  <c r="AC122" i="6" s="1"/>
  <c r="N122" i="6" l="1"/>
  <c r="AB122" i="6" s="1"/>
  <c r="AK122" i="6" s="1"/>
  <c r="Y107" i="13"/>
  <c r="N107" i="13"/>
  <c r="AR107" i="13"/>
  <c r="AY107" i="13"/>
  <c r="AT107" i="13"/>
  <c r="AO107" i="13"/>
  <c r="AS107" i="13"/>
  <c r="AP107" i="13"/>
  <c r="AW107" i="13"/>
  <c r="AV107" i="13"/>
  <c r="AU107" i="13"/>
  <c r="AQ107" i="13"/>
  <c r="AX107" i="13"/>
  <c r="AJ122" i="6"/>
  <c r="AG122" i="6"/>
  <c r="AF122" i="6"/>
  <c r="AH122" i="6"/>
  <c r="AI122" i="6"/>
  <c r="AQ122" i="6"/>
  <c r="AV122" i="6"/>
  <c r="AU122" i="6"/>
  <c r="AP122" i="6"/>
  <c r="AO122" i="6"/>
  <c r="AW122" i="6"/>
  <c r="AT122" i="6"/>
  <c r="AS122" i="6"/>
  <c r="AX122" i="6"/>
  <c r="AY122" i="6"/>
  <c r="AR122" i="6"/>
  <c r="AL122" i="6" l="1"/>
  <c r="AM122" i="6"/>
  <c r="AE122" i="6"/>
  <c r="AD122" i="6"/>
  <c r="AN122" i="6"/>
  <c r="G122" i="6" s="1"/>
  <c r="AA123" i="6" s="1"/>
  <c r="Q123" i="6" s="1"/>
  <c r="AC123" i="6" s="1"/>
  <c r="AB107" i="13"/>
  <c r="AH107" i="13" s="1"/>
  <c r="U114" i="13"/>
  <c r="P114" i="13"/>
  <c r="F122" i="6" l="1"/>
  <c r="AM107" i="13"/>
  <c r="M123" i="6"/>
  <c r="Z123" i="6"/>
  <c r="Y123" i="6" s="1"/>
  <c r="AI107" i="13"/>
  <c r="AD107" i="13"/>
  <c r="AF107" i="13"/>
  <c r="AK107" i="13"/>
  <c r="AL107" i="13"/>
  <c r="AE107" i="13"/>
  <c r="AN107" i="13"/>
  <c r="G107" i="13" s="1"/>
  <c r="AJ107" i="13"/>
  <c r="AG107" i="13"/>
  <c r="AA108" i="13"/>
  <c r="X114" i="13"/>
  <c r="M114" i="13"/>
  <c r="I122" i="6"/>
  <c r="H122" i="6"/>
  <c r="AW123" i="6"/>
  <c r="AO123" i="6"/>
  <c r="AR123" i="6"/>
  <c r="AS123" i="6"/>
  <c r="AX123" i="6"/>
  <c r="AU123" i="6"/>
  <c r="AP123" i="6"/>
  <c r="AY123" i="6"/>
  <c r="AQ123" i="6"/>
  <c r="AT123" i="6"/>
  <c r="AV123" i="6"/>
  <c r="N123" i="6" l="1"/>
  <c r="AB123" i="6" s="1"/>
  <c r="AJ123" i="6" s="1"/>
  <c r="F107" i="13"/>
  <c r="I107" i="13" s="1"/>
  <c r="V108" i="13"/>
  <c r="Q108" i="13"/>
  <c r="Z108" i="13"/>
  <c r="AL123" i="6"/>
  <c r="AE123" i="6"/>
  <c r="AF123" i="6"/>
  <c r="AK123" i="6"/>
  <c r="AH123" i="6"/>
  <c r="AM123" i="6"/>
  <c r="AI123" i="6"/>
  <c r="AG123" i="6"/>
  <c r="AD123" i="6"/>
  <c r="AN123" i="6"/>
  <c r="G123" i="6" s="1"/>
  <c r="U124" i="6" s="1"/>
  <c r="H107" i="13" l="1"/>
  <c r="N108" i="13"/>
  <c r="Y108" i="13"/>
  <c r="AC108" i="13"/>
  <c r="AA124" i="6"/>
  <c r="Q124" i="6" s="1"/>
  <c r="V124" i="6"/>
  <c r="F123" i="6"/>
  <c r="X124" i="6" s="1"/>
  <c r="Z124" i="6"/>
  <c r="AU108" i="13" l="1"/>
  <c r="AR108" i="13"/>
  <c r="AX108" i="13"/>
  <c r="AS108" i="13"/>
  <c r="AQ108" i="13"/>
  <c r="AP108" i="13"/>
  <c r="AW108" i="13"/>
  <c r="AT108" i="13"/>
  <c r="AV108" i="13"/>
  <c r="AY108" i="13"/>
  <c r="AO108" i="13"/>
  <c r="AB108" i="13"/>
  <c r="Y124" i="6"/>
  <c r="AC124" i="6"/>
  <c r="AQ124" i="6" s="1"/>
  <c r="I123" i="6"/>
  <c r="M124" i="6"/>
  <c r="N124" i="6" s="1"/>
  <c r="AB124" i="6" s="1"/>
  <c r="AI124" i="6" s="1"/>
  <c r="H123" i="6"/>
  <c r="AX124" i="6" l="1"/>
  <c r="AU124" i="6"/>
  <c r="AS124" i="6"/>
  <c r="AW124" i="6"/>
  <c r="AY124" i="6"/>
  <c r="AR124" i="6"/>
  <c r="AM108" i="13"/>
  <c r="AI108" i="13"/>
  <c r="AE108" i="13"/>
  <c r="AH108" i="13"/>
  <c r="AJ108" i="13"/>
  <c r="AD108" i="13"/>
  <c r="AL108" i="13"/>
  <c r="AN108" i="13"/>
  <c r="G108" i="13" s="1"/>
  <c r="AA109" i="13" s="1"/>
  <c r="AK108" i="13"/>
  <c r="AG108" i="13"/>
  <c r="AF108" i="13"/>
  <c r="AO124" i="6"/>
  <c r="AV124" i="6"/>
  <c r="AP124" i="6"/>
  <c r="AT124" i="6"/>
  <c r="U115" i="13"/>
  <c r="P115" i="13"/>
  <c r="AF124" i="6"/>
  <c r="AG124" i="6"/>
  <c r="AK124" i="6"/>
  <c r="AD124" i="6"/>
  <c r="AM124" i="6"/>
  <c r="AN124" i="6"/>
  <c r="AH124" i="6"/>
  <c r="AL124" i="6"/>
  <c r="AJ124" i="6"/>
  <c r="AE124" i="6"/>
  <c r="F108" i="13" l="1"/>
  <c r="H108" i="13" s="1"/>
  <c r="G124" i="6"/>
  <c r="V109" i="13"/>
  <c r="Q109" i="13"/>
  <c r="Z109" i="13"/>
  <c r="X115" i="13"/>
  <c r="M115" i="13"/>
  <c r="AA125" i="6"/>
  <c r="P125" i="6"/>
  <c r="F124" i="6"/>
  <c r="I108" i="13" l="1"/>
  <c r="Y109" i="13"/>
  <c r="N109" i="13"/>
  <c r="AC109" i="13"/>
  <c r="Q125" i="6"/>
  <c r="AC125" i="6" s="1"/>
  <c r="Z125" i="6"/>
  <c r="M125" i="6"/>
  <c r="I124" i="6"/>
  <c r="H124" i="6"/>
  <c r="AB109" i="13" l="1"/>
  <c r="AU109" i="13"/>
  <c r="AY109" i="13"/>
  <c r="AS109" i="13"/>
  <c r="AW109" i="13"/>
  <c r="AX109" i="13"/>
  <c r="AQ109" i="13"/>
  <c r="AR109" i="13"/>
  <c r="AV109" i="13"/>
  <c r="AO109" i="13"/>
  <c r="AP109" i="13"/>
  <c r="AT109" i="13"/>
  <c r="AF109" i="13"/>
  <c r="AI109" i="13"/>
  <c r="AK109" i="13"/>
  <c r="AL109" i="13"/>
  <c r="AD109" i="13"/>
  <c r="AM109" i="13"/>
  <c r="AG109" i="13"/>
  <c r="AJ109" i="13"/>
  <c r="AH109" i="13"/>
  <c r="AN109" i="13"/>
  <c r="AE109" i="13"/>
  <c r="Y125" i="6"/>
  <c r="N125" i="6"/>
  <c r="AY125" i="6"/>
  <c r="AR125" i="6"/>
  <c r="AU125" i="6"/>
  <c r="AT125" i="6"/>
  <c r="AV125" i="6"/>
  <c r="AX125" i="6"/>
  <c r="AQ125" i="6"/>
  <c r="AW125" i="6"/>
  <c r="AP125" i="6"/>
  <c r="AS125" i="6"/>
  <c r="AO125" i="6"/>
  <c r="F109" i="13" l="1"/>
  <c r="G109" i="13"/>
  <c r="U116" i="13"/>
  <c r="AB125" i="6"/>
  <c r="AK125" i="6" s="1"/>
  <c r="AA110" i="13" l="1"/>
  <c r="I109" i="13"/>
  <c r="H109" i="13"/>
  <c r="Z110" i="13"/>
  <c r="AJ125" i="6"/>
  <c r="AE125" i="6"/>
  <c r="AM125" i="6"/>
  <c r="X116" i="13"/>
  <c r="AN125" i="6"/>
  <c r="G125" i="6" s="1"/>
  <c r="AD125" i="6"/>
  <c r="AI125" i="6"/>
  <c r="AL125" i="6"/>
  <c r="AF125" i="6"/>
  <c r="AH125" i="6"/>
  <c r="AG125" i="6"/>
  <c r="M126" i="6"/>
  <c r="X126" i="6"/>
  <c r="P126" i="6"/>
  <c r="U126" i="6"/>
  <c r="V126" i="6" s="1"/>
  <c r="AA126" i="6"/>
  <c r="Y110" i="13" l="1"/>
  <c r="N110" i="13"/>
  <c r="AB110" i="13" s="1"/>
  <c r="Q126" i="6"/>
  <c r="AC126" i="6" s="1"/>
  <c r="V110" i="13"/>
  <c r="Q110" i="13"/>
  <c r="F125" i="6"/>
  <c r="I125" i="6" s="1"/>
  <c r="Z126" i="6"/>
  <c r="Y126" i="6" s="1"/>
  <c r="AR126" i="6" l="1"/>
  <c r="AX126" i="6"/>
  <c r="AW126" i="6"/>
  <c r="AS126" i="6"/>
  <c r="AQ126" i="6"/>
  <c r="AV126" i="6"/>
  <c r="AE110" i="13"/>
  <c r="AG110" i="13"/>
  <c r="AI110" i="13"/>
  <c r="AK110" i="13"/>
  <c r="AM110" i="13"/>
  <c r="AD110" i="13"/>
  <c r="AF110" i="13"/>
  <c r="AH110" i="13"/>
  <c r="AJ110" i="13"/>
  <c r="AL110" i="13"/>
  <c r="AN110" i="13"/>
  <c r="AC110" i="13"/>
  <c r="AP126" i="6"/>
  <c r="AY126" i="6"/>
  <c r="AU126" i="6"/>
  <c r="AT126" i="6"/>
  <c r="AO126" i="6"/>
  <c r="H125" i="6"/>
  <c r="N126" i="6"/>
  <c r="AB126" i="6" s="1"/>
  <c r="AY110" i="13" l="1"/>
  <c r="AV110" i="13"/>
  <c r="AS110" i="13"/>
  <c r="AU110" i="13"/>
  <c r="AR110" i="13"/>
  <c r="AO110" i="13"/>
  <c r="AW110" i="13"/>
  <c r="AT110" i="13"/>
  <c r="AQ110" i="13"/>
  <c r="AP110" i="13"/>
  <c r="AX110" i="13"/>
  <c r="F110" i="13"/>
  <c r="U117" i="13"/>
  <c r="P117" i="13"/>
  <c r="AE126" i="6"/>
  <c r="AJ126" i="6"/>
  <c r="AN126" i="6"/>
  <c r="G126" i="6" s="1"/>
  <c r="AA127" i="6" s="1"/>
  <c r="Q127" i="6" s="1"/>
  <c r="AC127" i="6" s="1"/>
  <c r="AH126" i="6"/>
  <c r="AG126" i="6"/>
  <c r="AL126" i="6"/>
  <c r="AI126" i="6"/>
  <c r="AK126" i="6"/>
  <c r="AD126" i="6"/>
  <c r="AM126" i="6"/>
  <c r="AF126" i="6"/>
  <c r="M127" i="6"/>
  <c r="G110" i="13" l="1"/>
  <c r="I110" i="13" s="1"/>
  <c r="AA111" i="13"/>
  <c r="Z111" i="13"/>
  <c r="X117" i="13"/>
  <c r="M117" i="13"/>
  <c r="F126" i="6"/>
  <c r="AP127" i="6"/>
  <c r="AR127" i="6"/>
  <c r="AQ127" i="6"/>
  <c r="AW127" i="6"/>
  <c r="AO127" i="6"/>
  <c r="AV127" i="6"/>
  <c r="AU127" i="6"/>
  <c r="AT127" i="6"/>
  <c r="AY127" i="6"/>
  <c r="AS127" i="6"/>
  <c r="AX127" i="6"/>
  <c r="H110" i="13" l="1"/>
  <c r="Y111" i="13"/>
  <c r="N111" i="13"/>
  <c r="V111" i="13"/>
  <c r="Q111" i="13"/>
  <c r="I126" i="6"/>
  <c r="H126" i="6"/>
  <c r="Z127" i="6"/>
  <c r="AC111" i="13" l="1"/>
  <c r="AB111" i="13"/>
  <c r="AN111" i="13" s="1"/>
  <c r="AT111" i="13"/>
  <c r="AP111" i="13"/>
  <c r="AY111" i="13"/>
  <c r="AO111" i="13"/>
  <c r="AU111" i="13"/>
  <c r="AW111" i="13"/>
  <c r="AS111" i="13"/>
  <c r="AQ111" i="13"/>
  <c r="AX111" i="13"/>
  <c r="AR111" i="13"/>
  <c r="AV111" i="13"/>
  <c r="AH111" i="13"/>
  <c r="AJ111" i="13"/>
  <c r="AF111" i="13"/>
  <c r="AK111" i="13"/>
  <c r="AL111" i="13"/>
  <c r="AG111" i="13"/>
  <c r="AM111" i="13"/>
  <c r="Y127" i="6"/>
  <c r="N127" i="6"/>
  <c r="M128" i="6"/>
  <c r="X128" i="6"/>
  <c r="U128" i="6"/>
  <c r="V128" i="6" s="1"/>
  <c r="P128" i="6"/>
  <c r="AD111" i="13" l="1"/>
  <c r="AI111" i="13"/>
  <c r="AE111" i="13"/>
  <c r="F111" i="13" s="1"/>
  <c r="G111" i="13"/>
  <c r="AA112" i="13" s="1"/>
  <c r="V112" i="13" s="1"/>
  <c r="AB127" i="6"/>
  <c r="AK127" i="6" s="1"/>
  <c r="Q112" i="13" l="1"/>
  <c r="AM127" i="6"/>
  <c r="AE127" i="6"/>
  <c r="AG127" i="6"/>
  <c r="AN127" i="6"/>
  <c r="G127" i="6" s="1"/>
  <c r="AA128" i="6" s="1"/>
  <c r="Q128" i="6" s="1"/>
  <c r="AC128" i="6" s="1"/>
  <c r="AQ128" i="6" s="1"/>
  <c r="AI127" i="6"/>
  <c r="AJ127" i="6"/>
  <c r="AL127" i="6"/>
  <c r="AH127" i="6"/>
  <c r="AF127" i="6"/>
  <c r="AD127" i="6"/>
  <c r="H111" i="13"/>
  <c r="Z112" i="13"/>
  <c r="I111" i="13"/>
  <c r="AC112" i="13"/>
  <c r="P118" i="13"/>
  <c r="U118" i="13"/>
  <c r="F127" i="6" l="1"/>
  <c r="AV128" i="6"/>
  <c r="AY128" i="6"/>
  <c r="AO128" i="6"/>
  <c r="AS128" i="6"/>
  <c r="AW128" i="6"/>
  <c r="AU128" i="6"/>
  <c r="AP128" i="6"/>
  <c r="AX128" i="6"/>
  <c r="AR128" i="6"/>
  <c r="AT128" i="6"/>
  <c r="AO112" i="13"/>
  <c r="AQ112" i="13"/>
  <c r="AY112" i="13"/>
  <c r="AV112" i="13"/>
  <c r="AT112" i="13"/>
  <c r="AS112" i="13"/>
  <c r="AR112" i="13"/>
  <c r="AW112" i="13"/>
  <c r="AX112" i="13"/>
  <c r="AP112" i="13"/>
  <c r="AU112" i="13"/>
  <c r="N112" i="13"/>
  <c r="Y112" i="13"/>
  <c r="M118" i="13"/>
  <c r="X118" i="13"/>
  <c r="Z128" i="6"/>
  <c r="H127" i="6"/>
  <c r="I127" i="6"/>
  <c r="M129" i="6"/>
  <c r="X129" i="6"/>
  <c r="AB112" i="13" l="1"/>
  <c r="N128" i="6"/>
  <c r="Y128" i="6"/>
  <c r="AM112" i="13" l="1"/>
  <c r="AL112" i="13"/>
  <c r="AG112" i="13"/>
  <c r="AJ112" i="13"/>
  <c r="AN112" i="13"/>
  <c r="G112" i="13" s="1"/>
  <c r="AA113" i="13" s="1"/>
  <c r="AE112" i="13"/>
  <c r="AF112" i="13"/>
  <c r="AK112" i="13"/>
  <c r="AI112" i="13"/>
  <c r="AD112" i="13"/>
  <c r="AH112" i="13"/>
  <c r="AB128" i="6"/>
  <c r="F112" i="13" l="1"/>
  <c r="V113" i="13"/>
  <c r="Q113" i="13"/>
  <c r="U119" i="13"/>
  <c r="P119" i="13"/>
  <c r="AN128" i="6"/>
  <c r="G128" i="6" s="1"/>
  <c r="AI128" i="6"/>
  <c r="AL128" i="6"/>
  <c r="AD128" i="6"/>
  <c r="AG128" i="6"/>
  <c r="AE128" i="6"/>
  <c r="AK128" i="6"/>
  <c r="AM128" i="6"/>
  <c r="AF128" i="6"/>
  <c r="AJ128" i="6"/>
  <c r="AH128" i="6"/>
  <c r="M130" i="6"/>
  <c r="X130" i="6"/>
  <c r="AC113" i="13" l="1"/>
  <c r="H112" i="13"/>
  <c r="I112" i="13"/>
  <c r="Z113" i="13"/>
  <c r="X119" i="13"/>
  <c r="M119" i="13"/>
  <c r="F128" i="6"/>
  <c r="U129" i="6"/>
  <c r="V129" i="6" s="1"/>
  <c r="AA129" i="6"/>
  <c r="Q129" i="6" s="1"/>
  <c r="Y113" i="13" l="1"/>
  <c r="N113" i="13"/>
  <c r="AB113" i="13" s="1"/>
  <c r="AR113" i="13"/>
  <c r="AT113" i="13"/>
  <c r="AV113" i="13"/>
  <c r="AX113" i="13"/>
  <c r="AO113" i="13"/>
  <c r="AQ113" i="13"/>
  <c r="AS113" i="13"/>
  <c r="AU113" i="13"/>
  <c r="AW113" i="13"/>
  <c r="AY113" i="13"/>
  <c r="AP113" i="13"/>
  <c r="AC129" i="6"/>
  <c r="AV129" i="6" s="1"/>
  <c r="Z129" i="6"/>
  <c r="I128" i="6"/>
  <c r="H128" i="6"/>
  <c r="M131" i="6"/>
  <c r="X131" i="6"/>
  <c r="AO129" i="6" l="1"/>
  <c r="AT129" i="6"/>
  <c r="AX129" i="6"/>
  <c r="AQ129" i="6"/>
  <c r="AM113" i="13"/>
  <c r="AE113" i="13"/>
  <c r="AF113" i="13"/>
  <c r="AH113" i="13"/>
  <c r="AN113" i="13"/>
  <c r="G113" i="13" s="1"/>
  <c r="AA114" i="13" s="1"/>
  <c r="AL113" i="13"/>
  <c r="AD113" i="13"/>
  <c r="AI113" i="13"/>
  <c r="AG113" i="13"/>
  <c r="AJ113" i="13"/>
  <c r="AK113" i="13"/>
  <c r="AR129" i="6"/>
  <c r="AS129" i="6"/>
  <c r="AP129" i="6"/>
  <c r="AY129" i="6"/>
  <c r="AW129" i="6"/>
  <c r="AU129" i="6"/>
  <c r="Y129" i="6"/>
  <c r="N129" i="6"/>
  <c r="F113" i="13" l="1"/>
  <c r="V114" i="13"/>
  <c r="Q114" i="13"/>
  <c r="AB129" i="6"/>
  <c r="AM129" i="6" s="1"/>
  <c r="U120" i="13"/>
  <c r="P120" i="13"/>
  <c r="AH129" i="6"/>
  <c r="AF129" i="6"/>
  <c r="AE129" i="6"/>
  <c r="AJ129" i="6"/>
  <c r="AD129" i="6"/>
  <c r="AG129" i="6"/>
  <c r="AN129" i="6"/>
  <c r="G129" i="6" s="1"/>
  <c r="AK129" i="6"/>
  <c r="AL129" i="6" l="1"/>
  <c r="AI129" i="6"/>
  <c r="F129" i="6" s="1"/>
  <c r="AC114" i="13"/>
  <c r="I113" i="13"/>
  <c r="H113" i="13"/>
  <c r="Z114" i="13"/>
  <c r="X120" i="13"/>
  <c r="M120" i="13"/>
  <c r="U130" i="6"/>
  <c r="V130" i="6" s="1"/>
  <c r="AA130" i="6"/>
  <c r="Q130" i="6" s="1"/>
  <c r="N114" i="13" l="1"/>
  <c r="Y114" i="13"/>
  <c r="AO114" i="13"/>
  <c r="AQ114" i="13"/>
  <c r="AS114" i="13"/>
  <c r="AV114" i="13"/>
  <c r="AX114" i="13"/>
  <c r="AU114" i="13"/>
  <c r="AW114" i="13"/>
  <c r="AY114" i="13"/>
  <c r="AP114" i="13"/>
  <c r="AR114" i="13"/>
  <c r="AT114" i="13"/>
  <c r="AC130" i="6"/>
  <c r="AX130" i="6" s="1"/>
  <c r="AT130" i="6"/>
  <c r="I129" i="6"/>
  <c r="H129" i="6"/>
  <c r="Z130" i="6"/>
  <c r="AS130" i="6" l="1"/>
  <c r="AV130" i="6"/>
  <c r="AU130" i="6"/>
  <c r="AP130" i="6"/>
  <c r="AO130" i="6"/>
  <c r="AW130" i="6"/>
  <c r="AQ130" i="6"/>
  <c r="AR130" i="6"/>
  <c r="AY130" i="6"/>
  <c r="AB114" i="13"/>
  <c r="N130" i="6"/>
  <c r="Y130" i="6"/>
  <c r="AG114" i="13" l="1"/>
  <c r="AI114" i="13"/>
  <c r="AL114" i="13"/>
  <c r="AN114" i="13"/>
  <c r="G114" i="13" s="1"/>
  <c r="AD114" i="13"/>
  <c r="AK114" i="13"/>
  <c r="AM114" i="13"/>
  <c r="AJ114" i="13"/>
  <c r="AF114" i="13"/>
  <c r="AH114" i="13"/>
  <c r="AE114" i="13"/>
  <c r="AB130" i="6"/>
  <c r="AA115" i="13" l="1"/>
  <c r="F114" i="13"/>
  <c r="P121" i="13"/>
  <c r="U121" i="13"/>
  <c r="AH130" i="6"/>
  <c r="AN130" i="6"/>
  <c r="G130" i="6" s="1"/>
  <c r="AM130" i="6"/>
  <c r="AK130" i="6"/>
  <c r="AD130" i="6"/>
  <c r="AJ130" i="6"/>
  <c r="AF130" i="6"/>
  <c r="AE130" i="6"/>
  <c r="AL130" i="6"/>
  <c r="AG130" i="6"/>
  <c r="AI130" i="6"/>
  <c r="P133" i="6"/>
  <c r="I114" i="13" l="1"/>
  <c r="H114" i="13"/>
  <c r="Z115" i="13"/>
  <c r="Q115" i="13"/>
  <c r="V115" i="13"/>
  <c r="M121" i="13"/>
  <c r="X121" i="13"/>
  <c r="F130" i="6"/>
  <c r="U131" i="6"/>
  <c r="V131" i="6" s="1"/>
  <c r="AA131" i="6"/>
  <c r="Q131" i="6" s="1"/>
  <c r="AC115" i="13" l="1"/>
  <c r="AX115" i="13" s="1"/>
  <c r="Y115" i="13"/>
  <c r="N115" i="13"/>
  <c r="AY115" i="13"/>
  <c r="AR115" i="13"/>
  <c r="AP115" i="13"/>
  <c r="AQ115" i="13"/>
  <c r="AO115" i="13"/>
  <c r="AT115" i="13"/>
  <c r="AC131" i="6"/>
  <c r="AP131" i="6" s="1"/>
  <c r="H130" i="6"/>
  <c r="I130" i="6"/>
  <c r="Z131" i="6"/>
  <c r="AU115" i="13" l="1"/>
  <c r="AW115" i="13"/>
  <c r="AS115" i="13"/>
  <c r="AV115" i="13"/>
  <c r="AB115" i="13"/>
  <c r="AD115" i="13" s="1"/>
  <c r="AJ115" i="13"/>
  <c r="AV131" i="6"/>
  <c r="AX131" i="6"/>
  <c r="AT131" i="6"/>
  <c r="AW131" i="6"/>
  <c r="AR131" i="6"/>
  <c r="AQ131" i="6"/>
  <c r="AY131" i="6"/>
  <c r="AU131" i="6"/>
  <c r="AO131" i="6"/>
  <c r="AS131" i="6"/>
  <c r="N131" i="6"/>
  <c r="Y131" i="6"/>
  <c r="AN115" i="13" l="1"/>
  <c r="G115" i="13" s="1"/>
  <c r="AE115" i="13"/>
  <c r="AK115" i="13"/>
  <c r="AL115" i="13"/>
  <c r="AG115" i="13"/>
  <c r="AI115" i="13"/>
  <c r="AF115" i="13"/>
  <c r="AH115" i="13"/>
  <c r="AM115" i="13"/>
  <c r="AA116" i="13"/>
  <c r="U122" i="13"/>
  <c r="P122" i="13"/>
  <c r="X122" i="13"/>
  <c r="M122" i="13"/>
  <c r="AB131" i="6"/>
  <c r="AM131" i="6" s="1"/>
  <c r="M134" i="6"/>
  <c r="X134" i="6"/>
  <c r="F115" i="13" l="1"/>
  <c r="H115" i="13"/>
  <c r="Z116" i="13"/>
  <c r="Q116" i="13"/>
  <c r="V116" i="13"/>
  <c r="I115" i="13"/>
  <c r="AN131" i="6"/>
  <c r="G131" i="6" s="1"/>
  <c r="AD131" i="6"/>
  <c r="AE131" i="6"/>
  <c r="AF131" i="6"/>
  <c r="AG131" i="6"/>
  <c r="AJ131" i="6"/>
  <c r="AH131" i="6"/>
  <c r="AI131" i="6"/>
  <c r="AL131" i="6"/>
  <c r="AK131" i="6"/>
  <c r="AA132" i="6"/>
  <c r="Q132" i="6" s="1"/>
  <c r="AC132" i="6" s="1"/>
  <c r="Y116" i="13" l="1"/>
  <c r="N116" i="13"/>
  <c r="F131" i="6"/>
  <c r="H131" i="6" s="1"/>
  <c r="AC116" i="13"/>
  <c r="AR132" i="6"/>
  <c r="AP132" i="6"/>
  <c r="AS132" i="6"/>
  <c r="AV132" i="6"/>
  <c r="AX132" i="6"/>
  <c r="AU132" i="6"/>
  <c r="AO132" i="6"/>
  <c r="AW132" i="6"/>
  <c r="AY132" i="6"/>
  <c r="AT132" i="6"/>
  <c r="AQ132" i="6"/>
  <c r="M132" i="6"/>
  <c r="Z132" i="6"/>
  <c r="Y132" i="6" s="1"/>
  <c r="I131" i="6" l="1"/>
  <c r="AB116" i="13"/>
  <c r="AI116" i="13" s="1"/>
  <c r="AX116" i="13"/>
  <c r="AU116" i="13"/>
  <c r="AO116" i="13"/>
  <c r="AS116" i="13"/>
  <c r="AP116" i="13"/>
  <c r="AQ116" i="13"/>
  <c r="AR116" i="13"/>
  <c r="AY116" i="13"/>
  <c r="AV116" i="13"/>
  <c r="AW116" i="13"/>
  <c r="AT116" i="13"/>
  <c r="AG116" i="13"/>
  <c r="AJ116" i="13"/>
  <c r="AN116" i="13"/>
  <c r="AH116" i="13"/>
  <c r="AD116" i="13"/>
  <c r="AL116" i="13"/>
  <c r="N132" i="6"/>
  <c r="AB132" i="6" s="1"/>
  <c r="AD132" i="6" s="1"/>
  <c r="M135" i="6"/>
  <c r="AK116" i="13" l="1"/>
  <c r="AF116" i="13"/>
  <c r="AE116" i="13"/>
  <c r="AM116" i="13"/>
  <c r="G116" i="13"/>
  <c r="AK132" i="6"/>
  <c r="AF132" i="6"/>
  <c r="AM132" i="6"/>
  <c r="U123" i="13"/>
  <c r="P123" i="13"/>
  <c r="AL132" i="6"/>
  <c r="AG132" i="6"/>
  <c r="AE132" i="6"/>
  <c r="AI132" i="6"/>
  <c r="AJ132" i="6"/>
  <c r="AH132" i="6"/>
  <c r="AN132" i="6"/>
  <c r="G132" i="6" s="1"/>
  <c r="AA133" i="6"/>
  <c r="Q133" i="6" s="1"/>
  <c r="AC133" i="6" s="1"/>
  <c r="P135" i="6"/>
  <c r="F116" i="13" l="1"/>
  <c r="AA117" i="13"/>
  <c r="I116" i="13"/>
  <c r="H116" i="13"/>
  <c r="Z117" i="13"/>
  <c r="F132" i="6"/>
  <c r="I132" i="6" s="1"/>
  <c r="X123" i="13"/>
  <c r="M123" i="13"/>
  <c r="M133" i="6"/>
  <c r="Z133" i="6"/>
  <c r="Y133" i="6" s="1"/>
  <c r="AR133" i="6"/>
  <c r="AV133" i="6"/>
  <c r="AS133" i="6"/>
  <c r="AY133" i="6"/>
  <c r="AX133" i="6"/>
  <c r="AT133" i="6"/>
  <c r="AQ133" i="6"/>
  <c r="AU133" i="6"/>
  <c r="AW133" i="6"/>
  <c r="AO133" i="6"/>
  <c r="AP133" i="6"/>
  <c r="H132" i="6" l="1"/>
  <c r="N117" i="13"/>
  <c r="Y117" i="13"/>
  <c r="V117" i="13"/>
  <c r="Q117" i="13"/>
  <c r="N133" i="6"/>
  <c r="AB133" i="6" s="1"/>
  <c r="AG133" i="6" s="1"/>
  <c r="M136" i="6"/>
  <c r="AC117" i="13" l="1"/>
  <c r="AE133" i="6"/>
  <c r="AR117" i="13"/>
  <c r="AT117" i="13"/>
  <c r="AV117" i="13"/>
  <c r="AO117" i="13"/>
  <c r="AQ117" i="13"/>
  <c r="AS117" i="13"/>
  <c r="AP117" i="13"/>
  <c r="AW117" i="13"/>
  <c r="AY117" i="13"/>
  <c r="AU117" i="13"/>
  <c r="AX117" i="13"/>
  <c r="AB117" i="13"/>
  <c r="AJ133" i="6"/>
  <c r="AF133" i="6"/>
  <c r="AL133" i="6"/>
  <c r="AH133" i="6"/>
  <c r="AM133" i="6"/>
  <c r="AI133" i="6"/>
  <c r="AD133" i="6"/>
  <c r="AK133" i="6"/>
  <c r="AN133" i="6"/>
  <c r="G133" i="6" s="1"/>
  <c r="U134" i="6"/>
  <c r="V134" i="6" s="1"/>
  <c r="AA134" i="6"/>
  <c r="Q134" i="6" s="1"/>
  <c r="P136" i="6"/>
  <c r="F133" i="6" l="1"/>
  <c r="AM117" i="13"/>
  <c r="AD117" i="13"/>
  <c r="AK117" i="13"/>
  <c r="AN117" i="13"/>
  <c r="G117" i="13" s="1"/>
  <c r="AE117" i="13"/>
  <c r="AL117" i="13"/>
  <c r="AI117" i="13"/>
  <c r="AF117" i="13"/>
  <c r="AH117" i="13"/>
  <c r="AJ117" i="13"/>
  <c r="AG117" i="13"/>
  <c r="U124" i="13"/>
  <c r="P124" i="13"/>
  <c r="X124" i="13"/>
  <c r="M124" i="13"/>
  <c r="AC134" i="6"/>
  <c r="AT134" i="6" s="1"/>
  <c r="I133" i="6"/>
  <c r="H133" i="6"/>
  <c r="Z134" i="6"/>
  <c r="AA118" i="13" l="1"/>
  <c r="F117" i="13"/>
  <c r="AO134" i="6"/>
  <c r="AP134" i="6"/>
  <c r="AU134" i="6"/>
  <c r="AY134" i="6"/>
  <c r="AV134" i="6"/>
  <c r="AX134" i="6"/>
  <c r="AR134" i="6"/>
  <c r="AS134" i="6"/>
  <c r="AW134" i="6"/>
  <c r="AQ134" i="6"/>
  <c r="N134" i="6"/>
  <c r="Y134" i="6"/>
  <c r="M137" i="6"/>
  <c r="X137" i="6"/>
  <c r="H117" i="13" l="1"/>
  <c r="I117" i="13"/>
  <c r="Z118" i="13"/>
  <c r="Q118" i="13"/>
  <c r="V118" i="13"/>
  <c r="AB134" i="6"/>
  <c r="AM134" i="6" s="1"/>
  <c r="U137" i="6"/>
  <c r="V137" i="6" s="1"/>
  <c r="P137" i="6"/>
  <c r="AC118" i="13" l="1"/>
  <c r="Y118" i="13"/>
  <c r="N118" i="13"/>
  <c r="AW118" i="13"/>
  <c r="AO118" i="13"/>
  <c r="AV118" i="13"/>
  <c r="AR118" i="13"/>
  <c r="AU118" i="13"/>
  <c r="AQ118" i="13"/>
  <c r="AX118" i="13"/>
  <c r="AP118" i="13"/>
  <c r="AS118" i="13"/>
  <c r="AY118" i="13"/>
  <c r="AT118" i="13"/>
  <c r="AN134" i="6"/>
  <c r="G134" i="6" s="1"/>
  <c r="AJ134" i="6"/>
  <c r="AE134" i="6"/>
  <c r="AD134" i="6"/>
  <c r="AL134" i="6"/>
  <c r="AI134" i="6"/>
  <c r="AK134" i="6"/>
  <c r="AH134" i="6"/>
  <c r="AG134" i="6"/>
  <c r="AF134" i="6"/>
  <c r="AA135" i="6"/>
  <c r="Q135" i="6" s="1"/>
  <c r="AC135" i="6" s="1"/>
  <c r="AB118" i="13" l="1"/>
  <c r="AH118" i="13"/>
  <c r="AF118" i="13"/>
  <c r="AD118" i="13"/>
  <c r="AJ118" i="13"/>
  <c r="AL118" i="13"/>
  <c r="AG118" i="13"/>
  <c r="AE118" i="13"/>
  <c r="AN118" i="13"/>
  <c r="G118" i="13" s="1"/>
  <c r="AM118" i="13"/>
  <c r="AK118" i="13"/>
  <c r="AI118" i="13"/>
  <c r="F134" i="6"/>
  <c r="M125" i="13"/>
  <c r="X125" i="13"/>
  <c r="P125" i="13"/>
  <c r="U125" i="13"/>
  <c r="AU135" i="6"/>
  <c r="AQ135" i="6"/>
  <c r="AX135" i="6"/>
  <c r="AT135" i="6"/>
  <c r="AR135" i="6"/>
  <c r="AW135" i="6"/>
  <c r="AO135" i="6"/>
  <c r="AP135" i="6"/>
  <c r="AS135" i="6"/>
  <c r="AY135" i="6"/>
  <c r="AV135" i="6"/>
  <c r="H134" i="6"/>
  <c r="I134" i="6"/>
  <c r="Z135" i="6"/>
  <c r="AA119" i="13" l="1"/>
  <c r="F118" i="13"/>
  <c r="Y135" i="6"/>
  <c r="N135" i="6"/>
  <c r="M138" i="6"/>
  <c r="X138" i="6"/>
  <c r="H118" i="13" l="1"/>
  <c r="I118" i="13"/>
  <c r="Z119" i="13"/>
  <c r="V119" i="13"/>
  <c r="Q119" i="13"/>
  <c r="AB135" i="6"/>
  <c r="AN135" i="6" s="1"/>
  <c r="G135" i="6" s="1"/>
  <c r="U138" i="6"/>
  <c r="V138" i="6" s="1"/>
  <c r="P138" i="6"/>
  <c r="AK135" i="6" l="1"/>
  <c r="AL135" i="6"/>
  <c r="N119" i="13"/>
  <c r="Y119" i="13"/>
  <c r="AH135" i="6"/>
  <c r="AJ135" i="6"/>
  <c r="AM135" i="6"/>
  <c r="AD135" i="6"/>
  <c r="AI135" i="6"/>
  <c r="AG135" i="6"/>
  <c r="AE135" i="6"/>
  <c r="AC119" i="13"/>
  <c r="AF135" i="6"/>
  <c r="AA136" i="6"/>
  <c r="Q136" i="6" s="1"/>
  <c r="AC136" i="6" s="1"/>
  <c r="F135" i="6" l="1"/>
  <c r="AX119" i="13"/>
  <c r="AR119" i="13"/>
  <c r="AY119" i="13"/>
  <c r="AO119" i="13"/>
  <c r="AV119" i="13"/>
  <c r="AQ119" i="13"/>
  <c r="AS119" i="13"/>
  <c r="AU119" i="13"/>
  <c r="AW119" i="13"/>
  <c r="AT119" i="13"/>
  <c r="AP119" i="13"/>
  <c r="AB119" i="13"/>
  <c r="P126" i="13"/>
  <c r="U126" i="13"/>
  <c r="M126" i="13"/>
  <c r="X126" i="13"/>
  <c r="AS136" i="6"/>
  <c r="AX136" i="6"/>
  <c r="AO136" i="6"/>
  <c r="AU136" i="6"/>
  <c r="AT136" i="6"/>
  <c r="AP136" i="6"/>
  <c r="AV136" i="6"/>
  <c r="AW136" i="6"/>
  <c r="AY136" i="6"/>
  <c r="AQ136" i="6"/>
  <c r="AR136" i="6"/>
  <c r="H135" i="6"/>
  <c r="I135" i="6"/>
  <c r="Z136" i="6"/>
  <c r="AM119" i="13" l="1"/>
  <c r="AK119" i="13"/>
  <c r="AI119" i="13"/>
  <c r="AD119" i="13"/>
  <c r="AF119" i="13"/>
  <c r="AL119" i="13"/>
  <c r="AJ119" i="13"/>
  <c r="AH119" i="13"/>
  <c r="AG119" i="13"/>
  <c r="AE119" i="13"/>
  <c r="AN119" i="13"/>
  <c r="G119" i="13" s="1"/>
  <c r="Y136" i="6"/>
  <c r="N136" i="6"/>
  <c r="U139" i="6"/>
  <c r="V139" i="6" s="1"/>
  <c r="P139" i="6"/>
  <c r="M139" i="6"/>
  <c r="F119" i="13" l="1"/>
  <c r="AA120" i="13"/>
  <c r="AB136" i="6"/>
  <c r="AK136" i="6" s="1"/>
  <c r="AG136" i="6" l="1"/>
  <c r="AH136" i="6"/>
  <c r="AN136" i="6"/>
  <c r="G136" i="6" s="1"/>
  <c r="AJ136" i="6"/>
  <c r="AL136" i="6"/>
  <c r="AF136" i="6"/>
  <c r="AD136" i="6"/>
  <c r="AI136" i="6"/>
  <c r="AE136" i="6"/>
  <c r="AM136" i="6"/>
  <c r="V120" i="13"/>
  <c r="Q120" i="13"/>
  <c r="H119" i="13"/>
  <c r="I119" i="13"/>
  <c r="Z120" i="13"/>
  <c r="AA137" i="6"/>
  <c r="Q137" i="6" s="1"/>
  <c r="AC137" i="6" s="1"/>
  <c r="F136" i="6" l="1"/>
  <c r="I136" i="6" s="1"/>
  <c r="Z137" i="6"/>
  <c r="Y137" i="6" s="1"/>
  <c r="N120" i="13"/>
  <c r="Y120" i="13"/>
  <c r="AC120" i="13"/>
  <c r="U127" i="13"/>
  <c r="P127" i="13"/>
  <c r="X127" i="13"/>
  <c r="M127" i="13"/>
  <c r="H136" i="6"/>
  <c r="AT137" i="6"/>
  <c r="AS137" i="6"/>
  <c r="AO137" i="6"/>
  <c r="AX137" i="6"/>
  <c r="AR137" i="6"/>
  <c r="AW137" i="6"/>
  <c r="AP137" i="6"/>
  <c r="AU137" i="6"/>
  <c r="AV137" i="6"/>
  <c r="AQ137" i="6"/>
  <c r="AY137" i="6"/>
  <c r="M140" i="6"/>
  <c r="N137" i="6" l="1"/>
  <c r="AO120" i="13"/>
  <c r="AQ120" i="13"/>
  <c r="AS120" i="13"/>
  <c r="AR120" i="13"/>
  <c r="AY120" i="13"/>
  <c r="AP120" i="13"/>
  <c r="AW120" i="13"/>
  <c r="AT120" i="13"/>
  <c r="AV120" i="13"/>
  <c r="AX120" i="13"/>
  <c r="AU120" i="13"/>
  <c r="AB120" i="13"/>
  <c r="AB137" i="6"/>
  <c r="AN137" i="6" s="1"/>
  <c r="G137" i="6" s="1"/>
  <c r="AL137" i="6"/>
  <c r="AD137" i="6"/>
  <c r="AH137" i="6"/>
  <c r="P140" i="6"/>
  <c r="U140" i="6"/>
  <c r="V140" i="6" s="1"/>
  <c r="AI137" i="6" l="1"/>
  <c r="AE137" i="6"/>
  <c r="AF137" i="6"/>
  <c r="AM137" i="6"/>
  <c r="AJ137" i="6"/>
  <c r="AG137" i="6"/>
  <c r="AK137" i="6"/>
  <c r="AL120" i="13"/>
  <c r="AD120" i="13"/>
  <c r="AE120" i="13"/>
  <c r="AG120" i="13"/>
  <c r="AM120" i="13"/>
  <c r="AK120" i="13"/>
  <c r="AN120" i="13"/>
  <c r="G120" i="13" s="1"/>
  <c r="AH120" i="13"/>
  <c r="AF120" i="13"/>
  <c r="AI120" i="13"/>
  <c r="AJ120" i="13"/>
  <c r="AA138" i="6"/>
  <c r="Q138" i="6" s="1"/>
  <c r="AC138" i="6" s="1"/>
  <c r="F137" i="6" l="1"/>
  <c r="AA121" i="13"/>
  <c r="F120" i="13"/>
  <c r="I137" i="6"/>
  <c r="Z138" i="6"/>
  <c r="AP138" i="6"/>
  <c r="AQ138" i="6"/>
  <c r="AO138" i="6"/>
  <c r="AV138" i="6"/>
  <c r="AY138" i="6"/>
  <c r="AU138" i="6"/>
  <c r="AT138" i="6"/>
  <c r="AR138" i="6"/>
  <c r="AX138" i="6"/>
  <c r="AW138" i="6"/>
  <c r="AS138" i="6"/>
  <c r="H137" i="6"/>
  <c r="M141" i="6"/>
  <c r="H120" i="13" l="1"/>
  <c r="I120" i="13"/>
  <c r="Z121" i="13"/>
  <c r="V121" i="13"/>
  <c r="Q121" i="13"/>
  <c r="U128" i="13"/>
  <c r="P128" i="13"/>
  <c r="Y138" i="6"/>
  <c r="N138" i="6"/>
  <c r="AC121" i="13" l="1"/>
  <c r="N121" i="13"/>
  <c r="Y121" i="13"/>
  <c r="AB138" i="6"/>
  <c r="AD138" i="6" s="1"/>
  <c r="AV121" i="13"/>
  <c r="AS121" i="13"/>
  <c r="AO121" i="13"/>
  <c r="AQ121" i="13"/>
  <c r="AT121" i="13"/>
  <c r="AU121" i="13"/>
  <c r="AW121" i="13"/>
  <c r="AX121" i="13"/>
  <c r="AP121" i="13"/>
  <c r="AR121" i="13"/>
  <c r="AY121" i="13"/>
  <c r="X128" i="13"/>
  <c r="M128" i="13"/>
  <c r="AH138" i="6"/>
  <c r="AL138" i="6"/>
  <c r="AE138" i="6"/>
  <c r="AK138" i="6"/>
  <c r="AI138" i="6"/>
  <c r="AN138" i="6"/>
  <c r="G138" i="6" s="1"/>
  <c r="AJ138" i="6"/>
  <c r="AF138" i="6"/>
  <c r="AG138" i="6"/>
  <c r="AM138" i="6"/>
  <c r="P141" i="6"/>
  <c r="U141" i="6"/>
  <c r="V141" i="6" s="1"/>
  <c r="AB121" i="13" l="1"/>
  <c r="AA139" i="6"/>
  <c r="Q139" i="6" s="1"/>
  <c r="AC139" i="6" s="1"/>
  <c r="F138" i="6"/>
  <c r="M142" i="6"/>
  <c r="X142" i="6"/>
  <c r="AE121" i="13" l="1"/>
  <c r="AM121" i="13"/>
  <c r="AI121" i="13"/>
  <c r="AK121" i="13"/>
  <c r="AG121" i="13"/>
  <c r="AD121" i="13"/>
  <c r="AJ121" i="13"/>
  <c r="AL121" i="13"/>
  <c r="AN121" i="13"/>
  <c r="G121" i="13" s="1"/>
  <c r="AF121" i="13"/>
  <c r="AH121" i="13"/>
  <c r="X139" i="6"/>
  <c r="H138" i="6"/>
  <c r="I138" i="6"/>
  <c r="Z139" i="6"/>
  <c r="N139" i="6" s="1"/>
  <c r="AW139" i="6"/>
  <c r="AU139" i="6"/>
  <c r="AQ139" i="6"/>
  <c r="AO139" i="6"/>
  <c r="AP139" i="6"/>
  <c r="AX139" i="6"/>
  <c r="AR139" i="6"/>
  <c r="AT139" i="6"/>
  <c r="AS139" i="6"/>
  <c r="AV139" i="6"/>
  <c r="AY139" i="6"/>
  <c r="F121" i="13" l="1"/>
  <c r="AA122" i="13"/>
  <c r="Y139" i="6"/>
  <c r="AB139" i="6" s="1"/>
  <c r="Q122" i="13" l="1"/>
  <c r="V122" i="13"/>
  <c r="AC122" i="13" s="1"/>
  <c r="I121" i="13"/>
  <c r="H121" i="13"/>
  <c r="Z122" i="13"/>
  <c r="U129" i="13"/>
  <c r="P129" i="13"/>
  <c r="AN139" i="6"/>
  <c r="G139" i="6" s="1"/>
  <c r="AF139" i="6"/>
  <c r="AD139" i="6"/>
  <c r="AM139" i="6"/>
  <c r="AL139" i="6"/>
  <c r="AJ139" i="6"/>
  <c r="AE139" i="6"/>
  <c r="AI139" i="6"/>
  <c r="AK139" i="6"/>
  <c r="AH139" i="6"/>
  <c r="AG139" i="6"/>
  <c r="P142" i="6"/>
  <c r="U142" i="6"/>
  <c r="V142" i="6" s="1"/>
  <c r="M143" i="6"/>
  <c r="X143" i="6"/>
  <c r="N122" i="13" l="1"/>
  <c r="Y122" i="13"/>
  <c r="AO122" i="13"/>
  <c r="AV122" i="13"/>
  <c r="AS122" i="13"/>
  <c r="AR122" i="13"/>
  <c r="AP122" i="13"/>
  <c r="AW122" i="13"/>
  <c r="AU122" i="13"/>
  <c r="AT122" i="13"/>
  <c r="AY122" i="13"/>
  <c r="AX122" i="13"/>
  <c r="AQ122" i="13"/>
  <c r="X129" i="13"/>
  <c r="M129" i="13"/>
  <c r="F139" i="6"/>
  <c r="AA140" i="6"/>
  <c r="Q140" i="6" s="1"/>
  <c r="AC140" i="6" s="1"/>
  <c r="AB122" i="13" l="1"/>
  <c r="X140" i="6"/>
  <c r="H139" i="6"/>
  <c r="Z140" i="6"/>
  <c r="N140" i="6" s="1"/>
  <c r="AS140" i="6"/>
  <c r="AU140" i="6"/>
  <c r="AW140" i="6"/>
  <c r="AT140" i="6"/>
  <c r="AQ140" i="6"/>
  <c r="AO140" i="6"/>
  <c r="AV140" i="6"/>
  <c r="AY140" i="6"/>
  <c r="AX140" i="6"/>
  <c r="AP140" i="6"/>
  <c r="AR140" i="6"/>
  <c r="I139" i="6"/>
  <c r="AD122" i="13" l="1"/>
  <c r="AK122" i="13"/>
  <c r="AJ122" i="13"/>
  <c r="AG122" i="13"/>
  <c r="AE122" i="13"/>
  <c r="AL122" i="13"/>
  <c r="AI122" i="13"/>
  <c r="AH122" i="13"/>
  <c r="AM122" i="13"/>
  <c r="AN122" i="13"/>
  <c r="G122" i="13" s="1"/>
  <c r="AF122" i="13"/>
  <c r="Y140" i="6"/>
  <c r="AB140" i="6" s="1"/>
  <c r="AA123" i="13" l="1"/>
  <c r="F122" i="13"/>
  <c r="AD140" i="6"/>
  <c r="AG140" i="6"/>
  <c r="AJ140" i="6"/>
  <c r="AE140" i="6"/>
  <c r="AN140" i="6"/>
  <c r="G140" i="6" s="1"/>
  <c r="AH140" i="6"/>
  <c r="AF140" i="6"/>
  <c r="AM140" i="6"/>
  <c r="AL140" i="6"/>
  <c r="AK140" i="6"/>
  <c r="AI140" i="6"/>
  <c r="P143" i="6"/>
  <c r="U143" i="6"/>
  <c r="V143" i="6" s="1"/>
  <c r="M144" i="6"/>
  <c r="X144" i="6"/>
  <c r="H122" i="13" l="1"/>
  <c r="I122" i="13"/>
  <c r="Z123" i="13"/>
  <c r="Q123" i="13"/>
  <c r="V123" i="13"/>
  <c r="P130" i="13"/>
  <c r="U130" i="13"/>
  <c r="M130" i="13"/>
  <c r="X130" i="13"/>
  <c r="AA141" i="6"/>
  <c r="Q141" i="6" s="1"/>
  <c r="AC141" i="6" s="1"/>
  <c r="F140" i="6"/>
  <c r="AC123" i="13" l="1"/>
  <c r="AX123" i="13"/>
  <c r="AS123" i="13"/>
  <c r="AO123" i="13"/>
  <c r="AY123" i="13"/>
  <c r="AR123" i="13"/>
  <c r="AQ123" i="13"/>
  <c r="AP123" i="13"/>
  <c r="AU123" i="13"/>
  <c r="AV123" i="13"/>
  <c r="AT123" i="13"/>
  <c r="AW123" i="13"/>
  <c r="Y123" i="13"/>
  <c r="N123" i="13"/>
  <c r="X141" i="6"/>
  <c r="H140" i="6"/>
  <c r="I140" i="6"/>
  <c r="Z141" i="6"/>
  <c r="AU141" i="6"/>
  <c r="AQ141" i="6"/>
  <c r="AP141" i="6"/>
  <c r="AS141" i="6"/>
  <c r="AO141" i="6"/>
  <c r="AX141" i="6"/>
  <c r="AT141" i="6"/>
  <c r="AY141" i="6"/>
  <c r="AW141" i="6"/>
  <c r="AV141" i="6"/>
  <c r="AR141" i="6"/>
  <c r="AB123" i="13" l="1"/>
  <c r="Y141" i="6"/>
  <c r="N141" i="6"/>
  <c r="AK123" i="13" l="1"/>
  <c r="AE123" i="13"/>
  <c r="AD123" i="13"/>
  <c r="AI123" i="13"/>
  <c r="AL123" i="13"/>
  <c r="AM123" i="13"/>
  <c r="AF123" i="13"/>
  <c r="AG123" i="13"/>
  <c r="AJ123" i="13"/>
  <c r="AH123" i="13"/>
  <c r="AN123" i="13"/>
  <c r="G123" i="13" s="1"/>
  <c r="P131" i="13"/>
  <c r="U131" i="13"/>
  <c r="AB141" i="6"/>
  <c r="AN141" i="6" s="1"/>
  <c r="G141" i="6" s="1"/>
  <c r="P144" i="6"/>
  <c r="U144" i="6"/>
  <c r="V144" i="6" s="1"/>
  <c r="M145" i="6"/>
  <c r="AA124" i="13" l="1"/>
  <c r="F123" i="13"/>
  <c r="AM141" i="6"/>
  <c r="AL141" i="6"/>
  <c r="AF141" i="6"/>
  <c r="AJ141" i="6"/>
  <c r="AD141" i="6"/>
  <c r="M131" i="13"/>
  <c r="X131" i="13"/>
  <c r="AK141" i="6"/>
  <c r="AI141" i="6"/>
  <c r="AG141" i="6"/>
  <c r="AE141" i="6"/>
  <c r="AH141" i="6"/>
  <c r="AA142" i="6"/>
  <c r="Q142" i="6" s="1"/>
  <c r="AC142" i="6" s="1"/>
  <c r="F141" i="6" l="1"/>
  <c r="I123" i="13"/>
  <c r="H123" i="13"/>
  <c r="Z124" i="13"/>
  <c r="Q124" i="13"/>
  <c r="V124" i="13"/>
  <c r="AR142" i="6"/>
  <c r="AX142" i="6"/>
  <c r="AU142" i="6"/>
  <c r="AW142" i="6"/>
  <c r="AS142" i="6"/>
  <c r="AP142" i="6"/>
  <c r="AV142" i="6"/>
  <c r="AQ142" i="6"/>
  <c r="AT142" i="6"/>
  <c r="AO142" i="6"/>
  <c r="AY142" i="6"/>
  <c r="H141" i="6"/>
  <c r="I141" i="6"/>
  <c r="Z142" i="6"/>
  <c r="AC124" i="13" l="1"/>
  <c r="AS124" i="13"/>
  <c r="AU124" i="13"/>
  <c r="AW124" i="13"/>
  <c r="AY124" i="13"/>
  <c r="AP124" i="13"/>
  <c r="AR124" i="13"/>
  <c r="AT124" i="13"/>
  <c r="AV124" i="13"/>
  <c r="AX124" i="13"/>
  <c r="AO124" i="13"/>
  <c r="AQ124" i="13"/>
  <c r="N124" i="13"/>
  <c r="Y124" i="13"/>
  <c r="N142" i="6"/>
  <c r="Y142" i="6"/>
  <c r="M146" i="6"/>
  <c r="AB124" i="13" l="1"/>
  <c r="AM124" i="13"/>
  <c r="AH124" i="13"/>
  <c r="AL124" i="13"/>
  <c r="AN124" i="13"/>
  <c r="G124" i="13" s="1"/>
  <c r="AJ124" i="13"/>
  <c r="AG124" i="13"/>
  <c r="AD124" i="13"/>
  <c r="AE124" i="13"/>
  <c r="AK124" i="13"/>
  <c r="AF124" i="13"/>
  <c r="AI124" i="13"/>
  <c r="U132" i="13"/>
  <c r="P132" i="13"/>
  <c r="AB142" i="6"/>
  <c r="P145" i="6"/>
  <c r="U145" i="6"/>
  <c r="V145" i="6" s="1"/>
  <c r="AA125" i="13" l="1"/>
  <c r="F124" i="13"/>
  <c r="X132" i="13"/>
  <c r="M132" i="13"/>
  <c r="AD142" i="6"/>
  <c r="AK142" i="6"/>
  <c r="AI142" i="6"/>
  <c r="AE142" i="6"/>
  <c r="AM142" i="6"/>
  <c r="AJ142" i="6"/>
  <c r="AH142" i="6"/>
  <c r="AN142" i="6"/>
  <c r="G142" i="6" s="1"/>
  <c r="AG142" i="6"/>
  <c r="AL142" i="6"/>
  <c r="AF142" i="6"/>
  <c r="X146" i="6"/>
  <c r="M147" i="6"/>
  <c r="I124" i="13" l="1"/>
  <c r="H124" i="13"/>
  <c r="Z125" i="13"/>
  <c r="Q125" i="13"/>
  <c r="V125" i="13"/>
  <c r="AA143" i="6"/>
  <c r="Q143" i="6" s="1"/>
  <c r="AC143" i="6" s="1"/>
  <c r="F142" i="6"/>
  <c r="AC125" i="13" l="1"/>
  <c r="N125" i="13"/>
  <c r="Y125" i="13"/>
  <c r="AX125" i="13"/>
  <c r="AO125" i="13"/>
  <c r="AQ125" i="13"/>
  <c r="AW125" i="13"/>
  <c r="AY125" i="13"/>
  <c r="AP125" i="13"/>
  <c r="AU125" i="13"/>
  <c r="AR125" i="13"/>
  <c r="AT125" i="13"/>
  <c r="AV125" i="13"/>
  <c r="AS125" i="13"/>
  <c r="H142" i="6"/>
  <c r="I142" i="6"/>
  <c r="Z143" i="6"/>
  <c r="AR143" i="6"/>
  <c r="AV143" i="6"/>
  <c r="AQ143" i="6"/>
  <c r="AS143" i="6"/>
  <c r="AP143" i="6"/>
  <c r="AY143" i="6"/>
  <c r="AT143" i="6"/>
  <c r="AO143" i="6"/>
  <c r="AU143" i="6"/>
  <c r="AX143" i="6"/>
  <c r="AW143" i="6"/>
  <c r="AB125" i="13" l="1"/>
  <c r="N143" i="6"/>
  <c r="Y143" i="6"/>
  <c r="U146" i="6"/>
  <c r="V146" i="6" s="1"/>
  <c r="P146" i="6"/>
  <c r="AN125" i="13" l="1"/>
  <c r="G125" i="13" s="1"/>
  <c r="AE125" i="13"/>
  <c r="AH125" i="13"/>
  <c r="AI125" i="13"/>
  <c r="AL125" i="13"/>
  <c r="AG125" i="13"/>
  <c r="AD125" i="13"/>
  <c r="AK125" i="13"/>
  <c r="AM125" i="13"/>
  <c r="AJ125" i="13"/>
  <c r="AF125" i="13"/>
  <c r="X133" i="13"/>
  <c r="M133" i="13"/>
  <c r="U133" i="13"/>
  <c r="P133" i="13"/>
  <c r="AB143" i="6"/>
  <c r="X147" i="6"/>
  <c r="F125" i="13" l="1"/>
  <c r="AA126" i="13"/>
  <c r="AD143" i="6"/>
  <c r="AN143" i="6"/>
  <c r="G143" i="6" s="1"/>
  <c r="AL143" i="6"/>
  <c r="AE143" i="6"/>
  <c r="AJ143" i="6"/>
  <c r="AF143" i="6"/>
  <c r="AK143" i="6"/>
  <c r="AH143" i="6"/>
  <c r="AM143" i="6"/>
  <c r="AG143" i="6"/>
  <c r="AI143" i="6"/>
  <c r="Q126" i="13" l="1"/>
  <c r="V126" i="13"/>
  <c r="AC126" i="13" s="1"/>
  <c r="I125" i="13"/>
  <c r="H125" i="13"/>
  <c r="Z126" i="13"/>
  <c r="AA144" i="6"/>
  <c r="Q144" i="6" s="1"/>
  <c r="AC144" i="6" s="1"/>
  <c r="F143" i="6"/>
  <c r="M149" i="6"/>
  <c r="N126" i="13" l="1"/>
  <c r="Y126" i="13"/>
  <c r="AP126" i="13"/>
  <c r="AR126" i="13"/>
  <c r="AT126" i="13"/>
  <c r="AV126" i="13"/>
  <c r="AX126" i="13"/>
  <c r="AO126" i="13"/>
  <c r="AQ126" i="13"/>
  <c r="AS126" i="13"/>
  <c r="AU126" i="13"/>
  <c r="AW126" i="13"/>
  <c r="AY126" i="13"/>
  <c r="M134" i="13"/>
  <c r="X134" i="13"/>
  <c r="I143" i="6"/>
  <c r="H143" i="6"/>
  <c r="Z144" i="6"/>
  <c r="AY144" i="6"/>
  <c r="AW144" i="6"/>
  <c r="AT144" i="6"/>
  <c r="AR144" i="6"/>
  <c r="AU144" i="6"/>
  <c r="AS144" i="6"/>
  <c r="AX144" i="6"/>
  <c r="AP144" i="6"/>
  <c r="AO144" i="6"/>
  <c r="AQ144" i="6"/>
  <c r="AV144" i="6"/>
  <c r="U147" i="6"/>
  <c r="V147" i="6" s="1"/>
  <c r="P147" i="6"/>
  <c r="AB126" i="13" l="1"/>
  <c r="P134" i="13"/>
  <c r="U134" i="13"/>
  <c r="Y144" i="6"/>
  <c r="N144" i="6"/>
  <c r="M148" i="6"/>
  <c r="X148" i="6"/>
  <c r="M150" i="6"/>
  <c r="AL126" i="13" l="1"/>
  <c r="AN126" i="13"/>
  <c r="G126" i="13" s="1"/>
  <c r="AE126" i="13"/>
  <c r="AH126" i="13"/>
  <c r="AJ126" i="13"/>
  <c r="AG126" i="13"/>
  <c r="AI126" i="13"/>
  <c r="AK126" i="13"/>
  <c r="AM126" i="13"/>
  <c r="AD126" i="13"/>
  <c r="AF126" i="13"/>
  <c r="AB144" i="6"/>
  <c r="AK144" i="6" s="1"/>
  <c r="F126" i="13" l="1"/>
  <c r="I126" i="13" s="1"/>
  <c r="Z127" i="13"/>
  <c r="AA127" i="13"/>
  <c r="AI144" i="6"/>
  <c r="AG144" i="6"/>
  <c r="AE144" i="6"/>
  <c r="AD144" i="6"/>
  <c r="AL144" i="6"/>
  <c r="AM144" i="6"/>
  <c r="AH144" i="6"/>
  <c r="AF144" i="6"/>
  <c r="AN144" i="6"/>
  <c r="G144" i="6" s="1"/>
  <c r="AJ144" i="6"/>
  <c r="AA145" i="6"/>
  <c r="Q145" i="6" s="1"/>
  <c r="AC145" i="6" s="1"/>
  <c r="H126" i="13" l="1"/>
  <c r="N127" i="13"/>
  <c r="Y127" i="13"/>
  <c r="Q127" i="13"/>
  <c r="V127" i="13"/>
  <c r="F144" i="6"/>
  <c r="H144" i="6" s="1"/>
  <c r="AS145" i="6"/>
  <c r="AY145" i="6"/>
  <c r="AW145" i="6"/>
  <c r="AV145" i="6"/>
  <c r="AQ145" i="6"/>
  <c r="AX145" i="6"/>
  <c r="AT145" i="6"/>
  <c r="AO145" i="6"/>
  <c r="AP145" i="6"/>
  <c r="AU145" i="6"/>
  <c r="AR145" i="6"/>
  <c r="X145" i="6"/>
  <c r="Z145" i="6"/>
  <c r="N145" i="6" s="1"/>
  <c r="U148" i="6"/>
  <c r="V148" i="6" s="1"/>
  <c r="P148" i="6"/>
  <c r="I144" i="6" l="1"/>
  <c r="AC127" i="13"/>
  <c r="AB127" i="13"/>
  <c r="P135" i="13"/>
  <c r="U135" i="13"/>
  <c r="M135" i="13"/>
  <c r="X135" i="13"/>
  <c r="Y145" i="6"/>
  <c r="AB145" i="6" s="1"/>
  <c r="AH127" i="13" l="1"/>
  <c r="AD127" i="13"/>
  <c r="AF127" i="13"/>
  <c r="AG127" i="13"/>
  <c r="AE127" i="13"/>
  <c r="AM127" i="13"/>
  <c r="AI127" i="13"/>
  <c r="AK127" i="13"/>
  <c r="AN127" i="13"/>
  <c r="AJ127" i="13"/>
  <c r="AL127" i="13"/>
  <c r="AV127" i="13"/>
  <c r="AX127" i="13"/>
  <c r="AT127" i="13"/>
  <c r="AQ127" i="13"/>
  <c r="AS127" i="13"/>
  <c r="AU127" i="13"/>
  <c r="AW127" i="13"/>
  <c r="AY127" i="13"/>
  <c r="AP127" i="13"/>
  <c r="AR127" i="13"/>
  <c r="AO127" i="13"/>
  <c r="AE145" i="6"/>
  <c r="AI145" i="6"/>
  <c r="AF145" i="6"/>
  <c r="AN145" i="6"/>
  <c r="G145" i="6" s="1"/>
  <c r="AG145" i="6"/>
  <c r="AK145" i="6"/>
  <c r="AJ145" i="6"/>
  <c r="AL145" i="6"/>
  <c r="AM145" i="6"/>
  <c r="AH145" i="6"/>
  <c r="AD145" i="6"/>
  <c r="X149" i="6"/>
  <c r="G127" i="13" l="1"/>
  <c r="AA128" i="13"/>
  <c r="F127" i="13"/>
  <c r="AA146" i="6"/>
  <c r="Q146" i="6" s="1"/>
  <c r="AC146" i="6" s="1"/>
  <c r="F145" i="6"/>
  <c r="Q128" i="13" l="1"/>
  <c r="V128" i="13"/>
  <c r="AC128" i="13" s="1"/>
  <c r="H127" i="13"/>
  <c r="Z128" i="13"/>
  <c r="I127" i="13"/>
  <c r="U136" i="13"/>
  <c r="P136" i="13"/>
  <c r="H145" i="6"/>
  <c r="I145" i="6"/>
  <c r="Z146" i="6"/>
  <c r="AY146" i="6"/>
  <c r="AW146" i="6"/>
  <c r="AV146" i="6"/>
  <c r="AU146" i="6"/>
  <c r="AS146" i="6"/>
  <c r="AO146" i="6"/>
  <c r="AR146" i="6"/>
  <c r="AP146" i="6"/>
  <c r="AX146" i="6"/>
  <c r="AT146" i="6"/>
  <c r="AQ146" i="6"/>
  <c r="U149" i="6"/>
  <c r="V149" i="6" s="1"/>
  <c r="P149" i="6"/>
  <c r="AU128" i="13" l="1"/>
  <c r="AW128" i="13"/>
  <c r="AO128" i="13"/>
  <c r="AP128" i="13"/>
  <c r="AR128" i="13"/>
  <c r="AS128" i="13"/>
  <c r="AV128" i="13"/>
  <c r="AX128" i="13"/>
  <c r="AY128" i="13"/>
  <c r="AQ128" i="13"/>
  <c r="AT128" i="13"/>
  <c r="Y128" i="13"/>
  <c r="N128" i="13"/>
  <c r="X136" i="13"/>
  <c r="M136" i="13"/>
  <c r="N146" i="6"/>
  <c r="Y146" i="6"/>
  <c r="AB128" i="13" l="1"/>
  <c r="AB146" i="6"/>
  <c r="X150" i="6"/>
  <c r="AH128" i="13" l="1"/>
  <c r="AN128" i="13"/>
  <c r="G128" i="13" s="1"/>
  <c r="AG128" i="13"/>
  <c r="AI128" i="13"/>
  <c r="AJ128" i="13"/>
  <c r="AL128" i="13"/>
  <c r="AD128" i="13"/>
  <c r="AE128" i="13"/>
  <c r="AM128" i="13"/>
  <c r="AK128" i="13"/>
  <c r="AF128" i="13"/>
  <c r="AL146" i="6"/>
  <c r="AM146" i="6"/>
  <c r="AE146" i="6"/>
  <c r="AN146" i="6"/>
  <c r="G146" i="6" s="1"/>
  <c r="AD146" i="6"/>
  <c r="AG146" i="6"/>
  <c r="AK146" i="6"/>
  <c r="AI146" i="6"/>
  <c r="AF146" i="6"/>
  <c r="AJ146" i="6"/>
  <c r="AH146" i="6"/>
  <c r="P150" i="6"/>
  <c r="U150" i="6"/>
  <c r="V150" i="6" s="1"/>
  <c r="F128" i="13" l="1"/>
  <c r="AA129" i="13"/>
  <c r="X137" i="13"/>
  <c r="M137" i="13"/>
  <c r="U137" i="13"/>
  <c r="P137" i="13"/>
  <c r="F146" i="6"/>
  <c r="AA147" i="6"/>
  <c r="Q147" i="6" s="1"/>
  <c r="AC147" i="6" s="1"/>
  <c r="V129" i="13" l="1"/>
  <c r="Q129" i="13"/>
  <c r="I128" i="13"/>
  <c r="H128" i="13"/>
  <c r="Z129" i="13"/>
  <c r="AX147" i="6"/>
  <c r="AO147" i="6"/>
  <c r="AU147" i="6"/>
  <c r="AW147" i="6"/>
  <c r="AY147" i="6"/>
  <c r="AT147" i="6"/>
  <c r="AQ147" i="6"/>
  <c r="AS147" i="6"/>
  <c r="AR147" i="6"/>
  <c r="AP147" i="6"/>
  <c r="AV147" i="6"/>
  <c r="I146" i="6"/>
  <c r="H146" i="6"/>
  <c r="Z147" i="6"/>
  <c r="AC129" i="13" l="1"/>
  <c r="Y129" i="13"/>
  <c r="N129" i="13"/>
  <c r="AV129" i="13"/>
  <c r="AX129" i="13"/>
  <c r="AO129" i="13"/>
  <c r="AS129" i="13"/>
  <c r="AU129" i="13"/>
  <c r="AQ129" i="13"/>
  <c r="AW129" i="13"/>
  <c r="AY129" i="13"/>
  <c r="AP129" i="13"/>
  <c r="AR129" i="13"/>
  <c r="AT129" i="13"/>
  <c r="N147" i="6"/>
  <c r="Y147" i="6"/>
  <c r="U151" i="6"/>
  <c r="V151" i="6" s="1"/>
  <c r="P151" i="6"/>
  <c r="M151" i="6"/>
  <c r="X151" i="6"/>
  <c r="AB129" i="13" l="1"/>
  <c r="AE129" i="13"/>
  <c r="AL129" i="13"/>
  <c r="AI129" i="13"/>
  <c r="AG129" i="13"/>
  <c r="AD129" i="13"/>
  <c r="AN129" i="13"/>
  <c r="G129" i="13" s="1"/>
  <c r="AK129" i="13"/>
  <c r="AM129" i="13"/>
  <c r="AJ129" i="13"/>
  <c r="AF129" i="13"/>
  <c r="AH129" i="13"/>
  <c r="X138" i="13"/>
  <c r="AB147" i="6"/>
  <c r="AA130" i="13" l="1"/>
  <c r="F129" i="13"/>
  <c r="U138" i="13"/>
  <c r="AM147" i="6"/>
  <c r="AF147" i="6"/>
  <c r="AH147" i="6"/>
  <c r="AK147" i="6"/>
  <c r="AG147" i="6"/>
  <c r="AE147" i="6"/>
  <c r="AD147" i="6"/>
  <c r="AN147" i="6"/>
  <c r="G147" i="6" s="1"/>
  <c r="AL147" i="6"/>
  <c r="AJ147" i="6"/>
  <c r="AI147" i="6"/>
  <c r="H129" i="13" l="1"/>
  <c r="I129" i="13"/>
  <c r="Z130" i="13"/>
  <c r="Q130" i="13"/>
  <c r="V130" i="13"/>
  <c r="AA148" i="6"/>
  <c r="Q148" i="6" s="1"/>
  <c r="AC148" i="6" s="1"/>
  <c r="F147" i="6"/>
  <c r="AC130" i="13" l="1"/>
  <c r="Y130" i="13"/>
  <c r="N130" i="13"/>
  <c r="AX130" i="13"/>
  <c r="AO130" i="13"/>
  <c r="AW130" i="13"/>
  <c r="AS130" i="13"/>
  <c r="AU130" i="13"/>
  <c r="AR130" i="13"/>
  <c r="AY130" i="13"/>
  <c r="AP130" i="13"/>
  <c r="AQ130" i="13"/>
  <c r="AT130" i="13"/>
  <c r="AV130" i="13"/>
  <c r="AV148" i="6"/>
  <c r="AX148" i="6"/>
  <c r="AT148" i="6"/>
  <c r="AS148" i="6"/>
  <c r="AQ148" i="6"/>
  <c r="AP148" i="6"/>
  <c r="AU148" i="6"/>
  <c r="AY148" i="6"/>
  <c r="AW148" i="6"/>
  <c r="AR148" i="6"/>
  <c r="AO148" i="6"/>
  <c r="I147" i="6"/>
  <c r="H147" i="6"/>
  <c r="Z148" i="6"/>
  <c r="U152" i="6"/>
  <c r="V152" i="6" s="1"/>
  <c r="P152" i="6"/>
  <c r="M152" i="6"/>
  <c r="X152" i="6"/>
  <c r="AB130" i="13" l="1"/>
  <c r="AI130" i="13"/>
  <c r="AD130" i="13"/>
  <c r="AM130" i="13"/>
  <c r="AJ130" i="13"/>
  <c r="AF130" i="13"/>
  <c r="AH130" i="13"/>
  <c r="AE130" i="13"/>
  <c r="AL130" i="13"/>
  <c r="AN130" i="13"/>
  <c r="G130" i="13" s="1"/>
  <c r="AK130" i="13"/>
  <c r="AG130" i="13"/>
  <c r="U139" i="13"/>
  <c r="P139" i="13"/>
  <c r="X139" i="13"/>
  <c r="M139" i="13"/>
  <c r="N148" i="6"/>
  <c r="Y148" i="6"/>
  <c r="F130" i="13" l="1"/>
  <c r="AA131" i="13"/>
  <c r="AB148" i="6"/>
  <c r="V131" i="13" l="1"/>
  <c r="Q131" i="13"/>
  <c r="H130" i="13"/>
  <c r="I130" i="13"/>
  <c r="Z131" i="13"/>
  <c r="AI148" i="6"/>
  <c r="AD148" i="6"/>
  <c r="AE148" i="6"/>
  <c r="AJ148" i="6"/>
  <c r="AN148" i="6"/>
  <c r="G148" i="6" s="1"/>
  <c r="AF148" i="6"/>
  <c r="AK148" i="6"/>
  <c r="AL148" i="6"/>
  <c r="AM148" i="6"/>
  <c r="AG148" i="6"/>
  <c r="AH148" i="6"/>
  <c r="M153" i="6"/>
  <c r="X153" i="6"/>
  <c r="Y131" i="13" l="1"/>
  <c r="N131" i="13"/>
  <c r="AC131" i="13"/>
  <c r="F148" i="6"/>
  <c r="AA149" i="6"/>
  <c r="Q149" i="6" s="1"/>
  <c r="AC149" i="6" s="1"/>
  <c r="P153" i="6"/>
  <c r="U153" i="6"/>
  <c r="V153" i="6" s="1"/>
  <c r="AW131" i="13" l="1"/>
  <c r="AY131" i="13"/>
  <c r="AP131" i="13"/>
  <c r="AO131" i="13"/>
  <c r="AR131" i="13"/>
  <c r="AT131" i="13"/>
  <c r="AV131" i="13"/>
  <c r="AX131" i="13"/>
  <c r="AQ131" i="13"/>
  <c r="AS131" i="13"/>
  <c r="AU131" i="13"/>
  <c r="AB131" i="13"/>
  <c r="P140" i="13"/>
  <c r="U140" i="13"/>
  <c r="H148" i="6"/>
  <c r="I148" i="6"/>
  <c r="Z149" i="6"/>
  <c r="AW149" i="6"/>
  <c r="AO149" i="6"/>
  <c r="AR149" i="6"/>
  <c r="AT149" i="6"/>
  <c r="AP149" i="6"/>
  <c r="AS149" i="6"/>
  <c r="AQ149" i="6"/>
  <c r="AV149" i="6"/>
  <c r="AX149" i="6"/>
  <c r="AY149" i="6"/>
  <c r="AU149" i="6"/>
  <c r="AL131" i="13" l="1"/>
  <c r="AI131" i="13"/>
  <c r="AG131" i="13"/>
  <c r="AE131" i="13"/>
  <c r="AM131" i="13"/>
  <c r="AD131" i="13"/>
  <c r="AK131" i="13"/>
  <c r="AF131" i="13"/>
  <c r="AN131" i="13"/>
  <c r="G131" i="13" s="1"/>
  <c r="AJ131" i="13"/>
  <c r="AH131" i="13"/>
  <c r="M140" i="13"/>
  <c r="X140" i="13"/>
  <c r="N149" i="6"/>
  <c r="Y149" i="6"/>
  <c r="M154" i="6"/>
  <c r="X154" i="6"/>
  <c r="F131" i="13" l="1"/>
  <c r="AA132" i="13"/>
  <c r="AB149" i="6"/>
  <c r="V132" i="13" l="1"/>
  <c r="Q132" i="13"/>
  <c r="H131" i="13"/>
  <c r="I131" i="13"/>
  <c r="Z132" i="13"/>
  <c r="AE149" i="6"/>
  <c r="AJ149" i="6"/>
  <c r="AN149" i="6"/>
  <c r="G149" i="6" s="1"/>
  <c r="AL149" i="6"/>
  <c r="AK149" i="6"/>
  <c r="AF149" i="6"/>
  <c r="AM149" i="6"/>
  <c r="AG149" i="6"/>
  <c r="AH149" i="6"/>
  <c r="AD149" i="6"/>
  <c r="AI149" i="6"/>
  <c r="P154" i="6"/>
  <c r="U154" i="6"/>
  <c r="V154" i="6" s="1"/>
  <c r="Y132" i="13" l="1"/>
  <c r="N132" i="13"/>
  <c r="AB132" i="13" s="1"/>
  <c r="AC132" i="13"/>
  <c r="AA150" i="6"/>
  <c r="Q150" i="6" s="1"/>
  <c r="AC150" i="6" s="1"/>
  <c r="F149" i="6"/>
  <c r="AP132" i="13" l="1"/>
  <c r="AR132" i="13"/>
  <c r="AY132" i="13"/>
  <c r="AV132" i="13"/>
  <c r="AX132" i="13"/>
  <c r="AT132" i="13"/>
  <c r="AQ132" i="13"/>
  <c r="AS132" i="13"/>
  <c r="AU132" i="13"/>
  <c r="AW132" i="13"/>
  <c r="AO132" i="13"/>
  <c r="AL132" i="13"/>
  <c r="AM132" i="13"/>
  <c r="AE132" i="13"/>
  <c r="AK132" i="13"/>
  <c r="AN132" i="13"/>
  <c r="AI132" i="13"/>
  <c r="AF132" i="13"/>
  <c r="AD132" i="13"/>
  <c r="AJ132" i="13"/>
  <c r="AG132" i="13"/>
  <c r="AH132" i="13"/>
  <c r="M141" i="13"/>
  <c r="X141" i="13"/>
  <c r="P141" i="13"/>
  <c r="U141" i="13"/>
  <c r="I149" i="6"/>
  <c r="H149" i="6"/>
  <c r="Z150" i="6"/>
  <c r="AV150" i="6"/>
  <c r="AO150" i="6"/>
  <c r="AP150" i="6"/>
  <c r="AX150" i="6"/>
  <c r="AQ150" i="6"/>
  <c r="AT150" i="6"/>
  <c r="AY150" i="6"/>
  <c r="AU150" i="6"/>
  <c r="AR150" i="6"/>
  <c r="AS150" i="6"/>
  <c r="AW150" i="6"/>
  <c r="F132" i="13" l="1"/>
  <c r="G132" i="13"/>
  <c r="I132" i="13" s="1"/>
  <c r="Z133" i="13"/>
  <c r="N150" i="6"/>
  <c r="Y150" i="6"/>
  <c r="H132" i="13" l="1"/>
  <c r="N133" i="13"/>
  <c r="Y133" i="13"/>
  <c r="AA133" i="13"/>
  <c r="AB150" i="6"/>
  <c r="AB133" i="13" l="1"/>
  <c r="Q133" i="13"/>
  <c r="V133" i="13"/>
  <c r="AC133" i="13" s="1"/>
  <c r="AM150" i="6"/>
  <c r="AE150" i="6"/>
  <c r="AN150" i="6"/>
  <c r="G150" i="6" s="1"/>
  <c r="AK150" i="6"/>
  <c r="AH150" i="6"/>
  <c r="AI150" i="6"/>
  <c r="AJ150" i="6"/>
  <c r="AG150" i="6"/>
  <c r="AD150" i="6"/>
  <c r="AL150" i="6"/>
  <c r="AF150" i="6"/>
  <c r="P156" i="6"/>
  <c r="AU133" i="13" l="1"/>
  <c r="AX133" i="13"/>
  <c r="AP133" i="13"/>
  <c r="AQ133" i="13"/>
  <c r="AS133" i="13"/>
  <c r="AV133" i="13"/>
  <c r="AW133" i="13"/>
  <c r="AY133" i="13"/>
  <c r="AO133" i="13"/>
  <c r="AR133" i="13"/>
  <c r="AT133" i="13"/>
  <c r="AG133" i="13"/>
  <c r="AJ133" i="13"/>
  <c r="AF133" i="13"/>
  <c r="AM133" i="13"/>
  <c r="AE133" i="13"/>
  <c r="AL133" i="13"/>
  <c r="AH133" i="13"/>
  <c r="AD133" i="13"/>
  <c r="AN133" i="13"/>
  <c r="AI133" i="13"/>
  <c r="AK133" i="13"/>
  <c r="P142" i="13"/>
  <c r="U142" i="13"/>
  <c r="M142" i="13"/>
  <c r="X142" i="13"/>
  <c r="AA151" i="6"/>
  <c r="Q151" i="6" s="1"/>
  <c r="AC151" i="6" s="1"/>
  <c r="P155" i="6"/>
  <c r="F150" i="6"/>
  <c r="M156" i="6"/>
  <c r="G133" i="13" l="1"/>
  <c r="F133" i="13"/>
  <c r="H133" i="13" s="1"/>
  <c r="AA134" i="13"/>
  <c r="Z134" i="13"/>
  <c r="H150" i="6"/>
  <c r="I150" i="6"/>
  <c r="M155" i="6"/>
  <c r="Z151" i="6"/>
  <c r="AW151" i="6"/>
  <c r="AP151" i="6"/>
  <c r="AX151" i="6"/>
  <c r="AS151" i="6"/>
  <c r="AU151" i="6"/>
  <c r="AT151" i="6"/>
  <c r="AV151" i="6"/>
  <c r="AY151" i="6"/>
  <c r="AO151" i="6"/>
  <c r="AQ151" i="6"/>
  <c r="AR151" i="6"/>
  <c r="I133" i="13" l="1"/>
  <c r="N134" i="13"/>
  <c r="Y134" i="13"/>
  <c r="V134" i="13"/>
  <c r="Q134" i="13"/>
  <c r="N151" i="6"/>
  <c r="Y151" i="6"/>
  <c r="AC134" i="13" l="1"/>
  <c r="AB134" i="13"/>
  <c r="AB151" i="6"/>
  <c r="AK151" i="6" s="1"/>
  <c r="AE151" i="6" l="1"/>
  <c r="AL151" i="6"/>
  <c r="AH151" i="6"/>
  <c r="AF151" i="6"/>
  <c r="AM151" i="6"/>
  <c r="AI151" i="6"/>
  <c r="AD151" i="6"/>
  <c r="AN151" i="6"/>
  <c r="G151" i="6" s="1"/>
  <c r="U157" i="6" s="1"/>
  <c r="V157" i="6" s="1"/>
  <c r="AJ151" i="6"/>
  <c r="AG151" i="6"/>
  <c r="AF134" i="13"/>
  <c r="AH134" i="13"/>
  <c r="AJ134" i="13"/>
  <c r="AL134" i="13"/>
  <c r="AN134" i="13"/>
  <c r="AE134" i="13"/>
  <c r="AG134" i="13"/>
  <c r="AI134" i="13"/>
  <c r="AK134" i="13"/>
  <c r="AM134" i="13"/>
  <c r="AD134" i="13"/>
  <c r="AX134" i="13"/>
  <c r="AO134" i="13"/>
  <c r="AQ134" i="13"/>
  <c r="AS134" i="13"/>
  <c r="AU134" i="13"/>
  <c r="AW134" i="13"/>
  <c r="AY134" i="13"/>
  <c r="AP134" i="13"/>
  <c r="AR134" i="13"/>
  <c r="AT134" i="13"/>
  <c r="AV134" i="13"/>
  <c r="P143" i="13"/>
  <c r="U143" i="13"/>
  <c r="M143" i="13"/>
  <c r="X143" i="13"/>
  <c r="F151" i="6"/>
  <c r="AA152" i="6"/>
  <c r="Q152" i="6" s="1"/>
  <c r="AC152" i="6" s="1"/>
  <c r="X157" i="6"/>
  <c r="F134" i="13" l="1"/>
  <c r="G134" i="13"/>
  <c r="AW152" i="6"/>
  <c r="AR152" i="6"/>
  <c r="AQ152" i="6"/>
  <c r="AT152" i="6"/>
  <c r="AV152" i="6"/>
  <c r="AY152" i="6"/>
  <c r="AU152" i="6"/>
  <c r="AS152" i="6"/>
  <c r="AX152" i="6"/>
  <c r="AO152" i="6"/>
  <c r="AP152" i="6"/>
  <c r="I151" i="6"/>
  <c r="H151" i="6"/>
  <c r="Z152" i="6"/>
  <c r="P138" i="13" l="1"/>
  <c r="AA135" i="13"/>
  <c r="I134" i="13"/>
  <c r="H134" i="13"/>
  <c r="M138" i="13"/>
  <c r="Z135" i="13"/>
  <c r="Y152" i="6"/>
  <c r="N152" i="6"/>
  <c r="Y135" i="13" l="1"/>
  <c r="N135" i="13"/>
  <c r="AB135" i="13" s="1"/>
  <c r="V135" i="13"/>
  <c r="AC135" i="13" s="1"/>
  <c r="Q135" i="13"/>
  <c r="AB152" i="6"/>
  <c r="AE152" i="6" s="1"/>
  <c r="AF152" i="6"/>
  <c r="AI152" i="6"/>
  <c r="AM152" i="6"/>
  <c r="AN152" i="6"/>
  <c r="G152" i="6" s="1"/>
  <c r="AJ152" i="6"/>
  <c r="U158" i="6"/>
  <c r="V158" i="6" s="1"/>
  <c r="P158" i="6"/>
  <c r="AL152" i="6" l="1"/>
  <c r="AG152" i="6"/>
  <c r="AH152" i="6"/>
  <c r="AD152" i="6"/>
  <c r="AK152" i="6"/>
  <c r="AO135" i="13"/>
  <c r="AV135" i="13"/>
  <c r="AX135" i="13"/>
  <c r="AS135" i="13"/>
  <c r="AQ135" i="13"/>
  <c r="AY135" i="13"/>
  <c r="AU135" i="13"/>
  <c r="AW135" i="13"/>
  <c r="AT135" i="13"/>
  <c r="AP135" i="13"/>
  <c r="AR135" i="13"/>
  <c r="AI135" i="13"/>
  <c r="AH135" i="13"/>
  <c r="AL135" i="13"/>
  <c r="AD135" i="13"/>
  <c r="AE135" i="13"/>
  <c r="AM135" i="13"/>
  <c r="AJ135" i="13"/>
  <c r="AK135" i="13"/>
  <c r="AN135" i="13"/>
  <c r="AG135" i="13"/>
  <c r="AF135" i="13"/>
  <c r="U144" i="13"/>
  <c r="P144" i="13"/>
  <c r="X144" i="13"/>
  <c r="M144" i="13"/>
  <c r="F152" i="6"/>
  <c r="U155" i="6"/>
  <c r="V155" i="6" s="1"/>
  <c r="AA153" i="6"/>
  <c r="Q153" i="6" s="1"/>
  <c r="AC153" i="6" s="1"/>
  <c r="M158" i="6"/>
  <c r="X158" i="6"/>
  <c r="G135" i="13" l="1"/>
  <c r="AA136" i="13"/>
  <c r="F135" i="13"/>
  <c r="AW153" i="6"/>
  <c r="AU153" i="6"/>
  <c r="AO153" i="6"/>
  <c r="AQ153" i="6"/>
  <c r="AR153" i="6"/>
  <c r="AT153" i="6"/>
  <c r="AV153" i="6"/>
  <c r="AS153" i="6"/>
  <c r="AP153" i="6"/>
  <c r="AY153" i="6"/>
  <c r="AX153" i="6"/>
  <c r="I152" i="6"/>
  <c r="H152" i="6"/>
  <c r="X155" i="6"/>
  <c r="Z153" i="6"/>
  <c r="I135" i="13" l="1"/>
  <c r="H135" i="13"/>
  <c r="Z136" i="13"/>
  <c r="V136" i="13"/>
  <c r="Q136" i="13"/>
  <c r="N153" i="6"/>
  <c r="Y153" i="6"/>
  <c r="Y136" i="13" l="1"/>
  <c r="N136" i="13"/>
  <c r="AB136" i="13" s="1"/>
  <c r="AC136" i="13"/>
  <c r="AB153" i="6"/>
  <c r="U159" i="6"/>
  <c r="V159" i="6" s="1"/>
  <c r="P159" i="6"/>
  <c r="AW136" i="13" l="1"/>
  <c r="AP136" i="13"/>
  <c r="AU136" i="13"/>
  <c r="AS136" i="13"/>
  <c r="AR136" i="13"/>
  <c r="AV136" i="13"/>
  <c r="AY136" i="13"/>
  <c r="AX136" i="13"/>
  <c r="AQ136" i="13"/>
  <c r="AT136" i="13"/>
  <c r="AO136" i="13"/>
  <c r="AN136" i="13"/>
  <c r="AK136" i="13"/>
  <c r="AG136" i="13"/>
  <c r="AH136" i="13"/>
  <c r="AL136" i="13"/>
  <c r="AI136" i="13"/>
  <c r="AE136" i="13"/>
  <c r="AM136" i="13"/>
  <c r="AF136" i="13"/>
  <c r="AJ136" i="13"/>
  <c r="AD136" i="13"/>
  <c r="X145" i="13"/>
  <c r="M145" i="13"/>
  <c r="U145" i="13"/>
  <c r="P145" i="13"/>
  <c r="AD153" i="6"/>
  <c r="AJ153" i="6"/>
  <c r="AG153" i="6"/>
  <c r="AL153" i="6"/>
  <c r="AN153" i="6"/>
  <c r="G153" i="6" s="1"/>
  <c r="AH153" i="6"/>
  <c r="AK153" i="6"/>
  <c r="AE153" i="6"/>
  <c r="AM153" i="6"/>
  <c r="AI153" i="6"/>
  <c r="AF153" i="6"/>
  <c r="M159" i="6"/>
  <c r="X159" i="6"/>
  <c r="G136" i="13" l="1"/>
  <c r="F136" i="13"/>
  <c r="P157" i="6"/>
  <c r="AA154" i="6"/>
  <c r="Q154" i="6" s="1"/>
  <c r="AC154" i="6" s="1"/>
  <c r="F153" i="6"/>
  <c r="H136" i="13" l="1"/>
  <c r="I136" i="13"/>
  <c r="Z137" i="13"/>
  <c r="AA137" i="13"/>
  <c r="I153" i="6"/>
  <c r="H153" i="6"/>
  <c r="M157" i="6"/>
  <c r="Z154" i="6"/>
  <c r="AX154" i="6"/>
  <c r="AW154" i="6"/>
  <c r="AU154" i="6"/>
  <c r="AY154" i="6"/>
  <c r="AO154" i="6"/>
  <c r="AR154" i="6"/>
  <c r="AP154" i="6"/>
  <c r="AQ154" i="6"/>
  <c r="AT154" i="6"/>
  <c r="AS154" i="6"/>
  <c r="AV154" i="6"/>
  <c r="Y137" i="13" l="1"/>
  <c r="N137" i="13"/>
  <c r="AB137" i="13" s="1"/>
  <c r="V137" i="13"/>
  <c r="AC137" i="13" s="1"/>
  <c r="Q137" i="13"/>
  <c r="X146" i="13"/>
  <c r="M146" i="13"/>
  <c r="N154" i="6"/>
  <c r="Y154" i="6"/>
  <c r="U160" i="6"/>
  <c r="V160" i="6" s="1"/>
  <c r="P160" i="6"/>
  <c r="AR137" i="13" l="1"/>
  <c r="AT137" i="13"/>
  <c r="AV137" i="13"/>
  <c r="AX137" i="13"/>
  <c r="AP137" i="13"/>
  <c r="AQ137" i="13"/>
  <c r="AS137" i="13"/>
  <c r="AU137" i="13"/>
  <c r="AW137" i="13"/>
  <c r="AY137" i="13"/>
  <c r="AO137" i="13"/>
  <c r="AK137" i="13"/>
  <c r="AG137" i="13"/>
  <c r="AD137" i="13"/>
  <c r="AL137" i="13"/>
  <c r="AM137" i="13"/>
  <c r="AJ137" i="13"/>
  <c r="AN137" i="13"/>
  <c r="G137" i="13" s="1"/>
  <c r="AH137" i="13"/>
  <c r="AE137" i="13"/>
  <c r="AF137" i="13"/>
  <c r="AI137" i="13"/>
  <c r="AB154" i="6"/>
  <c r="AG154" i="6" s="1"/>
  <c r="U146" i="13"/>
  <c r="P146" i="13"/>
  <c r="AL154" i="6"/>
  <c r="AJ154" i="6"/>
  <c r="AK154" i="6"/>
  <c r="AM154" i="6"/>
  <c r="AF154" i="6"/>
  <c r="AE154" i="6"/>
  <c r="AH154" i="6"/>
  <c r="AN154" i="6"/>
  <c r="G154" i="6" s="1"/>
  <c r="AD154" i="6"/>
  <c r="AI154" i="6"/>
  <c r="M160" i="6"/>
  <c r="X160" i="6"/>
  <c r="AA138" i="13" l="1"/>
  <c r="F137" i="13"/>
  <c r="F154" i="6"/>
  <c r="U156" i="6"/>
  <c r="V156" i="6" s="1"/>
  <c r="AA155" i="6"/>
  <c r="Q155" i="6" s="1"/>
  <c r="AC155" i="6" s="1"/>
  <c r="I137" i="13" l="1"/>
  <c r="H137" i="13"/>
  <c r="Z138" i="13"/>
  <c r="V138" i="13"/>
  <c r="Q138" i="13"/>
  <c r="AU155" i="6"/>
  <c r="AS155" i="6"/>
  <c r="AT155" i="6"/>
  <c r="AQ155" i="6"/>
  <c r="AY155" i="6"/>
  <c r="AO155" i="6"/>
  <c r="AV155" i="6"/>
  <c r="AR155" i="6"/>
  <c r="AP155" i="6"/>
  <c r="AW155" i="6"/>
  <c r="AX155" i="6"/>
  <c r="H154" i="6"/>
  <c r="I154" i="6"/>
  <c r="X156" i="6"/>
  <c r="Z155" i="6"/>
  <c r="M165" i="6"/>
  <c r="Y138" i="13" l="1"/>
  <c r="N138" i="13"/>
  <c r="AB138" i="13" s="1"/>
  <c r="AC138" i="13"/>
  <c r="U147" i="13"/>
  <c r="P147" i="13"/>
  <c r="X147" i="13"/>
  <c r="M147" i="13"/>
  <c r="Y155" i="6"/>
  <c r="N155" i="6"/>
  <c r="P161" i="6"/>
  <c r="U161" i="6"/>
  <c r="V161" i="6" s="1"/>
  <c r="AS138" i="13" l="1"/>
  <c r="AU138" i="13"/>
  <c r="AP138" i="13"/>
  <c r="AX138" i="13"/>
  <c r="AO138" i="13"/>
  <c r="AR138" i="13"/>
  <c r="AY138" i="13"/>
  <c r="AV138" i="13"/>
  <c r="AW138" i="13"/>
  <c r="AT138" i="13"/>
  <c r="AQ138" i="13"/>
  <c r="AM138" i="13"/>
  <c r="AL138" i="13"/>
  <c r="AJ138" i="13"/>
  <c r="AF138" i="13"/>
  <c r="AE138" i="13"/>
  <c r="AI138" i="13"/>
  <c r="AN138" i="13"/>
  <c r="AG138" i="13"/>
  <c r="AK138" i="13"/>
  <c r="AD138" i="13"/>
  <c r="AH138" i="13"/>
  <c r="AB155" i="6"/>
  <c r="AD155" i="6" s="1"/>
  <c r="M161" i="6"/>
  <c r="X161" i="6"/>
  <c r="G138" i="13" l="1"/>
  <c r="AK155" i="6"/>
  <c r="AM155" i="6"/>
  <c r="AJ155" i="6"/>
  <c r="AI155" i="6"/>
  <c r="AG155" i="6"/>
  <c r="AN155" i="6"/>
  <c r="G155" i="6" s="1"/>
  <c r="AL155" i="6"/>
  <c r="AH155" i="6"/>
  <c r="AE155" i="6"/>
  <c r="AA139" i="13"/>
  <c r="AF155" i="6"/>
  <c r="F138" i="13"/>
  <c r="AA156" i="6"/>
  <c r="Q156" i="6" s="1"/>
  <c r="AC156" i="6" s="1"/>
  <c r="F155" i="6"/>
  <c r="I138" i="13" l="1"/>
  <c r="H138" i="13"/>
  <c r="Z139" i="13"/>
  <c r="V139" i="13"/>
  <c r="Q139" i="13"/>
  <c r="H155" i="6"/>
  <c r="I155" i="6"/>
  <c r="Z156" i="6"/>
  <c r="AR156" i="6"/>
  <c r="AS156" i="6"/>
  <c r="AP156" i="6"/>
  <c r="AT156" i="6"/>
  <c r="AW156" i="6"/>
  <c r="AQ156" i="6"/>
  <c r="AO156" i="6"/>
  <c r="AY156" i="6"/>
  <c r="AU156" i="6"/>
  <c r="AX156" i="6"/>
  <c r="AV156" i="6"/>
  <c r="Y139" i="13" l="1"/>
  <c r="N139" i="13"/>
  <c r="AB139" i="13" s="1"/>
  <c r="AC139" i="13"/>
  <c r="U148" i="13"/>
  <c r="P148" i="13"/>
  <c r="Y156" i="6"/>
  <c r="N156" i="6"/>
  <c r="U162" i="6"/>
  <c r="V162" i="6" s="1"/>
  <c r="P162" i="6"/>
  <c r="AP139" i="13" l="1"/>
  <c r="AR139" i="13"/>
  <c r="AY139" i="13"/>
  <c r="AV139" i="13"/>
  <c r="AX139" i="13"/>
  <c r="AT139" i="13"/>
  <c r="AQ139" i="13"/>
  <c r="AS139" i="13"/>
  <c r="AU139" i="13"/>
  <c r="AW139" i="13"/>
  <c r="AO139" i="13"/>
  <c r="AB156" i="6"/>
  <c r="AJ156" i="6" s="1"/>
  <c r="AM139" i="13"/>
  <c r="AD139" i="13"/>
  <c r="AF139" i="13"/>
  <c r="AH139" i="13"/>
  <c r="AJ139" i="13"/>
  <c r="AG139" i="13"/>
  <c r="AN139" i="13"/>
  <c r="AE139" i="13"/>
  <c r="AL139" i="13"/>
  <c r="AI139" i="13"/>
  <c r="AK139" i="13"/>
  <c r="X148" i="13"/>
  <c r="M148" i="13"/>
  <c r="AD156" i="6"/>
  <c r="AM156" i="6"/>
  <c r="AL156" i="6"/>
  <c r="AK156" i="6"/>
  <c r="AF156" i="6"/>
  <c r="AE156" i="6"/>
  <c r="AH156" i="6"/>
  <c r="AG156" i="6"/>
  <c r="AN156" i="6"/>
  <c r="G156" i="6" s="1"/>
  <c r="AI156" i="6"/>
  <c r="M162" i="6"/>
  <c r="X162" i="6"/>
  <c r="G139" i="13" l="1"/>
  <c r="AA140" i="13"/>
  <c r="F139" i="13"/>
  <c r="AA157" i="6"/>
  <c r="Q157" i="6" s="1"/>
  <c r="AC157" i="6" s="1"/>
  <c r="F156" i="6"/>
  <c r="H139" i="13" l="1"/>
  <c r="I139" i="13"/>
  <c r="Z140" i="13"/>
  <c r="Q140" i="13"/>
  <c r="V140" i="13"/>
  <c r="H156" i="6"/>
  <c r="I156" i="6"/>
  <c r="Z157" i="6"/>
  <c r="AS157" i="6"/>
  <c r="AT157" i="6"/>
  <c r="AR157" i="6"/>
  <c r="AW157" i="6"/>
  <c r="AX157" i="6"/>
  <c r="AY157" i="6"/>
  <c r="AV157" i="6"/>
  <c r="AU157" i="6"/>
  <c r="AP157" i="6"/>
  <c r="AQ157" i="6"/>
  <c r="AO157" i="6"/>
  <c r="AC140" i="13" l="1"/>
  <c r="Y140" i="13"/>
  <c r="N140" i="13"/>
  <c r="AB140" i="13" s="1"/>
  <c r="AR140" i="13"/>
  <c r="AT140" i="13"/>
  <c r="AV140" i="13"/>
  <c r="AQ140" i="13"/>
  <c r="AX140" i="13"/>
  <c r="AO140" i="13"/>
  <c r="AS140" i="13"/>
  <c r="AU140" i="13"/>
  <c r="AW140" i="13"/>
  <c r="AY140" i="13"/>
  <c r="AP140" i="13"/>
  <c r="Y157" i="6"/>
  <c r="N157" i="6"/>
  <c r="P163" i="6"/>
  <c r="U163" i="6"/>
  <c r="V163" i="6" s="1"/>
  <c r="AN140" i="13" l="1"/>
  <c r="G140" i="13" s="1"/>
  <c r="AE140" i="13"/>
  <c r="AG140" i="13"/>
  <c r="AI140" i="13"/>
  <c r="AK140" i="13"/>
  <c r="AH140" i="13"/>
  <c r="AD140" i="13"/>
  <c r="AF140" i="13"/>
  <c r="AM140" i="13"/>
  <c r="AJ140" i="13"/>
  <c r="AL140" i="13"/>
  <c r="M149" i="13"/>
  <c r="X149" i="13"/>
  <c r="P149" i="13"/>
  <c r="U149" i="13"/>
  <c r="AB157" i="6"/>
  <c r="M163" i="6"/>
  <c r="X163" i="6"/>
  <c r="F140" i="13" l="1"/>
  <c r="AA141" i="13"/>
  <c r="AD157" i="6"/>
  <c r="AI157" i="6"/>
  <c r="AE157" i="6"/>
  <c r="AF157" i="6"/>
  <c r="AK157" i="6"/>
  <c r="AL157" i="6"/>
  <c r="AN157" i="6"/>
  <c r="G157" i="6" s="1"/>
  <c r="AG157" i="6"/>
  <c r="AM157" i="6"/>
  <c r="AJ157" i="6"/>
  <c r="AH157" i="6"/>
  <c r="V141" i="13" l="1"/>
  <c r="Q141" i="13"/>
  <c r="H140" i="13"/>
  <c r="I140" i="13"/>
  <c r="Z141" i="13"/>
  <c r="F157" i="6"/>
  <c r="AA158" i="6"/>
  <c r="Q158" i="6" s="1"/>
  <c r="AC158" i="6" s="1"/>
  <c r="AC141" i="13" l="1"/>
  <c r="N141" i="13"/>
  <c r="Y141" i="13"/>
  <c r="AV141" i="13"/>
  <c r="AX141" i="13"/>
  <c r="AO141" i="13"/>
  <c r="AQ141" i="13"/>
  <c r="AS141" i="13"/>
  <c r="AU141" i="13"/>
  <c r="AW141" i="13"/>
  <c r="AY141" i="13"/>
  <c r="AP141" i="13"/>
  <c r="AR141" i="13"/>
  <c r="AT141" i="13"/>
  <c r="AY158" i="6"/>
  <c r="AV158" i="6"/>
  <c r="AR158" i="6"/>
  <c r="AO158" i="6"/>
  <c r="AX158" i="6"/>
  <c r="AT158" i="6"/>
  <c r="AU158" i="6"/>
  <c r="AS158" i="6"/>
  <c r="AQ158" i="6"/>
  <c r="AW158" i="6"/>
  <c r="AP158" i="6"/>
  <c r="H157" i="6"/>
  <c r="I157" i="6"/>
  <c r="Z158" i="6"/>
  <c r="U164" i="6"/>
  <c r="V164" i="6" s="1"/>
  <c r="P164" i="6"/>
  <c r="M164" i="6"/>
  <c r="X164" i="6"/>
  <c r="AB141" i="13" l="1"/>
  <c r="P150" i="13"/>
  <c r="U150" i="13"/>
  <c r="M150" i="13"/>
  <c r="X150" i="13"/>
  <c r="Y158" i="6"/>
  <c r="N158" i="6"/>
  <c r="AF141" i="13" l="1"/>
  <c r="AH141" i="13"/>
  <c r="AJ141" i="13"/>
  <c r="AL141" i="13"/>
  <c r="AN141" i="13"/>
  <c r="G141" i="13" s="1"/>
  <c r="AE141" i="13"/>
  <c r="AG141" i="13"/>
  <c r="AI141" i="13"/>
  <c r="AK141" i="13"/>
  <c r="AM141" i="13"/>
  <c r="AD141" i="13"/>
  <c r="AB158" i="6"/>
  <c r="F141" i="13" l="1"/>
  <c r="AA142" i="13"/>
  <c r="AE158" i="6"/>
  <c r="AI158" i="6"/>
  <c r="AL158" i="6"/>
  <c r="AG158" i="6"/>
  <c r="AM158" i="6"/>
  <c r="AN158" i="6"/>
  <c r="G158" i="6" s="1"/>
  <c r="AJ158" i="6"/>
  <c r="AK158" i="6"/>
  <c r="AH158" i="6"/>
  <c r="AD158" i="6"/>
  <c r="AF158" i="6"/>
  <c r="Q142" i="13" l="1"/>
  <c r="V142" i="13"/>
  <c r="AC142" i="13" s="1"/>
  <c r="I141" i="13"/>
  <c r="H141" i="13"/>
  <c r="Z142" i="13"/>
  <c r="AA159" i="6"/>
  <c r="Q159" i="6" s="1"/>
  <c r="AC159" i="6" s="1"/>
  <c r="F158" i="6"/>
  <c r="X165" i="6"/>
  <c r="U165" i="6"/>
  <c r="V165" i="6" s="1"/>
  <c r="P165" i="6"/>
  <c r="N142" i="13" l="1"/>
  <c r="Y142" i="13"/>
  <c r="AU142" i="13"/>
  <c r="AW142" i="13"/>
  <c r="AV142" i="13"/>
  <c r="AY142" i="13"/>
  <c r="AP142" i="13"/>
  <c r="AR142" i="13"/>
  <c r="AT142" i="13"/>
  <c r="AX142" i="13"/>
  <c r="AO142" i="13"/>
  <c r="AQ142" i="13"/>
  <c r="AS142" i="13"/>
  <c r="P151" i="13"/>
  <c r="U151" i="13"/>
  <c r="M151" i="13"/>
  <c r="X151" i="13"/>
  <c r="H158" i="6"/>
  <c r="I158" i="6"/>
  <c r="Z159" i="6"/>
  <c r="AT159" i="6"/>
  <c r="AX159" i="6"/>
  <c r="AS159" i="6"/>
  <c r="AY159" i="6"/>
  <c r="AQ159" i="6"/>
  <c r="AV159" i="6"/>
  <c r="AO159" i="6"/>
  <c r="AW159" i="6"/>
  <c r="AP159" i="6"/>
  <c r="AU159" i="6"/>
  <c r="AR159" i="6"/>
  <c r="AB142" i="13" l="1"/>
  <c r="Y159" i="6"/>
  <c r="N159" i="6"/>
  <c r="AN142" i="13" l="1"/>
  <c r="G142" i="13" s="1"/>
  <c r="AE142" i="13"/>
  <c r="AM142" i="13"/>
  <c r="AI142" i="13"/>
  <c r="AK142" i="13"/>
  <c r="AG142" i="13"/>
  <c r="AJ142" i="13"/>
  <c r="AF142" i="13"/>
  <c r="AH142" i="13"/>
  <c r="AD142" i="13"/>
  <c r="AL142" i="13"/>
  <c r="AB159" i="6"/>
  <c r="AE159" i="6" s="1"/>
  <c r="AM159" i="6"/>
  <c r="AN159" i="6"/>
  <c r="G159" i="6" s="1"/>
  <c r="P166" i="6"/>
  <c r="U166" i="6"/>
  <c r="V166" i="6" s="1"/>
  <c r="M166" i="6"/>
  <c r="X166" i="6"/>
  <c r="AK159" i="6" l="1"/>
  <c r="AD159" i="6"/>
  <c r="AH159" i="6"/>
  <c r="AG159" i="6"/>
  <c r="AI159" i="6"/>
  <c r="AL159" i="6"/>
  <c r="AJ159" i="6"/>
  <c r="AF159" i="6"/>
  <c r="F142" i="13"/>
  <c r="AA143" i="13"/>
  <c r="AA160" i="6"/>
  <c r="Q160" i="6" s="1"/>
  <c r="AC160" i="6" s="1"/>
  <c r="F159" i="6"/>
  <c r="V143" i="13" l="1"/>
  <c r="Q143" i="13"/>
  <c r="H142" i="13"/>
  <c r="I142" i="13"/>
  <c r="Z143" i="13"/>
  <c r="U152" i="13"/>
  <c r="P152" i="13"/>
  <c r="X152" i="13"/>
  <c r="M152" i="13"/>
  <c r="I159" i="6"/>
  <c r="H159" i="6"/>
  <c r="Z160" i="6"/>
  <c r="AU160" i="6"/>
  <c r="AO160" i="6"/>
  <c r="AV160" i="6"/>
  <c r="AX160" i="6"/>
  <c r="AY160" i="6"/>
  <c r="AS160" i="6"/>
  <c r="AW160" i="6"/>
  <c r="AR160" i="6"/>
  <c r="AQ160" i="6"/>
  <c r="AP160" i="6"/>
  <c r="AT160" i="6"/>
  <c r="AC143" i="13" l="1"/>
  <c r="N143" i="13"/>
  <c r="Y143" i="13"/>
  <c r="AR143" i="13"/>
  <c r="AY143" i="13"/>
  <c r="AV143" i="13"/>
  <c r="AQ143" i="13"/>
  <c r="AS143" i="13"/>
  <c r="AO143" i="13"/>
  <c r="AX143" i="13"/>
  <c r="AT143" i="13"/>
  <c r="AW143" i="13"/>
  <c r="AP143" i="13"/>
  <c r="AU143" i="13"/>
  <c r="N160" i="6"/>
  <c r="Y160" i="6"/>
  <c r="AB143" i="13" l="1"/>
  <c r="AB160" i="6"/>
  <c r="AN160" i="6" s="1"/>
  <c r="G160" i="6" s="1"/>
  <c r="P167" i="6"/>
  <c r="U167" i="6"/>
  <c r="V167" i="6" s="1"/>
  <c r="AE143" i="13" l="1"/>
  <c r="AL143" i="13"/>
  <c r="AI143" i="13"/>
  <c r="AK143" i="13"/>
  <c r="AG143" i="13"/>
  <c r="AD143" i="13"/>
  <c r="AF143" i="13"/>
  <c r="AM143" i="13"/>
  <c r="AJ143" i="13"/>
  <c r="AH143" i="13"/>
  <c r="AN143" i="13"/>
  <c r="G143" i="13" s="1"/>
  <c r="AL160" i="6"/>
  <c r="AE160" i="6"/>
  <c r="AI160" i="6"/>
  <c r="AK160" i="6"/>
  <c r="AH160" i="6"/>
  <c r="AG160" i="6"/>
  <c r="AF160" i="6"/>
  <c r="AD160" i="6"/>
  <c r="AJ160" i="6"/>
  <c r="AM160" i="6"/>
  <c r="AA161" i="6"/>
  <c r="Q161" i="6" s="1"/>
  <c r="AC161" i="6" s="1"/>
  <c r="M167" i="6"/>
  <c r="X167" i="6"/>
  <c r="F160" i="6" l="1"/>
  <c r="AA144" i="13"/>
  <c r="F143" i="13"/>
  <c r="M153" i="13"/>
  <c r="X153" i="13"/>
  <c r="P153" i="13"/>
  <c r="U153" i="13"/>
  <c r="AP161" i="6"/>
  <c r="AR161" i="6"/>
  <c r="AO161" i="6"/>
  <c r="AV161" i="6"/>
  <c r="AQ161" i="6"/>
  <c r="AX161" i="6"/>
  <c r="AS161" i="6"/>
  <c r="AT161" i="6"/>
  <c r="AW161" i="6"/>
  <c r="AY161" i="6"/>
  <c r="AU161" i="6"/>
  <c r="I160" i="6"/>
  <c r="H160" i="6"/>
  <c r="Z161" i="6"/>
  <c r="Q144" i="13" l="1"/>
  <c r="V144" i="13"/>
  <c r="AC144" i="13" s="1"/>
  <c r="H143" i="13"/>
  <c r="I143" i="13"/>
  <c r="Z144" i="13"/>
  <c r="N161" i="6"/>
  <c r="Y161" i="6"/>
  <c r="N144" i="13" l="1"/>
  <c r="Y144" i="13"/>
  <c r="AR144" i="13"/>
  <c r="AT144" i="13"/>
  <c r="AV144" i="13"/>
  <c r="AX144" i="13"/>
  <c r="AO144" i="13"/>
  <c r="AQ144" i="13"/>
  <c r="AS144" i="13"/>
  <c r="AU144" i="13"/>
  <c r="AW144" i="13"/>
  <c r="AY144" i="13"/>
  <c r="AP144" i="13"/>
  <c r="AB161" i="6"/>
  <c r="P168" i="6"/>
  <c r="U168" i="6"/>
  <c r="V168" i="6" s="1"/>
  <c r="AB144" i="13" l="1"/>
  <c r="AF161" i="6"/>
  <c r="AN161" i="6"/>
  <c r="G161" i="6" s="1"/>
  <c r="AK161" i="6"/>
  <c r="AM161" i="6"/>
  <c r="AJ161" i="6"/>
  <c r="AI161" i="6"/>
  <c r="AG161" i="6"/>
  <c r="AE161" i="6"/>
  <c r="AH161" i="6"/>
  <c r="AD161" i="6"/>
  <c r="AL161" i="6"/>
  <c r="M168" i="6"/>
  <c r="X168" i="6"/>
  <c r="AL144" i="13" l="1"/>
  <c r="AK144" i="13"/>
  <c r="AG144" i="13"/>
  <c r="AN144" i="13"/>
  <c r="G144" i="13" s="1"/>
  <c r="AM144" i="13"/>
  <c r="AF144" i="13"/>
  <c r="AI144" i="13"/>
  <c r="AD144" i="13"/>
  <c r="AE144" i="13"/>
  <c r="AH144" i="13"/>
  <c r="AJ144" i="13"/>
  <c r="M154" i="13"/>
  <c r="X154" i="13"/>
  <c r="P154" i="13"/>
  <c r="U154" i="13"/>
  <c r="F161" i="6"/>
  <c r="I161" i="6" s="1"/>
  <c r="Z162" i="6"/>
  <c r="AA162" i="6"/>
  <c r="Q162" i="6" s="1"/>
  <c r="AC162" i="6" s="1"/>
  <c r="F144" i="13" l="1"/>
  <c r="H144" i="13"/>
  <c r="I144" i="13"/>
  <c r="Z145" i="13"/>
  <c r="AA145" i="13"/>
  <c r="H161" i="6"/>
  <c r="N162" i="6"/>
  <c r="Y162" i="6"/>
  <c r="AO162" i="6"/>
  <c r="AT162" i="6"/>
  <c r="AP162" i="6"/>
  <c r="AY162" i="6"/>
  <c r="AW162" i="6"/>
  <c r="AV162" i="6"/>
  <c r="AS162" i="6"/>
  <c r="AQ162" i="6"/>
  <c r="AR162" i="6"/>
  <c r="AU162" i="6"/>
  <c r="AX162" i="6"/>
  <c r="N145" i="13" l="1"/>
  <c r="Y145" i="13"/>
  <c r="Q145" i="13"/>
  <c r="V145" i="13"/>
  <c r="AB162" i="6"/>
  <c r="AK162" i="6" s="1"/>
  <c r="AE162" i="6"/>
  <c r="AN162" i="6"/>
  <c r="G162" i="6" s="1"/>
  <c r="AJ162" i="6"/>
  <c r="AH162" i="6"/>
  <c r="AI162" i="6"/>
  <c r="AM162" i="6"/>
  <c r="AD162" i="6"/>
  <c r="AL162" i="6" l="1"/>
  <c r="AG162" i="6"/>
  <c r="AF162" i="6"/>
  <c r="F162" i="6" s="1"/>
  <c r="AC145" i="13"/>
  <c r="AB145" i="13"/>
  <c r="AA163" i="6"/>
  <c r="Q163" i="6" s="1"/>
  <c r="AC163" i="6" s="1"/>
  <c r="P169" i="6"/>
  <c r="U169" i="6"/>
  <c r="V169" i="6" s="1"/>
  <c r="AG145" i="13" l="1"/>
  <c r="AD145" i="13"/>
  <c r="AK145" i="13"/>
  <c r="AM145" i="13"/>
  <c r="AJ145" i="13"/>
  <c r="AF145" i="13"/>
  <c r="AL145" i="13"/>
  <c r="AN145" i="13"/>
  <c r="AI145" i="13"/>
  <c r="AH145" i="13"/>
  <c r="AE145" i="13"/>
  <c r="AO145" i="13"/>
  <c r="AW145" i="13"/>
  <c r="AS145" i="13"/>
  <c r="AU145" i="13"/>
  <c r="AR145" i="13"/>
  <c r="AY145" i="13"/>
  <c r="AP145" i="13"/>
  <c r="AT145" i="13"/>
  <c r="AQ145" i="13"/>
  <c r="AV145" i="13"/>
  <c r="AX145" i="13"/>
  <c r="AS163" i="6"/>
  <c r="AQ163" i="6"/>
  <c r="AW163" i="6"/>
  <c r="AY163" i="6"/>
  <c r="AR163" i="6"/>
  <c r="AO163" i="6"/>
  <c r="AT163" i="6"/>
  <c r="AU163" i="6"/>
  <c r="AX163" i="6"/>
  <c r="AP163" i="6"/>
  <c r="AV163" i="6"/>
  <c r="I162" i="6"/>
  <c r="H162" i="6"/>
  <c r="Z163" i="6"/>
  <c r="M169" i="6"/>
  <c r="X169" i="6"/>
  <c r="G145" i="13" l="1"/>
  <c r="F145" i="13"/>
  <c r="Y163" i="6"/>
  <c r="N163" i="6"/>
  <c r="H145" i="13" l="1"/>
  <c r="I145" i="13"/>
  <c r="Z146" i="13"/>
  <c r="AA146" i="13"/>
  <c r="AB163" i="6"/>
  <c r="AJ163" i="6" s="1"/>
  <c r="Y146" i="13" l="1"/>
  <c r="N146" i="13"/>
  <c r="V146" i="13"/>
  <c r="AC146" i="13" s="1"/>
  <c r="Q146" i="13"/>
  <c r="AI163" i="6"/>
  <c r="AL163" i="6"/>
  <c r="AG163" i="6"/>
  <c r="AD163" i="6"/>
  <c r="AM163" i="6"/>
  <c r="AH163" i="6"/>
  <c r="AK163" i="6"/>
  <c r="AF163" i="6"/>
  <c r="AN163" i="6"/>
  <c r="G163" i="6" s="1"/>
  <c r="AE163" i="6"/>
  <c r="AA164" i="6"/>
  <c r="Q164" i="6" s="1"/>
  <c r="AC164" i="6" s="1"/>
  <c r="U170" i="6"/>
  <c r="V170" i="6" s="1"/>
  <c r="P170" i="6"/>
  <c r="F163" i="6" l="1"/>
  <c r="AB146" i="13"/>
  <c r="AH146" i="13" s="1"/>
  <c r="AV146" i="13"/>
  <c r="AX146" i="13"/>
  <c r="AU146" i="13"/>
  <c r="AQ146" i="13"/>
  <c r="AS146" i="13"/>
  <c r="AT146" i="13"/>
  <c r="AR146" i="13"/>
  <c r="AY146" i="13"/>
  <c r="AP146" i="13"/>
  <c r="AW146" i="13"/>
  <c r="AO146" i="13"/>
  <c r="AD146" i="13"/>
  <c r="AM146" i="13"/>
  <c r="AJ146" i="13"/>
  <c r="AF146" i="13"/>
  <c r="AE146" i="13"/>
  <c r="AL146" i="13"/>
  <c r="AK146" i="13"/>
  <c r="AG146" i="13"/>
  <c r="H163" i="6"/>
  <c r="I163" i="6"/>
  <c r="Z164" i="6"/>
  <c r="AR164" i="6"/>
  <c r="AW164" i="6"/>
  <c r="AS164" i="6"/>
  <c r="AP164" i="6"/>
  <c r="AV164" i="6"/>
  <c r="AQ164" i="6"/>
  <c r="AO164" i="6"/>
  <c r="AU164" i="6"/>
  <c r="AX164" i="6"/>
  <c r="AY164" i="6"/>
  <c r="AT164" i="6"/>
  <c r="M170" i="6"/>
  <c r="X170" i="6"/>
  <c r="AI146" i="13" l="1"/>
  <c r="AN146" i="13"/>
  <c r="F146" i="13" s="1"/>
  <c r="G146" i="13"/>
  <c r="P155" i="13"/>
  <c r="AA147" i="13"/>
  <c r="N164" i="6"/>
  <c r="Y164" i="6"/>
  <c r="V147" i="13" l="1"/>
  <c r="Q147" i="13"/>
  <c r="I146" i="13"/>
  <c r="H146" i="13"/>
  <c r="M155" i="13"/>
  <c r="Z147" i="13"/>
  <c r="AB164" i="6"/>
  <c r="AN164" i="6" s="1"/>
  <c r="G164" i="6" s="1"/>
  <c r="AL164" i="6" l="1"/>
  <c r="AH164" i="6"/>
  <c r="AK164" i="6"/>
  <c r="AI164" i="6"/>
  <c r="AG164" i="6"/>
  <c r="AE164" i="6"/>
  <c r="AD164" i="6"/>
  <c r="AF164" i="6"/>
  <c r="AJ164" i="6"/>
  <c r="AM164" i="6"/>
  <c r="AC147" i="13"/>
  <c r="AS147" i="13" s="1"/>
  <c r="Y147" i="13"/>
  <c r="N147" i="13"/>
  <c r="AT147" i="13"/>
  <c r="AX147" i="13"/>
  <c r="AO147" i="13"/>
  <c r="AA165" i="6"/>
  <c r="Q165" i="6" s="1"/>
  <c r="AC165" i="6" s="1"/>
  <c r="F164" i="6" l="1"/>
  <c r="AP147" i="13"/>
  <c r="AV147" i="13"/>
  <c r="AW147" i="13"/>
  <c r="AY147" i="13"/>
  <c r="AQ147" i="13"/>
  <c r="AR147" i="13"/>
  <c r="AU147" i="13"/>
  <c r="AB147" i="13"/>
  <c r="AN147" i="13" s="1"/>
  <c r="AL147" i="13"/>
  <c r="AG147" i="13"/>
  <c r="AJ147" i="13"/>
  <c r="AH147" i="13"/>
  <c r="AF147" i="13"/>
  <c r="AW165" i="6"/>
  <c r="AY165" i="6"/>
  <c r="AU165" i="6"/>
  <c r="AS165" i="6"/>
  <c r="AQ165" i="6"/>
  <c r="AX165" i="6"/>
  <c r="AP165" i="6"/>
  <c r="AO165" i="6"/>
  <c r="AR165" i="6"/>
  <c r="AV165" i="6"/>
  <c r="AT165" i="6"/>
  <c r="I164" i="6"/>
  <c r="H164" i="6"/>
  <c r="Z165" i="6"/>
  <c r="U171" i="6"/>
  <c r="V171" i="6" s="1"/>
  <c r="P171" i="6"/>
  <c r="G147" i="13" l="1"/>
  <c r="AK147" i="13"/>
  <c r="AI147" i="13"/>
  <c r="AD147" i="13"/>
  <c r="AM147" i="13"/>
  <c r="AE147" i="13"/>
  <c r="F147" i="13" s="1"/>
  <c r="P156" i="13"/>
  <c r="AA148" i="13"/>
  <c r="P157" i="13"/>
  <c r="N165" i="6"/>
  <c r="Y165" i="6"/>
  <c r="M171" i="6"/>
  <c r="X171" i="6"/>
  <c r="V148" i="13" l="1"/>
  <c r="Q148" i="13"/>
  <c r="H147" i="13"/>
  <c r="I147" i="13"/>
  <c r="M156" i="13"/>
  <c r="Z148" i="13"/>
  <c r="M157" i="13"/>
  <c r="AB165" i="6"/>
  <c r="N148" i="13" l="1"/>
  <c r="Y148" i="13"/>
  <c r="AC148" i="13"/>
  <c r="AK165" i="6"/>
  <c r="AN165" i="6"/>
  <c r="G165" i="6" s="1"/>
  <c r="AL165" i="6"/>
  <c r="AH165" i="6"/>
  <c r="AD165" i="6"/>
  <c r="AG165" i="6"/>
  <c r="AM165" i="6"/>
  <c r="AF165" i="6"/>
  <c r="AE165" i="6"/>
  <c r="AJ165" i="6"/>
  <c r="AI165" i="6"/>
  <c r="AV148" i="13" l="1"/>
  <c r="AT148" i="13"/>
  <c r="AO148" i="13"/>
  <c r="AQ148" i="13"/>
  <c r="AR148" i="13"/>
  <c r="AU148" i="13"/>
  <c r="AW148" i="13"/>
  <c r="AS148" i="13"/>
  <c r="AP148" i="13"/>
  <c r="AX148" i="13"/>
  <c r="AY148" i="13"/>
  <c r="AB148" i="13"/>
  <c r="AA166" i="6"/>
  <c r="Q166" i="6" s="1"/>
  <c r="AC166" i="6" s="1"/>
  <c r="F165" i="6"/>
  <c r="P172" i="6"/>
  <c r="U172" i="6"/>
  <c r="V172" i="6" s="1"/>
  <c r="M172" i="6"/>
  <c r="X172" i="6"/>
  <c r="AE148" i="13" l="1"/>
  <c r="AF148" i="13"/>
  <c r="AD148" i="13"/>
  <c r="AK148" i="13"/>
  <c r="AG148" i="13"/>
  <c r="AH148" i="13"/>
  <c r="AL148" i="13"/>
  <c r="AN148" i="13"/>
  <c r="G148" i="13" s="1"/>
  <c r="AJ148" i="13"/>
  <c r="AM148" i="13"/>
  <c r="AI148" i="13"/>
  <c r="U158" i="13"/>
  <c r="I165" i="6"/>
  <c r="H165" i="6"/>
  <c r="Z166" i="6"/>
  <c r="AV166" i="6"/>
  <c r="AQ166" i="6"/>
  <c r="AX166" i="6"/>
  <c r="AW166" i="6"/>
  <c r="AY166" i="6"/>
  <c r="AU166" i="6"/>
  <c r="AT166" i="6"/>
  <c r="AO166" i="6"/>
  <c r="AP166" i="6"/>
  <c r="AS166" i="6"/>
  <c r="AR166" i="6"/>
  <c r="U156" i="13" l="1"/>
  <c r="AA149" i="13"/>
  <c r="F148" i="13"/>
  <c r="X158" i="13"/>
  <c r="N166" i="6"/>
  <c r="Y166" i="6"/>
  <c r="Q149" i="13" l="1"/>
  <c r="V149" i="13"/>
  <c r="AC149" i="13" s="1"/>
  <c r="H148" i="13"/>
  <c r="I148" i="13"/>
  <c r="X156" i="13"/>
  <c r="Z149" i="13"/>
  <c r="AB166" i="6"/>
  <c r="Y149" i="13" l="1"/>
  <c r="N149" i="13"/>
  <c r="AB149" i="13" s="1"/>
  <c r="AV149" i="13"/>
  <c r="AR149" i="13"/>
  <c r="AO149" i="13"/>
  <c r="AQ149" i="13"/>
  <c r="AS149" i="13"/>
  <c r="AU149" i="13"/>
  <c r="AX149" i="13"/>
  <c r="AY149" i="13"/>
  <c r="AP149" i="13"/>
  <c r="AW149" i="13"/>
  <c r="AT149" i="13"/>
  <c r="AK166" i="6"/>
  <c r="AG166" i="6"/>
  <c r="AN166" i="6"/>
  <c r="G166" i="6" s="1"/>
  <c r="AI166" i="6"/>
  <c r="AM166" i="6"/>
  <c r="AD166" i="6"/>
  <c r="AF166" i="6"/>
  <c r="AJ166" i="6"/>
  <c r="AH166" i="6"/>
  <c r="AE166" i="6"/>
  <c r="AL166" i="6"/>
  <c r="M173" i="6"/>
  <c r="P173" i="6"/>
  <c r="AL149" i="13" l="1"/>
  <c r="AN149" i="13"/>
  <c r="G149" i="13" s="1"/>
  <c r="AD149" i="13"/>
  <c r="AM149" i="13"/>
  <c r="AJ149" i="13"/>
  <c r="AI149" i="13"/>
  <c r="AE149" i="13"/>
  <c r="AG149" i="13"/>
  <c r="AH149" i="13"/>
  <c r="AF149" i="13"/>
  <c r="AK149" i="13"/>
  <c r="P159" i="13"/>
  <c r="AA167" i="6"/>
  <c r="Q167" i="6" s="1"/>
  <c r="AC167" i="6" s="1"/>
  <c r="F166" i="6"/>
  <c r="F149" i="13" l="1"/>
  <c r="U155" i="13"/>
  <c r="AA150" i="13"/>
  <c r="M159" i="13"/>
  <c r="H166" i="6"/>
  <c r="I166" i="6"/>
  <c r="Z167" i="6"/>
  <c r="AQ167" i="6"/>
  <c r="AV167" i="6"/>
  <c r="AU167" i="6"/>
  <c r="AW167" i="6"/>
  <c r="AT167" i="6"/>
  <c r="AX167" i="6"/>
  <c r="AY167" i="6"/>
  <c r="AO167" i="6"/>
  <c r="AP167" i="6"/>
  <c r="AS167" i="6"/>
  <c r="AR167" i="6"/>
  <c r="Q150" i="13" l="1"/>
  <c r="V150" i="13"/>
  <c r="AC150" i="13" s="1"/>
  <c r="H149" i="13"/>
  <c r="X155" i="13"/>
  <c r="I149" i="13"/>
  <c r="Z150" i="13"/>
  <c r="N167" i="6"/>
  <c r="Y167" i="6"/>
  <c r="AW150" i="13" l="1"/>
  <c r="AY150" i="13"/>
  <c r="AP150" i="13"/>
  <c r="AR150" i="13"/>
  <c r="AT150" i="13"/>
  <c r="AV150" i="13"/>
  <c r="AX150" i="13"/>
  <c r="AO150" i="13"/>
  <c r="AQ150" i="13"/>
  <c r="AS150" i="13"/>
  <c r="AU150" i="13"/>
  <c r="Y150" i="13"/>
  <c r="N150" i="13"/>
  <c r="AB167" i="6"/>
  <c r="AN167" i="6" s="1"/>
  <c r="G167" i="6" s="1"/>
  <c r="M174" i="6"/>
  <c r="X174" i="6"/>
  <c r="P174" i="6"/>
  <c r="U174" i="6"/>
  <c r="V174" i="6" s="1"/>
  <c r="AB150" i="13" l="1"/>
  <c r="AG167" i="6"/>
  <c r="AJ167" i="6"/>
  <c r="AH167" i="6"/>
  <c r="AD167" i="6"/>
  <c r="AL167" i="6"/>
  <c r="AK167" i="6"/>
  <c r="AM167" i="6"/>
  <c r="AF167" i="6"/>
  <c r="AI167" i="6"/>
  <c r="AE167" i="6"/>
  <c r="AA168" i="6"/>
  <c r="Q168" i="6" s="1"/>
  <c r="AC168" i="6" s="1"/>
  <c r="AH150" i="13" l="1"/>
  <c r="AJ150" i="13"/>
  <c r="AL150" i="13"/>
  <c r="AN150" i="13"/>
  <c r="G150" i="13" s="1"/>
  <c r="AE150" i="13"/>
  <c r="AG150" i="13"/>
  <c r="AI150" i="13"/>
  <c r="AK150" i="13"/>
  <c r="AM150" i="13"/>
  <c r="AD150" i="13"/>
  <c r="AF150" i="13"/>
  <c r="F167" i="6"/>
  <c r="H167" i="6" s="1"/>
  <c r="AR168" i="6"/>
  <c r="AU168" i="6"/>
  <c r="AO168" i="6"/>
  <c r="AT168" i="6"/>
  <c r="AW168" i="6"/>
  <c r="AV168" i="6"/>
  <c r="AP168" i="6"/>
  <c r="AS168" i="6"/>
  <c r="AX168" i="6"/>
  <c r="AQ168" i="6"/>
  <c r="AY168" i="6"/>
  <c r="I167" i="6"/>
  <c r="Z168" i="6"/>
  <c r="P175" i="6"/>
  <c r="U175" i="6"/>
  <c r="V175" i="6" s="1"/>
  <c r="U157" i="13" l="1"/>
  <c r="AA151" i="13"/>
  <c r="F150" i="13"/>
  <c r="Y168" i="6"/>
  <c r="N168" i="6"/>
  <c r="M175" i="6"/>
  <c r="X175" i="6"/>
  <c r="V151" i="13" l="1"/>
  <c r="Q151" i="13"/>
  <c r="X157" i="13"/>
  <c r="I150" i="13"/>
  <c r="H150" i="13"/>
  <c r="Z151" i="13"/>
  <c r="AB168" i="6"/>
  <c r="AI168" i="6" s="1"/>
  <c r="AL168" i="6" l="1"/>
  <c r="AM168" i="6"/>
  <c r="AK168" i="6"/>
  <c r="AD168" i="6"/>
  <c r="AJ168" i="6"/>
  <c r="AN168" i="6"/>
  <c r="G168" i="6" s="1"/>
  <c r="AE168" i="6"/>
  <c r="AH168" i="6"/>
  <c r="AF168" i="6"/>
  <c r="AG168" i="6"/>
  <c r="Y151" i="13"/>
  <c r="N151" i="13"/>
  <c r="AC151" i="13"/>
  <c r="AA169" i="6"/>
  <c r="Q169" i="6" s="1"/>
  <c r="AC169" i="6" s="1"/>
  <c r="F168" i="6" l="1"/>
  <c r="AB151" i="13"/>
  <c r="I168" i="6"/>
  <c r="Z169" i="6"/>
  <c r="Y169" i="6" s="1"/>
  <c r="AO151" i="13"/>
  <c r="AQ151" i="13"/>
  <c r="AS151" i="13"/>
  <c r="AU151" i="13"/>
  <c r="AR151" i="13"/>
  <c r="AY151" i="13"/>
  <c r="AP151" i="13"/>
  <c r="AW151" i="13"/>
  <c r="AT151" i="13"/>
  <c r="AV151" i="13"/>
  <c r="AX151" i="13"/>
  <c r="AM151" i="13"/>
  <c r="AD151" i="13"/>
  <c r="AF151" i="13"/>
  <c r="AH151" i="13"/>
  <c r="AJ151" i="13"/>
  <c r="AG151" i="13"/>
  <c r="AN151" i="13"/>
  <c r="AE151" i="13"/>
  <c r="AL151" i="13"/>
  <c r="AI151" i="13"/>
  <c r="AK151" i="13"/>
  <c r="H168" i="6"/>
  <c r="AQ169" i="6"/>
  <c r="AR169" i="6"/>
  <c r="AO169" i="6"/>
  <c r="AY169" i="6"/>
  <c r="AV169" i="6"/>
  <c r="AU169" i="6"/>
  <c r="AS169" i="6"/>
  <c r="AW169" i="6"/>
  <c r="AT169" i="6"/>
  <c r="AP169" i="6"/>
  <c r="AX169" i="6"/>
  <c r="P176" i="6"/>
  <c r="U176" i="6"/>
  <c r="V176" i="6" s="1"/>
  <c r="G151" i="13" l="1"/>
  <c r="N169" i="6"/>
  <c r="U159" i="13"/>
  <c r="P160" i="13"/>
  <c r="AA152" i="13"/>
  <c r="F151" i="13"/>
  <c r="P161" i="13"/>
  <c r="AB169" i="6"/>
  <c r="M176" i="6"/>
  <c r="X176" i="6"/>
  <c r="Q152" i="13" l="1"/>
  <c r="V152" i="13"/>
  <c r="AC152" i="13" s="1"/>
  <c r="H151" i="13"/>
  <c r="I151" i="13"/>
  <c r="X159" i="13"/>
  <c r="M160" i="13"/>
  <c r="Z152" i="13"/>
  <c r="M161" i="13"/>
  <c r="AL169" i="6"/>
  <c r="AE169" i="6"/>
  <c r="AJ169" i="6"/>
  <c r="AG169" i="6"/>
  <c r="AI169" i="6"/>
  <c r="AF169" i="6"/>
  <c r="AH169" i="6"/>
  <c r="AN169" i="6"/>
  <c r="G169" i="6" s="1"/>
  <c r="AD169" i="6"/>
  <c r="AK169" i="6"/>
  <c r="AM169" i="6"/>
  <c r="N152" i="13" l="1"/>
  <c r="Y152" i="13"/>
  <c r="AR152" i="13"/>
  <c r="AT152" i="13"/>
  <c r="AQ152" i="13"/>
  <c r="AX152" i="13"/>
  <c r="AO152" i="13"/>
  <c r="AW152" i="13"/>
  <c r="AS152" i="13"/>
  <c r="AU152" i="13"/>
  <c r="AP152" i="13"/>
  <c r="AY152" i="13"/>
  <c r="AV152" i="13"/>
  <c r="F169" i="6"/>
  <c r="AA170" i="6"/>
  <c r="Q170" i="6" s="1"/>
  <c r="AC170" i="6" s="1"/>
  <c r="AB152" i="13" l="1"/>
  <c r="AX170" i="6"/>
  <c r="AT170" i="6"/>
  <c r="AY170" i="6"/>
  <c r="AS170" i="6"/>
  <c r="AR170" i="6"/>
  <c r="AP170" i="6"/>
  <c r="AU170" i="6"/>
  <c r="AW170" i="6"/>
  <c r="AQ170" i="6"/>
  <c r="AO170" i="6"/>
  <c r="AV170" i="6"/>
  <c r="H169" i="6"/>
  <c r="I169" i="6"/>
  <c r="Z170" i="6"/>
  <c r="U177" i="6"/>
  <c r="V177" i="6" s="1"/>
  <c r="P177" i="6"/>
  <c r="AF152" i="13" l="1"/>
  <c r="AN152" i="13"/>
  <c r="G152" i="13" s="1"/>
  <c r="AJ152" i="13"/>
  <c r="AG152" i="13"/>
  <c r="AI152" i="13"/>
  <c r="AE152" i="13"/>
  <c r="AM152" i="13"/>
  <c r="AD152" i="13"/>
  <c r="AK152" i="13"/>
  <c r="AH152" i="13"/>
  <c r="AL152" i="13"/>
  <c r="N170" i="6"/>
  <c r="Y170" i="6"/>
  <c r="M177" i="6"/>
  <c r="X177" i="6"/>
  <c r="F152" i="13" l="1"/>
  <c r="AA153" i="13"/>
  <c r="U161" i="13"/>
  <c r="X162" i="13"/>
  <c r="M162" i="13"/>
  <c r="U162" i="13"/>
  <c r="P162" i="13"/>
  <c r="AB170" i="6"/>
  <c r="Q153" i="13" l="1"/>
  <c r="V153" i="13"/>
  <c r="AC153" i="13" s="1"/>
  <c r="H152" i="13"/>
  <c r="I152" i="13"/>
  <c r="X161" i="13"/>
  <c r="Z153" i="13"/>
  <c r="AD170" i="6"/>
  <c r="AG170" i="6"/>
  <c r="AK170" i="6"/>
  <c r="AF170" i="6"/>
  <c r="AI170" i="6"/>
  <c r="AE170" i="6"/>
  <c r="AH170" i="6"/>
  <c r="AJ170" i="6"/>
  <c r="AN170" i="6"/>
  <c r="G170" i="6" s="1"/>
  <c r="AM170" i="6"/>
  <c r="AL170" i="6"/>
  <c r="Y153" i="13" l="1"/>
  <c r="N153" i="13"/>
  <c r="AX153" i="13"/>
  <c r="AO153" i="13"/>
  <c r="AQ153" i="13"/>
  <c r="AS153" i="13"/>
  <c r="AU153" i="13"/>
  <c r="AW153" i="13"/>
  <c r="AY153" i="13"/>
  <c r="AP153" i="13"/>
  <c r="AR153" i="13"/>
  <c r="AT153" i="13"/>
  <c r="AV153" i="13"/>
  <c r="U173" i="6"/>
  <c r="V173" i="6" s="1"/>
  <c r="AA171" i="6"/>
  <c r="Q171" i="6" s="1"/>
  <c r="AC171" i="6" s="1"/>
  <c r="F170" i="6"/>
  <c r="AB153" i="13" l="1"/>
  <c r="AN153" i="13"/>
  <c r="G153" i="13" s="1"/>
  <c r="AI153" i="13"/>
  <c r="AF153" i="13"/>
  <c r="AG153" i="13"/>
  <c r="AD153" i="13"/>
  <c r="AL153" i="13"/>
  <c r="AM153" i="13"/>
  <c r="AJ153" i="13"/>
  <c r="AH153" i="13"/>
  <c r="AK153" i="13"/>
  <c r="AE153" i="13"/>
  <c r="M163" i="13"/>
  <c r="X163" i="13"/>
  <c r="AY171" i="6"/>
  <c r="AX171" i="6"/>
  <c r="AQ171" i="6"/>
  <c r="AT171" i="6"/>
  <c r="AU171" i="6"/>
  <c r="AP171" i="6"/>
  <c r="AV171" i="6"/>
  <c r="AO171" i="6"/>
  <c r="AW171" i="6"/>
  <c r="AS171" i="6"/>
  <c r="AR171" i="6"/>
  <c r="I170" i="6"/>
  <c r="H170" i="6"/>
  <c r="X173" i="6"/>
  <c r="Z171" i="6"/>
  <c r="U178" i="6"/>
  <c r="V178" i="6" s="1"/>
  <c r="P178" i="6"/>
  <c r="F153" i="13" l="1"/>
  <c r="P158" i="13"/>
  <c r="AA154" i="13"/>
  <c r="P163" i="13"/>
  <c r="U163" i="13"/>
  <c r="N171" i="6"/>
  <c r="Y171" i="6"/>
  <c r="M178" i="6"/>
  <c r="X178" i="6"/>
  <c r="Q154" i="13" l="1"/>
  <c r="V154" i="13"/>
  <c r="AC154" i="13" s="1"/>
  <c r="I153" i="13"/>
  <c r="M158" i="13"/>
  <c r="H153" i="13"/>
  <c r="Z154" i="13"/>
  <c r="AB171" i="6"/>
  <c r="AX154" i="13" l="1"/>
  <c r="AO154" i="13"/>
  <c r="AQ154" i="13"/>
  <c r="AS154" i="13"/>
  <c r="AU154" i="13"/>
  <c r="AW154" i="13"/>
  <c r="AY154" i="13"/>
  <c r="AP154" i="13"/>
  <c r="AR154" i="13"/>
  <c r="AT154" i="13"/>
  <c r="AV154" i="13"/>
  <c r="N154" i="13"/>
  <c r="AB154" i="13" s="1"/>
  <c r="Y154" i="13"/>
  <c r="AE171" i="6"/>
  <c r="AI171" i="6"/>
  <c r="AJ171" i="6"/>
  <c r="AN171" i="6"/>
  <c r="G171" i="6" s="1"/>
  <c r="AD171" i="6"/>
  <c r="AF171" i="6"/>
  <c r="AG171" i="6"/>
  <c r="AM171" i="6"/>
  <c r="AH171" i="6"/>
  <c r="AL171" i="6"/>
  <c r="AK171" i="6"/>
  <c r="U179" i="6"/>
  <c r="V179" i="6" s="1"/>
  <c r="P179" i="6"/>
  <c r="AD154" i="13" l="1"/>
  <c r="AF154" i="13"/>
  <c r="AH154" i="13"/>
  <c r="AJ154" i="13"/>
  <c r="AL154" i="13"/>
  <c r="AN154" i="13"/>
  <c r="G154" i="13" s="1"/>
  <c r="AG154" i="13"/>
  <c r="AI154" i="13"/>
  <c r="AK154" i="13"/>
  <c r="AM154" i="13"/>
  <c r="AE154" i="13"/>
  <c r="P164" i="13"/>
  <c r="U164" i="13"/>
  <c r="M164" i="13"/>
  <c r="X164" i="13"/>
  <c r="AA172" i="6"/>
  <c r="Q172" i="6" s="1"/>
  <c r="AC172" i="6" s="1"/>
  <c r="F171" i="6"/>
  <c r="M179" i="6"/>
  <c r="X179" i="6"/>
  <c r="U160" i="13" l="1"/>
  <c r="AA155" i="13"/>
  <c r="F154" i="13"/>
  <c r="I171" i="6"/>
  <c r="H171" i="6"/>
  <c r="Z172" i="6"/>
  <c r="AY172" i="6"/>
  <c r="AT172" i="6"/>
  <c r="AW172" i="6"/>
  <c r="AP172" i="6"/>
  <c r="AS172" i="6"/>
  <c r="AR172" i="6"/>
  <c r="AQ172" i="6"/>
  <c r="AO172" i="6"/>
  <c r="AU172" i="6"/>
  <c r="AV172" i="6"/>
  <c r="AX172" i="6"/>
  <c r="X160" i="13" l="1"/>
  <c r="I154" i="13"/>
  <c r="H154" i="13"/>
  <c r="Z155" i="13"/>
  <c r="V155" i="13"/>
  <c r="Q155" i="13"/>
  <c r="Y172" i="6"/>
  <c r="N172" i="6"/>
  <c r="N155" i="13" l="1"/>
  <c r="Y155" i="13"/>
  <c r="AB172" i="6"/>
  <c r="AE172" i="6" s="1"/>
  <c r="AC155" i="13"/>
  <c r="U165" i="13"/>
  <c r="P165" i="13"/>
  <c r="AI172" i="6"/>
  <c r="AN172" i="6"/>
  <c r="G172" i="6" s="1"/>
  <c r="AF172" i="6"/>
  <c r="AH172" i="6"/>
  <c r="M180" i="6"/>
  <c r="X180" i="6"/>
  <c r="U180" i="6"/>
  <c r="V180" i="6" s="1"/>
  <c r="P180" i="6"/>
  <c r="AM172" i="6" l="1"/>
  <c r="AK172" i="6"/>
  <c r="AL172" i="6"/>
  <c r="AG172" i="6"/>
  <c r="AD172" i="6"/>
  <c r="AJ172" i="6"/>
  <c r="AS155" i="13"/>
  <c r="AO155" i="13"/>
  <c r="AQ155" i="13"/>
  <c r="AW155" i="13"/>
  <c r="AU155" i="13"/>
  <c r="AX155" i="13"/>
  <c r="AT155" i="13"/>
  <c r="AV155" i="13"/>
  <c r="AR155" i="13"/>
  <c r="AY155" i="13"/>
  <c r="AP155" i="13"/>
  <c r="AB155" i="13"/>
  <c r="X165" i="13"/>
  <c r="M165" i="13"/>
  <c r="AA173" i="6"/>
  <c r="Q173" i="6" s="1"/>
  <c r="AC173" i="6" s="1"/>
  <c r="F172" i="6"/>
  <c r="AE155" i="13" l="1"/>
  <c r="AG155" i="13"/>
  <c r="AH155" i="13"/>
  <c r="AI155" i="13"/>
  <c r="AK155" i="13"/>
  <c r="AM155" i="13"/>
  <c r="AD155" i="13"/>
  <c r="AF155" i="13"/>
  <c r="AJ155" i="13"/>
  <c r="AL155" i="13"/>
  <c r="AN155" i="13"/>
  <c r="G155" i="13" s="1"/>
  <c r="I172" i="6"/>
  <c r="H172" i="6"/>
  <c r="Z173" i="6"/>
  <c r="AW173" i="6"/>
  <c r="AU173" i="6"/>
  <c r="AS173" i="6"/>
  <c r="AO173" i="6"/>
  <c r="AT173" i="6"/>
  <c r="AX173" i="6"/>
  <c r="AP173" i="6"/>
  <c r="AQ173" i="6"/>
  <c r="AV173" i="6"/>
  <c r="AR173" i="6"/>
  <c r="AY173" i="6"/>
  <c r="AA156" i="13" l="1"/>
  <c r="F155" i="13"/>
  <c r="Y173" i="6"/>
  <c r="N173" i="6"/>
  <c r="P181" i="6"/>
  <c r="U181" i="6"/>
  <c r="V181" i="6" s="1"/>
  <c r="M181" i="6"/>
  <c r="X181" i="6"/>
  <c r="I155" i="13" l="1"/>
  <c r="H155" i="13"/>
  <c r="Z156" i="13"/>
  <c r="V156" i="13"/>
  <c r="Q156" i="13"/>
  <c r="M166" i="13"/>
  <c r="X166" i="13"/>
  <c r="P166" i="13"/>
  <c r="U166" i="13"/>
  <c r="AB173" i="6"/>
  <c r="AJ173" i="6" s="1"/>
  <c r="Y156" i="13" l="1"/>
  <c r="N156" i="13"/>
  <c r="AC156" i="13"/>
  <c r="AF173" i="6"/>
  <c r="AM173" i="6"/>
  <c r="AL173" i="6"/>
  <c r="AH173" i="6"/>
  <c r="AK173" i="6"/>
  <c r="AI173" i="6"/>
  <c r="AD173" i="6"/>
  <c r="AE173" i="6"/>
  <c r="AN173" i="6"/>
  <c r="G173" i="6" s="1"/>
  <c r="AG173" i="6"/>
  <c r="AA174" i="6"/>
  <c r="Q174" i="6" s="1"/>
  <c r="AC174" i="6" s="1"/>
  <c r="AU156" i="13" l="1"/>
  <c r="AT156" i="13"/>
  <c r="AQ156" i="13"/>
  <c r="AY156" i="13"/>
  <c r="AW156" i="13"/>
  <c r="AR156" i="13"/>
  <c r="AS156" i="13"/>
  <c r="AV156" i="13"/>
  <c r="AX156" i="13"/>
  <c r="AP156" i="13"/>
  <c r="AO156" i="13"/>
  <c r="F173" i="6"/>
  <c r="I173" i="6" s="1"/>
  <c r="AB156" i="13"/>
  <c r="AW174" i="6"/>
  <c r="AX174" i="6"/>
  <c r="AY174" i="6"/>
  <c r="AO174" i="6"/>
  <c r="AP174" i="6"/>
  <c r="AT174" i="6"/>
  <c r="AR174" i="6"/>
  <c r="AS174" i="6"/>
  <c r="AV174" i="6"/>
  <c r="AU174" i="6"/>
  <c r="AQ174" i="6"/>
  <c r="Z174" i="6"/>
  <c r="H173" i="6" l="1"/>
  <c r="AF156" i="13"/>
  <c r="AL156" i="13"/>
  <c r="AJ156" i="13"/>
  <c r="AH156" i="13"/>
  <c r="AN156" i="13"/>
  <c r="G156" i="13" s="1"/>
  <c r="AM156" i="13"/>
  <c r="AE156" i="13"/>
  <c r="AD156" i="13"/>
  <c r="AK156" i="13"/>
  <c r="AI156" i="13"/>
  <c r="AG156" i="13"/>
  <c r="Y174" i="6"/>
  <c r="N174" i="6"/>
  <c r="P182" i="6"/>
  <c r="U182" i="6"/>
  <c r="V182" i="6" s="1"/>
  <c r="M182" i="6"/>
  <c r="X182" i="6"/>
  <c r="AA157" i="13" l="1"/>
  <c r="F156" i="13"/>
  <c r="AB174" i="6"/>
  <c r="AM174" i="6" s="1"/>
  <c r="U167" i="13"/>
  <c r="P167" i="13"/>
  <c r="AG174" i="6"/>
  <c r="AN174" i="6"/>
  <c r="G174" i="6" s="1"/>
  <c r="AE174" i="6"/>
  <c r="AF174" i="6"/>
  <c r="AL174" i="6"/>
  <c r="AK174" i="6"/>
  <c r="AJ174" i="6" l="1"/>
  <c r="AI174" i="6"/>
  <c r="AD174" i="6"/>
  <c r="AH174" i="6"/>
  <c r="H156" i="13"/>
  <c r="I156" i="13"/>
  <c r="Z157" i="13"/>
  <c r="Q157" i="13"/>
  <c r="V157" i="13"/>
  <c r="X167" i="13"/>
  <c r="M167" i="13"/>
  <c r="F174" i="6"/>
  <c r="AA175" i="6"/>
  <c r="Q175" i="6" s="1"/>
  <c r="AC175" i="6" s="1"/>
  <c r="AC157" i="13" l="1"/>
  <c r="N157" i="13"/>
  <c r="Y157" i="13"/>
  <c r="AP157" i="13"/>
  <c r="AX157" i="13"/>
  <c r="AV157" i="13"/>
  <c r="AW157" i="13"/>
  <c r="AT157" i="13"/>
  <c r="AR157" i="13"/>
  <c r="AU157" i="13"/>
  <c r="AQ157" i="13"/>
  <c r="AS157" i="13"/>
  <c r="AY157" i="13"/>
  <c r="AO157" i="13"/>
  <c r="AX175" i="6"/>
  <c r="AR175" i="6"/>
  <c r="AP175" i="6"/>
  <c r="AS175" i="6"/>
  <c r="AO175" i="6"/>
  <c r="AY175" i="6"/>
  <c r="AT175" i="6"/>
  <c r="AW175" i="6"/>
  <c r="AV175" i="6"/>
  <c r="AU175" i="6"/>
  <c r="AQ175" i="6"/>
  <c r="I174" i="6"/>
  <c r="H174" i="6"/>
  <c r="Z175" i="6"/>
  <c r="U183" i="6"/>
  <c r="V183" i="6" s="1"/>
  <c r="P183" i="6"/>
  <c r="AB157" i="13" l="1"/>
  <c r="Y175" i="6"/>
  <c r="N175" i="6"/>
  <c r="AB175" i="6" s="1"/>
  <c r="M183" i="6"/>
  <c r="X183" i="6"/>
  <c r="AL157" i="13" l="1"/>
  <c r="AJ157" i="13"/>
  <c r="AE157" i="13"/>
  <c r="AG157" i="13"/>
  <c r="AI157" i="13"/>
  <c r="AK157" i="13"/>
  <c r="AM157" i="13"/>
  <c r="AD157" i="13"/>
  <c r="AN157" i="13"/>
  <c r="G157" i="13" s="1"/>
  <c r="AH157" i="13"/>
  <c r="AF157" i="13"/>
  <c r="P168" i="13"/>
  <c r="U168" i="13"/>
  <c r="AN175" i="6"/>
  <c r="G175" i="6" s="1"/>
  <c r="AF175" i="6"/>
  <c r="AL175" i="6"/>
  <c r="AD175" i="6"/>
  <c r="AM175" i="6"/>
  <c r="AG175" i="6"/>
  <c r="AI175" i="6"/>
  <c r="AK175" i="6"/>
  <c r="AJ175" i="6"/>
  <c r="AE175" i="6"/>
  <c r="AH175" i="6"/>
  <c r="F157" i="13" l="1"/>
  <c r="AA158" i="13"/>
  <c r="M168" i="13"/>
  <c r="X168" i="13"/>
  <c r="F175" i="6"/>
  <c r="AA176" i="6"/>
  <c r="Q176" i="6" s="1"/>
  <c r="AC176" i="6" s="1"/>
  <c r="V158" i="13" l="1"/>
  <c r="Q158" i="13"/>
  <c r="H157" i="13"/>
  <c r="I157" i="13"/>
  <c r="Z158" i="13"/>
  <c r="AV176" i="6"/>
  <c r="AY176" i="6"/>
  <c r="AS176" i="6"/>
  <c r="AU176" i="6"/>
  <c r="AX176" i="6"/>
  <c r="AW176" i="6"/>
  <c r="AP176" i="6"/>
  <c r="AQ176" i="6"/>
  <c r="AO176" i="6"/>
  <c r="AT176" i="6"/>
  <c r="AR176" i="6"/>
  <c r="H175" i="6"/>
  <c r="I175" i="6"/>
  <c r="Z176" i="6"/>
  <c r="P184" i="6"/>
  <c r="U184" i="6"/>
  <c r="V184" i="6" s="1"/>
  <c r="Y158" i="13" l="1"/>
  <c r="N158" i="13"/>
  <c r="AC158" i="13"/>
  <c r="N176" i="6"/>
  <c r="Y176" i="6"/>
  <c r="M184" i="6"/>
  <c r="X184" i="6"/>
  <c r="AB158" i="13" l="1"/>
  <c r="AX158" i="13"/>
  <c r="AV158" i="13"/>
  <c r="AW158" i="13"/>
  <c r="AU158" i="13"/>
  <c r="AQ158" i="13"/>
  <c r="AR158" i="13"/>
  <c r="AP158" i="13"/>
  <c r="AS158" i="13"/>
  <c r="AY158" i="13"/>
  <c r="AT158" i="13"/>
  <c r="AO158" i="13"/>
  <c r="AE158" i="13"/>
  <c r="AN158" i="13"/>
  <c r="AF158" i="13"/>
  <c r="AG158" i="13"/>
  <c r="AI158" i="13"/>
  <c r="AL158" i="13"/>
  <c r="AM158" i="13"/>
  <c r="AD158" i="13"/>
  <c r="AJ158" i="13"/>
  <c r="AH158" i="13"/>
  <c r="AK158" i="13"/>
  <c r="U169" i="13"/>
  <c r="P169" i="13"/>
  <c r="AB176" i="6"/>
  <c r="AJ176" i="6" s="1"/>
  <c r="AF176" i="6"/>
  <c r="AK176" i="6"/>
  <c r="AH176" i="6"/>
  <c r="F158" i="13" l="1"/>
  <c r="AL176" i="6"/>
  <c r="AD176" i="6"/>
  <c r="Z159" i="13"/>
  <c r="G158" i="13"/>
  <c r="I158" i="13" s="1"/>
  <c r="AM176" i="6"/>
  <c r="AN176" i="6"/>
  <c r="G176" i="6" s="1"/>
  <c r="AG176" i="6"/>
  <c r="AI176" i="6"/>
  <c r="AE176" i="6"/>
  <c r="X169" i="13"/>
  <c r="M169" i="13"/>
  <c r="AA177" i="6"/>
  <c r="Q177" i="6" s="1"/>
  <c r="AC177" i="6" s="1"/>
  <c r="F176" i="6" l="1"/>
  <c r="I176" i="6" s="1"/>
  <c r="N159" i="13"/>
  <c r="Y159" i="13"/>
  <c r="AA159" i="13"/>
  <c r="H158" i="13"/>
  <c r="Z177" i="6"/>
  <c r="AW177" i="6"/>
  <c r="AS177" i="6"/>
  <c r="AP177" i="6"/>
  <c r="AU177" i="6"/>
  <c r="AX177" i="6"/>
  <c r="AR177" i="6"/>
  <c r="AQ177" i="6"/>
  <c r="AY177" i="6"/>
  <c r="AV177" i="6"/>
  <c r="AO177" i="6"/>
  <c r="AT177" i="6"/>
  <c r="U185" i="6"/>
  <c r="V185" i="6" s="1"/>
  <c r="P185" i="6"/>
  <c r="H176" i="6" l="1"/>
  <c r="V159" i="13"/>
  <c r="Q159" i="13"/>
  <c r="AB159" i="13"/>
  <c r="Y177" i="6"/>
  <c r="N177" i="6"/>
  <c r="M185" i="6"/>
  <c r="X185" i="6"/>
  <c r="AC159" i="13" l="1"/>
  <c r="AL159" i="13"/>
  <c r="AI159" i="13"/>
  <c r="AK159" i="13"/>
  <c r="AM159" i="13"/>
  <c r="AD159" i="13"/>
  <c r="AF159" i="13"/>
  <c r="AH159" i="13"/>
  <c r="AJ159" i="13"/>
  <c r="AG159" i="13"/>
  <c r="AN159" i="13"/>
  <c r="AE159" i="13"/>
  <c r="AU159" i="13"/>
  <c r="AQ159" i="13"/>
  <c r="AX159" i="13"/>
  <c r="AV159" i="13"/>
  <c r="AY159" i="13"/>
  <c r="AT159" i="13"/>
  <c r="AS159" i="13"/>
  <c r="AW159" i="13"/>
  <c r="AO159" i="13"/>
  <c r="AP159" i="13"/>
  <c r="AR159" i="13"/>
  <c r="AB177" i="6"/>
  <c r="AL177" i="6" s="1"/>
  <c r="G159" i="13" l="1"/>
  <c r="F159" i="13"/>
  <c r="AF177" i="6"/>
  <c r="AG177" i="6"/>
  <c r="AI177" i="6"/>
  <c r="AH177" i="6"/>
  <c r="AJ177" i="6"/>
  <c r="AE177" i="6"/>
  <c r="AM177" i="6"/>
  <c r="AD177" i="6"/>
  <c r="AK177" i="6"/>
  <c r="AN177" i="6"/>
  <c r="G177" i="6" s="1"/>
  <c r="X170" i="13"/>
  <c r="M170" i="13"/>
  <c r="U170" i="13"/>
  <c r="P170" i="13"/>
  <c r="AA178" i="6"/>
  <c r="Q178" i="6" s="1"/>
  <c r="AC178" i="6" s="1"/>
  <c r="F177" i="6"/>
  <c r="I159" i="13" l="1"/>
  <c r="H159" i="13"/>
  <c r="Z160" i="13"/>
  <c r="AA160" i="13"/>
  <c r="H177" i="6"/>
  <c r="I177" i="6"/>
  <c r="Z178" i="6"/>
  <c r="AO178" i="6"/>
  <c r="AR178" i="6"/>
  <c r="AY178" i="6"/>
  <c r="AS178" i="6"/>
  <c r="AU178" i="6"/>
  <c r="AP178" i="6"/>
  <c r="AW178" i="6"/>
  <c r="AV178" i="6"/>
  <c r="AQ178" i="6"/>
  <c r="AX178" i="6"/>
  <c r="AT178" i="6"/>
  <c r="U186" i="6"/>
  <c r="V186" i="6" s="1"/>
  <c r="P186" i="6"/>
  <c r="N160" i="13" l="1"/>
  <c r="Y160" i="13"/>
  <c r="Q160" i="13"/>
  <c r="V160" i="13"/>
  <c r="Y178" i="6"/>
  <c r="N178" i="6"/>
  <c r="M186" i="6"/>
  <c r="X186" i="6"/>
  <c r="AC160" i="13" l="1"/>
  <c r="AO160" i="13"/>
  <c r="AQ160" i="13"/>
  <c r="AS160" i="13"/>
  <c r="AU160" i="13"/>
  <c r="AW160" i="13"/>
  <c r="AY160" i="13"/>
  <c r="AP160" i="13"/>
  <c r="AR160" i="13"/>
  <c r="AT160" i="13"/>
  <c r="AV160" i="13"/>
  <c r="AX160" i="13"/>
  <c r="AB160" i="13"/>
  <c r="AB178" i="6"/>
  <c r="AH178" i="6" s="1"/>
  <c r="M171" i="13"/>
  <c r="X171" i="13"/>
  <c r="AG178" i="6"/>
  <c r="AJ178" i="6"/>
  <c r="AI178" i="6"/>
  <c r="AE178" i="6" l="1"/>
  <c r="AK178" i="6"/>
  <c r="AG160" i="13"/>
  <c r="AI160" i="13"/>
  <c r="AK160" i="13"/>
  <c r="AM160" i="13"/>
  <c r="AD160" i="13"/>
  <c r="AF160" i="13"/>
  <c r="AH160" i="13"/>
  <c r="AJ160" i="13"/>
  <c r="AL160" i="13"/>
  <c r="AN160" i="13"/>
  <c r="G160" i="13" s="1"/>
  <c r="AE160" i="13"/>
  <c r="AL178" i="6"/>
  <c r="AN178" i="6"/>
  <c r="G178" i="6" s="1"/>
  <c r="AF178" i="6"/>
  <c r="AM178" i="6"/>
  <c r="AD178" i="6"/>
  <c r="P171" i="13"/>
  <c r="U171" i="13"/>
  <c r="AA179" i="6"/>
  <c r="Q179" i="6" s="1"/>
  <c r="AC179" i="6" s="1"/>
  <c r="P187" i="6"/>
  <c r="U187" i="6"/>
  <c r="V187" i="6" s="1"/>
  <c r="F178" i="6" l="1"/>
  <c r="H178" i="6" s="1"/>
  <c r="AA161" i="13"/>
  <c r="F160" i="13"/>
  <c r="Z179" i="6"/>
  <c r="AO179" i="6"/>
  <c r="AY179" i="6"/>
  <c r="AW179" i="6"/>
  <c r="AT179" i="6"/>
  <c r="AX179" i="6"/>
  <c r="AV179" i="6"/>
  <c r="AP179" i="6"/>
  <c r="AQ179" i="6"/>
  <c r="AS179" i="6"/>
  <c r="AR179" i="6"/>
  <c r="AU179" i="6"/>
  <c r="M187" i="6"/>
  <c r="X187" i="6"/>
  <c r="I178" i="6" l="1"/>
  <c r="H160" i="13"/>
  <c r="I160" i="13"/>
  <c r="Z161" i="13"/>
  <c r="Q161" i="13"/>
  <c r="V161" i="13"/>
  <c r="N179" i="6"/>
  <c r="Y179" i="6"/>
  <c r="AC161" i="13" l="1"/>
  <c r="N161" i="13"/>
  <c r="Y161" i="13"/>
  <c r="AV161" i="13"/>
  <c r="AX161" i="13"/>
  <c r="AT161" i="13"/>
  <c r="AU161" i="13"/>
  <c r="AW161" i="13"/>
  <c r="AY161" i="13"/>
  <c r="AP161" i="13"/>
  <c r="AR161" i="13"/>
  <c r="AO161" i="13"/>
  <c r="AQ161" i="13"/>
  <c r="AS161" i="13"/>
  <c r="AB179" i="6"/>
  <c r="AJ179" i="6" s="1"/>
  <c r="AF179" i="6" l="1"/>
  <c r="AH179" i="6"/>
  <c r="AE179" i="6"/>
  <c r="AK179" i="6"/>
  <c r="AM179" i="6"/>
  <c r="AD179" i="6"/>
  <c r="AN179" i="6"/>
  <c r="G179" i="6" s="1"/>
  <c r="AG179" i="6"/>
  <c r="AI179" i="6"/>
  <c r="AL179" i="6"/>
  <c r="AB161" i="13"/>
  <c r="P172" i="13"/>
  <c r="U172" i="13"/>
  <c r="M172" i="13"/>
  <c r="X172" i="13"/>
  <c r="AA180" i="6"/>
  <c r="Q180" i="6" s="1"/>
  <c r="AC180" i="6" s="1"/>
  <c r="P188" i="6"/>
  <c r="U188" i="6"/>
  <c r="V188" i="6" s="1"/>
  <c r="F179" i="6" l="1"/>
  <c r="AI161" i="13"/>
  <c r="AK161" i="13"/>
  <c r="AM161" i="13"/>
  <c r="AD161" i="13"/>
  <c r="AF161" i="13"/>
  <c r="AH161" i="13"/>
  <c r="AJ161" i="13"/>
  <c r="AL161" i="13"/>
  <c r="AN161" i="13"/>
  <c r="G161" i="13" s="1"/>
  <c r="AE161" i="13"/>
  <c r="AG161" i="13"/>
  <c r="AW180" i="6"/>
  <c r="AR180" i="6"/>
  <c r="AY180" i="6"/>
  <c r="AV180" i="6"/>
  <c r="AO180" i="6"/>
  <c r="AQ180" i="6"/>
  <c r="AS180" i="6"/>
  <c r="AU180" i="6"/>
  <c r="AX180" i="6"/>
  <c r="AT180" i="6"/>
  <c r="AP180" i="6"/>
  <c r="M188" i="6"/>
  <c r="X188" i="6"/>
  <c r="I179" i="6" l="1"/>
  <c r="H179" i="6"/>
  <c r="Z180" i="6"/>
  <c r="F161" i="13"/>
  <c r="AA162" i="13"/>
  <c r="Y180" i="6" l="1"/>
  <c r="N180" i="6"/>
  <c r="AB180" i="6" s="1"/>
  <c r="Q162" i="13"/>
  <c r="V162" i="13"/>
  <c r="H161" i="13"/>
  <c r="I161" i="13"/>
  <c r="Z162" i="13"/>
  <c r="U173" i="13"/>
  <c r="P173" i="13"/>
  <c r="AC162" i="13" l="1"/>
  <c r="AD180" i="6"/>
  <c r="AM180" i="6"/>
  <c r="AH180" i="6"/>
  <c r="AE180" i="6"/>
  <c r="AK180" i="6"/>
  <c r="AG180" i="6"/>
  <c r="AN180" i="6"/>
  <c r="G180" i="6" s="1"/>
  <c r="AA181" i="6" s="1"/>
  <c r="Q181" i="6" s="1"/>
  <c r="AC181" i="6" s="1"/>
  <c r="AX181" i="6" s="1"/>
  <c r="AL180" i="6"/>
  <c r="AJ180" i="6"/>
  <c r="AF180" i="6"/>
  <c r="AI180" i="6"/>
  <c r="Y162" i="13"/>
  <c r="N162" i="13"/>
  <c r="AO162" i="13"/>
  <c r="AX162" i="13"/>
  <c r="AY162" i="13"/>
  <c r="AU162" i="13"/>
  <c r="AQ162" i="13"/>
  <c r="AT162" i="13"/>
  <c r="AV162" i="13"/>
  <c r="AS162" i="13"/>
  <c r="AP162" i="13"/>
  <c r="AW162" i="13"/>
  <c r="AR162" i="13"/>
  <c r="X173" i="13"/>
  <c r="M173" i="13"/>
  <c r="U189" i="6"/>
  <c r="V189" i="6" s="1"/>
  <c r="P189" i="6"/>
  <c r="AB162" i="13" l="1"/>
  <c r="AS181" i="6"/>
  <c r="AY181" i="6"/>
  <c r="AV181" i="6"/>
  <c r="AO181" i="6"/>
  <c r="AR181" i="6"/>
  <c r="AQ181" i="6"/>
  <c r="AU181" i="6"/>
  <c r="AP181" i="6"/>
  <c r="F180" i="6"/>
  <c r="AW181" i="6"/>
  <c r="AT181" i="6"/>
  <c r="AM162" i="13"/>
  <c r="AD162" i="13"/>
  <c r="AK162" i="13"/>
  <c r="AH162" i="13"/>
  <c r="AE162" i="13"/>
  <c r="AL162" i="13"/>
  <c r="AG162" i="13"/>
  <c r="AJ162" i="13"/>
  <c r="AF162" i="13"/>
  <c r="AN162" i="13"/>
  <c r="G162" i="13" s="1"/>
  <c r="AI162" i="13"/>
  <c r="M189" i="6"/>
  <c r="X189" i="6"/>
  <c r="I180" i="6" l="1"/>
  <c r="Z181" i="6"/>
  <c r="H180" i="6"/>
  <c r="AA163" i="13"/>
  <c r="F162" i="13"/>
  <c r="Y181" i="6" l="1"/>
  <c r="N181" i="6"/>
  <c r="AB181" i="6" s="1"/>
  <c r="AF181" i="6" s="1"/>
  <c r="I162" i="13"/>
  <c r="H162" i="13"/>
  <c r="Z163" i="13"/>
  <c r="Q163" i="13"/>
  <c r="V163" i="13"/>
  <c r="U174" i="13"/>
  <c r="P174" i="13"/>
  <c r="AK181" i="6" l="1"/>
  <c r="AL181" i="6"/>
  <c r="AG181" i="6"/>
  <c r="AH181" i="6"/>
  <c r="AD181" i="6"/>
  <c r="AN181" i="6"/>
  <c r="G181" i="6" s="1"/>
  <c r="AA182" i="6" s="1"/>
  <c r="Q182" i="6" s="1"/>
  <c r="AC182" i="6" s="1"/>
  <c r="AY182" i="6" s="1"/>
  <c r="AI181" i="6"/>
  <c r="AJ181" i="6"/>
  <c r="AE181" i="6"/>
  <c r="AM181" i="6"/>
  <c r="AC163" i="13"/>
  <c r="AV163" i="13" s="1"/>
  <c r="N163" i="13"/>
  <c r="Y163" i="13"/>
  <c r="X174" i="13"/>
  <c r="M174" i="13"/>
  <c r="U190" i="6"/>
  <c r="V190" i="6" s="1"/>
  <c r="P190" i="6"/>
  <c r="M190" i="6"/>
  <c r="X190" i="6"/>
  <c r="AY163" i="13" l="1"/>
  <c r="AR163" i="13"/>
  <c r="AO163" i="13"/>
  <c r="AQ163" i="13"/>
  <c r="AU163" i="13"/>
  <c r="AT163" i="13"/>
  <c r="AW163" i="13"/>
  <c r="AS163" i="13"/>
  <c r="AR182" i="6"/>
  <c r="AO182" i="6"/>
  <c r="AQ182" i="6"/>
  <c r="AP163" i="13"/>
  <c r="AX163" i="13"/>
  <c r="F181" i="6"/>
  <c r="AX182" i="6"/>
  <c r="AP182" i="6"/>
  <c r="AT182" i="6"/>
  <c r="AW182" i="6"/>
  <c r="AV182" i="6"/>
  <c r="AU182" i="6"/>
  <c r="AS182" i="6"/>
  <c r="AB163" i="13"/>
  <c r="H181" i="6" l="1"/>
  <c r="I181" i="6"/>
  <c r="Z182" i="6"/>
  <c r="AL163" i="13"/>
  <c r="AI163" i="13"/>
  <c r="AE163" i="13"/>
  <c r="AG163" i="13"/>
  <c r="AH163" i="13"/>
  <c r="AD163" i="13"/>
  <c r="AK163" i="13"/>
  <c r="AM163" i="13"/>
  <c r="AF163" i="13"/>
  <c r="AN163" i="13"/>
  <c r="G163" i="13" s="1"/>
  <c r="AJ163" i="13"/>
  <c r="Y182" i="6" l="1"/>
  <c r="N182" i="6"/>
  <c r="AB182" i="6" s="1"/>
  <c r="AN182" i="6" s="1"/>
  <c r="G182" i="6" s="1"/>
  <c r="AA164" i="13"/>
  <c r="F163" i="13"/>
  <c r="AM182" i="6"/>
  <c r="AF182" i="6"/>
  <c r="P191" i="6"/>
  <c r="U191" i="6"/>
  <c r="V191" i="6" s="1"/>
  <c r="AL182" i="6" l="1"/>
  <c r="AI182" i="6"/>
  <c r="AH182" i="6"/>
  <c r="AD182" i="6"/>
  <c r="AG182" i="6"/>
  <c r="AJ182" i="6"/>
  <c r="AE182" i="6"/>
  <c r="AK182" i="6"/>
  <c r="H163" i="13"/>
  <c r="I163" i="13"/>
  <c r="Z164" i="13"/>
  <c r="V164" i="13"/>
  <c r="Q164" i="13"/>
  <c r="X175" i="13"/>
  <c r="U175" i="13"/>
  <c r="AA183" i="6"/>
  <c r="Q183" i="6" s="1"/>
  <c r="AC183" i="6" s="1"/>
  <c r="M191" i="6"/>
  <c r="X191" i="6"/>
  <c r="F182" i="6" l="1"/>
  <c r="Y164" i="13"/>
  <c r="N164" i="13"/>
  <c r="AB164" i="13" s="1"/>
  <c r="AC164" i="13"/>
  <c r="AR183" i="6"/>
  <c r="AT183" i="6"/>
  <c r="AS183" i="6"/>
  <c r="AX183" i="6"/>
  <c r="AW183" i="6"/>
  <c r="AP183" i="6"/>
  <c r="AV183" i="6"/>
  <c r="AY183" i="6"/>
  <c r="AU183" i="6"/>
  <c r="AO183" i="6"/>
  <c r="AQ183" i="6"/>
  <c r="I182" i="6"/>
  <c r="H182" i="6"/>
  <c r="Z183" i="6"/>
  <c r="AW164" i="13" l="1"/>
  <c r="AY164" i="13"/>
  <c r="AP164" i="13"/>
  <c r="AR164" i="13"/>
  <c r="AT164" i="13"/>
  <c r="AV164" i="13"/>
  <c r="AX164" i="13"/>
  <c r="AO164" i="13"/>
  <c r="AQ164" i="13"/>
  <c r="AS164" i="13"/>
  <c r="AU164" i="13"/>
  <c r="AM164" i="13"/>
  <c r="AI164" i="13"/>
  <c r="AE164" i="13"/>
  <c r="AN164" i="13"/>
  <c r="G164" i="13" s="1"/>
  <c r="AL164" i="13"/>
  <c r="AK164" i="13"/>
  <c r="AJ164" i="13"/>
  <c r="AG164" i="13"/>
  <c r="AH164" i="13"/>
  <c r="AF164" i="13"/>
  <c r="AD164" i="13"/>
  <c r="Y183" i="6"/>
  <c r="N183" i="6"/>
  <c r="AA165" i="13" l="1"/>
  <c r="F164" i="13"/>
  <c r="AB183" i="6"/>
  <c r="AH183" i="6" s="1"/>
  <c r="U192" i="6"/>
  <c r="V192" i="6" s="1"/>
  <c r="P192" i="6"/>
  <c r="AF183" i="6" l="1"/>
  <c r="AE183" i="6"/>
  <c r="AK183" i="6"/>
  <c r="AJ183" i="6"/>
  <c r="AL183" i="6"/>
  <c r="AG183" i="6"/>
  <c r="AM183" i="6"/>
  <c r="AN183" i="6"/>
  <c r="G183" i="6" s="1"/>
  <c r="AI183" i="6"/>
  <c r="H164" i="13"/>
  <c r="I164" i="13"/>
  <c r="Z165" i="13"/>
  <c r="V165" i="13"/>
  <c r="Q165" i="13"/>
  <c r="AD183" i="6"/>
  <c r="U176" i="13"/>
  <c r="P176" i="13"/>
  <c r="AA184" i="6"/>
  <c r="Q184" i="6" s="1"/>
  <c r="AC184" i="6" s="1"/>
  <c r="M192" i="6"/>
  <c r="X192" i="6"/>
  <c r="F183" i="6" l="1"/>
  <c r="AC165" i="13"/>
  <c r="Y165" i="13"/>
  <c r="N165" i="13"/>
  <c r="X176" i="13"/>
  <c r="M176" i="13"/>
  <c r="I183" i="6"/>
  <c r="H183" i="6"/>
  <c r="Z184" i="6"/>
  <c r="AP184" i="6"/>
  <c r="AX184" i="6"/>
  <c r="AW184" i="6"/>
  <c r="AQ184" i="6"/>
  <c r="AT184" i="6"/>
  <c r="AS184" i="6"/>
  <c r="AU184" i="6"/>
  <c r="AY184" i="6"/>
  <c r="AO184" i="6"/>
  <c r="AV184" i="6"/>
  <c r="AR184" i="6"/>
  <c r="AB165" i="13" l="1"/>
  <c r="AH165" i="13"/>
  <c r="AE165" i="13"/>
  <c r="AG165" i="13"/>
  <c r="AD165" i="13"/>
  <c r="AJ165" i="13"/>
  <c r="AN165" i="13"/>
  <c r="AI165" i="13"/>
  <c r="AM165" i="13"/>
  <c r="AF165" i="13"/>
  <c r="AK165" i="13"/>
  <c r="AL165" i="13"/>
  <c r="AS165" i="13"/>
  <c r="AP165" i="13"/>
  <c r="AR165" i="13"/>
  <c r="AY165" i="13"/>
  <c r="AO165" i="13"/>
  <c r="AT165" i="13"/>
  <c r="AV165" i="13"/>
  <c r="AU165" i="13"/>
  <c r="AX165" i="13"/>
  <c r="AQ165" i="13"/>
  <c r="AW165" i="13"/>
  <c r="N184" i="6"/>
  <c r="Y184" i="6"/>
  <c r="F165" i="13" l="1"/>
  <c r="G165" i="13"/>
  <c r="AB184" i="6"/>
  <c r="U193" i="6"/>
  <c r="V193" i="6" s="1"/>
  <c r="P193" i="6"/>
  <c r="AA166" i="13" l="1"/>
  <c r="H165" i="13"/>
  <c r="I165" i="13"/>
  <c r="Z166" i="13"/>
  <c r="AJ184" i="6"/>
  <c r="AK184" i="6"/>
  <c r="AD184" i="6"/>
  <c r="AE184" i="6"/>
  <c r="AG184" i="6"/>
  <c r="AM184" i="6"/>
  <c r="AL184" i="6"/>
  <c r="AH184" i="6"/>
  <c r="AF184" i="6"/>
  <c r="AN184" i="6"/>
  <c r="G184" i="6" s="1"/>
  <c r="AI184" i="6"/>
  <c r="M193" i="6"/>
  <c r="X193" i="6"/>
  <c r="N166" i="13" l="1"/>
  <c r="Y166" i="13"/>
  <c r="V166" i="13"/>
  <c r="AC166" i="13" s="1"/>
  <c r="Q166" i="13"/>
  <c r="P177" i="13"/>
  <c r="U177" i="13"/>
  <c r="F184" i="6"/>
  <c r="AA185" i="6"/>
  <c r="Q185" i="6" s="1"/>
  <c r="AC185" i="6" s="1"/>
  <c r="AR166" i="13" l="1"/>
  <c r="AT166" i="13"/>
  <c r="AV166" i="13"/>
  <c r="AX166" i="13"/>
  <c r="AQ166" i="13"/>
  <c r="AS166" i="13"/>
  <c r="AU166" i="13"/>
  <c r="AW166" i="13"/>
  <c r="AY166" i="13"/>
  <c r="AP166" i="13"/>
  <c r="AO166" i="13"/>
  <c r="AB166" i="13"/>
  <c r="M177" i="13"/>
  <c r="X177" i="13"/>
  <c r="AT185" i="6"/>
  <c r="AR185" i="6"/>
  <c r="AQ185" i="6"/>
  <c r="AO185" i="6"/>
  <c r="AU185" i="6"/>
  <c r="AX185" i="6"/>
  <c r="AS185" i="6"/>
  <c r="AW185" i="6"/>
  <c r="AP185" i="6"/>
  <c r="AV185" i="6"/>
  <c r="AY185" i="6"/>
  <c r="I184" i="6"/>
  <c r="H184" i="6"/>
  <c r="Z185" i="6"/>
  <c r="AN166" i="13" l="1"/>
  <c r="G166" i="13" s="1"/>
  <c r="AE166" i="13"/>
  <c r="AG166" i="13"/>
  <c r="AI166" i="13"/>
  <c r="AK166" i="13"/>
  <c r="AM166" i="13"/>
  <c r="AD166" i="13"/>
  <c r="AF166" i="13"/>
  <c r="AH166" i="13"/>
  <c r="AJ166" i="13"/>
  <c r="AL166" i="13"/>
  <c r="Y185" i="6"/>
  <c r="N185" i="6"/>
  <c r="U194" i="6"/>
  <c r="V194" i="6" s="1"/>
  <c r="P194" i="6"/>
  <c r="F166" i="13" l="1"/>
  <c r="AA167" i="13"/>
  <c r="AB185" i="6"/>
  <c r="AE185" i="6" s="1"/>
  <c r="M194" i="6"/>
  <c r="X194" i="6"/>
  <c r="AL185" i="6" l="1"/>
  <c r="AI185" i="6"/>
  <c r="AH185" i="6"/>
  <c r="AM185" i="6"/>
  <c r="AD185" i="6"/>
  <c r="AK185" i="6"/>
  <c r="AN185" i="6"/>
  <c r="G185" i="6" s="1"/>
  <c r="AF185" i="6"/>
  <c r="AG185" i="6"/>
  <c r="AJ185" i="6"/>
  <c r="Q167" i="13"/>
  <c r="V167" i="13"/>
  <c r="I166" i="13"/>
  <c r="H166" i="13"/>
  <c r="Z167" i="13"/>
  <c r="M178" i="13"/>
  <c r="X178" i="13"/>
  <c r="P178" i="13"/>
  <c r="U178" i="13"/>
  <c r="AA186" i="6"/>
  <c r="Q186" i="6" s="1"/>
  <c r="AC186" i="6" s="1"/>
  <c r="F185" i="6"/>
  <c r="AC167" i="13" l="1"/>
  <c r="AV167" i="13" s="1"/>
  <c r="AT167" i="13"/>
  <c r="AY167" i="13"/>
  <c r="AW167" i="13"/>
  <c r="AR167" i="13"/>
  <c r="AP167" i="13"/>
  <c r="AU167" i="13"/>
  <c r="AS167" i="13"/>
  <c r="AQ167" i="13"/>
  <c r="N167" i="13"/>
  <c r="Y167" i="13"/>
  <c r="H185" i="6"/>
  <c r="I185" i="6"/>
  <c r="Z186" i="6"/>
  <c r="AP186" i="6"/>
  <c r="AO186" i="6"/>
  <c r="AQ186" i="6"/>
  <c r="AR186" i="6"/>
  <c r="AS186" i="6"/>
  <c r="AT186" i="6"/>
  <c r="AV186" i="6"/>
  <c r="AW186" i="6"/>
  <c r="AU186" i="6"/>
  <c r="AY186" i="6"/>
  <c r="AX186" i="6"/>
  <c r="AX167" i="13" l="1"/>
  <c r="AO167" i="13"/>
  <c r="AB167" i="13"/>
  <c r="AJ167" i="13" s="1"/>
  <c r="AL167" i="13"/>
  <c r="AF167" i="13"/>
  <c r="AG167" i="13"/>
  <c r="Y186" i="6"/>
  <c r="N186" i="6"/>
  <c r="M195" i="6"/>
  <c r="X195" i="6"/>
  <c r="P195" i="6"/>
  <c r="U195" i="6"/>
  <c r="V195" i="6" s="1"/>
  <c r="AE167" i="13" l="1"/>
  <c r="AD167" i="13"/>
  <c r="AM167" i="13"/>
  <c r="F167" i="13" s="1"/>
  <c r="AI167" i="13"/>
  <c r="AH167" i="13"/>
  <c r="AN167" i="13"/>
  <c r="G167" i="13" s="1"/>
  <c r="AK167" i="13"/>
  <c r="AA168" i="13"/>
  <c r="AB186" i="6"/>
  <c r="AE186" i="6" s="1"/>
  <c r="AK186" i="6" l="1"/>
  <c r="AD186" i="6"/>
  <c r="V168" i="13"/>
  <c r="Q168" i="13"/>
  <c r="AI186" i="6"/>
  <c r="I167" i="13"/>
  <c r="H167" i="13"/>
  <c r="Z168" i="13"/>
  <c r="AM186" i="6"/>
  <c r="AJ186" i="6"/>
  <c r="AG186" i="6"/>
  <c r="AL186" i="6"/>
  <c r="AH186" i="6"/>
  <c r="AN186" i="6"/>
  <c r="G186" i="6" s="1"/>
  <c r="AF186" i="6"/>
  <c r="P179" i="13"/>
  <c r="U179" i="13"/>
  <c r="M179" i="13"/>
  <c r="X179" i="13"/>
  <c r="AA187" i="6"/>
  <c r="Q187" i="6" s="1"/>
  <c r="AC187" i="6" s="1"/>
  <c r="F186" i="6" l="1"/>
  <c r="N168" i="13"/>
  <c r="Y168" i="13"/>
  <c r="AC168" i="13"/>
  <c r="I186" i="6"/>
  <c r="H186" i="6"/>
  <c r="Z187" i="6"/>
  <c r="AQ187" i="6"/>
  <c r="AP187" i="6"/>
  <c r="AS187" i="6"/>
  <c r="AO187" i="6"/>
  <c r="AR187" i="6"/>
  <c r="AY187" i="6"/>
  <c r="AX187" i="6"/>
  <c r="AU187" i="6"/>
  <c r="AT187" i="6"/>
  <c r="AV187" i="6"/>
  <c r="AW187" i="6"/>
  <c r="M196" i="6"/>
  <c r="X196" i="6"/>
  <c r="AO168" i="13" l="1"/>
  <c r="AQ168" i="13"/>
  <c r="AS168" i="13"/>
  <c r="AU168" i="13"/>
  <c r="AW168" i="13"/>
  <c r="AY168" i="13"/>
  <c r="AV168" i="13"/>
  <c r="AR168" i="13"/>
  <c r="AT168" i="13"/>
  <c r="AP168" i="13"/>
  <c r="AX168" i="13"/>
  <c r="AB168" i="13"/>
  <c r="N187" i="6"/>
  <c r="Y187" i="6"/>
  <c r="P196" i="6"/>
  <c r="U196" i="6"/>
  <c r="V196" i="6" s="1"/>
  <c r="AG168" i="13" l="1"/>
  <c r="AK168" i="13"/>
  <c r="AD168" i="13"/>
  <c r="AM168" i="13"/>
  <c r="AF168" i="13"/>
  <c r="AJ168" i="13"/>
  <c r="AH168" i="13"/>
  <c r="AN168" i="13"/>
  <c r="G168" i="13" s="1"/>
  <c r="AL168" i="13"/>
  <c r="AE168" i="13"/>
  <c r="AI168" i="13"/>
  <c r="AB187" i="6"/>
  <c r="AA169" i="13" l="1"/>
  <c r="F168" i="13"/>
  <c r="U180" i="13"/>
  <c r="P180" i="13"/>
  <c r="X180" i="13"/>
  <c r="M180" i="13"/>
  <c r="AL187" i="6"/>
  <c r="AD187" i="6"/>
  <c r="AN187" i="6"/>
  <c r="G187" i="6" s="1"/>
  <c r="AM187" i="6"/>
  <c r="AF187" i="6"/>
  <c r="AE187" i="6"/>
  <c r="AH187" i="6"/>
  <c r="AI187" i="6"/>
  <c r="AK187" i="6"/>
  <c r="AJ187" i="6"/>
  <c r="AG187" i="6"/>
  <c r="H168" i="13" l="1"/>
  <c r="I168" i="13"/>
  <c r="Z169" i="13"/>
  <c r="V169" i="13"/>
  <c r="Q169" i="13"/>
  <c r="AA188" i="6"/>
  <c r="Q188" i="6" s="1"/>
  <c r="AC188" i="6" s="1"/>
  <c r="F187" i="6"/>
  <c r="P197" i="6"/>
  <c r="U197" i="6"/>
  <c r="V197" i="6" s="1"/>
  <c r="M197" i="6"/>
  <c r="X197" i="6"/>
  <c r="N169" i="13" l="1"/>
  <c r="Y169" i="13"/>
  <c r="AC169" i="13"/>
  <c r="I187" i="6"/>
  <c r="H187" i="6"/>
  <c r="Z188" i="6"/>
  <c r="AU188" i="6"/>
  <c r="AR188" i="6"/>
  <c r="AO188" i="6"/>
  <c r="AQ188" i="6"/>
  <c r="AP188" i="6"/>
  <c r="AX188" i="6"/>
  <c r="AV188" i="6"/>
  <c r="AS188" i="6"/>
  <c r="AY188" i="6"/>
  <c r="AT188" i="6"/>
  <c r="AW188" i="6"/>
  <c r="AT169" i="13" l="1"/>
  <c r="AY169" i="13"/>
  <c r="AP169" i="13"/>
  <c r="AO169" i="13"/>
  <c r="AW169" i="13"/>
  <c r="AR169" i="13"/>
  <c r="AV169" i="13"/>
  <c r="AS169" i="13"/>
  <c r="AX169" i="13"/>
  <c r="AU169" i="13"/>
  <c r="AQ169" i="13"/>
  <c r="AB169" i="13"/>
  <c r="N188" i="6"/>
  <c r="Y188" i="6"/>
  <c r="AL169" i="13" l="1"/>
  <c r="AJ169" i="13"/>
  <c r="AM169" i="13"/>
  <c r="AN169" i="13"/>
  <c r="G169" i="13" s="1"/>
  <c r="AE169" i="13"/>
  <c r="AH169" i="13"/>
  <c r="AI169" i="13"/>
  <c r="AK169" i="13"/>
  <c r="AD169" i="13"/>
  <c r="AG169" i="13"/>
  <c r="AF169" i="13"/>
  <c r="U181" i="13"/>
  <c r="P181" i="13"/>
  <c r="AB188" i="6"/>
  <c r="U198" i="6"/>
  <c r="V198" i="6" s="1"/>
  <c r="P198" i="6"/>
  <c r="M198" i="6"/>
  <c r="X198" i="6"/>
  <c r="AA170" i="13" l="1"/>
  <c r="F169" i="13"/>
  <c r="X181" i="13"/>
  <c r="M181" i="13"/>
  <c r="AN188" i="6"/>
  <c r="G188" i="6" s="1"/>
  <c r="AF188" i="6"/>
  <c r="AL188" i="6"/>
  <c r="AM188" i="6"/>
  <c r="AK188" i="6"/>
  <c r="AI188" i="6"/>
  <c r="AE188" i="6"/>
  <c r="AG188" i="6"/>
  <c r="AJ188" i="6"/>
  <c r="AH188" i="6"/>
  <c r="AD188" i="6"/>
  <c r="H169" i="13" l="1"/>
  <c r="I169" i="13"/>
  <c r="Z170" i="13"/>
  <c r="V170" i="13"/>
  <c r="Q170" i="13"/>
  <c r="F188" i="6"/>
  <c r="AA189" i="6"/>
  <c r="Q189" i="6" s="1"/>
  <c r="AC189" i="6" s="1"/>
  <c r="Y170" i="13" l="1"/>
  <c r="N170" i="13"/>
  <c r="AB170" i="13" s="1"/>
  <c r="AC170" i="13"/>
  <c r="AR189" i="6"/>
  <c r="AO189" i="6"/>
  <c r="AV189" i="6"/>
  <c r="AU189" i="6"/>
  <c r="AY189" i="6"/>
  <c r="AW189" i="6"/>
  <c r="AX189" i="6"/>
  <c r="AP189" i="6"/>
  <c r="AT189" i="6"/>
  <c r="AQ189" i="6"/>
  <c r="AS189" i="6"/>
  <c r="I188" i="6"/>
  <c r="H188" i="6"/>
  <c r="Z189" i="6"/>
  <c r="AS170" i="13" l="1"/>
  <c r="AV170" i="13"/>
  <c r="AQ170" i="13"/>
  <c r="AY170" i="13"/>
  <c r="AR170" i="13"/>
  <c r="AX170" i="13"/>
  <c r="AT170" i="13"/>
  <c r="AO170" i="13"/>
  <c r="AW170" i="13"/>
  <c r="AU170" i="13"/>
  <c r="AP170" i="13"/>
  <c r="AF170" i="13"/>
  <c r="AG170" i="13"/>
  <c r="AI170" i="13"/>
  <c r="AL170" i="13"/>
  <c r="AM170" i="13"/>
  <c r="AD170" i="13"/>
  <c r="AH170" i="13"/>
  <c r="AE170" i="13"/>
  <c r="AK170" i="13"/>
  <c r="AJ170" i="13"/>
  <c r="AN170" i="13"/>
  <c r="N189" i="6"/>
  <c r="Y189" i="6"/>
  <c r="M199" i="6"/>
  <c r="X199" i="6"/>
  <c r="U199" i="6"/>
  <c r="V199" i="6" s="1"/>
  <c r="P199" i="6"/>
  <c r="G170" i="13" l="1"/>
  <c r="P175" i="13"/>
  <c r="AA171" i="13"/>
  <c r="F170" i="13"/>
  <c r="X182" i="13"/>
  <c r="U182" i="13"/>
  <c r="AB189" i="6"/>
  <c r="Q171" i="13" l="1"/>
  <c r="V171" i="13"/>
  <c r="AC171" i="13" s="1"/>
  <c r="I170" i="13"/>
  <c r="M175" i="13"/>
  <c r="H170" i="13"/>
  <c r="Z171" i="13"/>
  <c r="AM189" i="6"/>
  <c r="AK189" i="6"/>
  <c r="AF189" i="6"/>
  <c r="AH189" i="6"/>
  <c r="AL189" i="6"/>
  <c r="AE189" i="6"/>
  <c r="AG189" i="6"/>
  <c r="AI189" i="6"/>
  <c r="AD189" i="6"/>
  <c r="AJ189" i="6"/>
  <c r="AN189" i="6"/>
  <c r="G189" i="6" s="1"/>
  <c r="Y171" i="13" l="1"/>
  <c r="N171" i="13"/>
  <c r="AV171" i="13"/>
  <c r="AW171" i="13"/>
  <c r="AO171" i="13"/>
  <c r="AQ171" i="13"/>
  <c r="AX171" i="13"/>
  <c r="AU171" i="13"/>
  <c r="AR171" i="13"/>
  <c r="AS171" i="13"/>
  <c r="AP171" i="13"/>
  <c r="AY171" i="13"/>
  <c r="AT171" i="13"/>
  <c r="AA190" i="6"/>
  <c r="Q190" i="6" s="1"/>
  <c r="AC190" i="6" s="1"/>
  <c r="F189" i="6"/>
  <c r="U200" i="6"/>
  <c r="V200" i="6" s="1"/>
  <c r="P200" i="6"/>
  <c r="M200" i="6"/>
  <c r="X200" i="6"/>
  <c r="AB171" i="13" l="1"/>
  <c r="AI171" i="13"/>
  <c r="AJ171" i="13"/>
  <c r="AM171" i="13"/>
  <c r="AE171" i="13"/>
  <c r="AK171" i="13"/>
  <c r="AH171" i="13"/>
  <c r="AF171" i="13"/>
  <c r="AL171" i="13"/>
  <c r="AN171" i="13"/>
  <c r="G171" i="13" s="1"/>
  <c r="AD171" i="13"/>
  <c r="AG171" i="13"/>
  <c r="H189" i="6"/>
  <c r="I189" i="6"/>
  <c r="Z190" i="6"/>
  <c r="AV190" i="6"/>
  <c r="AQ190" i="6"/>
  <c r="AS190" i="6"/>
  <c r="AX190" i="6"/>
  <c r="AW190" i="6"/>
  <c r="AR190" i="6"/>
  <c r="AU190" i="6"/>
  <c r="AY190" i="6"/>
  <c r="AT190" i="6"/>
  <c r="AP190" i="6"/>
  <c r="AO190" i="6"/>
  <c r="F171" i="13" l="1"/>
  <c r="AA172" i="13"/>
  <c r="Y190" i="6"/>
  <c r="N190" i="6"/>
  <c r="AB190" i="6" l="1"/>
  <c r="V172" i="13"/>
  <c r="Q172" i="13"/>
  <c r="I171" i="13"/>
  <c r="H171" i="13"/>
  <c r="Z172" i="13"/>
  <c r="M183" i="13"/>
  <c r="X183" i="13"/>
  <c r="P183" i="13"/>
  <c r="U183" i="13"/>
  <c r="AH190" i="6"/>
  <c r="AL190" i="6"/>
  <c r="AN190" i="6"/>
  <c r="G190" i="6" s="1"/>
  <c r="P201" i="6" s="1"/>
  <c r="AD190" i="6"/>
  <c r="AM190" i="6"/>
  <c r="AK190" i="6"/>
  <c r="AF190" i="6"/>
  <c r="AJ190" i="6"/>
  <c r="AG190" i="6"/>
  <c r="AI190" i="6"/>
  <c r="AE190" i="6"/>
  <c r="U201" i="6"/>
  <c r="V201" i="6" s="1"/>
  <c r="N172" i="13" l="1"/>
  <c r="Y172" i="13"/>
  <c r="AC172" i="13"/>
  <c r="F190" i="6"/>
  <c r="AA191" i="6"/>
  <c r="Q191" i="6" s="1"/>
  <c r="AC191" i="6" s="1"/>
  <c r="M201" i="6"/>
  <c r="X201" i="6"/>
  <c r="AY172" i="13" l="1"/>
  <c r="AP172" i="13"/>
  <c r="AR172" i="13"/>
  <c r="AT172" i="13"/>
  <c r="AV172" i="13"/>
  <c r="AX172" i="13"/>
  <c r="AO172" i="13"/>
  <c r="AQ172" i="13"/>
  <c r="AS172" i="13"/>
  <c r="AU172" i="13"/>
  <c r="AW172" i="13"/>
  <c r="AB172" i="13"/>
  <c r="AP191" i="6"/>
  <c r="AY191" i="6"/>
  <c r="AV191" i="6"/>
  <c r="AT191" i="6"/>
  <c r="AO191" i="6"/>
  <c r="AX191" i="6"/>
  <c r="AU191" i="6"/>
  <c r="AR191" i="6"/>
  <c r="AS191" i="6"/>
  <c r="AQ191" i="6"/>
  <c r="AW191" i="6"/>
  <c r="H190" i="6"/>
  <c r="I190" i="6"/>
  <c r="Z191" i="6"/>
  <c r="AD172" i="13" l="1"/>
  <c r="AK172" i="13"/>
  <c r="AN172" i="13"/>
  <c r="G172" i="13" s="1"/>
  <c r="AJ172" i="13"/>
  <c r="AG172" i="13"/>
  <c r="AL172" i="13"/>
  <c r="AE172" i="13"/>
  <c r="AM172" i="13"/>
  <c r="AI172" i="13"/>
  <c r="AF172" i="13"/>
  <c r="AH172" i="13"/>
  <c r="U184" i="13"/>
  <c r="P184" i="13"/>
  <c r="X184" i="13"/>
  <c r="M184" i="13"/>
  <c r="N191" i="6"/>
  <c r="Y191" i="6"/>
  <c r="AA173" i="13" l="1"/>
  <c r="F172" i="13"/>
  <c r="AB191" i="6"/>
  <c r="U202" i="6"/>
  <c r="V202" i="6" s="1"/>
  <c r="P202" i="6"/>
  <c r="H172" i="13" l="1"/>
  <c r="I172" i="13"/>
  <c r="Z173" i="13"/>
  <c r="V173" i="13"/>
  <c r="Q173" i="13"/>
  <c r="AG191" i="6"/>
  <c r="AM191" i="6"/>
  <c r="AK191" i="6"/>
  <c r="AF191" i="6"/>
  <c r="AN191" i="6"/>
  <c r="G191" i="6" s="1"/>
  <c r="AD191" i="6"/>
  <c r="AL191" i="6"/>
  <c r="AE191" i="6"/>
  <c r="AJ191" i="6"/>
  <c r="AI191" i="6"/>
  <c r="AH191" i="6"/>
  <c r="M202" i="6"/>
  <c r="X202" i="6"/>
  <c r="Y173" i="13" l="1"/>
  <c r="N173" i="13"/>
  <c r="AB173" i="13" s="1"/>
  <c r="AC173" i="13"/>
  <c r="F191" i="6"/>
  <c r="AA192" i="6"/>
  <c r="Q192" i="6" s="1"/>
  <c r="AC192" i="6" s="1"/>
  <c r="AX173" i="13" l="1"/>
  <c r="AY173" i="13"/>
  <c r="AP173" i="13"/>
  <c r="AQ173" i="13"/>
  <c r="AO173" i="13"/>
  <c r="AU173" i="13"/>
  <c r="AV173" i="13"/>
  <c r="AT173" i="13"/>
  <c r="AW173" i="13"/>
  <c r="AR173" i="13"/>
  <c r="AS173" i="13"/>
  <c r="AF173" i="13"/>
  <c r="AI173" i="13"/>
  <c r="AE173" i="13"/>
  <c r="AG173" i="13"/>
  <c r="AM173" i="13"/>
  <c r="AN173" i="13"/>
  <c r="AL173" i="13"/>
  <c r="AD173" i="13"/>
  <c r="AK173" i="13"/>
  <c r="AH173" i="13"/>
  <c r="AJ173" i="13"/>
  <c r="P185" i="13"/>
  <c r="AW192" i="6"/>
  <c r="AX192" i="6"/>
  <c r="AY192" i="6"/>
  <c r="AP192" i="6"/>
  <c r="AV192" i="6"/>
  <c r="AQ192" i="6"/>
  <c r="AU192" i="6"/>
  <c r="AO192" i="6"/>
  <c r="AT192" i="6"/>
  <c r="AR192" i="6"/>
  <c r="AS192" i="6"/>
  <c r="H191" i="6"/>
  <c r="I191" i="6"/>
  <c r="Z192" i="6"/>
  <c r="F173" i="13" l="1"/>
  <c r="Z174" i="13"/>
  <c r="G173" i="13"/>
  <c r="M185" i="13"/>
  <c r="Y192" i="6"/>
  <c r="N192" i="6"/>
  <c r="U203" i="6"/>
  <c r="V203" i="6" s="1"/>
  <c r="P203" i="6"/>
  <c r="AA174" i="13" l="1"/>
  <c r="I173" i="13"/>
  <c r="N174" i="13"/>
  <c r="Y174" i="13"/>
  <c r="H173" i="13"/>
  <c r="AB192" i="6"/>
  <c r="AJ192" i="6" s="1"/>
  <c r="AE192" i="6"/>
  <c r="M203" i="6"/>
  <c r="X203" i="6"/>
  <c r="AB174" i="13" l="1"/>
  <c r="AM174" i="13"/>
  <c r="AD174" i="13"/>
  <c r="AK174" i="13"/>
  <c r="AH174" i="13"/>
  <c r="AF174" i="13"/>
  <c r="AL174" i="13"/>
  <c r="AI174" i="13"/>
  <c r="AJ174" i="13"/>
  <c r="AG174" i="13"/>
  <c r="AN174" i="13"/>
  <c r="AE174" i="13"/>
  <c r="AK192" i="6"/>
  <c r="AF192" i="6"/>
  <c r="V174" i="13"/>
  <c r="Q174" i="13"/>
  <c r="AH192" i="6"/>
  <c r="AD192" i="6"/>
  <c r="AM192" i="6"/>
  <c r="AG192" i="6"/>
  <c r="AI192" i="6"/>
  <c r="AL192" i="6"/>
  <c r="AN192" i="6"/>
  <c r="G192" i="6" s="1"/>
  <c r="AA193" i="6"/>
  <c r="Q193" i="6" s="1"/>
  <c r="AC193" i="6" s="1"/>
  <c r="AC174" i="13" l="1"/>
  <c r="AV174" i="13" s="1"/>
  <c r="AX174" i="13"/>
  <c r="AT174" i="13"/>
  <c r="AQ174" i="13"/>
  <c r="AS174" i="13"/>
  <c r="AO174" i="13"/>
  <c r="AW174" i="13"/>
  <c r="AP174" i="13"/>
  <c r="AU174" i="13"/>
  <c r="AR174" i="13"/>
  <c r="AY174" i="13"/>
  <c r="F174" i="13"/>
  <c r="F192" i="6"/>
  <c r="I192" i="6" s="1"/>
  <c r="AW193" i="6"/>
  <c r="AS193" i="6"/>
  <c r="AV193" i="6"/>
  <c r="AQ193" i="6"/>
  <c r="AT193" i="6"/>
  <c r="AU193" i="6"/>
  <c r="AY193" i="6"/>
  <c r="AP193" i="6"/>
  <c r="AX193" i="6"/>
  <c r="AR193" i="6"/>
  <c r="AO193" i="6"/>
  <c r="H192" i="6"/>
  <c r="Z193" i="6"/>
  <c r="G174" i="13" l="1"/>
  <c r="H174" i="13" s="1"/>
  <c r="AA175" i="13"/>
  <c r="Z175" i="13"/>
  <c r="M186" i="13"/>
  <c r="X186" i="13"/>
  <c r="P186" i="13"/>
  <c r="U186" i="13"/>
  <c r="N193" i="6"/>
  <c r="Y193" i="6"/>
  <c r="M204" i="6"/>
  <c r="X204" i="6"/>
  <c r="U204" i="6"/>
  <c r="V204" i="6" s="1"/>
  <c r="P204" i="6"/>
  <c r="I174" i="13" l="1"/>
  <c r="AB193" i="6"/>
  <c r="AD193" i="6" s="1"/>
  <c r="Y175" i="13"/>
  <c r="N175" i="13"/>
  <c r="V175" i="13"/>
  <c r="Q175" i="13"/>
  <c r="AN193" i="6"/>
  <c r="G193" i="6" s="1"/>
  <c r="AH193" i="6"/>
  <c r="AM193" i="6"/>
  <c r="AE193" i="6"/>
  <c r="AI193" i="6"/>
  <c r="AL193" i="6"/>
  <c r="AG193" i="6"/>
  <c r="AF193" i="6" l="1"/>
  <c r="AJ193" i="6"/>
  <c r="AK193" i="6"/>
  <c r="AC175" i="13"/>
  <c r="AB175" i="13"/>
  <c r="AE175" i="13" s="1"/>
  <c r="AU175" i="13"/>
  <c r="AR175" i="13"/>
  <c r="AP175" i="13"/>
  <c r="AV175" i="13"/>
  <c r="AX175" i="13"/>
  <c r="AT175" i="13"/>
  <c r="AQ175" i="13"/>
  <c r="AS175" i="13"/>
  <c r="AO175" i="13"/>
  <c r="AW175" i="13"/>
  <c r="AY175" i="13"/>
  <c r="AJ175" i="13"/>
  <c r="AG175" i="13"/>
  <c r="AM175" i="13"/>
  <c r="AK175" i="13"/>
  <c r="AH175" i="13"/>
  <c r="AD175" i="13"/>
  <c r="AN175" i="13"/>
  <c r="AA194" i="6"/>
  <c r="Q194" i="6" s="1"/>
  <c r="AC194" i="6" s="1"/>
  <c r="F193" i="6" l="1"/>
  <c r="G175" i="13"/>
  <c r="AL175" i="13"/>
  <c r="AF175" i="13"/>
  <c r="F175" i="13" s="1"/>
  <c r="AI175" i="13"/>
  <c r="U185" i="13"/>
  <c r="AA176" i="13"/>
  <c r="H193" i="6"/>
  <c r="I193" i="6"/>
  <c r="Z194" i="6"/>
  <c r="AT194" i="6"/>
  <c r="AU194" i="6"/>
  <c r="AO194" i="6"/>
  <c r="AX194" i="6"/>
  <c r="AY194" i="6"/>
  <c r="AR194" i="6"/>
  <c r="AV194" i="6"/>
  <c r="AP194" i="6"/>
  <c r="AQ194" i="6"/>
  <c r="AW194" i="6"/>
  <c r="AS194" i="6"/>
  <c r="U205" i="6"/>
  <c r="V205" i="6" s="1"/>
  <c r="P205" i="6"/>
  <c r="M205" i="6"/>
  <c r="X205" i="6"/>
  <c r="V176" i="13" l="1"/>
  <c r="Q176" i="13"/>
  <c r="H175" i="13"/>
  <c r="I175" i="13"/>
  <c r="X185" i="13"/>
  <c r="Z176" i="13"/>
  <c r="M187" i="13"/>
  <c r="X187" i="13"/>
  <c r="P187" i="13"/>
  <c r="U187" i="13"/>
  <c r="Y194" i="6"/>
  <c r="N194" i="6"/>
  <c r="AB194" i="6" l="1"/>
  <c r="N176" i="13"/>
  <c r="Y176" i="13"/>
  <c r="AC176" i="13"/>
  <c r="AE194" i="6"/>
  <c r="AK194" i="6"/>
  <c r="AF194" i="6"/>
  <c r="AM194" i="6"/>
  <c r="AH194" i="6"/>
  <c r="AJ194" i="6"/>
  <c r="AD194" i="6"/>
  <c r="AN194" i="6"/>
  <c r="G194" i="6" s="1"/>
  <c r="AG194" i="6"/>
  <c r="AI194" i="6"/>
  <c r="AL194" i="6"/>
  <c r="AS176" i="13" l="1"/>
  <c r="AU176" i="13"/>
  <c r="AQ176" i="13"/>
  <c r="AY176" i="13"/>
  <c r="AR176" i="13"/>
  <c r="AW176" i="13"/>
  <c r="AT176" i="13"/>
  <c r="AX176" i="13"/>
  <c r="AO176" i="13"/>
  <c r="AV176" i="13"/>
  <c r="AP176" i="13"/>
  <c r="AB176" i="13"/>
  <c r="AA195" i="6"/>
  <c r="Q195" i="6" s="1"/>
  <c r="AC195" i="6" s="1"/>
  <c r="F194" i="6"/>
  <c r="P206" i="6"/>
  <c r="U206" i="6"/>
  <c r="V206" i="6" s="1"/>
  <c r="AJ176" i="13" l="1"/>
  <c r="AF176" i="13"/>
  <c r="AN176" i="13"/>
  <c r="G176" i="13" s="1"/>
  <c r="AK176" i="13"/>
  <c r="AH176" i="13"/>
  <c r="AI176" i="13"/>
  <c r="AM176" i="13"/>
  <c r="AL176" i="13"/>
  <c r="AD176" i="13"/>
  <c r="AE176" i="13"/>
  <c r="AG176" i="13"/>
  <c r="I194" i="6"/>
  <c r="H194" i="6"/>
  <c r="Z195" i="6"/>
  <c r="AT195" i="6"/>
  <c r="AP195" i="6"/>
  <c r="AU195" i="6"/>
  <c r="AW195" i="6"/>
  <c r="AX195" i="6"/>
  <c r="AQ195" i="6"/>
  <c r="AO195" i="6"/>
  <c r="AR195" i="6"/>
  <c r="AS195" i="6"/>
  <c r="AV195" i="6"/>
  <c r="AY195" i="6"/>
  <c r="M206" i="6"/>
  <c r="X206" i="6"/>
  <c r="AA177" i="13" l="1"/>
  <c r="F176" i="13"/>
  <c r="P188" i="13"/>
  <c r="U188" i="13"/>
  <c r="Y195" i="6"/>
  <c r="N195" i="6"/>
  <c r="I176" i="13" l="1"/>
  <c r="H176" i="13"/>
  <c r="Z177" i="13"/>
  <c r="V177" i="13"/>
  <c r="Q177" i="13"/>
  <c r="AB195" i="6"/>
  <c r="AE195" i="6" s="1"/>
  <c r="M188" i="13"/>
  <c r="X188" i="13"/>
  <c r="AK195" i="6" l="1"/>
  <c r="AN195" i="6"/>
  <c r="G195" i="6" s="1"/>
  <c r="AI195" i="6"/>
  <c r="AH195" i="6"/>
  <c r="Y177" i="13"/>
  <c r="N177" i="13"/>
  <c r="AD195" i="6"/>
  <c r="AL195" i="6"/>
  <c r="AM195" i="6"/>
  <c r="AC177" i="13"/>
  <c r="AJ195" i="6"/>
  <c r="AG195" i="6"/>
  <c r="AF195" i="6"/>
  <c r="AA196" i="6"/>
  <c r="Q196" i="6" s="1"/>
  <c r="AC196" i="6" s="1"/>
  <c r="U207" i="6"/>
  <c r="V207" i="6" s="1"/>
  <c r="P207" i="6"/>
  <c r="F195" i="6" l="1"/>
  <c r="AV177" i="13"/>
  <c r="AR177" i="13"/>
  <c r="AO177" i="13"/>
  <c r="AQ177" i="13"/>
  <c r="AX177" i="13"/>
  <c r="AU177" i="13"/>
  <c r="AW177" i="13"/>
  <c r="AS177" i="13"/>
  <c r="AP177" i="13"/>
  <c r="AY177" i="13"/>
  <c r="AT177" i="13"/>
  <c r="AB177" i="13"/>
  <c r="AY196" i="6"/>
  <c r="AR196" i="6"/>
  <c r="AU196" i="6"/>
  <c r="AS196" i="6"/>
  <c r="AQ196" i="6"/>
  <c r="AO196" i="6"/>
  <c r="AT196" i="6"/>
  <c r="AP196" i="6"/>
  <c r="AW196" i="6"/>
  <c r="AX196" i="6"/>
  <c r="AV196" i="6"/>
  <c r="I195" i="6"/>
  <c r="H195" i="6"/>
  <c r="Z196" i="6"/>
  <c r="M207" i="6"/>
  <c r="X207" i="6"/>
  <c r="AH177" i="13" l="1"/>
  <c r="AK177" i="13"/>
  <c r="AF177" i="13"/>
  <c r="AN177" i="13"/>
  <c r="G177" i="13" s="1"/>
  <c r="AI177" i="13"/>
  <c r="AL177" i="13"/>
  <c r="AD177" i="13"/>
  <c r="AG177" i="13"/>
  <c r="AM177" i="13"/>
  <c r="AE177" i="13"/>
  <c r="AJ177" i="13"/>
  <c r="P189" i="13"/>
  <c r="U189" i="13"/>
  <c r="Y196" i="6"/>
  <c r="N196" i="6"/>
  <c r="AA178" i="13" l="1"/>
  <c r="F177" i="13"/>
  <c r="AB196" i="6"/>
  <c r="AK196" i="6" s="1"/>
  <c r="M189" i="13"/>
  <c r="X189" i="13"/>
  <c r="AL196" i="6"/>
  <c r="AM196" i="6"/>
  <c r="AH196" i="6"/>
  <c r="AE196" i="6"/>
  <c r="AJ196" i="6"/>
  <c r="AG196" i="6"/>
  <c r="AN196" i="6"/>
  <c r="G196" i="6" s="1"/>
  <c r="AF196" i="6" l="1"/>
  <c r="AI196" i="6"/>
  <c r="AD196" i="6"/>
  <c r="F196" i="6" s="1"/>
  <c r="I177" i="13"/>
  <c r="H177" i="13"/>
  <c r="Z178" i="13"/>
  <c r="Q178" i="13"/>
  <c r="V178" i="13"/>
  <c r="AA197" i="6"/>
  <c r="Q197" i="6" s="1"/>
  <c r="AC197" i="6" s="1"/>
  <c r="P208" i="6"/>
  <c r="U208" i="6"/>
  <c r="V208" i="6" s="1"/>
  <c r="AC178" i="13" l="1"/>
  <c r="Y178" i="13"/>
  <c r="N178" i="13"/>
  <c r="AR178" i="13"/>
  <c r="AT178" i="13"/>
  <c r="AV178" i="13"/>
  <c r="AX178" i="13"/>
  <c r="AO178" i="13"/>
  <c r="AQ178" i="13"/>
  <c r="AS178" i="13"/>
  <c r="AU178" i="13"/>
  <c r="AW178" i="13"/>
  <c r="AY178" i="13"/>
  <c r="AP178" i="13"/>
  <c r="H196" i="6"/>
  <c r="I196" i="6"/>
  <c r="Z197" i="6"/>
  <c r="AO197" i="6"/>
  <c r="AT197" i="6"/>
  <c r="AX197" i="6"/>
  <c r="AU197" i="6"/>
  <c r="AV197" i="6"/>
  <c r="AY197" i="6"/>
  <c r="AQ197" i="6"/>
  <c r="AS197" i="6"/>
  <c r="AW197" i="6"/>
  <c r="AP197" i="6"/>
  <c r="AR197" i="6"/>
  <c r="M208" i="6"/>
  <c r="X208" i="6"/>
  <c r="AB178" i="13" l="1"/>
  <c r="AF178" i="13"/>
  <c r="AH178" i="13"/>
  <c r="AJ178" i="13"/>
  <c r="AL178" i="13"/>
  <c r="AN178" i="13"/>
  <c r="G178" i="13" s="1"/>
  <c r="AE178" i="13"/>
  <c r="AG178" i="13"/>
  <c r="AI178" i="13"/>
  <c r="AK178" i="13"/>
  <c r="AM178" i="13"/>
  <c r="AD178" i="13"/>
  <c r="X190" i="13"/>
  <c r="M190" i="13"/>
  <c r="U190" i="13"/>
  <c r="P190" i="13"/>
  <c r="Y197" i="6"/>
  <c r="N197" i="6"/>
  <c r="F178" i="13" l="1"/>
  <c r="AA179" i="13"/>
  <c r="AB197" i="6"/>
  <c r="AL197" i="6" s="1"/>
  <c r="AH197" i="6" l="1"/>
  <c r="AJ197" i="6"/>
  <c r="AF197" i="6"/>
  <c r="AK197" i="6"/>
  <c r="AE197" i="6"/>
  <c r="AI197" i="6"/>
  <c r="AM197" i="6"/>
  <c r="AN197" i="6"/>
  <c r="G197" i="6" s="1"/>
  <c r="AG197" i="6"/>
  <c r="AD197" i="6"/>
  <c r="V179" i="13"/>
  <c r="Q179" i="13"/>
  <c r="H178" i="13"/>
  <c r="I178" i="13"/>
  <c r="Z179" i="13"/>
  <c r="AA198" i="6"/>
  <c r="Q198" i="6" s="1"/>
  <c r="AC198" i="6" s="1"/>
  <c r="F197" i="6"/>
  <c r="Y179" i="13" l="1"/>
  <c r="N179" i="13"/>
  <c r="AC179" i="13"/>
  <c r="H197" i="6"/>
  <c r="I197" i="6"/>
  <c r="Z198" i="6"/>
  <c r="AS198" i="6"/>
  <c r="AV198" i="6"/>
  <c r="AP198" i="6"/>
  <c r="AY198" i="6"/>
  <c r="AU198" i="6"/>
  <c r="AQ198" i="6"/>
  <c r="AT198" i="6"/>
  <c r="AW198" i="6"/>
  <c r="AR198" i="6"/>
  <c r="AX198" i="6"/>
  <c r="AO198" i="6"/>
  <c r="P209" i="6"/>
  <c r="U209" i="6"/>
  <c r="V209" i="6" s="1"/>
  <c r="AB179" i="13" l="1"/>
  <c r="AY179" i="13"/>
  <c r="AR179" i="13"/>
  <c r="AV179" i="13"/>
  <c r="AQ179" i="13"/>
  <c r="AT179" i="13"/>
  <c r="AP179" i="13"/>
  <c r="AX179" i="13"/>
  <c r="AO179" i="13"/>
  <c r="AW179" i="13"/>
  <c r="AS179" i="13"/>
  <c r="AU179" i="13"/>
  <c r="AD179" i="13"/>
  <c r="AK179" i="13"/>
  <c r="AM179" i="13"/>
  <c r="AJ179" i="13"/>
  <c r="AF179" i="13"/>
  <c r="AN179" i="13"/>
  <c r="AE179" i="13"/>
  <c r="AL179" i="13"/>
  <c r="AH179" i="13"/>
  <c r="AI179" i="13"/>
  <c r="AG179" i="13"/>
  <c r="N198" i="6"/>
  <c r="Y198" i="6"/>
  <c r="M209" i="6"/>
  <c r="X209" i="6"/>
  <c r="G179" i="13" l="1"/>
  <c r="U191" i="13" s="1"/>
  <c r="F179" i="13"/>
  <c r="AA180" i="13"/>
  <c r="AB198" i="6"/>
  <c r="Q180" i="13" l="1"/>
  <c r="V180" i="13"/>
  <c r="H179" i="13"/>
  <c r="I179" i="13"/>
  <c r="Z180" i="13"/>
  <c r="X191" i="13"/>
  <c r="AK198" i="6"/>
  <c r="AE198" i="6"/>
  <c r="AD198" i="6"/>
  <c r="AJ198" i="6"/>
  <c r="AF198" i="6"/>
  <c r="AN198" i="6"/>
  <c r="G198" i="6" s="1"/>
  <c r="AG198" i="6"/>
  <c r="AH198" i="6"/>
  <c r="AI198" i="6"/>
  <c r="AM198" i="6"/>
  <c r="AL198" i="6"/>
  <c r="AC180" i="13" l="1"/>
  <c r="N180" i="13"/>
  <c r="Y180" i="13"/>
  <c r="AU180" i="13"/>
  <c r="AO180" i="13"/>
  <c r="AQ180" i="13"/>
  <c r="AR180" i="13"/>
  <c r="AT180" i="13"/>
  <c r="AY180" i="13"/>
  <c r="AP180" i="13"/>
  <c r="AS180" i="13"/>
  <c r="AW180" i="13"/>
  <c r="AX180" i="13"/>
  <c r="AV180" i="13"/>
  <c r="F198" i="6"/>
  <c r="AA199" i="6"/>
  <c r="Q199" i="6" s="1"/>
  <c r="AC199" i="6" s="1"/>
  <c r="M210" i="6"/>
  <c r="X210" i="6"/>
  <c r="P210" i="6"/>
  <c r="U210" i="6"/>
  <c r="V210" i="6" s="1"/>
  <c r="AB180" i="13" l="1"/>
  <c r="P192" i="13"/>
  <c r="AW199" i="6"/>
  <c r="AR199" i="6"/>
  <c r="AT199" i="6"/>
  <c r="AU199" i="6"/>
  <c r="AS199" i="6"/>
  <c r="AQ199" i="6"/>
  <c r="AO199" i="6"/>
  <c r="AV199" i="6"/>
  <c r="AY199" i="6"/>
  <c r="AX199" i="6"/>
  <c r="AP199" i="6"/>
  <c r="H198" i="6"/>
  <c r="I198" i="6"/>
  <c r="Z199" i="6"/>
  <c r="AH180" i="13" l="1"/>
  <c r="AJ180" i="13"/>
  <c r="AL180" i="13"/>
  <c r="AN180" i="13"/>
  <c r="G180" i="13" s="1"/>
  <c r="AE180" i="13"/>
  <c r="AG180" i="13"/>
  <c r="AI180" i="13"/>
  <c r="AK180" i="13"/>
  <c r="AM180" i="13"/>
  <c r="AD180" i="13"/>
  <c r="AF180" i="13"/>
  <c r="M192" i="13"/>
  <c r="Y199" i="6"/>
  <c r="N199" i="6"/>
  <c r="P191" i="13" l="1"/>
  <c r="AA181" i="13"/>
  <c r="U192" i="13"/>
  <c r="F180" i="13"/>
  <c r="AB199" i="6"/>
  <c r="AG199" i="6" s="1"/>
  <c r="M211" i="6"/>
  <c r="X211" i="6"/>
  <c r="Q181" i="13" l="1"/>
  <c r="V181" i="13"/>
  <c r="I180" i="13"/>
  <c r="H180" i="13"/>
  <c r="M191" i="13"/>
  <c r="Z181" i="13"/>
  <c r="X192" i="13"/>
  <c r="AJ199" i="6"/>
  <c r="AE199" i="6"/>
  <c r="AI199" i="6"/>
  <c r="AK199" i="6"/>
  <c r="AL199" i="6"/>
  <c r="AM199" i="6"/>
  <c r="AH199" i="6"/>
  <c r="AN199" i="6"/>
  <c r="G199" i="6" s="1"/>
  <c r="AF199" i="6"/>
  <c r="AD199" i="6"/>
  <c r="AA200" i="6"/>
  <c r="Q200" i="6" s="1"/>
  <c r="AC200" i="6" s="1"/>
  <c r="U211" i="6"/>
  <c r="V211" i="6" s="1"/>
  <c r="P211" i="6"/>
  <c r="AC181" i="13" l="1"/>
  <c r="F199" i="6"/>
  <c r="Y181" i="13"/>
  <c r="N181" i="13"/>
  <c r="AT181" i="13"/>
  <c r="AY181" i="13"/>
  <c r="AR181" i="13"/>
  <c r="AQ181" i="13"/>
  <c r="AU181" i="13"/>
  <c r="AS181" i="13"/>
  <c r="AW181" i="13"/>
  <c r="AP181" i="13"/>
  <c r="AV181" i="13"/>
  <c r="AO181" i="13"/>
  <c r="AX181" i="13"/>
  <c r="X193" i="13"/>
  <c r="M193" i="13"/>
  <c r="U193" i="13"/>
  <c r="P193" i="13"/>
  <c r="AS200" i="6"/>
  <c r="AV200" i="6"/>
  <c r="AO200" i="6"/>
  <c r="AT200" i="6"/>
  <c r="AX200" i="6"/>
  <c r="AU200" i="6"/>
  <c r="AP200" i="6"/>
  <c r="AW200" i="6"/>
  <c r="AQ200" i="6"/>
  <c r="AR200" i="6"/>
  <c r="AY200" i="6"/>
  <c r="H199" i="6"/>
  <c r="I199" i="6"/>
  <c r="Z200" i="6"/>
  <c r="AB181" i="13" l="1"/>
  <c r="AK181" i="13"/>
  <c r="AF181" i="13"/>
  <c r="AD181" i="13"/>
  <c r="AL181" i="13"/>
  <c r="AM181" i="13"/>
  <c r="AJ181" i="13"/>
  <c r="AG181" i="13"/>
  <c r="AN181" i="13"/>
  <c r="G181" i="13" s="1"/>
  <c r="AE181" i="13"/>
  <c r="AH181" i="13"/>
  <c r="AI181" i="13"/>
  <c r="Y200" i="6"/>
  <c r="N200" i="6"/>
  <c r="P212" i="6"/>
  <c r="M212" i="6"/>
  <c r="P182" i="13" l="1"/>
  <c r="AA182" i="13"/>
  <c r="V182" i="13" s="1"/>
  <c r="F181" i="13"/>
  <c r="AB200" i="6"/>
  <c r="AJ200" i="6"/>
  <c r="AH200" i="6"/>
  <c r="AL200" i="6"/>
  <c r="AG200" i="6"/>
  <c r="AM200" i="6"/>
  <c r="AN200" i="6"/>
  <c r="G200" i="6" s="1"/>
  <c r="AK200" i="6"/>
  <c r="AD200" i="6"/>
  <c r="AI200" i="6"/>
  <c r="AF200" i="6"/>
  <c r="AE200" i="6"/>
  <c r="H181" i="13" l="1"/>
  <c r="I181" i="13"/>
  <c r="M182" i="13"/>
  <c r="Z182" i="13"/>
  <c r="Y182" i="13" s="1"/>
  <c r="Q182" i="13"/>
  <c r="AC182" i="13" s="1"/>
  <c r="X194" i="13"/>
  <c r="M194" i="13"/>
  <c r="F200" i="6"/>
  <c r="AA201" i="6"/>
  <c r="Q201" i="6" s="1"/>
  <c r="AC201" i="6" s="1"/>
  <c r="U212" i="6"/>
  <c r="V212" i="6" s="1"/>
  <c r="N182" i="13" l="1"/>
  <c r="AB182" i="13" s="1"/>
  <c r="AO182" i="13"/>
  <c r="AQ182" i="13"/>
  <c r="AS182" i="13"/>
  <c r="AU182" i="13"/>
  <c r="AW182" i="13"/>
  <c r="AY182" i="13"/>
  <c r="AP182" i="13"/>
  <c r="AR182" i="13"/>
  <c r="AT182" i="13"/>
  <c r="AV182" i="13"/>
  <c r="AX182" i="13"/>
  <c r="U194" i="13"/>
  <c r="P194" i="13"/>
  <c r="AX201" i="6"/>
  <c r="AY201" i="6"/>
  <c r="AQ201" i="6"/>
  <c r="AT201" i="6"/>
  <c r="AR201" i="6"/>
  <c r="AS201" i="6"/>
  <c r="AP201" i="6"/>
  <c r="AW201" i="6"/>
  <c r="AV201" i="6"/>
  <c r="AO201" i="6"/>
  <c r="AU201" i="6"/>
  <c r="H200" i="6"/>
  <c r="I200" i="6"/>
  <c r="Z201" i="6"/>
  <c r="X212" i="6"/>
  <c r="U213" i="6"/>
  <c r="V213" i="6" s="1"/>
  <c r="P213" i="6"/>
  <c r="AN182" i="13" l="1"/>
  <c r="G182" i="13" s="1"/>
  <c r="AF182" i="13"/>
  <c r="AG182" i="13"/>
  <c r="AI182" i="13"/>
  <c r="AJ182" i="13"/>
  <c r="AM182" i="13"/>
  <c r="AD182" i="13"/>
  <c r="AL182" i="13"/>
  <c r="AH182" i="13"/>
  <c r="AE182" i="13"/>
  <c r="AK182" i="13"/>
  <c r="Y201" i="6"/>
  <c r="N201" i="6"/>
  <c r="M213" i="6"/>
  <c r="X213" i="6"/>
  <c r="F182" i="13" l="1"/>
  <c r="AA183" i="13"/>
  <c r="AB201" i="6"/>
  <c r="AK201" i="6" s="1"/>
  <c r="AJ201" i="6" l="1"/>
  <c r="AF201" i="6"/>
  <c r="AM201" i="6"/>
  <c r="AD201" i="6"/>
  <c r="AI201" i="6"/>
  <c r="AH201" i="6"/>
  <c r="AL201" i="6"/>
  <c r="AN201" i="6"/>
  <c r="G201" i="6" s="1"/>
  <c r="AG201" i="6"/>
  <c r="AE201" i="6"/>
  <c r="Q183" i="13"/>
  <c r="V183" i="13"/>
  <c r="I182" i="13"/>
  <c r="H182" i="13"/>
  <c r="Z183" i="13"/>
  <c r="P195" i="13"/>
  <c r="U195" i="13"/>
  <c r="M195" i="13"/>
  <c r="X195" i="13"/>
  <c r="F201" i="6"/>
  <c r="AA202" i="6"/>
  <c r="Q202" i="6" s="1"/>
  <c r="AC202" i="6" s="1"/>
  <c r="AC183" i="13" l="1"/>
  <c r="N183" i="13"/>
  <c r="Y183" i="13"/>
  <c r="AV183" i="13"/>
  <c r="AS183" i="13"/>
  <c r="AO183" i="13"/>
  <c r="AQ183" i="13"/>
  <c r="AX183" i="13"/>
  <c r="AU183" i="13"/>
  <c r="AW183" i="13"/>
  <c r="AY183" i="13"/>
  <c r="AP183" i="13"/>
  <c r="AR183" i="13"/>
  <c r="AT183" i="13"/>
  <c r="AU202" i="6"/>
  <c r="AV202" i="6"/>
  <c r="AX202" i="6"/>
  <c r="AW202" i="6"/>
  <c r="AR202" i="6"/>
  <c r="AS202" i="6"/>
  <c r="AQ202" i="6"/>
  <c r="AY202" i="6"/>
  <c r="AP202" i="6"/>
  <c r="AT202" i="6"/>
  <c r="AO202" i="6"/>
  <c r="I201" i="6"/>
  <c r="H201" i="6"/>
  <c r="Z202" i="6"/>
  <c r="U214" i="6"/>
  <c r="V214" i="6" s="1"/>
  <c r="P214" i="6"/>
  <c r="AB183" i="13" l="1"/>
  <c r="N202" i="6"/>
  <c r="Y202" i="6"/>
  <c r="M214" i="6"/>
  <c r="X214" i="6"/>
  <c r="AI183" i="13" l="1"/>
  <c r="AE183" i="13"/>
  <c r="AN183" i="13"/>
  <c r="G183" i="13" s="1"/>
  <c r="AD183" i="13"/>
  <c r="AH183" i="13"/>
  <c r="AF183" i="13"/>
  <c r="AM183" i="13"/>
  <c r="AK183" i="13"/>
  <c r="AG183" i="13"/>
  <c r="AJ183" i="13"/>
  <c r="AL183" i="13"/>
  <c r="AB202" i="6"/>
  <c r="U196" i="13"/>
  <c r="P196" i="13"/>
  <c r="AF202" i="6"/>
  <c r="AG202" i="6"/>
  <c r="AK202" i="6"/>
  <c r="AI202" i="6"/>
  <c r="AN202" i="6"/>
  <c r="G202" i="6" s="1"/>
  <c r="AD202" i="6"/>
  <c r="AE202" i="6"/>
  <c r="AL202" i="6"/>
  <c r="AH202" i="6"/>
  <c r="AM202" i="6"/>
  <c r="AJ202" i="6"/>
  <c r="F183" i="13" l="1"/>
  <c r="AA184" i="13"/>
  <c r="X196" i="13"/>
  <c r="M196" i="13"/>
  <c r="F202" i="6"/>
  <c r="H202" i="6" s="1"/>
  <c r="Z203" i="6"/>
  <c r="AA203" i="6"/>
  <c r="Q203" i="6" s="1"/>
  <c r="AC203" i="6" s="1"/>
  <c r="Q184" i="13" l="1"/>
  <c r="V184" i="13"/>
  <c r="AC184" i="13" s="1"/>
  <c r="I183" i="13"/>
  <c r="H183" i="13"/>
  <c r="Z184" i="13"/>
  <c r="I202" i="6"/>
  <c r="Y203" i="6"/>
  <c r="N203" i="6"/>
  <c r="AV203" i="6"/>
  <c r="AT203" i="6"/>
  <c r="AX203" i="6"/>
  <c r="AP203" i="6"/>
  <c r="AQ203" i="6"/>
  <c r="AS203" i="6"/>
  <c r="AW203" i="6"/>
  <c r="AY203" i="6"/>
  <c r="AR203" i="6"/>
  <c r="AO203" i="6"/>
  <c r="AU203" i="6"/>
  <c r="P215" i="6"/>
  <c r="U215" i="6"/>
  <c r="V215" i="6" s="1"/>
  <c r="N184" i="13" l="1"/>
  <c r="Y184" i="13"/>
  <c r="AB184" i="13" s="1"/>
  <c r="AX184" i="13"/>
  <c r="AO184" i="13"/>
  <c r="AQ184" i="13"/>
  <c r="AS184" i="13"/>
  <c r="AU184" i="13"/>
  <c r="AW184" i="13"/>
  <c r="AY184" i="13"/>
  <c r="AP184" i="13"/>
  <c r="AR184" i="13"/>
  <c r="AT184" i="13"/>
  <c r="AV184" i="13"/>
  <c r="AB203" i="6"/>
  <c r="AG203" i="6" s="1"/>
  <c r="M215" i="6"/>
  <c r="X215" i="6"/>
  <c r="AM203" i="6" l="1"/>
  <c r="AL184" i="13"/>
  <c r="AM184" i="13"/>
  <c r="AD184" i="13"/>
  <c r="AG184" i="13"/>
  <c r="AN184" i="13"/>
  <c r="G184" i="13" s="1"/>
  <c r="AJ184" i="13"/>
  <c r="AH184" i="13"/>
  <c r="AF184" i="13"/>
  <c r="AE184" i="13"/>
  <c r="AK184" i="13"/>
  <c r="AI184" i="13"/>
  <c r="AF203" i="6"/>
  <c r="AD203" i="6"/>
  <c r="AH203" i="6"/>
  <c r="AN203" i="6"/>
  <c r="G203" i="6" s="1"/>
  <c r="AL203" i="6"/>
  <c r="AE203" i="6"/>
  <c r="AJ203" i="6"/>
  <c r="AK203" i="6"/>
  <c r="AI203" i="6"/>
  <c r="X197" i="13"/>
  <c r="M197" i="13"/>
  <c r="U197" i="13"/>
  <c r="P197" i="13"/>
  <c r="F203" i="6"/>
  <c r="I203" i="6" s="1"/>
  <c r="AA204" i="6"/>
  <c r="Q204" i="6" s="1"/>
  <c r="AC204" i="6" s="1"/>
  <c r="F184" i="13" l="1"/>
  <c r="Z204" i="6"/>
  <c r="Y204" i="6" s="1"/>
  <c r="AA185" i="13"/>
  <c r="H203" i="6"/>
  <c r="AS204" i="6"/>
  <c r="AV204" i="6"/>
  <c r="AQ204" i="6"/>
  <c r="AR204" i="6"/>
  <c r="AY204" i="6"/>
  <c r="AU204" i="6"/>
  <c r="AP204" i="6"/>
  <c r="AX204" i="6"/>
  <c r="AO204" i="6"/>
  <c r="AW204" i="6"/>
  <c r="AT204" i="6"/>
  <c r="N204" i="6" l="1"/>
  <c r="Q185" i="13"/>
  <c r="V185" i="13"/>
  <c r="AC185" i="13" s="1"/>
  <c r="I184" i="13"/>
  <c r="H184" i="13"/>
  <c r="Z185" i="13"/>
  <c r="AB204" i="6"/>
  <c r="AE204" i="6" s="1"/>
  <c r="P216" i="6"/>
  <c r="U216" i="6"/>
  <c r="V216" i="6" s="1"/>
  <c r="AU185" i="13" l="1"/>
  <c r="AW185" i="13"/>
  <c r="AR185" i="13"/>
  <c r="AP185" i="13"/>
  <c r="AY185" i="13"/>
  <c r="AX185" i="13"/>
  <c r="AV185" i="13"/>
  <c r="AT185" i="13"/>
  <c r="AS185" i="13"/>
  <c r="AQ185" i="13"/>
  <c r="AO185" i="13"/>
  <c r="Y185" i="13"/>
  <c r="N185" i="13"/>
  <c r="AH204" i="6"/>
  <c r="AG204" i="6"/>
  <c r="AJ204" i="6"/>
  <c r="AM204" i="6"/>
  <c r="AN204" i="6"/>
  <c r="G204" i="6" s="1"/>
  <c r="AI204" i="6"/>
  <c r="AK204" i="6"/>
  <c r="AL204" i="6"/>
  <c r="AF204" i="6"/>
  <c r="AD204" i="6"/>
  <c r="M198" i="13"/>
  <c r="X198" i="13"/>
  <c r="AA205" i="6"/>
  <c r="Q205" i="6" s="1"/>
  <c r="AC205" i="6" s="1"/>
  <c r="M216" i="6"/>
  <c r="X216" i="6"/>
  <c r="F204" i="6" l="1"/>
  <c r="I204" i="6" s="1"/>
  <c r="AB185" i="13"/>
  <c r="P198" i="13"/>
  <c r="U198" i="13"/>
  <c r="H204" i="6"/>
  <c r="Z205" i="6"/>
  <c r="AS205" i="6"/>
  <c r="AO205" i="6"/>
  <c r="AQ205" i="6"/>
  <c r="AV205" i="6"/>
  <c r="AY205" i="6"/>
  <c r="AX205" i="6"/>
  <c r="AU205" i="6"/>
  <c r="AR205" i="6"/>
  <c r="AT205" i="6"/>
  <c r="AW205" i="6"/>
  <c r="AP205" i="6"/>
  <c r="AJ185" i="13" l="1"/>
  <c r="AH185" i="13"/>
  <c r="AN185" i="13"/>
  <c r="G185" i="13" s="1"/>
  <c r="AE185" i="13"/>
  <c r="AF185" i="13"/>
  <c r="AI185" i="13"/>
  <c r="AK185" i="13"/>
  <c r="AG185" i="13"/>
  <c r="AD185" i="13"/>
  <c r="AL185" i="13"/>
  <c r="AM185" i="13"/>
  <c r="N205" i="6"/>
  <c r="Y205" i="6"/>
  <c r="AA186" i="13" l="1"/>
  <c r="F185" i="13"/>
  <c r="AB205" i="6"/>
  <c r="P217" i="6"/>
  <c r="U217" i="6"/>
  <c r="V217" i="6" s="1"/>
  <c r="I185" i="13" l="1"/>
  <c r="H185" i="13"/>
  <c r="Z186" i="13"/>
  <c r="Q186" i="13"/>
  <c r="V186" i="13"/>
  <c r="AH205" i="6"/>
  <c r="AM205" i="6"/>
  <c r="AD205" i="6"/>
  <c r="AL205" i="6"/>
  <c r="AN205" i="6"/>
  <c r="G205" i="6" s="1"/>
  <c r="AE205" i="6"/>
  <c r="AK205" i="6"/>
  <c r="AJ205" i="6"/>
  <c r="AG205" i="6"/>
  <c r="AF205" i="6"/>
  <c r="AI205" i="6"/>
  <c r="M217" i="6"/>
  <c r="X217" i="6"/>
  <c r="AC186" i="13" l="1"/>
  <c r="AW186" i="13"/>
  <c r="AY186" i="13"/>
  <c r="AP186" i="13"/>
  <c r="AV186" i="13"/>
  <c r="AX186" i="13"/>
  <c r="AO186" i="13"/>
  <c r="AR186" i="13"/>
  <c r="AT186" i="13"/>
  <c r="AQ186" i="13"/>
  <c r="AS186" i="13"/>
  <c r="AU186" i="13"/>
  <c r="Y186" i="13"/>
  <c r="N186" i="13"/>
  <c r="U199" i="13"/>
  <c r="P199" i="13"/>
  <c r="X199" i="13"/>
  <c r="M199" i="13"/>
  <c r="F205" i="6"/>
  <c r="AA206" i="6"/>
  <c r="Q206" i="6" s="1"/>
  <c r="AC206" i="6" s="1"/>
  <c r="AB186" i="13" l="1"/>
  <c r="AQ206" i="6"/>
  <c r="AV206" i="6"/>
  <c r="AT206" i="6"/>
  <c r="AY206" i="6"/>
  <c r="AW206" i="6"/>
  <c r="AS206" i="6"/>
  <c r="AP206" i="6"/>
  <c r="AU206" i="6"/>
  <c r="AR206" i="6"/>
  <c r="AX206" i="6"/>
  <c r="AO206" i="6"/>
  <c r="I205" i="6"/>
  <c r="H205" i="6"/>
  <c r="Z206" i="6"/>
  <c r="AM186" i="13" l="1"/>
  <c r="AH186" i="13"/>
  <c r="AF186" i="13"/>
  <c r="AD186" i="13"/>
  <c r="AJ186" i="13"/>
  <c r="AK186" i="13"/>
  <c r="AN186" i="13"/>
  <c r="G186" i="13" s="1"/>
  <c r="AI186" i="13"/>
  <c r="AL186" i="13"/>
  <c r="AG186" i="13"/>
  <c r="AE186" i="13"/>
  <c r="Y206" i="6"/>
  <c r="N206" i="6"/>
  <c r="U218" i="6"/>
  <c r="V218" i="6" s="1"/>
  <c r="P218" i="6"/>
  <c r="F186" i="13" l="1"/>
  <c r="AA187" i="13"/>
  <c r="AB206" i="6"/>
  <c r="AJ206" i="6" s="1"/>
  <c r="M218" i="6"/>
  <c r="X218" i="6"/>
  <c r="AN206" i="6" l="1"/>
  <c r="G206" i="6" s="1"/>
  <c r="AD206" i="6"/>
  <c r="AI206" i="6"/>
  <c r="AG206" i="6"/>
  <c r="AL206" i="6"/>
  <c r="V187" i="13"/>
  <c r="Q187" i="13"/>
  <c r="AH206" i="6"/>
  <c r="AK206" i="6"/>
  <c r="I186" i="13"/>
  <c r="H186" i="13"/>
  <c r="Z187" i="13"/>
  <c r="AE206" i="6"/>
  <c r="AM206" i="6"/>
  <c r="AF206" i="6"/>
  <c r="P200" i="13"/>
  <c r="AA207" i="6"/>
  <c r="Q207" i="6" s="1"/>
  <c r="AC207" i="6" s="1"/>
  <c r="F206" i="6" l="1"/>
  <c r="N187" i="13"/>
  <c r="Y187" i="13"/>
  <c r="AC187" i="13"/>
  <c r="M200" i="13"/>
  <c r="AU207" i="6"/>
  <c r="AV207" i="6"/>
  <c r="AO207" i="6"/>
  <c r="AW207" i="6"/>
  <c r="AR207" i="6"/>
  <c r="AX207" i="6"/>
  <c r="AS207" i="6"/>
  <c r="AP207" i="6"/>
  <c r="AQ207" i="6"/>
  <c r="AT207" i="6"/>
  <c r="AY207" i="6"/>
  <c r="H206" i="6"/>
  <c r="I206" i="6"/>
  <c r="M219" i="6"/>
  <c r="Z207" i="6"/>
  <c r="AY187" i="13" l="1"/>
  <c r="AS187" i="13"/>
  <c r="AW187" i="13"/>
  <c r="AT187" i="13"/>
  <c r="AU187" i="13"/>
  <c r="AR187" i="13"/>
  <c r="AO187" i="13"/>
  <c r="AP187" i="13"/>
  <c r="AX187" i="13"/>
  <c r="AQ187" i="13"/>
  <c r="AV187" i="13"/>
  <c r="AB187" i="13"/>
  <c r="N207" i="6"/>
  <c r="Y207" i="6"/>
  <c r="P219" i="6"/>
  <c r="AD187" i="13" l="1"/>
  <c r="AH187" i="13"/>
  <c r="AI187" i="13"/>
  <c r="AL187" i="13"/>
  <c r="AN187" i="13"/>
  <c r="G187" i="13" s="1"/>
  <c r="AE187" i="13"/>
  <c r="AG187" i="13"/>
  <c r="AK187" i="13"/>
  <c r="AM187" i="13"/>
  <c r="AJ187" i="13"/>
  <c r="AF187" i="13"/>
  <c r="AB207" i="6"/>
  <c r="AA188" i="13" l="1"/>
  <c r="F187" i="13"/>
  <c r="AH207" i="6"/>
  <c r="AG207" i="6"/>
  <c r="AE207" i="6"/>
  <c r="AN207" i="6"/>
  <c r="G207" i="6" s="1"/>
  <c r="AF207" i="6"/>
  <c r="AL207" i="6"/>
  <c r="AJ207" i="6"/>
  <c r="AI207" i="6"/>
  <c r="AD207" i="6"/>
  <c r="AM207" i="6"/>
  <c r="AK207" i="6"/>
  <c r="I187" i="13" l="1"/>
  <c r="H187" i="13"/>
  <c r="Z188" i="13"/>
  <c r="V188" i="13"/>
  <c r="Q188" i="13"/>
  <c r="X201" i="13"/>
  <c r="U201" i="13"/>
  <c r="AA208" i="6"/>
  <c r="Q208" i="6" s="1"/>
  <c r="AC208" i="6" s="1"/>
  <c r="F207" i="6"/>
  <c r="AC188" i="13" l="1"/>
  <c r="N188" i="13"/>
  <c r="Y188" i="13"/>
  <c r="I207" i="6"/>
  <c r="H207" i="6"/>
  <c r="Z208" i="6"/>
  <c r="AX208" i="6"/>
  <c r="AT208" i="6"/>
  <c r="AU208" i="6"/>
  <c r="AQ208" i="6"/>
  <c r="AV208" i="6"/>
  <c r="AW208" i="6"/>
  <c r="AP208" i="6"/>
  <c r="AR208" i="6"/>
  <c r="AY208" i="6"/>
  <c r="AS208" i="6"/>
  <c r="AO208" i="6"/>
  <c r="U220" i="6"/>
  <c r="V220" i="6" s="1"/>
  <c r="P220" i="6"/>
  <c r="AB188" i="13" l="1"/>
  <c r="AQ188" i="13"/>
  <c r="AS188" i="13"/>
  <c r="AP188" i="13"/>
  <c r="AR188" i="13"/>
  <c r="AT188" i="13"/>
  <c r="AY188" i="13"/>
  <c r="AX188" i="13"/>
  <c r="AU188" i="13"/>
  <c r="AW188" i="13"/>
  <c r="AO188" i="13"/>
  <c r="AV188" i="13"/>
  <c r="Y208" i="6"/>
  <c r="N208" i="6"/>
  <c r="M220" i="6"/>
  <c r="X220" i="6"/>
  <c r="AH188" i="13" l="1"/>
  <c r="AL188" i="13"/>
  <c r="AD188" i="13"/>
  <c r="AI188" i="13"/>
  <c r="AF188" i="13"/>
  <c r="AM188" i="13"/>
  <c r="AE188" i="13"/>
  <c r="AJ188" i="13"/>
  <c r="AK188" i="13"/>
  <c r="AN188" i="13"/>
  <c r="G188" i="13" s="1"/>
  <c r="AG188" i="13"/>
  <c r="AB208" i="6"/>
  <c r="AD208" i="6" s="1"/>
  <c r="AG208" i="6" l="1"/>
  <c r="AI208" i="6"/>
  <c r="AM208" i="6"/>
  <c r="AK208" i="6"/>
  <c r="AF208" i="6"/>
  <c r="AJ208" i="6"/>
  <c r="AH208" i="6"/>
  <c r="AE208" i="6"/>
  <c r="AL208" i="6"/>
  <c r="AN208" i="6"/>
  <c r="G208" i="6" s="1"/>
  <c r="F188" i="13"/>
  <c r="AA189" i="13"/>
  <c r="M202" i="13"/>
  <c r="X202" i="13"/>
  <c r="P202" i="13"/>
  <c r="U202" i="13"/>
  <c r="AA209" i="6"/>
  <c r="Q209" i="6" s="1"/>
  <c r="AC209" i="6" s="1"/>
  <c r="F208" i="6"/>
  <c r="U221" i="6"/>
  <c r="V221" i="6" s="1"/>
  <c r="P221" i="6"/>
  <c r="V189" i="13" l="1"/>
  <c r="Q189" i="13"/>
  <c r="I188" i="13"/>
  <c r="H188" i="13"/>
  <c r="Z189" i="13"/>
  <c r="I208" i="6"/>
  <c r="H208" i="6"/>
  <c r="Z209" i="6"/>
  <c r="AQ209" i="6"/>
  <c r="AT209" i="6"/>
  <c r="AW209" i="6"/>
  <c r="AP209" i="6"/>
  <c r="AO209" i="6"/>
  <c r="AR209" i="6"/>
  <c r="AV209" i="6"/>
  <c r="AU209" i="6"/>
  <c r="AY209" i="6"/>
  <c r="AX209" i="6"/>
  <c r="AS209" i="6"/>
  <c r="M221" i="6"/>
  <c r="X221" i="6"/>
  <c r="Y189" i="13" l="1"/>
  <c r="N189" i="13"/>
  <c r="AB189" i="13" s="1"/>
  <c r="AC189" i="13"/>
  <c r="Y209" i="6"/>
  <c r="N209" i="6"/>
  <c r="AX189" i="13" l="1"/>
  <c r="AT189" i="13"/>
  <c r="AQ189" i="13"/>
  <c r="AY189" i="13"/>
  <c r="AP189" i="13"/>
  <c r="AR189" i="13"/>
  <c r="AO189" i="13"/>
  <c r="AS189" i="13"/>
  <c r="AW189" i="13"/>
  <c r="AU189" i="13"/>
  <c r="AV189" i="13"/>
  <c r="AF189" i="13"/>
  <c r="AL189" i="13"/>
  <c r="AD189" i="13"/>
  <c r="AG189" i="13"/>
  <c r="AE189" i="13"/>
  <c r="AK189" i="13"/>
  <c r="AH189" i="13"/>
  <c r="AN189" i="13"/>
  <c r="AJ189" i="13"/>
  <c r="AM189" i="13"/>
  <c r="AI189" i="13"/>
  <c r="AB209" i="6"/>
  <c r="AM209" i="6" s="1"/>
  <c r="G189" i="13" l="1"/>
  <c r="U200" i="13"/>
  <c r="AA190" i="13"/>
  <c r="F189" i="13"/>
  <c r="AI209" i="6"/>
  <c r="AD209" i="6"/>
  <c r="AE209" i="6"/>
  <c r="AJ209" i="6"/>
  <c r="AF209" i="6"/>
  <c r="AL209" i="6"/>
  <c r="AN209" i="6"/>
  <c r="G209" i="6" s="1"/>
  <c r="AA210" i="6" s="1"/>
  <c r="Q210" i="6" s="1"/>
  <c r="AC210" i="6" s="1"/>
  <c r="AK209" i="6"/>
  <c r="AG209" i="6"/>
  <c r="AH209" i="6"/>
  <c r="F209" i="6"/>
  <c r="P222" i="6"/>
  <c r="U222" i="6"/>
  <c r="V222" i="6" s="1"/>
  <c r="I189" i="13" l="1"/>
  <c r="X200" i="13"/>
  <c r="Z190" i="13"/>
  <c r="Q190" i="13"/>
  <c r="V190" i="13"/>
  <c r="H189" i="13"/>
  <c r="P203" i="13"/>
  <c r="U203" i="13"/>
  <c r="M203" i="13"/>
  <c r="X203" i="13"/>
  <c r="I209" i="6"/>
  <c r="H209" i="6"/>
  <c r="Z210" i="6"/>
  <c r="AY210" i="6"/>
  <c r="AQ210" i="6"/>
  <c r="AP210" i="6"/>
  <c r="AS210" i="6"/>
  <c r="AT210" i="6"/>
  <c r="AV210" i="6"/>
  <c r="AX210" i="6"/>
  <c r="AR210" i="6"/>
  <c r="AW210" i="6"/>
  <c r="AU210" i="6"/>
  <c r="AO210" i="6"/>
  <c r="M222" i="6"/>
  <c r="X222" i="6"/>
  <c r="AC190" i="13" l="1"/>
  <c r="AY190" i="13" s="1"/>
  <c r="Y190" i="13"/>
  <c r="N190" i="13"/>
  <c r="Y210" i="6"/>
  <c r="N210" i="6"/>
  <c r="AB210" i="6" s="1"/>
  <c r="AU190" i="13" l="1"/>
  <c r="AX190" i="13"/>
  <c r="AP190" i="13"/>
  <c r="AS190" i="13"/>
  <c r="AR190" i="13"/>
  <c r="AT190" i="13"/>
  <c r="AQ190" i="13"/>
  <c r="AV190" i="13"/>
  <c r="AW190" i="13"/>
  <c r="AO190" i="13"/>
  <c r="AB190" i="13"/>
  <c r="AM210" i="6"/>
  <c r="AJ210" i="6"/>
  <c r="AE210" i="6"/>
  <c r="AN210" i="6"/>
  <c r="G210" i="6" s="1"/>
  <c r="AG210" i="6"/>
  <c r="AD210" i="6"/>
  <c r="AK210" i="6"/>
  <c r="AL210" i="6"/>
  <c r="AI210" i="6"/>
  <c r="AF210" i="6"/>
  <c r="AH210" i="6"/>
  <c r="AL190" i="13" l="1"/>
  <c r="AN190" i="13"/>
  <c r="G190" i="13" s="1"/>
  <c r="AE190" i="13"/>
  <c r="AG190" i="13"/>
  <c r="AI190" i="13"/>
  <c r="AK190" i="13"/>
  <c r="AM190" i="13"/>
  <c r="AD190" i="13"/>
  <c r="AF190" i="13"/>
  <c r="AH190" i="13"/>
  <c r="AJ190" i="13"/>
  <c r="AA211" i="6"/>
  <c r="Q211" i="6" s="1"/>
  <c r="AC211" i="6" s="1"/>
  <c r="F210" i="6"/>
  <c r="U223" i="6"/>
  <c r="V223" i="6" s="1"/>
  <c r="P223" i="6"/>
  <c r="F190" i="13" l="1"/>
  <c r="H190" i="13" s="1"/>
  <c r="P201" i="13"/>
  <c r="AA191" i="13"/>
  <c r="P204" i="13"/>
  <c r="U204" i="13"/>
  <c r="M204" i="13"/>
  <c r="X204" i="13"/>
  <c r="I210" i="6"/>
  <c r="Z211" i="6"/>
  <c r="AO211" i="6"/>
  <c r="AW211" i="6"/>
  <c r="AP211" i="6"/>
  <c r="AY211" i="6"/>
  <c r="AS211" i="6"/>
  <c r="AV211" i="6"/>
  <c r="AT211" i="6"/>
  <c r="AX211" i="6"/>
  <c r="AR211" i="6"/>
  <c r="AQ211" i="6"/>
  <c r="AU211" i="6"/>
  <c r="H210" i="6"/>
  <c r="M223" i="6"/>
  <c r="X223" i="6"/>
  <c r="Q191" i="13" l="1"/>
  <c r="V191" i="13"/>
  <c r="AC191" i="13" s="1"/>
  <c r="I190" i="13"/>
  <c r="M201" i="13"/>
  <c r="Z191" i="13"/>
  <c r="N211" i="6"/>
  <c r="Y211" i="6"/>
  <c r="N191" i="13" l="1"/>
  <c r="Y191" i="13"/>
  <c r="AR191" i="13"/>
  <c r="AX191" i="13"/>
  <c r="AU191" i="13"/>
  <c r="AS191" i="13"/>
  <c r="AY191" i="13"/>
  <c r="AP191" i="13"/>
  <c r="AQ191" i="13"/>
  <c r="AT191" i="13"/>
  <c r="AV191" i="13"/>
  <c r="AW191" i="13"/>
  <c r="AO191" i="13"/>
  <c r="AB211" i="6"/>
  <c r="AM211" i="6" s="1"/>
  <c r="AB191" i="13" l="1"/>
  <c r="AK191" i="13"/>
  <c r="AD191" i="13"/>
  <c r="AH191" i="13"/>
  <c r="AF191" i="13"/>
  <c r="AG191" i="13"/>
  <c r="AJ191" i="13"/>
  <c r="AL191" i="13"/>
  <c r="AI191" i="13"/>
  <c r="AE191" i="13"/>
  <c r="AN191" i="13"/>
  <c r="G191" i="13" s="1"/>
  <c r="AM191" i="13"/>
  <c r="AH211" i="6"/>
  <c r="AF211" i="6"/>
  <c r="AD211" i="6"/>
  <c r="AG211" i="6"/>
  <c r="AL211" i="6"/>
  <c r="AJ211" i="6"/>
  <c r="AK211" i="6"/>
  <c r="AN211" i="6"/>
  <c r="G211" i="6" s="1"/>
  <c r="AE211" i="6"/>
  <c r="AI211" i="6"/>
  <c r="F211" i="6"/>
  <c r="AA212" i="6"/>
  <c r="Q212" i="6" s="1"/>
  <c r="AC212" i="6" s="1"/>
  <c r="U224" i="6"/>
  <c r="V224" i="6" s="1"/>
  <c r="P224" i="6"/>
  <c r="AA192" i="13" l="1"/>
  <c r="F191" i="13"/>
  <c r="M205" i="13"/>
  <c r="X205" i="13"/>
  <c r="P205" i="13"/>
  <c r="U205" i="13"/>
  <c r="AP212" i="6"/>
  <c r="AR212" i="6"/>
  <c r="AV212" i="6"/>
  <c r="AQ212" i="6"/>
  <c r="AT212" i="6"/>
  <c r="AW212" i="6"/>
  <c r="AS212" i="6"/>
  <c r="AX212" i="6"/>
  <c r="AU212" i="6"/>
  <c r="AY212" i="6"/>
  <c r="AO212" i="6"/>
  <c r="H211" i="6"/>
  <c r="I211" i="6"/>
  <c r="Z212" i="6"/>
  <c r="M224" i="6"/>
  <c r="X224" i="6"/>
  <c r="V192" i="13" l="1"/>
  <c r="Q192" i="13"/>
  <c r="H191" i="13"/>
  <c r="Z192" i="13"/>
  <c r="I191" i="13"/>
  <c r="N212" i="6"/>
  <c r="Y212" i="6"/>
  <c r="Y192" i="13" l="1"/>
  <c r="N192" i="13"/>
  <c r="AC192" i="13"/>
  <c r="AB212" i="6"/>
  <c r="AI212" i="6" s="1"/>
  <c r="AB192" i="13" l="1"/>
  <c r="AO192" i="13"/>
  <c r="AU192" i="13"/>
  <c r="AR192" i="13"/>
  <c r="AV192" i="13"/>
  <c r="AX192" i="13"/>
  <c r="AQ192" i="13"/>
  <c r="AW192" i="13"/>
  <c r="AP192" i="13"/>
  <c r="AY192" i="13"/>
  <c r="AT192" i="13"/>
  <c r="AS192" i="13"/>
  <c r="AI192" i="13"/>
  <c r="AD192" i="13"/>
  <c r="AF192" i="13"/>
  <c r="AH192" i="13"/>
  <c r="AE192" i="13"/>
  <c r="AK192" i="13"/>
  <c r="AG192" i="13"/>
  <c r="AN192" i="13"/>
  <c r="AL192" i="13"/>
  <c r="AJ192" i="13"/>
  <c r="AM192" i="13"/>
  <c r="AN212" i="6"/>
  <c r="G212" i="6" s="1"/>
  <c r="AD212" i="6"/>
  <c r="AJ212" i="6"/>
  <c r="AG212" i="6"/>
  <c r="AK212" i="6"/>
  <c r="AM212" i="6"/>
  <c r="AE212" i="6"/>
  <c r="AL212" i="6"/>
  <c r="AF212" i="6"/>
  <c r="AH212" i="6"/>
  <c r="AA213" i="6"/>
  <c r="Q213" i="6" s="1"/>
  <c r="AC213" i="6" s="1"/>
  <c r="U225" i="6"/>
  <c r="V225" i="6" s="1"/>
  <c r="P225" i="6"/>
  <c r="G192" i="13" l="1"/>
  <c r="F212" i="6"/>
  <c r="AA193" i="13"/>
  <c r="F192" i="13"/>
  <c r="M206" i="13"/>
  <c r="X206" i="13"/>
  <c r="P206" i="13"/>
  <c r="U206" i="13"/>
  <c r="AW213" i="6"/>
  <c r="AY213" i="6"/>
  <c r="AQ213" i="6"/>
  <c r="AO213" i="6"/>
  <c r="AP213" i="6"/>
  <c r="AU213" i="6"/>
  <c r="AX213" i="6"/>
  <c r="AS213" i="6"/>
  <c r="AV213" i="6"/>
  <c r="AT213" i="6"/>
  <c r="AR213" i="6"/>
  <c r="H212" i="6"/>
  <c r="I212" i="6"/>
  <c r="Z213" i="6"/>
  <c r="M225" i="6"/>
  <c r="X225" i="6"/>
  <c r="I192" i="13" l="1"/>
  <c r="H192" i="13"/>
  <c r="Z193" i="13"/>
  <c r="Q193" i="13"/>
  <c r="V193" i="13"/>
  <c r="Y213" i="6"/>
  <c r="N213" i="6"/>
  <c r="AC193" i="13" l="1"/>
  <c r="AQ193" i="13"/>
  <c r="AS193" i="13"/>
  <c r="AO193" i="13"/>
  <c r="AW193" i="13"/>
  <c r="AY193" i="13"/>
  <c r="AU193" i="13"/>
  <c r="AT193" i="13"/>
  <c r="AP193" i="13"/>
  <c r="AX193" i="13"/>
  <c r="AV193" i="13"/>
  <c r="AR193" i="13"/>
  <c r="Y193" i="13"/>
  <c r="N193" i="13"/>
  <c r="AB213" i="6"/>
  <c r="AB193" i="13" l="1"/>
  <c r="AM213" i="6"/>
  <c r="AF213" i="6"/>
  <c r="AI213" i="6"/>
  <c r="AD213" i="6"/>
  <c r="AH213" i="6"/>
  <c r="AN213" i="6"/>
  <c r="G213" i="6" s="1"/>
  <c r="AE213" i="6"/>
  <c r="AL213" i="6"/>
  <c r="AG213" i="6"/>
  <c r="AJ213" i="6"/>
  <c r="AK213" i="6"/>
  <c r="M226" i="6"/>
  <c r="X226" i="6"/>
  <c r="U226" i="6"/>
  <c r="V226" i="6" s="1"/>
  <c r="P226" i="6"/>
  <c r="AG193" i="13" l="1"/>
  <c r="AF193" i="13"/>
  <c r="AM193" i="13"/>
  <c r="AJ193" i="13"/>
  <c r="AL193" i="13"/>
  <c r="AD193" i="13"/>
  <c r="AH193" i="13"/>
  <c r="AE193" i="13"/>
  <c r="AI193" i="13"/>
  <c r="AN193" i="13"/>
  <c r="G193" i="13" s="1"/>
  <c r="AK193" i="13"/>
  <c r="P207" i="13"/>
  <c r="U207" i="13"/>
  <c r="F213" i="6"/>
  <c r="AA214" i="6"/>
  <c r="Q214" i="6" s="1"/>
  <c r="AC214" i="6" s="1"/>
  <c r="AA194" i="13" l="1"/>
  <c r="F193" i="13"/>
  <c r="M207" i="13"/>
  <c r="X207" i="13"/>
  <c r="AV214" i="6"/>
  <c r="AT214" i="6"/>
  <c r="AP214" i="6"/>
  <c r="AO214" i="6"/>
  <c r="AY214" i="6"/>
  <c r="AR214" i="6"/>
  <c r="AS214" i="6"/>
  <c r="AU214" i="6"/>
  <c r="AX214" i="6"/>
  <c r="AW214" i="6"/>
  <c r="AQ214" i="6"/>
  <c r="H213" i="6"/>
  <c r="I213" i="6"/>
  <c r="Z214" i="6"/>
  <c r="I193" i="13" l="1"/>
  <c r="H193" i="13"/>
  <c r="Z194" i="13"/>
  <c r="Q194" i="13"/>
  <c r="V194" i="13"/>
  <c r="N214" i="6"/>
  <c r="Y214" i="6"/>
  <c r="AC194" i="13" l="1"/>
  <c r="AP194" i="13" s="1"/>
  <c r="AT194" i="13"/>
  <c r="AV194" i="13"/>
  <c r="AX194" i="13"/>
  <c r="AO194" i="13"/>
  <c r="AQ194" i="13"/>
  <c r="AS194" i="13"/>
  <c r="AU194" i="13"/>
  <c r="AW194" i="13"/>
  <c r="AY194" i="13"/>
  <c r="AB214" i="6"/>
  <c r="AM214" i="6" s="1"/>
  <c r="Y194" i="13"/>
  <c r="N194" i="13"/>
  <c r="AN214" i="6" l="1"/>
  <c r="G214" i="6" s="1"/>
  <c r="AF214" i="6"/>
  <c r="AB194" i="13"/>
  <c r="AN194" i="13" s="1"/>
  <c r="G194" i="13" s="1"/>
  <c r="AR194" i="13"/>
  <c r="AL214" i="6"/>
  <c r="AH214" i="6"/>
  <c r="AI214" i="6"/>
  <c r="AG214" i="6"/>
  <c r="AE214" i="6"/>
  <c r="AJ214" i="6"/>
  <c r="AK214" i="6"/>
  <c r="AD214" i="6"/>
  <c r="AI194" i="13"/>
  <c r="AJ194" i="13"/>
  <c r="AL194" i="13"/>
  <c r="U208" i="13"/>
  <c r="P208" i="13"/>
  <c r="AA215" i="6"/>
  <c r="Q215" i="6" s="1"/>
  <c r="AC215" i="6" s="1"/>
  <c r="AF194" i="13" l="1"/>
  <c r="AG194" i="13"/>
  <c r="AE194" i="13"/>
  <c r="AM194" i="13"/>
  <c r="AD194" i="13"/>
  <c r="AH194" i="13"/>
  <c r="AK194" i="13"/>
  <c r="F214" i="6"/>
  <c r="F194" i="13"/>
  <c r="AA195" i="13"/>
  <c r="X208" i="13"/>
  <c r="M208" i="13"/>
  <c r="H214" i="6"/>
  <c r="I214" i="6"/>
  <c r="Z215" i="6"/>
  <c r="AT215" i="6"/>
  <c r="AR215" i="6"/>
  <c r="AX215" i="6"/>
  <c r="AQ215" i="6"/>
  <c r="AY215" i="6"/>
  <c r="AP215" i="6"/>
  <c r="AV215" i="6"/>
  <c r="AW215" i="6"/>
  <c r="AU215" i="6"/>
  <c r="AO215" i="6"/>
  <c r="AS215" i="6"/>
  <c r="P228" i="6"/>
  <c r="U228" i="6"/>
  <c r="V228" i="6" s="1"/>
  <c r="Q195" i="13" l="1"/>
  <c r="V195" i="13"/>
  <c r="AC195" i="13" s="1"/>
  <c r="I194" i="13"/>
  <c r="H194" i="13"/>
  <c r="Z195" i="13"/>
  <c r="Y215" i="6"/>
  <c r="N215" i="6"/>
  <c r="M228" i="6"/>
  <c r="X228" i="6"/>
  <c r="AQ195" i="13" l="1"/>
  <c r="AV195" i="13"/>
  <c r="AW195" i="13"/>
  <c r="AS195" i="13"/>
  <c r="AO195" i="13"/>
  <c r="AT195" i="13"/>
  <c r="AR195" i="13"/>
  <c r="AP195" i="13"/>
  <c r="AX195" i="13"/>
  <c r="AY195" i="13"/>
  <c r="AU195" i="13"/>
  <c r="N195" i="13"/>
  <c r="Y195" i="13"/>
  <c r="AB215" i="6"/>
  <c r="AN215" i="6" s="1"/>
  <c r="G215" i="6" s="1"/>
  <c r="AB195" i="13" l="1"/>
  <c r="AG195" i="13"/>
  <c r="AH195" i="13"/>
  <c r="AJ195" i="13"/>
  <c r="AE195" i="13"/>
  <c r="AL195" i="13"/>
  <c r="AD195" i="13"/>
  <c r="AM195" i="13"/>
  <c r="AK195" i="13"/>
  <c r="AN195" i="13"/>
  <c r="G195" i="13" s="1"/>
  <c r="AI195" i="13"/>
  <c r="AF195" i="13"/>
  <c r="AD215" i="6"/>
  <c r="AK215" i="6"/>
  <c r="AG215" i="6"/>
  <c r="AL215" i="6"/>
  <c r="AE215" i="6"/>
  <c r="AH215" i="6"/>
  <c r="AM215" i="6"/>
  <c r="AF215" i="6"/>
  <c r="AJ215" i="6"/>
  <c r="AI215" i="6"/>
  <c r="AA216" i="6"/>
  <c r="Q216" i="6" s="1"/>
  <c r="AC216" i="6" s="1"/>
  <c r="F215" i="6" l="1"/>
  <c r="AA196" i="13"/>
  <c r="F195" i="13"/>
  <c r="AW216" i="6"/>
  <c r="AR216" i="6"/>
  <c r="AX216" i="6"/>
  <c r="AO216" i="6"/>
  <c r="AT216" i="6"/>
  <c r="AV216" i="6"/>
  <c r="AP216" i="6"/>
  <c r="AU216" i="6"/>
  <c r="AS216" i="6"/>
  <c r="AQ216" i="6"/>
  <c r="AY216" i="6"/>
  <c r="H215" i="6"/>
  <c r="I215" i="6"/>
  <c r="Z216" i="6"/>
  <c r="U229" i="6"/>
  <c r="V229" i="6" s="1"/>
  <c r="X229" i="6"/>
  <c r="I195" i="13" l="1"/>
  <c r="H195" i="13"/>
  <c r="Z196" i="13"/>
  <c r="V196" i="13"/>
  <c r="Q196" i="13"/>
  <c r="N216" i="6"/>
  <c r="Y216" i="6"/>
  <c r="AC196" i="13" l="1"/>
  <c r="AR196" i="13"/>
  <c r="AV196" i="13"/>
  <c r="AO196" i="13"/>
  <c r="AX196" i="13"/>
  <c r="AW196" i="13"/>
  <c r="AU196" i="13"/>
  <c r="AQ196" i="13"/>
  <c r="AP196" i="13"/>
  <c r="AT196" i="13"/>
  <c r="AS196" i="13"/>
  <c r="AY196" i="13"/>
  <c r="Y196" i="13"/>
  <c r="N196" i="13"/>
  <c r="AB216" i="6"/>
  <c r="AE216" i="6" s="1"/>
  <c r="AG216" i="6"/>
  <c r="AJ216" i="6" l="1"/>
  <c r="AH216" i="6"/>
  <c r="AK216" i="6"/>
  <c r="AL216" i="6"/>
  <c r="AN216" i="6"/>
  <c r="G216" i="6" s="1"/>
  <c r="AD216" i="6"/>
  <c r="AI216" i="6"/>
  <c r="AF216" i="6"/>
  <c r="AM216" i="6"/>
  <c r="F216" i="6" s="1"/>
  <c r="AB196" i="13"/>
  <c r="AA217" i="6"/>
  <c r="Q217" i="6" s="1"/>
  <c r="AC217" i="6" s="1"/>
  <c r="P229" i="6"/>
  <c r="AM196" i="13" l="1"/>
  <c r="AD196" i="13"/>
  <c r="AL196" i="13"/>
  <c r="AE196" i="13"/>
  <c r="AF196" i="13"/>
  <c r="AH196" i="13"/>
  <c r="AJ196" i="13"/>
  <c r="AN196" i="13"/>
  <c r="G196" i="13" s="1"/>
  <c r="AG196" i="13"/>
  <c r="AI196" i="13"/>
  <c r="AK196" i="13"/>
  <c r="I216" i="6"/>
  <c r="H216" i="6"/>
  <c r="Z217" i="6"/>
  <c r="M229" i="6"/>
  <c r="AU217" i="6"/>
  <c r="AS217" i="6"/>
  <c r="AV217" i="6"/>
  <c r="AY217" i="6"/>
  <c r="AW217" i="6"/>
  <c r="AQ217" i="6"/>
  <c r="AR217" i="6"/>
  <c r="AP217" i="6"/>
  <c r="AO217" i="6"/>
  <c r="AT217" i="6"/>
  <c r="AX217" i="6"/>
  <c r="M230" i="6"/>
  <c r="X230" i="6"/>
  <c r="U230" i="6"/>
  <c r="V230" i="6" s="1"/>
  <c r="P230" i="6"/>
  <c r="AA197" i="13" l="1"/>
  <c r="F196" i="13"/>
  <c r="N217" i="6"/>
  <c r="Y217" i="6"/>
  <c r="Q197" i="13" l="1"/>
  <c r="V197" i="13"/>
  <c r="AC197" i="13" s="1"/>
  <c r="I196" i="13"/>
  <c r="H196" i="13"/>
  <c r="Z197" i="13"/>
  <c r="AB217" i="6"/>
  <c r="Y197" i="13" l="1"/>
  <c r="N197" i="13"/>
  <c r="AB197" i="13" s="1"/>
  <c r="AR197" i="13"/>
  <c r="AY197" i="13"/>
  <c r="AP197" i="13"/>
  <c r="AW197" i="13"/>
  <c r="AT197" i="13"/>
  <c r="AV197" i="13"/>
  <c r="AX197" i="13"/>
  <c r="AO197" i="13"/>
  <c r="AQ197" i="13"/>
  <c r="AS197" i="13"/>
  <c r="AU197" i="13"/>
  <c r="AI217" i="6"/>
  <c r="AK217" i="6"/>
  <c r="AD217" i="6"/>
  <c r="AH217" i="6"/>
  <c r="AF217" i="6"/>
  <c r="AN217" i="6"/>
  <c r="G217" i="6" s="1"/>
  <c r="AM217" i="6"/>
  <c r="AL217" i="6"/>
  <c r="AJ217" i="6"/>
  <c r="AE217" i="6"/>
  <c r="AG217" i="6"/>
  <c r="AN197" i="13" l="1"/>
  <c r="G197" i="13" s="1"/>
  <c r="AE197" i="13"/>
  <c r="AG197" i="13"/>
  <c r="AI197" i="13"/>
  <c r="AM197" i="13"/>
  <c r="AK197" i="13"/>
  <c r="AD197" i="13"/>
  <c r="AF197" i="13"/>
  <c r="AH197" i="13"/>
  <c r="AJ197" i="13"/>
  <c r="AL197" i="13"/>
  <c r="F217" i="6"/>
  <c r="U219" i="6"/>
  <c r="V219" i="6" s="1"/>
  <c r="AA218" i="6"/>
  <c r="Q218" i="6" s="1"/>
  <c r="AC218" i="6" s="1"/>
  <c r="U231" i="6"/>
  <c r="V231" i="6" s="1"/>
  <c r="P231" i="6"/>
  <c r="M231" i="6"/>
  <c r="X231" i="6"/>
  <c r="F197" i="13" l="1"/>
  <c r="U209" i="13"/>
  <c r="AA198" i="13"/>
  <c r="P210" i="13"/>
  <c r="U211" i="13"/>
  <c r="AQ218" i="6"/>
  <c r="AU218" i="6"/>
  <c r="AT218" i="6"/>
  <c r="AO218" i="6"/>
  <c r="AW218" i="6"/>
  <c r="AP218" i="6"/>
  <c r="AS218" i="6"/>
  <c r="AY218" i="6"/>
  <c r="AR218" i="6"/>
  <c r="AX218" i="6"/>
  <c r="AV218" i="6"/>
  <c r="H217" i="6"/>
  <c r="I217" i="6"/>
  <c r="X219" i="6"/>
  <c r="Z218" i="6"/>
  <c r="Q198" i="13" l="1"/>
  <c r="V198" i="13"/>
  <c r="AC198" i="13" s="1"/>
  <c r="H197" i="13"/>
  <c r="I197" i="13"/>
  <c r="X209" i="13"/>
  <c r="M210" i="13"/>
  <c r="Z198" i="13"/>
  <c r="X211" i="13"/>
  <c r="N218" i="6"/>
  <c r="Y218" i="6"/>
  <c r="N198" i="13" l="1"/>
  <c r="Y198" i="13"/>
  <c r="AQ198" i="13"/>
  <c r="AY198" i="13"/>
  <c r="AR198" i="13"/>
  <c r="AW198" i="13"/>
  <c r="AT198" i="13"/>
  <c r="AP198" i="13"/>
  <c r="AX198" i="13"/>
  <c r="AO198" i="13"/>
  <c r="AV198" i="13"/>
  <c r="AS198" i="13"/>
  <c r="AU198" i="13"/>
  <c r="AB218" i="6"/>
  <c r="AG218" i="6" s="1"/>
  <c r="U232" i="6"/>
  <c r="V232" i="6" s="1"/>
  <c r="P232" i="6"/>
  <c r="AH218" i="6" l="1"/>
  <c r="AE218" i="6"/>
  <c r="AD218" i="6"/>
  <c r="AN218" i="6"/>
  <c r="G218" i="6" s="1"/>
  <c r="AF218" i="6"/>
  <c r="AK218" i="6"/>
  <c r="AJ218" i="6"/>
  <c r="AM218" i="6"/>
  <c r="AI218" i="6"/>
  <c r="AL218" i="6"/>
  <c r="AB198" i="13"/>
  <c r="F218" i="6"/>
  <c r="AA219" i="6"/>
  <c r="Q219" i="6" s="1"/>
  <c r="AC219" i="6" s="1"/>
  <c r="U227" i="6"/>
  <c r="V227" i="6" s="1"/>
  <c r="M232" i="6"/>
  <c r="X232" i="6"/>
  <c r="AN198" i="13" l="1"/>
  <c r="G198" i="13" s="1"/>
  <c r="AF198" i="13"/>
  <c r="AD198" i="13"/>
  <c r="AI198" i="13"/>
  <c r="AL198" i="13"/>
  <c r="AE198" i="13"/>
  <c r="AJ198" i="13"/>
  <c r="AG198" i="13"/>
  <c r="AH198" i="13"/>
  <c r="AK198" i="13"/>
  <c r="AM198" i="13"/>
  <c r="AO219" i="6"/>
  <c r="AQ219" i="6"/>
  <c r="AY219" i="6"/>
  <c r="AU219" i="6"/>
  <c r="AT219" i="6"/>
  <c r="AV219" i="6"/>
  <c r="AW219" i="6"/>
  <c r="AR219" i="6"/>
  <c r="AS219" i="6"/>
  <c r="AP219" i="6"/>
  <c r="AX219" i="6"/>
  <c r="H218" i="6"/>
  <c r="I218" i="6"/>
  <c r="Z219" i="6"/>
  <c r="X227" i="6"/>
  <c r="F198" i="13" l="1"/>
  <c r="AA199" i="13"/>
  <c r="P211" i="13"/>
  <c r="P212" i="13"/>
  <c r="U212" i="13"/>
  <c r="N219" i="6"/>
  <c r="Y219" i="6"/>
  <c r="Q199" i="13" l="1"/>
  <c r="V199" i="13"/>
  <c r="AC199" i="13" s="1"/>
  <c r="I198" i="13"/>
  <c r="H198" i="13"/>
  <c r="Z199" i="13"/>
  <c r="M211" i="13"/>
  <c r="M212" i="13"/>
  <c r="X212" i="13"/>
  <c r="AB219" i="6"/>
  <c r="P233" i="6"/>
  <c r="U233" i="6"/>
  <c r="V233" i="6" s="1"/>
  <c r="AR199" i="13" l="1"/>
  <c r="AO199" i="13"/>
  <c r="AV199" i="13"/>
  <c r="AS199" i="13"/>
  <c r="AX199" i="13"/>
  <c r="AY199" i="13"/>
  <c r="AU199" i="13"/>
  <c r="AQ199" i="13"/>
  <c r="AW199" i="13"/>
  <c r="AT199" i="13"/>
  <c r="AP199" i="13"/>
  <c r="Y199" i="13"/>
  <c r="N199" i="13"/>
  <c r="AG219" i="6"/>
  <c r="AD219" i="6"/>
  <c r="AN219" i="6"/>
  <c r="G219" i="6" s="1"/>
  <c r="AH219" i="6"/>
  <c r="AF219" i="6"/>
  <c r="AL219" i="6"/>
  <c r="AM219" i="6"/>
  <c r="AJ219" i="6"/>
  <c r="AE219" i="6"/>
  <c r="AK219" i="6"/>
  <c r="AI219" i="6"/>
  <c r="M233" i="6"/>
  <c r="X233" i="6"/>
  <c r="AB199" i="13" l="1"/>
  <c r="AA220" i="6"/>
  <c r="Q220" i="6" s="1"/>
  <c r="AC220" i="6" s="1"/>
  <c r="F219" i="6"/>
  <c r="AI199" i="13" l="1"/>
  <c r="AL199" i="13"/>
  <c r="AM199" i="13"/>
  <c r="AD199" i="13"/>
  <c r="AJ199" i="13"/>
  <c r="AE199" i="13"/>
  <c r="AK199" i="13"/>
  <c r="AH199" i="13"/>
  <c r="AF199" i="13"/>
  <c r="AG199" i="13"/>
  <c r="AN199" i="13"/>
  <c r="G199" i="13" s="1"/>
  <c r="P213" i="13"/>
  <c r="U213" i="13"/>
  <c r="I219" i="6"/>
  <c r="H219" i="6"/>
  <c r="Z220" i="6"/>
  <c r="AS220" i="6"/>
  <c r="AQ220" i="6"/>
  <c r="AX220" i="6"/>
  <c r="AY220" i="6"/>
  <c r="AR220" i="6"/>
  <c r="AO220" i="6"/>
  <c r="AW220" i="6"/>
  <c r="AT220" i="6"/>
  <c r="AU220" i="6"/>
  <c r="AP220" i="6"/>
  <c r="AV220" i="6"/>
  <c r="U234" i="6"/>
  <c r="V234" i="6" s="1"/>
  <c r="P234" i="6"/>
  <c r="F199" i="13" l="1"/>
  <c r="P209" i="13"/>
  <c r="U210" i="13"/>
  <c r="AA200" i="13"/>
  <c r="M213" i="13"/>
  <c r="X213" i="13"/>
  <c r="Y220" i="6"/>
  <c r="N220" i="6"/>
  <c r="M234" i="6"/>
  <c r="X234" i="6"/>
  <c r="Q200" i="13" l="1"/>
  <c r="V200" i="13"/>
  <c r="AC200" i="13" s="1"/>
  <c r="I199" i="13"/>
  <c r="H199" i="13"/>
  <c r="M209" i="13"/>
  <c r="X210" i="13"/>
  <c r="Z200" i="13"/>
  <c r="AB220" i="6"/>
  <c r="AL220" i="6" s="1"/>
  <c r="AK220" i="6"/>
  <c r="AH220" i="6"/>
  <c r="AE220" i="6"/>
  <c r="AD220" i="6"/>
  <c r="AJ220" i="6"/>
  <c r="AM220" i="6"/>
  <c r="AN220" i="6"/>
  <c r="G220" i="6" s="1"/>
  <c r="N200" i="13" l="1"/>
  <c r="Y200" i="13"/>
  <c r="AU200" i="13"/>
  <c r="AQ200" i="13"/>
  <c r="AY200" i="13"/>
  <c r="AP200" i="13"/>
  <c r="AR200" i="13"/>
  <c r="AT200" i="13"/>
  <c r="AV200" i="13"/>
  <c r="AO200" i="13"/>
  <c r="AW200" i="13"/>
  <c r="AS200" i="13"/>
  <c r="AX200" i="13"/>
  <c r="AF220" i="6"/>
  <c r="AI220" i="6"/>
  <c r="AG220" i="6"/>
  <c r="AA221" i="6"/>
  <c r="Q221" i="6" s="1"/>
  <c r="AC221" i="6" s="1"/>
  <c r="F220" i="6" l="1"/>
  <c r="AB200" i="13"/>
  <c r="P214" i="13"/>
  <c r="U214" i="13"/>
  <c r="M214" i="13"/>
  <c r="X214" i="13"/>
  <c r="AW221" i="6"/>
  <c r="AO221" i="6"/>
  <c r="AR221" i="6"/>
  <c r="AS221" i="6"/>
  <c r="AV221" i="6"/>
  <c r="AT221" i="6"/>
  <c r="AQ221" i="6"/>
  <c r="AP221" i="6"/>
  <c r="AX221" i="6"/>
  <c r="AU221" i="6"/>
  <c r="AY221" i="6"/>
  <c r="I220" i="6"/>
  <c r="H220" i="6"/>
  <c r="Z221" i="6"/>
  <c r="AJ200" i="13" l="1"/>
  <c r="AE200" i="13"/>
  <c r="AM200" i="13"/>
  <c r="AK200" i="13"/>
  <c r="AF200" i="13"/>
  <c r="AH200" i="13"/>
  <c r="AL200" i="13"/>
  <c r="AD200" i="13"/>
  <c r="AI200" i="13"/>
  <c r="AG200" i="13"/>
  <c r="AN200" i="13"/>
  <c r="G200" i="13" s="1"/>
  <c r="Y221" i="6"/>
  <c r="N221" i="6"/>
  <c r="P235" i="6"/>
  <c r="U235" i="6"/>
  <c r="V235" i="6" s="1"/>
  <c r="F200" i="13" l="1"/>
  <c r="AA201" i="13"/>
  <c r="AB221" i="6"/>
  <c r="AH221" i="6" s="1"/>
  <c r="M235" i="6"/>
  <c r="X235" i="6"/>
  <c r="AI221" i="6" l="1"/>
  <c r="AD221" i="6"/>
  <c r="AF221" i="6"/>
  <c r="AM221" i="6"/>
  <c r="AK221" i="6"/>
  <c r="Q201" i="13"/>
  <c r="V201" i="13"/>
  <c r="AG221" i="6"/>
  <c r="AN221" i="6"/>
  <c r="G221" i="6" s="1"/>
  <c r="AJ221" i="6"/>
  <c r="AL221" i="6"/>
  <c r="AE221" i="6"/>
  <c r="I200" i="13"/>
  <c r="H200" i="13"/>
  <c r="Z201" i="13"/>
  <c r="AA222" i="6"/>
  <c r="Q222" i="6" s="1"/>
  <c r="AC222" i="6" s="1"/>
  <c r="F221" i="6" l="1"/>
  <c r="AC201" i="13"/>
  <c r="AO201" i="13" s="1"/>
  <c r="N201" i="13"/>
  <c r="Y201" i="13"/>
  <c r="AQ201" i="13"/>
  <c r="AY201" i="13"/>
  <c r="AS201" i="13"/>
  <c r="AW201" i="13"/>
  <c r="AT201" i="13"/>
  <c r="AR201" i="13"/>
  <c r="AV201" i="13"/>
  <c r="AX201" i="13"/>
  <c r="U215" i="13"/>
  <c r="P215" i="13"/>
  <c r="X215" i="13"/>
  <c r="M215" i="13"/>
  <c r="AW222" i="6"/>
  <c r="AQ222" i="6"/>
  <c r="AT222" i="6"/>
  <c r="AP222" i="6"/>
  <c r="AO222" i="6"/>
  <c r="AX222" i="6"/>
  <c r="AY222" i="6"/>
  <c r="AU222" i="6"/>
  <c r="AV222" i="6"/>
  <c r="AR222" i="6"/>
  <c r="AS222" i="6"/>
  <c r="H221" i="6"/>
  <c r="I221" i="6"/>
  <c r="Z222" i="6"/>
  <c r="AP201" i="13" l="1"/>
  <c r="AU201" i="13"/>
  <c r="AB201" i="13"/>
  <c r="Y222" i="6"/>
  <c r="N222" i="6"/>
  <c r="M236" i="6"/>
  <c r="X236" i="6"/>
  <c r="P236" i="6"/>
  <c r="U236" i="6"/>
  <c r="V236" i="6" s="1"/>
  <c r="AE201" i="13" l="1"/>
  <c r="AF201" i="13"/>
  <c r="AH201" i="13"/>
  <c r="AK201" i="13"/>
  <c r="AI201" i="13"/>
  <c r="AN201" i="13"/>
  <c r="G201" i="13" s="1"/>
  <c r="AL201" i="13"/>
  <c r="AG201" i="13"/>
  <c r="AJ201" i="13"/>
  <c r="AD201" i="13"/>
  <c r="AM201" i="13"/>
  <c r="AB222" i="6"/>
  <c r="AD222" i="6" s="1"/>
  <c r="F201" i="13" l="1"/>
  <c r="AE222" i="6"/>
  <c r="AG222" i="6"/>
  <c r="AK222" i="6"/>
  <c r="AL222" i="6"/>
  <c r="AJ222" i="6"/>
  <c r="AF222" i="6"/>
  <c r="AM222" i="6"/>
  <c r="AH222" i="6"/>
  <c r="AN222" i="6"/>
  <c r="G222" i="6" s="1"/>
  <c r="AI222" i="6"/>
  <c r="AA202" i="13"/>
  <c r="H201" i="13"/>
  <c r="I201" i="13"/>
  <c r="Z202" i="13"/>
  <c r="AA223" i="6"/>
  <c r="Q223" i="6" s="1"/>
  <c r="AC223" i="6" s="1"/>
  <c r="F222" i="6" l="1"/>
  <c r="Q202" i="13"/>
  <c r="V202" i="13"/>
  <c r="AC202" i="13" s="1"/>
  <c r="Y202" i="13"/>
  <c r="N202" i="13"/>
  <c r="P216" i="13"/>
  <c r="I222" i="6"/>
  <c r="H222" i="6"/>
  <c r="Z223" i="6"/>
  <c r="AO223" i="6"/>
  <c r="AQ223" i="6"/>
  <c r="AW223" i="6"/>
  <c r="AY223" i="6"/>
  <c r="AX223" i="6"/>
  <c r="AS223" i="6"/>
  <c r="AU223" i="6"/>
  <c r="AP223" i="6"/>
  <c r="AR223" i="6"/>
  <c r="AT223" i="6"/>
  <c r="AV223" i="6"/>
  <c r="U237" i="6"/>
  <c r="V237" i="6" s="1"/>
  <c r="P237" i="6"/>
  <c r="AB202" i="13" l="1"/>
  <c r="AY202" i="13"/>
  <c r="AT202" i="13"/>
  <c r="AQ202" i="13"/>
  <c r="AO202" i="13"/>
  <c r="AU202" i="13"/>
  <c r="AW202" i="13"/>
  <c r="AX202" i="13"/>
  <c r="AP202" i="13"/>
  <c r="AR202" i="13"/>
  <c r="AS202" i="13"/>
  <c r="AV202" i="13"/>
  <c r="M216" i="13"/>
  <c r="N223" i="6"/>
  <c r="Y223" i="6"/>
  <c r="M237" i="6"/>
  <c r="X237" i="6"/>
  <c r="AN202" i="13" l="1"/>
  <c r="G202" i="13" s="1"/>
  <c r="AD202" i="13"/>
  <c r="AL202" i="13"/>
  <c r="AJ202" i="13"/>
  <c r="AE202" i="13"/>
  <c r="AG202" i="13"/>
  <c r="AH202" i="13"/>
  <c r="AK202" i="13"/>
  <c r="AM202" i="13"/>
  <c r="AI202" i="13"/>
  <c r="AF202" i="13"/>
  <c r="AB223" i="6"/>
  <c r="F202" i="13" l="1"/>
  <c r="AA203" i="13"/>
  <c r="AN223" i="6"/>
  <c r="G223" i="6" s="1"/>
  <c r="AM223" i="6"/>
  <c r="AF223" i="6"/>
  <c r="AD223" i="6"/>
  <c r="AL223" i="6"/>
  <c r="AH223" i="6"/>
  <c r="AK223" i="6"/>
  <c r="AJ223" i="6"/>
  <c r="AE223" i="6"/>
  <c r="AG223" i="6"/>
  <c r="AI223" i="6"/>
  <c r="Q203" i="13" l="1"/>
  <c r="V203" i="13"/>
  <c r="AC203" i="13" s="1"/>
  <c r="I202" i="13"/>
  <c r="H202" i="13"/>
  <c r="Z203" i="13"/>
  <c r="X217" i="13"/>
  <c r="U217" i="13"/>
  <c r="F223" i="6"/>
  <c r="AA224" i="6"/>
  <c r="Q224" i="6" s="1"/>
  <c r="AC224" i="6" s="1"/>
  <c r="N203" i="13" l="1"/>
  <c r="Y203" i="13"/>
  <c r="AR203" i="13"/>
  <c r="AT203" i="13"/>
  <c r="AV203" i="13"/>
  <c r="AX203" i="13"/>
  <c r="AO203" i="13"/>
  <c r="AQ203" i="13"/>
  <c r="AS203" i="13"/>
  <c r="AU203" i="13"/>
  <c r="AW203" i="13"/>
  <c r="AY203" i="13"/>
  <c r="AP203" i="13"/>
  <c r="AV224" i="6"/>
  <c r="AT224" i="6"/>
  <c r="AX224" i="6"/>
  <c r="AY224" i="6"/>
  <c r="AQ224" i="6"/>
  <c r="AU224" i="6"/>
  <c r="AS224" i="6"/>
  <c r="AP224" i="6"/>
  <c r="AR224" i="6"/>
  <c r="AW224" i="6"/>
  <c r="AO224" i="6"/>
  <c r="I223" i="6"/>
  <c r="H223" i="6"/>
  <c r="Z224" i="6"/>
  <c r="AB203" i="13" l="1"/>
  <c r="N224" i="6"/>
  <c r="Y224" i="6"/>
  <c r="AI203" i="13" l="1"/>
  <c r="AL203" i="13"/>
  <c r="AD203" i="13"/>
  <c r="AE203" i="13"/>
  <c r="AH203" i="13"/>
  <c r="AJ203" i="13"/>
  <c r="AF203" i="13"/>
  <c r="AN203" i="13"/>
  <c r="G203" i="13" s="1"/>
  <c r="AK203" i="13"/>
  <c r="AG203" i="13"/>
  <c r="AM203" i="13"/>
  <c r="X218" i="13"/>
  <c r="AB224" i="6"/>
  <c r="AA204" i="13" l="1"/>
  <c r="P217" i="13"/>
  <c r="F203" i="13"/>
  <c r="U218" i="13"/>
  <c r="AK224" i="6"/>
  <c r="AI224" i="6"/>
  <c r="AF224" i="6"/>
  <c r="AL224" i="6"/>
  <c r="AM224" i="6"/>
  <c r="AH224" i="6"/>
  <c r="AG224" i="6"/>
  <c r="AD224" i="6"/>
  <c r="AN224" i="6"/>
  <c r="G224" i="6" s="1"/>
  <c r="U239" i="6" s="1"/>
  <c r="V239" i="6" s="1"/>
  <c r="AE224" i="6"/>
  <c r="AJ224" i="6"/>
  <c r="P239" i="6"/>
  <c r="I203" i="13" l="1"/>
  <c r="Z204" i="13"/>
  <c r="M217" i="13"/>
  <c r="V204" i="13"/>
  <c r="Q204" i="13"/>
  <c r="H203" i="13"/>
  <c r="F224" i="6"/>
  <c r="P227" i="6"/>
  <c r="AA225" i="6"/>
  <c r="Q225" i="6" s="1"/>
  <c r="AC225" i="6" s="1"/>
  <c r="M239" i="6"/>
  <c r="X239" i="6"/>
  <c r="AC204" i="13" l="1"/>
  <c r="AR204" i="13"/>
  <c r="AX204" i="13"/>
  <c r="AU204" i="13"/>
  <c r="AS204" i="13"/>
  <c r="AY204" i="13"/>
  <c r="AP204" i="13"/>
  <c r="AV204" i="13"/>
  <c r="AT204" i="13"/>
  <c r="AQ204" i="13"/>
  <c r="AW204" i="13"/>
  <c r="AO204" i="13"/>
  <c r="N204" i="13"/>
  <c r="Y204" i="13"/>
  <c r="X219" i="13"/>
  <c r="AQ225" i="6"/>
  <c r="AR225" i="6"/>
  <c r="AP225" i="6"/>
  <c r="AU225" i="6"/>
  <c r="AW225" i="6"/>
  <c r="AO225" i="6"/>
  <c r="AY225" i="6"/>
  <c r="AS225" i="6"/>
  <c r="AX225" i="6"/>
  <c r="AV225" i="6"/>
  <c r="AT225" i="6"/>
  <c r="I224" i="6"/>
  <c r="H224" i="6"/>
  <c r="M227" i="6"/>
  <c r="Z225" i="6"/>
  <c r="AB204" i="13" l="1"/>
  <c r="AM204" i="13"/>
  <c r="AE204" i="13"/>
  <c r="AF204" i="13"/>
  <c r="AH204" i="13"/>
  <c r="AN204" i="13"/>
  <c r="G204" i="13" s="1"/>
  <c r="AL204" i="13"/>
  <c r="AI204" i="13"/>
  <c r="AJ204" i="13"/>
  <c r="AG204" i="13"/>
  <c r="AD204" i="13"/>
  <c r="AK204" i="13"/>
  <c r="Y225" i="6"/>
  <c r="N225" i="6"/>
  <c r="F204" i="13" l="1"/>
  <c r="AA205" i="13"/>
  <c r="P218" i="13"/>
  <c r="U219" i="13"/>
  <c r="AB225" i="6"/>
  <c r="AG225" i="6" s="1"/>
  <c r="M240" i="6"/>
  <c r="X240" i="6"/>
  <c r="U240" i="6"/>
  <c r="V240" i="6" s="1"/>
  <c r="P240" i="6"/>
  <c r="Q205" i="13" l="1"/>
  <c r="V205" i="13"/>
  <c r="AC205" i="13" s="1"/>
  <c r="I204" i="13"/>
  <c r="H204" i="13"/>
  <c r="M218" i="13"/>
  <c r="Z205" i="13"/>
  <c r="AL225" i="6"/>
  <c r="AI225" i="6"/>
  <c r="AF225" i="6"/>
  <c r="AJ225" i="6"/>
  <c r="AN225" i="6"/>
  <c r="G225" i="6" s="1"/>
  <c r="AM225" i="6"/>
  <c r="AE225" i="6"/>
  <c r="AK225" i="6"/>
  <c r="AH225" i="6"/>
  <c r="AD225" i="6"/>
  <c r="AA226" i="6"/>
  <c r="Q226" i="6" s="1"/>
  <c r="AC226" i="6" s="1"/>
  <c r="N205" i="13" l="1"/>
  <c r="Y205" i="13"/>
  <c r="AT205" i="13"/>
  <c r="AS205" i="13"/>
  <c r="AQ205" i="13"/>
  <c r="AY205" i="13"/>
  <c r="AW205" i="13"/>
  <c r="AU205" i="13"/>
  <c r="AR205" i="13"/>
  <c r="AP205" i="13"/>
  <c r="AX205" i="13"/>
  <c r="AV205" i="13"/>
  <c r="AO205" i="13"/>
  <c r="F225" i="6"/>
  <c r="H225" i="6" s="1"/>
  <c r="M220" i="13"/>
  <c r="X220" i="13"/>
  <c r="Z226" i="6"/>
  <c r="AP226" i="6"/>
  <c r="AX226" i="6"/>
  <c r="AS226" i="6"/>
  <c r="AW226" i="6"/>
  <c r="AT226" i="6"/>
  <c r="AU226" i="6"/>
  <c r="AY226" i="6"/>
  <c r="AV226" i="6"/>
  <c r="AQ226" i="6"/>
  <c r="AO226" i="6"/>
  <c r="AR226" i="6"/>
  <c r="I225" i="6" l="1"/>
  <c r="AB205" i="13"/>
  <c r="Y226" i="6"/>
  <c r="N226" i="6"/>
  <c r="U241" i="6"/>
  <c r="V241" i="6" s="1"/>
  <c r="P241" i="6"/>
  <c r="AJ205" i="13" l="1"/>
  <c r="AL205" i="13"/>
  <c r="AN205" i="13"/>
  <c r="G205" i="13" s="1"/>
  <c r="AE205" i="13"/>
  <c r="AG205" i="13"/>
  <c r="AI205" i="13"/>
  <c r="AK205" i="13"/>
  <c r="AM205" i="13"/>
  <c r="AD205" i="13"/>
  <c r="AF205" i="13"/>
  <c r="AH205" i="13"/>
  <c r="AB226" i="6"/>
  <c r="AH226" i="6" s="1"/>
  <c r="M241" i="6"/>
  <c r="X241" i="6"/>
  <c r="AG226" i="6" l="1"/>
  <c r="AD226" i="6"/>
  <c r="AK226" i="6"/>
  <c r="AE226" i="6"/>
  <c r="AF226" i="6"/>
  <c r="AL226" i="6"/>
  <c r="AM226" i="6"/>
  <c r="AJ226" i="6"/>
  <c r="AI226" i="6"/>
  <c r="AN226" i="6"/>
  <c r="G226" i="6" s="1"/>
  <c r="AA206" i="13"/>
  <c r="F205" i="13"/>
  <c r="P220" i="13"/>
  <c r="U220" i="13"/>
  <c r="F226" i="6"/>
  <c r="AA227" i="6"/>
  <c r="Q227" i="6" s="1"/>
  <c r="AC227" i="6" s="1"/>
  <c r="H205" i="13" l="1"/>
  <c r="I205" i="13"/>
  <c r="Z206" i="13"/>
  <c r="Q206" i="13"/>
  <c r="V206" i="13"/>
  <c r="AR227" i="6"/>
  <c r="AP227" i="6"/>
  <c r="AV227" i="6"/>
  <c r="AO227" i="6"/>
  <c r="AU227" i="6"/>
  <c r="AW227" i="6"/>
  <c r="AY227" i="6"/>
  <c r="AS227" i="6"/>
  <c r="AT227" i="6"/>
  <c r="AQ227" i="6"/>
  <c r="AX227" i="6"/>
  <c r="H226" i="6"/>
  <c r="I226" i="6"/>
  <c r="Z227" i="6"/>
  <c r="P242" i="6"/>
  <c r="U242" i="6"/>
  <c r="V242" i="6" s="1"/>
  <c r="M242" i="6"/>
  <c r="X242" i="6"/>
  <c r="N206" i="13" l="1"/>
  <c r="Y206" i="13"/>
  <c r="AC206" i="13"/>
  <c r="M221" i="13"/>
  <c r="X221" i="13"/>
  <c r="Y227" i="6"/>
  <c r="N227" i="6"/>
  <c r="AW206" i="13" l="1"/>
  <c r="AY206" i="13"/>
  <c r="AP206" i="13"/>
  <c r="AR206" i="13"/>
  <c r="AS206" i="13"/>
  <c r="AO206" i="13"/>
  <c r="AQ206" i="13"/>
  <c r="AT206" i="13"/>
  <c r="AX206" i="13"/>
  <c r="AU206" i="13"/>
  <c r="AV206" i="13"/>
  <c r="AB206" i="13"/>
  <c r="AB227" i="6"/>
  <c r="AK227" i="6"/>
  <c r="AI227" i="6"/>
  <c r="AD227" i="6"/>
  <c r="AH227" i="6"/>
  <c r="AF227" i="6"/>
  <c r="AG227" i="6"/>
  <c r="AM227" i="6"/>
  <c r="AL227" i="6"/>
  <c r="AJ227" i="6"/>
  <c r="AN227" i="6"/>
  <c r="G227" i="6" s="1"/>
  <c r="AE227" i="6"/>
  <c r="AL206" i="13" l="1"/>
  <c r="AD206" i="13"/>
  <c r="AJ206" i="13"/>
  <c r="AG206" i="13"/>
  <c r="AE206" i="13"/>
  <c r="AK206" i="13"/>
  <c r="AM206" i="13"/>
  <c r="AH206" i="13"/>
  <c r="AF206" i="13"/>
  <c r="AN206" i="13"/>
  <c r="G206" i="13" s="1"/>
  <c r="AI206" i="13"/>
  <c r="P221" i="13"/>
  <c r="U221" i="13"/>
  <c r="F227" i="6"/>
  <c r="AA228" i="6"/>
  <c r="Q228" i="6" s="1"/>
  <c r="AC228" i="6" s="1"/>
  <c r="P238" i="6"/>
  <c r="P243" i="6"/>
  <c r="U243" i="6"/>
  <c r="V243" i="6" s="1"/>
  <c r="P219" i="13" l="1"/>
  <c r="AA207" i="13"/>
  <c r="F206" i="13"/>
  <c r="AX228" i="6"/>
  <c r="AV228" i="6"/>
  <c r="AS228" i="6"/>
  <c r="AR228" i="6"/>
  <c r="AT228" i="6"/>
  <c r="AU228" i="6"/>
  <c r="AO228" i="6"/>
  <c r="AP228" i="6"/>
  <c r="AQ228" i="6"/>
  <c r="AY228" i="6"/>
  <c r="AW228" i="6"/>
  <c r="I227" i="6"/>
  <c r="H227" i="6"/>
  <c r="Z228" i="6"/>
  <c r="M238" i="6"/>
  <c r="M243" i="6"/>
  <c r="X243" i="6"/>
  <c r="I206" i="13" l="1"/>
  <c r="H206" i="13"/>
  <c r="M219" i="13"/>
  <c r="Z207" i="13"/>
  <c r="Q207" i="13"/>
  <c r="V207" i="13"/>
  <c r="AC207" i="13" s="1"/>
  <c r="X222" i="13"/>
  <c r="Y228" i="6"/>
  <c r="N228" i="6"/>
  <c r="Y207" i="13" l="1"/>
  <c r="N207" i="13"/>
  <c r="AB207" i="13" s="1"/>
  <c r="AP207" i="13"/>
  <c r="AS207" i="13"/>
  <c r="AY207" i="13"/>
  <c r="AV207" i="13"/>
  <c r="AT207" i="13"/>
  <c r="AO207" i="13"/>
  <c r="AW207" i="13"/>
  <c r="AQ207" i="13"/>
  <c r="AU207" i="13"/>
  <c r="AR207" i="13"/>
  <c r="AX207" i="13"/>
  <c r="U222" i="13"/>
  <c r="AB228" i="6"/>
  <c r="AI228" i="6" s="1"/>
  <c r="U244" i="6"/>
  <c r="V244" i="6" s="1"/>
  <c r="P244" i="6"/>
  <c r="AJ228" i="6" l="1"/>
  <c r="AD228" i="6"/>
  <c r="AE228" i="6"/>
  <c r="AL228" i="6"/>
  <c r="AN228" i="6"/>
  <c r="G228" i="6" s="1"/>
  <c r="AF228" i="6"/>
  <c r="AG228" i="6"/>
  <c r="AM228" i="6"/>
  <c r="AH228" i="6"/>
  <c r="AK228" i="6"/>
  <c r="AH207" i="13"/>
  <c r="AD207" i="13"/>
  <c r="AM207" i="13"/>
  <c r="AI207" i="13"/>
  <c r="AG207" i="13"/>
  <c r="AL207" i="13"/>
  <c r="AJ207" i="13"/>
  <c r="AK207" i="13"/>
  <c r="AE207" i="13"/>
  <c r="AF207" i="13"/>
  <c r="AN207" i="13"/>
  <c r="G207" i="13" s="1"/>
  <c r="AA229" i="6"/>
  <c r="Q229" i="6" s="1"/>
  <c r="AC229" i="6" s="1"/>
  <c r="F228" i="6"/>
  <c r="M244" i="6"/>
  <c r="X244" i="6"/>
  <c r="AA208" i="13" l="1"/>
  <c r="F207" i="13"/>
  <c r="H228" i="6"/>
  <c r="I228" i="6"/>
  <c r="Z229" i="6"/>
  <c r="AT229" i="6"/>
  <c r="AU229" i="6"/>
  <c r="AP229" i="6"/>
  <c r="AX229" i="6"/>
  <c r="AQ229" i="6"/>
  <c r="AS229" i="6"/>
  <c r="AY229" i="6"/>
  <c r="AO229" i="6"/>
  <c r="AV229" i="6"/>
  <c r="AR229" i="6"/>
  <c r="AW229" i="6"/>
  <c r="I207" i="13" l="1"/>
  <c r="H207" i="13"/>
  <c r="Z208" i="13"/>
  <c r="Q208" i="13"/>
  <c r="V208" i="13"/>
  <c r="X223" i="13"/>
  <c r="Y229" i="6"/>
  <c r="N229" i="6"/>
  <c r="AC208" i="13" l="1"/>
  <c r="AB229" i="6"/>
  <c r="AD229" i="6" s="1"/>
  <c r="AT208" i="13"/>
  <c r="AR208" i="13"/>
  <c r="AW208" i="13"/>
  <c r="AO208" i="13"/>
  <c r="AU208" i="13"/>
  <c r="AX208" i="13"/>
  <c r="AP208" i="13"/>
  <c r="AS208" i="13"/>
  <c r="AY208" i="13"/>
  <c r="AQ208" i="13"/>
  <c r="AV208" i="13"/>
  <c r="N208" i="13"/>
  <c r="Y208" i="13"/>
  <c r="AJ229" i="6"/>
  <c r="AN229" i="6"/>
  <c r="G229" i="6" s="1"/>
  <c r="AG229" i="6"/>
  <c r="AH229" i="6"/>
  <c r="AE229" i="6"/>
  <c r="AM229" i="6"/>
  <c r="AF229" i="6"/>
  <c r="AI229" i="6" l="1"/>
  <c r="AL229" i="6"/>
  <c r="AK229" i="6"/>
  <c r="F229" i="6" s="1"/>
  <c r="AB208" i="13"/>
  <c r="U223" i="13"/>
  <c r="AA230" i="6"/>
  <c r="Q230" i="6" s="1"/>
  <c r="AC230" i="6" s="1"/>
  <c r="U245" i="6"/>
  <c r="V245" i="6" s="1"/>
  <c r="AL208" i="13" l="1"/>
  <c r="AN208" i="13"/>
  <c r="G208" i="13" s="1"/>
  <c r="AE208" i="13"/>
  <c r="AG208" i="13"/>
  <c r="AI208" i="13"/>
  <c r="AK208" i="13"/>
  <c r="AM208" i="13"/>
  <c r="AD208" i="13"/>
  <c r="AF208" i="13"/>
  <c r="AH208" i="13"/>
  <c r="AJ208" i="13"/>
  <c r="I229" i="6"/>
  <c r="H229" i="6"/>
  <c r="Z230" i="6"/>
  <c r="AS230" i="6"/>
  <c r="AP230" i="6"/>
  <c r="AO230" i="6"/>
  <c r="AX230" i="6"/>
  <c r="AQ230" i="6"/>
  <c r="AT230" i="6"/>
  <c r="AR230" i="6"/>
  <c r="AW230" i="6"/>
  <c r="AY230" i="6"/>
  <c r="AU230" i="6"/>
  <c r="AV230" i="6"/>
  <c r="X245" i="6"/>
  <c r="F208" i="13" l="1"/>
  <c r="U216" i="13"/>
  <c r="P222" i="13"/>
  <c r="AA209" i="13"/>
  <c r="Y230" i="6"/>
  <c r="N230" i="6"/>
  <c r="AB230" i="6" s="1"/>
  <c r="Q209" i="13" l="1"/>
  <c r="V209" i="13"/>
  <c r="AC209" i="13" s="1"/>
  <c r="H208" i="13"/>
  <c r="X216" i="13"/>
  <c r="I208" i="13"/>
  <c r="M222" i="13"/>
  <c r="Z209" i="13"/>
  <c r="M224" i="13"/>
  <c r="X224" i="13"/>
  <c r="AD230" i="6"/>
  <c r="AG230" i="6"/>
  <c r="AE230" i="6"/>
  <c r="AJ230" i="6"/>
  <c r="AI230" i="6"/>
  <c r="AH230" i="6"/>
  <c r="AK230" i="6"/>
  <c r="AM230" i="6"/>
  <c r="AN230" i="6"/>
  <c r="G230" i="6" s="1"/>
  <c r="AF230" i="6"/>
  <c r="AL230" i="6"/>
  <c r="P246" i="6"/>
  <c r="Y209" i="13" l="1"/>
  <c r="N209" i="13"/>
  <c r="AB209" i="13" s="1"/>
  <c r="AO209" i="13"/>
  <c r="AQ209" i="13"/>
  <c r="AY209" i="13"/>
  <c r="AV209" i="13"/>
  <c r="AR209" i="13"/>
  <c r="AT209" i="13"/>
  <c r="AU209" i="13"/>
  <c r="AX209" i="13"/>
  <c r="AS209" i="13"/>
  <c r="AP209" i="13"/>
  <c r="AW209" i="13"/>
  <c r="P224" i="13"/>
  <c r="U224" i="13"/>
  <c r="AA231" i="6"/>
  <c r="Q231" i="6" s="1"/>
  <c r="AC231" i="6" s="1"/>
  <c r="F230" i="6"/>
  <c r="M246" i="6"/>
  <c r="AD209" i="13" l="1"/>
  <c r="AF209" i="13"/>
  <c r="AH209" i="13"/>
  <c r="AJ209" i="13"/>
  <c r="AL209" i="13"/>
  <c r="AN209" i="13"/>
  <c r="G209" i="13" s="1"/>
  <c r="AE209" i="13"/>
  <c r="AG209" i="13"/>
  <c r="AI209" i="13"/>
  <c r="AK209" i="13"/>
  <c r="AM209" i="13"/>
  <c r="H230" i="6"/>
  <c r="I230" i="6"/>
  <c r="Z231" i="6"/>
  <c r="AW231" i="6"/>
  <c r="AU231" i="6"/>
  <c r="AX231" i="6"/>
  <c r="AV231" i="6"/>
  <c r="AR231" i="6"/>
  <c r="AQ231" i="6"/>
  <c r="AS231" i="6"/>
  <c r="AY231" i="6"/>
  <c r="AP231" i="6"/>
  <c r="AT231" i="6"/>
  <c r="AO231" i="6"/>
  <c r="AA210" i="13" l="1"/>
  <c r="F209" i="13"/>
  <c r="Y231" i="6"/>
  <c r="N231" i="6"/>
  <c r="Q210" i="13" l="1"/>
  <c r="V210" i="13"/>
  <c r="AC210" i="13" s="1"/>
  <c r="I209" i="13"/>
  <c r="H209" i="13"/>
  <c r="Z210" i="13"/>
  <c r="AB231" i="6"/>
  <c r="AM231" i="6" s="1"/>
  <c r="Y210" i="13" l="1"/>
  <c r="N210" i="13"/>
  <c r="AB210" i="13" s="1"/>
  <c r="AY210" i="13"/>
  <c r="AR210" i="13"/>
  <c r="AT210" i="13"/>
  <c r="AO210" i="13"/>
  <c r="AX210" i="13"/>
  <c r="AU210" i="13"/>
  <c r="AV210" i="13"/>
  <c r="AS210" i="13"/>
  <c r="AP210" i="13"/>
  <c r="AW210" i="13"/>
  <c r="AQ210" i="13"/>
  <c r="AI231" i="6"/>
  <c r="AF231" i="6"/>
  <c r="AL231" i="6"/>
  <c r="AJ231" i="6"/>
  <c r="AD231" i="6"/>
  <c r="AK231" i="6"/>
  <c r="AH231" i="6"/>
  <c r="AE231" i="6"/>
  <c r="AG231" i="6"/>
  <c r="AN231" i="6"/>
  <c r="G231" i="6" s="1"/>
  <c r="X225" i="13"/>
  <c r="M225" i="13"/>
  <c r="U225" i="13"/>
  <c r="P225" i="13"/>
  <c r="F231" i="6"/>
  <c r="AA232" i="6"/>
  <c r="Q232" i="6" s="1"/>
  <c r="AC232" i="6" s="1"/>
  <c r="P247" i="6"/>
  <c r="AN210" i="13" l="1"/>
  <c r="G210" i="13" s="1"/>
  <c r="AJ210" i="13"/>
  <c r="AM210" i="13"/>
  <c r="AI210" i="13"/>
  <c r="AE210" i="13"/>
  <c r="AF210" i="13"/>
  <c r="AL210" i="13"/>
  <c r="AK210" i="13"/>
  <c r="AH210" i="13"/>
  <c r="AD210" i="13"/>
  <c r="AG210" i="13"/>
  <c r="AT232" i="6"/>
  <c r="AX232" i="6"/>
  <c r="AR232" i="6"/>
  <c r="AW232" i="6"/>
  <c r="AQ232" i="6"/>
  <c r="AV232" i="6"/>
  <c r="AU232" i="6"/>
  <c r="AS232" i="6"/>
  <c r="AY232" i="6"/>
  <c r="AP232" i="6"/>
  <c r="AO232" i="6"/>
  <c r="H231" i="6"/>
  <c r="I231" i="6"/>
  <c r="Z232" i="6"/>
  <c r="M247" i="6"/>
  <c r="F210" i="13" l="1"/>
  <c r="AA211" i="13"/>
  <c r="Y232" i="6"/>
  <c r="N232" i="6"/>
  <c r="Q211" i="13" l="1"/>
  <c r="V211" i="13"/>
  <c r="AC211" i="13" s="1"/>
  <c r="H210" i="13"/>
  <c r="I210" i="13"/>
  <c r="Z211" i="13"/>
  <c r="AB232" i="6"/>
  <c r="AM232" i="6" s="1"/>
  <c r="P226" i="13"/>
  <c r="AG232" i="6"/>
  <c r="AL232" i="6"/>
  <c r="AN232" i="6"/>
  <c r="G232" i="6" s="1"/>
  <c r="U248" i="6"/>
  <c r="V248" i="6" s="1"/>
  <c r="AE232" i="6" l="1"/>
  <c r="AH232" i="6"/>
  <c r="AJ232" i="6"/>
  <c r="AI232" i="6"/>
  <c r="AF232" i="6"/>
  <c r="AD232" i="6"/>
  <c r="AK232" i="6"/>
  <c r="AX211" i="13"/>
  <c r="AT211" i="13"/>
  <c r="AO211" i="13"/>
  <c r="AR211" i="13"/>
  <c r="AV211" i="13"/>
  <c r="AQ211" i="13"/>
  <c r="AY211" i="13"/>
  <c r="AW211" i="13"/>
  <c r="AP211" i="13"/>
  <c r="AU211" i="13"/>
  <c r="AS211" i="13"/>
  <c r="N211" i="13"/>
  <c r="Y211" i="13"/>
  <c r="M226" i="13"/>
  <c r="AA233" i="6"/>
  <c r="Q233" i="6" s="1"/>
  <c r="AC233" i="6" s="1"/>
  <c r="U247" i="6"/>
  <c r="V247" i="6" s="1"/>
  <c r="F232" i="6"/>
  <c r="X248" i="6"/>
  <c r="AB211" i="13" l="1"/>
  <c r="AI211" i="13"/>
  <c r="AK211" i="13"/>
  <c r="AN211" i="13"/>
  <c r="G211" i="13" s="1"/>
  <c r="AM211" i="13"/>
  <c r="AD211" i="13"/>
  <c r="AF211" i="13"/>
  <c r="AH211" i="13"/>
  <c r="AJ211" i="13"/>
  <c r="AL211" i="13"/>
  <c r="AE211" i="13"/>
  <c r="AG211" i="13"/>
  <c r="I232" i="6"/>
  <c r="H232" i="6"/>
  <c r="Z233" i="6"/>
  <c r="X247" i="6"/>
  <c r="AO233" i="6"/>
  <c r="AU233" i="6"/>
  <c r="AW233" i="6"/>
  <c r="AR233" i="6"/>
  <c r="AP233" i="6"/>
  <c r="AV233" i="6"/>
  <c r="AY233" i="6"/>
  <c r="AT233" i="6"/>
  <c r="AQ233" i="6"/>
  <c r="AX233" i="6"/>
  <c r="AS233" i="6"/>
  <c r="AA212" i="13" l="1"/>
  <c r="F211" i="13"/>
  <c r="N233" i="6"/>
  <c r="Y233" i="6"/>
  <c r="I211" i="13" l="1"/>
  <c r="H211" i="13"/>
  <c r="Z212" i="13"/>
  <c r="Q212" i="13"/>
  <c r="V212" i="13"/>
  <c r="M227" i="13"/>
  <c r="X227" i="13"/>
  <c r="P227" i="13"/>
  <c r="U227" i="13"/>
  <c r="AB233" i="6"/>
  <c r="AC212" i="13" l="1"/>
  <c r="AV212" i="13"/>
  <c r="AX212" i="13"/>
  <c r="AO212" i="13"/>
  <c r="AQ212" i="13"/>
  <c r="AS212" i="13"/>
  <c r="AU212" i="13"/>
  <c r="AW212" i="13"/>
  <c r="AY212" i="13"/>
  <c r="AP212" i="13"/>
  <c r="AR212" i="13"/>
  <c r="AT212" i="13"/>
  <c r="Y212" i="13"/>
  <c r="N212" i="13"/>
  <c r="AM233" i="6"/>
  <c r="AH233" i="6"/>
  <c r="AN233" i="6"/>
  <c r="G233" i="6" s="1"/>
  <c r="AG233" i="6"/>
  <c r="AF233" i="6"/>
  <c r="AD233" i="6"/>
  <c r="AL233" i="6"/>
  <c r="AI233" i="6"/>
  <c r="AJ233" i="6"/>
  <c r="AE233" i="6"/>
  <c r="AK233" i="6"/>
  <c r="U249" i="6"/>
  <c r="V249" i="6" s="1"/>
  <c r="AB212" i="13" l="1"/>
  <c r="AA234" i="6"/>
  <c r="Q234" i="6" s="1"/>
  <c r="AC234" i="6" s="1"/>
  <c r="P248" i="6"/>
  <c r="F233" i="6"/>
  <c r="X249" i="6"/>
  <c r="AN212" i="13" l="1"/>
  <c r="G212" i="13" s="1"/>
  <c r="AJ212" i="13"/>
  <c r="AL212" i="13"/>
  <c r="AE212" i="13"/>
  <c r="AG212" i="13"/>
  <c r="AI212" i="13"/>
  <c r="AK212" i="13"/>
  <c r="AM212" i="13"/>
  <c r="AD212" i="13"/>
  <c r="F212" i="13" s="1"/>
  <c r="AF212" i="13"/>
  <c r="AH212" i="13"/>
  <c r="H233" i="6"/>
  <c r="I233" i="6"/>
  <c r="Z234" i="6"/>
  <c r="M248" i="6"/>
  <c r="AV234" i="6"/>
  <c r="AO234" i="6"/>
  <c r="AR234" i="6"/>
  <c r="AW234" i="6"/>
  <c r="AT234" i="6"/>
  <c r="AU234" i="6"/>
  <c r="AS234" i="6"/>
  <c r="AY234" i="6"/>
  <c r="AP234" i="6"/>
  <c r="AQ234" i="6"/>
  <c r="AX234" i="6"/>
  <c r="H212" i="13" l="1"/>
  <c r="I212" i="13"/>
  <c r="Z213" i="13"/>
  <c r="AA213" i="13"/>
  <c r="U228" i="13"/>
  <c r="X228" i="13"/>
  <c r="Y234" i="6"/>
  <c r="N234" i="6"/>
  <c r="V213" i="13" l="1"/>
  <c r="Q213" i="13"/>
  <c r="Y213" i="13"/>
  <c r="N213" i="13"/>
  <c r="AB234" i="6"/>
  <c r="AD234" i="6" s="1"/>
  <c r="AK234" i="6"/>
  <c r="AF234" i="6"/>
  <c r="AH234" i="6"/>
  <c r="AM234" i="6"/>
  <c r="AL234" i="6"/>
  <c r="AJ234" i="6"/>
  <c r="AG234" i="6"/>
  <c r="P250" i="6"/>
  <c r="U250" i="6"/>
  <c r="V250" i="6" s="1"/>
  <c r="M250" i="6"/>
  <c r="X250" i="6"/>
  <c r="AN234" i="6" l="1"/>
  <c r="G234" i="6" s="1"/>
  <c r="AI234" i="6"/>
  <c r="AE234" i="6"/>
  <c r="F234" i="6" s="1"/>
  <c r="AB213" i="13"/>
  <c r="AC213" i="13"/>
  <c r="AA235" i="6"/>
  <c r="Q235" i="6" s="1"/>
  <c r="AC235" i="6" s="1"/>
  <c r="P245" i="6"/>
  <c r="AP213" i="13" l="1"/>
  <c r="AW213" i="13"/>
  <c r="AO213" i="13"/>
  <c r="AV213" i="13"/>
  <c r="AS213" i="13"/>
  <c r="AU213" i="13"/>
  <c r="AQ213" i="13"/>
  <c r="AY213" i="13"/>
  <c r="AX213" i="13"/>
  <c r="AT213" i="13"/>
  <c r="AR213" i="13"/>
  <c r="AI213" i="13"/>
  <c r="AK213" i="13"/>
  <c r="AM213" i="13"/>
  <c r="AD213" i="13"/>
  <c r="AF213" i="13"/>
  <c r="AH213" i="13"/>
  <c r="AJ213" i="13"/>
  <c r="AL213" i="13"/>
  <c r="AE213" i="13"/>
  <c r="AN213" i="13"/>
  <c r="AG213" i="13"/>
  <c r="AW235" i="6"/>
  <c r="AX235" i="6"/>
  <c r="AU235" i="6"/>
  <c r="AS235" i="6"/>
  <c r="AV235" i="6"/>
  <c r="AT235" i="6"/>
  <c r="AP235" i="6"/>
  <c r="AR235" i="6"/>
  <c r="AQ235" i="6"/>
  <c r="AO235" i="6"/>
  <c r="AY235" i="6"/>
  <c r="H234" i="6"/>
  <c r="I234" i="6"/>
  <c r="Z235" i="6"/>
  <c r="M245" i="6"/>
  <c r="F213" i="13" l="1"/>
  <c r="G213" i="13"/>
  <c r="P229" i="13"/>
  <c r="M229" i="13"/>
  <c r="N235" i="6"/>
  <c r="Y235" i="6"/>
  <c r="P228" i="13" l="1"/>
  <c r="AA214" i="13"/>
  <c r="I213" i="13"/>
  <c r="H213" i="13"/>
  <c r="Z214" i="13"/>
  <c r="M228" i="13"/>
  <c r="AB235" i="6"/>
  <c r="U251" i="6"/>
  <c r="V251" i="6" s="1"/>
  <c r="P251" i="6"/>
  <c r="M251" i="6"/>
  <c r="X251" i="6"/>
  <c r="Q214" i="13" l="1"/>
  <c r="V214" i="13"/>
  <c r="AC214" i="13" s="1"/>
  <c r="Y214" i="13"/>
  <c r="N214" i="13"/>
  <c r="AN235" i="6"/>
  <c r="G235" i="6" s="1"/>
  <c r="AG235" i="6"/>
  <c r="AF235" i="6"/>
  <c r="AM235" i="6"/>
  <c r="AL235" i="6"/>
  <c r="AD235" i="6"/>
  <c r="AJ235" i="6"/>
  <c r="AH235" i="6"/>
  <c r="AI235" i="6"/>
  <c r="AK235" i="6"/>
  <c r="AE235" i="6"/>
  <c r="AB214" i="13" l="1"/>
  <c r="AX214" i="13"/>
  <c r="AP214" i="13"/>
  <c r="AY214" i="13"/>
  <c r="AO214" i="13"/>
  <c r="AR214" i="13"/>
  <c r="AU214" i="13"/>
  <c r="AV214" i="13"/>
  <c r="AQ214" i="13"/>
  <c r="AS214" i="13"/>
  <c r="AT214" i="13"/>
  <c r="AW214" i="13"/>
  <c r="F235" i="6"/>
  <c r="I235" i="6" s="1"/>
  <c r="AA236" i="6"/>
  <c r="Q236" i="6" s="1"/>
  <c r="AC236" i="6" s="1"/>
  <c r="U246" i="6"/>
  <c r="V246" i="6" s="1"/>
  <c r="Z236" i="6"/>
  <c r="X246" i="6"/>
  <c r="AK214" i="13" l="1"/>
  <c r="AD214" i="13"/>
  <c r="AF214" i="13"/>
  <c r="AM214" i="13"/>
  <c r="AJ214" i="13"/>
  <c r="AI214" i="13"/>
  <c r="AH214" i="13"/>
  <c r="AE214" i="13"/>
  <c r="AL214" i="13"/>
  <c r="AN214" i="13"/>
  <c r="G214" i="13" s="1"/>
  <c r="AG214" i="13"/>
  <c r="U230" i="13"/>
  <c r="P230" i="13"/>
  <c r="X230" i="13"/>
  <c r="M230" i="13"/>
  <c r="H235" i="6"/>
  <c r="N236" i="6"/>
  <c r="Y236" i="6"/>
  <c r="AO236" i="6"/>
  <c r="AX236" i="6"/>
  <c r="AY236" i="6"/>
  <c r="AS236" i="6"/>
  <c r="AR236" i="6"/>
  <c r="AQ236" i="6"/>
  <c r="AT236" i="6"/>
  <c r="AW236" i="6"/>
  <c r="AU236" i="6"/>
  <c r="AV236" i="6"/>
  <c r="AP236" i="6"/>
  <c r="AA215" i="13" l="1"/>
  <c r="F214" i="13"/>
  <c r="AB236" i="6"/>
  <c r="AF236" i="6" s="1"/>
  <c r="M252" i="6"/>
  <c r="X252" i="6"/>
  <c r="U252" i="6"/>
  <c r="V252" i="6" s="1"/>
  <c r="P252" i="6"/>
  <c r="Q215" i="13" l="1"/>
  <c r="V215" i="13"/>
  <c r="AC215" i="13" s="1"/>
  <c r="AK236" i="6"/>
  <c r="AE236" i="6"/>
  <c r="AI236" i="6"/>
  <c r="H214" i="13"/>
  <c r="I214" i="13"/>
  <c r="Z215" i="13"/>
  <c r="AM236" i="6"/>
  <c r="AL236" i="6"/>
  <c r="AN236" i="6"/>
  <c r="G236" i="6" s="1"/>
  <c r="U238" i="6" s="1"/>
  <c r="V238" i="6" s="1"/>
  <c r="AG236" i="6"/>
  <c r="AH236" i="6"/>
  <c r="AD236" i="6"/>
  <c r="AJ236" i="6"/>
  <c r="AA237" i="6"/>
  <c r="Q237" i="6" s="1"/>
  <c r="AC237" i="6" s="1"/>
  <c r="P249" i="6"/>
  <c r="Y215" i="13" l="1"/>
  <c r="N215" i="13"/>
  <c r="AB215" i="13" s="1"/>
  <c r="AO215" i="13"/>
  <c r="AV215" i="13"/>
  <c r="AX215" i="13"/>
  <c r="AU215" i="13"/>
  <c r="AP215" i="13"/>
  <c r="AS215" i="13"/>
  <c r="AW215" i="13"/>
  <c r="AR215" i="13"/>
  <c r="AT215" i="13"/>
  <c r="AY215" i="13"/>
  <c r="AQ215" i="13"/>
  <c r="F236" i="6"/>
  <c r="H236" i="6" s="1"/>
  <c r="X238" i="6"/>
  <c r="Z237" i="6"/>
  <c r="M249" i="6"/>
  <c r="AS237" i="6"/>
  <c r="AY237" i="6"/>
  <c r="AQ237" i="6"/>
  <c r="AO237" i="6"/>
  <c r="AW237" i="6"/>
  <c r="AT237" i="6"/>
  <c r="AU237" i="6"/>
  <c r="AV237" i="6"/>
  <c r="AR237" i="6"/>
  <c r="AP237" i="6"/>
  <c r="AX237" i="6"/>
  <c r="I236" i="6" l="1"/>
  <c r="AN215" i="13"/>
  <c r="G215" i="13" s="1"/>
  <c r="AI215" i="13"/>
  <c r="AL215" i="13"/>
  <c r="AD215" i="13"/>
  <c r="AJ215" i="13"/>
  <c r="AG215" i="13"/>
  <c r="AF215" i="13"/>
  <c r="AE215" i="13"/>
  <c r="AM215" i="13"/>
  <c r="AH215" i="13"/>
  <c r="AK215" i="13"/>
  <c r="M231" i="13"/>
  <c r="X231" i="13"/>
  <c r="P231" i="13"/>
  <c r="U231" i="13"/>
  <c r="N237" i="6"/>
  <c r="Y237" i="6"/>
  <c r="U253" i="6"/>
  <c r="V253" i="6" s="1"/>
  <c r="P253" i="6"/>
  <c r="F215" i="13" l="1"/>
  <c r="U229" i="13"/>
  <c r="AA216" i="13"/>
  <c r="AB237" i="6"/>
  <c r="M253" i="6"/>
  <c r="X253" i="6"/>
  <c r="V216" i="13" l="1"/>
  <c r="Q216" i="13"/>
  <c r="H215" i="13"/>
  <c r="I215" i="13"/>
  <c r="X229" i="13"/>
  <c r="Z216" i="13"/>
  <c r="AK237" i="6"/>
  <c r="AE237" i="6"/>
  <c r="AD237" i="6"/>
  <c r="AJ237" i="6"/>
  <c r="AN237" i="6"/>
  <c r="G237" i="6" s="1"/>
  <c r="AG237" i="6"/>
  <c r="AL237" i="6"/>
  <c r="AM237" i="6"/>
  <c r="AI237" i="6"/>
  <c r="AH237" i="6"/>
  <c r="AF237" i="6"/>
  <c r="N216" i="13" l="1"/>
  <c r="Y216" i="13"/>
  <c r="AC216" i="13"/>
  <c r="X232" i="13"/>
  <c r="M232" i="13"/>
  <c r="AA238" i="6"/>
  <c r="Q238" i="6" s="1"/>
  <c r="AC238" i="6" s="1"/>
  <c r="F237" i="6"/>
  <c r="AP216" i="13" l="1"/>
  <c r="AR216" i="13"/>
  <c r="AO216" i="13"/>
  <c r="AV216" i="13"/>
  <c r="AX216" i="13"/>
  <c r="AY216" i="13"/>
  <c r="AQ216" i="13"/>
  <c r="AS216" i="13"/>
  <c r="AU216" i="13"/>
  <c r="AW216" i="13"/>
  <c r="AT216" i="13"/>
  <c r="AB216" i="13"/>
  <c r="U232" i="13"/>
  <c r="P232" i="13"/>
  <c r="H237" i="6"/>
  <c r="I237" i="6"/>
  <c r="Z238" i="6"/>
  <c r="AQ238" i="6"/>
  <c r="AP238" i="6"/>
  <c r="AV238" i="6"/>
  <c r="AS238" i="6"/>
  <c r="AY238" i="6"/>
  <c r="AO238" i="6"/>
  <c r="AR238" i="6"/>
  <c r="AT238" i="6"/>
  <c r="AU238" i="6"/>
  <c r="AW238" i="6"/>
  <c r="AX238" i="6"/>
  <c r="M254" i="6"/>
  <c r="X254" i="6"/>
  <c r="U254" i="6"/>
  <c r="V254" i="6" s="1"/>
  <c r="P254" i="6"/>
  <c r="AE216" i="13" l="1"/>
  <c r="AK216" i="13"/>
  <c r="AM216" i="13"/>
  <c r="AL216" i="13"/>
  <c r="AJ216" i="13"/>
  <c r="AH216" i="13"/>
  <c r="AN216" i="13"/>
  <c r="G216" i="13" s="1"/>
  <c r="AF216" i="13"/>
  <c r="AI216" i="13"/>
  <c r="AD216" i="13"/>
  <c r="AG216" i="13"/>
  <c r="N238" i="6"/>
  <c r="Y238" i="6"/>
  <c r="P223" i="13" l="1"/>
  <c r="AA217" i="13"/>
  <c r="F216" i="13"/>
  <c r="AB238" i="6"/>
  <c r="I216" i="13" l="1"/>
  <c r="M223" i="13"/>
  <c r="H216" i="13"/>
  <c r="Z217" i="13"/>
  <c r="V217" i="13"/>
  <c r="Q217" i="13"/>
  <c r="U233" i="13"/>
  <c r="P233" i="13"/>
  <c r="X233" i="13"/>
  <c r="M233" i="13"/>
  <c r="AN238" i="6"/>
  <c r="G238" i="6" s="1"/>
  <c r="AJ238" i="6"/>
  <c r="AK238" i="6"/>
  <c r="AD238" i="6"/>
  <c r="AG238" i="6"/>
  <c r="AH238" i="6"/>
  <c r="AF238" i="6"/>
  <c r="AL238" i="6"/>
  <c r="AE238" i="6"/>
  <c r="AM238" i="6"/>
  <c r="AI238" i="6"/>
  <c r="AC217" i="13" l="1"/>
  <c r="AT217" i="13"/>
  <c r="AV217" i="13"/>
  <c r="AX217" i="13"/>
  <c r="AO217" i="13"/>
  <c r="AQ217" i="13"/>
  <c r="AS217" i="13"/>
  <c r="AU217" i="13"/>
  <c r="AW217" i="13"/>
  <c r="AY217" i="13"/>
  <c r="AP217" i="13"/>
  <c r="AR217" i="13"/>
  <c r="N217" i="13"/>
  <c r="Y217" i="13"/>
  <c r="F238" i="6"/>
  <c r="AA239" i="6"/>
  <c r="Q239" i="6" s="1"/>
  <c r="AC239" i="6" s="1"/>
  <c r="U255" i="6"/>
  <c r="V255" i="6" s="1"/>
  <c r="AB217" i="13" l="1"/>
  <c r="AV239" i="6"/>
  <c r="AX239" i="6"/>
  <c r="AW239" i="6"/>
  <c r="AO239" i="6"/>
  <c r="AR239" i="6"/>
  <c r="AQ239" i="6"/>
  <c r="AY239" i="6"/>
  <c r="AU239" i="6"/>
  <c r="AS239" i="6"/>
  <c r="AP239" i="6"/>
  <c r="AT239" i="6"/>
  <c r="I238" i="6"/>
  <c r="H238" i="6"/>
  <c r="Z239" i="6"/>
  <c r="X255" i="6"/>
  <c r="AL217" i="13" l="1"/>
  <c r="AN217" i="13"/>
  <c r="G217" i="13" s="1"/>
  <c r="AE217" i="13"/>
  <c r="AF217" i="13"/>
  <c r="AJ217" i="13"/>
  <c r="AG217" i="13"/>
  <c r="AI217" i="13"/>
  <c r="AH217" i="13"/>
  <c r="AK217" i="13"/>
  <c r="AM217" i="13"/>
  <c r="AD217" i="13"/>
  <c r="N239" i="6"/>
  <c r="Y239" i="6"/>
  <c r="F217" i="13" l="1"/>
  <c r="U226" i="13"/>
  <c r="AA218" i="13"/>
  <c r="U234" i="13"/>
  <c r="P234" i="13"/>
  <c r="AB239" i="6"/>
  <c r="Q218" i="13" l="1"/>
  <c r="V218" i="13"/>
  <c r="AC218" i="13" s="1"/>
  <c r="H217" i="13"/>
  <c r="I217" i="13"/>
  <c r="X226" i="13"/>
  <c r="Z218" i="13"/>
  <c r="X234" i="13"/>
  <c r="M234" i="13"/>
  <c r="AH239" i="6"/>
  <c r="AI239" i="6"/>
  <c r="AJ239" i="6"/>
  <c r="AG239" i="6"/>
  <c r="AF239" i="6"/>
  <c r="AM239" i="6"/>
  <c r="AL239" i="6"/>
  <c r="AN239" i="6"/>
  <c r="G239" i="6" s="1"/>
  <c r="AK239" i="6"/>
  <c r="AD239" i="6"/>
  <c r="AE239" i="6"/>
  <c r="P256" i="6"/>
  <c r="N218" i="13" l="1"/>
  <c r="Y218" i="13"/>
  <c r="AW218" i="13"/>
  <c r="AY218" i="13"/>
  <c r="AP218" i="13"/>
  <c r="AR218" i="13"/>
  <c r="AT218" i="13"/>
  <c r="AV218" i="13"/>
  <c r="AX218" i="13"/>
  <c r="AO218" i="13"/>
  <c r="AQ218" i="13"/>
  <c r="AS218" i="13"/>
  <c r="AU218" i="13"/>
  <c r="AA240" i="6"/>
  <c r="Q240" i="6" s="1"/>
  <c r="AC240" i="6" s="1"/>
  <c r="F239" i="6"/>
  <c r="M256" i="6"/>
  <c r="AB218" i="13" l="1"/>
  <c r="I239" i="6"/>
  <c r="H239" i="6"/>
  <c r="Z240" i="6"/>
  <c r="AU240" i="6"/>
  <c r="AT240" i="6"/>
  <c r="AW240" i="6"/>
  <c r="AY240" i="6"/>
  <c r="AX240" i="6"/>
  <c r="AR240" i="6"/>
  <c r="AQ240" i="6"/>
  <c r="AV240" i="6"/>
  <c r="AP240" i="6"/>
  <c r="AO240" i="6"/>
  <c r="AS240" i="6"/>
  <c r="AG218" i="13" l="1"/>
  <c r="AF218" i="13"/>
  <c r="AK218" i="13"/>
  <c r="AE218" i="13"/>
  <c r="AD218" i="13"/>
  <c r="AI218" i="13"/>
  <c r="AN218" i="13"/>
  <c r="G218" i="13" s="1"/>
  <c r="AL218" i="13"/>
  <c r="AH218" i="13"/>
  <c r="AJ218" i="13"/>
  <c r="AM218" i="13"/>
  <c r="X235" i="13"/>
  <c r="M235" i="13"/>
  <c r="U235" i="13"/>
  <c r="P235" i="13"/>
  <c r="Y240" i="6"/>
  <c r="N240" i="6"/>
  <c r="AA219" i="13" l="1"/>
  <c r="F218" i="13"/>
  <c r="AB240" i="6"/>
  <c r="AN240" i="6" s="1"/>
  <c r="G240" i="6" s="1"/>
  <c r="P257" i="6"/>
  <c r="AF240" i="6" l="1"/>
  <c r="AK240" i="6"/>
  <c r="AG240" i="6"/>
  <c r="AM240" i="6"/>
  <c r="AD240" i="6"/>
  <c r="AH240" i="6"/>
  <c r="AJ240" i="6"/>
  <c r="AE240" i="6"/>
  <c r="AI240" i="6"/>
  <c r="AL240" i="6"/>
  <c r="V219" i="13"/>
  <c r="Q219" i="13"/>
  <c r="H218" i="13"/>
  <c r="I218" i="13"/>
  <c r="Z219" i="13"/>
  <c r="AA241" i="6"/>
  <c r="Q241" i="6" s="1"/>
  <c r="AC241" i="6" s="1"/>
  <c r="P255" i="6"/>
  <c r="M257" i="6"/>
  <c r="F240" i="6" l="1"/>
  <c r="Y219" i="13"/>
  <c r="N219" i="13"/>
  <c r="AC219" i="13"/>
  <c r="AX241" i="6"/>
  <c r="AW241" i="6"/>
  <c r="AQ241" i="6"/>
  <c r="AU241" i="6"/>
  <c r="AP241" i="6"/>
  <c r="AV241" i="6"/>
  <c r="AY241" i="6"/>
  <c r="AO241" i="6"/>
  <c r="AT241" i="6"/>
  <c r="AR241" i="6"/>
  <c r="AS241" i="6"/>
  <c r="I240" i="6"/>
  <c r="H240" i="6"/>
  <c r="Z241" i="6"/>
  <c r="M255" i="6"/>
  <c r="AB219" i="13" l="1"/>
  <c r="AX219" i="13"/>
  <c r="AO219" i="13"/>
  <c r="AR219" i="13"/>
  <c r="AS219" i="13"/>
  <c r="AV219" i="13"/>
  <c r="AU219" i="13"/>
  <c r="AY219" i="13"/>
  <c r="AQ219" i="13"/>
  <c r="AP219" i="13"/>
  <c r="AT219" i="13"/>
  <c r="AW219" i="13"/>
  <c r="AK219" i="13"/>
  <c r="AM219" i="13"/>
  <c r="AD219" i="13"/>
  <c r="AF219" i="13"/>
  <c r="AH219" i="13"/>
  <c r="AJ219" i="13"/>
  <c r="AG219" i="13"/>
  <c r="AN219" i="13"/>
  <c r="AE219" i="13"/>
  <c r="AL219" i="13"/>
  <c r="AI219" i="13"/>
  <c r="Y241" i="6"/>
  <c r="N241" i="6"/>
  <c r="G219" i="13" l="1"/>
  <c r="AA220" i="13"/>
  <c r="F219" i="13"/>
  <c r="AB241" i="6"/>
  <c r="AL241" i="6" s="1"/>
  <c r="AJ241" i="6" l="1"/>
  <c r="AN241" i="6"/>
  <c r="G241" i="6" s="1"/>
  <c r="U258" i="6" s="1"/>
  <c r="V258" i="6" s="1"/>
  <c r="AG241" i="6"/>
  <c r="AI241" i="6"/>
  <c r="AH241" i="6"/>
  <c r="AK241" i="6"/>
  <c r="AD241" i="6"/>
  <c r="AF241" i="6"/>
  <c r="Q220" i="13"/>
  <c r="V220" i="13"/>
  <c r="AM241" i="6"/>
  <c r="AE241" i="6"/>
  <c r="I219" i="13"/>
  <c r="H219" i="13"/>
  <c r="Z220" i="13"/>
  <c r="AA242" i="6"/>
  <c r="Q242" i="6" s="1"/>
  <c r="AC242" i="6" s="1"/>
  <c r="AC220" i="13" l="1"/>
  <c r="F241" i="6"/>
  <c r="X258" i="6" s="1"/>
  <c r="N220" i="13"/>
  <c r="Y220" i="13"/>
  <c r="AR220" i="13"/>
  <c r="AT220" i="13"/>
  <c r="AV220" i="13"/>
  <c r="AX220" i="13"/>
  <c r="AO220" i="13"/>
  <c r="AQ220" i="13"/>
  <c r="AS220" i="13"/>
  <c r="AU220" i="13"/>
  <c r="AW220" i="13"/>
  <c r="AY220" i="13"/>
  <c r="AP220" i="13"/>
  <c r="AR242" i="6"/>
  <c r="AV242" i="6"/>
  <c r="AW242" i="6"/>
  <c r="AQ242" i="6"/>
  <c r="AS242" i="6"/>
  <c r="AX242" i="6"/>
  <c r="AY242" i="6"/>
  <c r="AT242" i="6"/>
  <c r="AU242" i="6"/>
  <c r="AO242" i="6"/>
  <c r="AP242" i="6"/>
  <c r="I241" i="6"/>
  <c r="Z242" i="6"/>
  <c r="H241" i="6" l="1"/>
  <c r="AB220" i="13"/>
  <c r="N242" i="6"/>
  <c r="Y242" i="6"/>
  <c r="AH220" i="13" l="1"/>
  <c r="AJ220" i="13"/>
  <c r="AL220" i="13"/>
  <c r="AN220" i="13"/>
  <c r="G220" i="13" s="1"/>
  <c r="AG220" i="13"/>
  <c r="AI220" i="13"/>
  <c r="AK220" i="13"/>
  <c r="AE220" i="13"/>
  <c r="AM220" i="13"/>
  <c r="AD220" i="13"/>
  <c r="AF220" i="13"/>
  <c r="AB242" i="6"/>
  <c r="U259" i="6"/>
  <c r="V259" i="6" s="1"/>
  <c r="AA221" i="13" l="1"/>
  <c r="F220" i="13"/>
  <c r="AK242" i="6"/>
  <c r="AG242" i="6"/>
  <c r="AE242" i="6"/>
  <c r="AH242" i="6"/>
  <c r="AD242" i="6"/>
  <c r="AI242" i="6"/>
  <c r="AM242" i="6"/>
  <c r="AL242" i="6"/>
  <c r="AJ242" i="6"/>
  <c r="AF242" i="6"/>
  <c r="AN242" i="6"/>
  <c r="G242" i="6" s="1"/>
  <c r="X259" i="6"/>
  <c r="V221" i="13" l="1"/>
  <c r="Q221" i="13"/>
  <c r="H220" i="13"/>
  <c r="I220" i="13"/>
  <c r="Z221" i="13"/>
  <c r="U238" i="13"/>
  <c r="AA243" i="6"/>
  <c r="Q243" i="6" s="1"/>
  <c r="AC243" i="6" s="1"/>
  <c r="U256" i="6"/>
  <c r="V256" i="6" s="1"/>
  <c r="F242" i="6"/>
  <c r="N221" i="13" l="1"/>
  <c r="Y221" i="13"/>
  <c r="AC221" i="13"/>
  <c r="X238" i="13"/>
  <c r="I242" i="6"/>
  <c r="H242" i="6"/>
  <c r="Z243" i="6"/>
  <c r="X256" i="6"/>
  <c r="AW243" i="6"/>
  <c r="AS243" i="6"/>
  <c r="AP243" i="6"/>
  <c r="AY243" i="6"/>
  <c r="AX243" i="6"/>
  <c r="AT243" i="6"/>
  <c r="AR243" i="6"/>
  <c r="AQ243" i="6"/>
  <c r="AV243" i="6"/>
  <c r="AU243" i="6"/>
  <c r="AO243" i="6"/>
  <c r="P260" i="6"/>
  <c r="AR221" i="13" l="1"/>
  <c r="AT221" i="13"/>
  <c r="AV221" i="13"/>
  <c r="AX221" i="13"/>
  <c r="AO221" i="13"/>
  <c r="AQ221" i="13"/>
  <c r="AS221" i="13"/>
  <c r="AU221" i="13"/>
  <c r="AW221" i="13"/>
  <c r="AY221" i="13"/>
  <c r="AP221" i="13"/>
  <c r="AB221" i="13"/>
  <c r="Y243" i="6"/>
  <c r="N243" i="6"/>
  <c r="M260" i="6"/>
  <c r="AE221" i="13" l="1"/>
  <c r="AG221" i="13"/>
  <c r="AN221" i="13"/>
  <c r="G221" i="13" s="1"/>
  <c r="AF221" i="13"/>
  <c r="AM221" i="13"/>
  <c r="AD221" i="13"/>
  <c r="AK221" i="13"/>
  <c r="AH221" i="13"/>
  <c r="AJ221" i="13"/>
  <c r="AL221" i="13"/>
  <c r="AI221" i="13"/>
  <c r="AB243" i="6"/>
  <c r="AF243" i="6" s="1"/>
  <c r="AG243" i="6" l="1"/>
  <c r="AH243" i="6"/>
  <c r="AL243" i="6"/>
  <c r="AJ243" i="6"/>
  <c r="AE243" i="6"/>
  <c r="AM243" i="6"/>
  <c r="AN243" i="6"/>
  <c r="G243" i="6" s="1"/>
  <c r="AK243" i="6"/>
  <c r="AD243" i="6"/>
  <c r="AI243" i="6"/>
  <c r="AA222" i="13"/>
  <c r="F221" i="13"/>
  <c r="AA244" i="6"/>
  <c r="Q244" i="6" s="1"/>
  <c r="AC244" i="6" s="1"/>
  <c r="U257" i="6"/>
  <c r="V257" i="6" s="1"/>
  <c r="P259" i="6"/>
  <c r="F243" i="6"/>
  <c r="P261" i="6"/>
  <c r="U261" i="6"/>
  <c r="V261" i="6" s="1"/>
  <c r="V222" i="13" l="1"/>
  <c r="Q222" i="13"/>
  <c r="I221" i="13"/>
  <c r="H221" i="13"/>
  <c r="Z222" i="13"/>
  <c r="I243" i="6"/>
  <c r="H243" i="6"/>
  <c r="Z244" i="6"/>
  <c r="X257" i="6"/>
  <c r="M259" i="6"/>
  <c r="AY244" i="6"/>
  <c r="AX244" i="6"/>
  <c r="AO244" i="6"/>
  <c r="AV244" i="6"/>
  <c r="AU244" i="6"/>
  <c r="AQ244" i="6"/>
  <c r="AR244" i="6"/>
  <c r="AT244" i="6"/>
  <c r="AW244" i="6"/>
  <c r="AP244" i="6"/>
  <c r="AS244" i="6"/>
  <c r="M261" i="6"/>
  <c r="X261" i="6"/>
  <c r="N222" i="13" l="1"/>
  <c r="Y222" i="13"/>
  <c r="AC222" i="13"/>
  <c r="N244" i="6"/>
  <c r="Y244" i="6"/>
  <c r="AU222" i="13" l="1"/>
  <c r="AW222" i="13"/>
  <c r="AY222" i="13"/>
  <c r="AP222" i="13"/>
  <c r="AR222" i="13"/>
  <c r="AT222" i="13"/>
  <c r="AV222" i="13"/>
  <c r="AX222" i="13"/>
  <c r="AO222" i="13"/>
  <c r="AQ222" i="13"/>
  <c r="AS222" i="13"/>
  <c r="AB222" i="13"/>
  <c r="AB244" i="6"/>
  <c r="AD222" i="13" l="1"/>
  <c r="AN222" i="13"/>
  <c r="G222" i="13" s="1"/>
  <c r="AL222" i="13"/>
  <c r="AJ222" i="13"/>
  <c r="AI222" i="13"/>
  <c r="AG222" i="13"/>
  <c r="AE222" i="13"/>
  <c r="AK222" i="13"/>
  <c r="AM222" i="13"/>
  <c r="AH222" i="13"/>
  <c r="AF222" i="13"/>
  <c r="P240" i="13"/>
  <c r="AM244" i="6"/>
  <c r="AN244" i="6"/>
  <c r="G244" i="6" s="1"/>
  <c r="AD244" i="6"/>
  <c r="AG244" i="6"/>
  <c r="AI244" i="6"/>
  <c r="AL244" i="6"/>
  <c r="AE244" i="6"/>
  <c r="AH244" i="6"/>
  <c r="AF244" i="6"/>
  <c r="AK244" i="6"/>
  <c r="AJ244" i="6"/>
  <c r="P262" i="6"/>
  <c r="U262" i="6"/>
  <c r="V262" i="6" s="1"/>
  <c r="M262" i="6"/>
  <c r="X262" i="6"/>
  <c r="AA223" i="13" l="1"/>
  <c r="F222" i="13"/>
  <c r="F244" i="6"/>
  <c r="AA245" i="6"/>
  <c r="Q245" i="6" s="1"/>
  <c r="AC245" i="6" s="1"/>
  <c r="P258" i="6"/>
  <c r="V223" i="13" l="1"/>
  <c r="Q223" i="13"/>
  <c r="H222" i="13"/>
  <c r="I222" i="13"/>
  <c r="Z223" i="13"/>
  <c r="M240" i="13"/>
  <c r="AQ245" i="6"/>
  <c r="AU245" i="6"/>
  <c r="AV245" i="6"/>
  <c r="AP245" i="6"/>
  <c r="AR245" i="6"/>
  <c r="AW245" i="6"/>
  <c r="AS245" i="6"/>
  <c r="AY245" i="6"/>
  <c r="AT245" i="6"/>
  <c r="AX245" i="6"/>
  <c r="AO245" i="6"/>
  <c r="H244" i="6"/>
  <c r="I244" i="6"/>
  <c r="M258" i="6"/>
  <c r="Z245" i="6"/>
  <c r="Y223" i="13" l="1"/>
  <c r="N223" i="13"/>
  <c r="AB223" i="13" s="1"/>
  <c r="AC223" i="13"/>
  <c r="Y245" i="6"/>
  <c r="N245" i="6"/>
  <c r="AY223" i="13" l="1"/>
  <c r="AP223" i="13"/>
  <c r="AR223" i="13"/>
  <c r="AT223" i="13"/>
  <c r="AS223" i="13"/>
  <c r="AX223" i="13"/>
  <c r="AV223" i="13"/>
  <c r="AQ223" i="13"/>
  <c r="AO223" i="13"/>
  <c r="AU223" i="13"/>
  <c r="AW223" i="13"/>
  <c r="AN223" i="13"/>
  <c r="AI223" i="13"/>
  <c r="AG223" i="13"/>
  <c r="AM223" i="13"/>
  <c r="AD223" i="13"/>
  <c r="AJ223" i="13"/>
  <c r="AH223" i="13"/>
  <c r="AK223" i="13"/>
  <c r="AL223" i="13"/>
  <c r="AF223" i="13"/>
  <c r="AE223" i="13"/>
  <c r="AB245" i="6"/>
  <c r="AD245" i="6" s="1"/>
  <c r="U241" i="13"/>
  <c r="X241" i="13"/>
  <c r="AL245" i="6"/>
  <c r="AH245" i="6"/>
  <c r="X263" i="6"/>
  <c r="U263" i="6"/>
  <c r="V263" i="6" s="1"/>
  <c r="AN245" i="6" l="1"/>
  <c r="G245" i="6" s="1"/>
  <c r="P263" i="6" s="1"/>
  <c r="AK245" i="6"/>
  <c r="AI245" i="6"/>
  <c r="AE245" i="6"/>
  <c r="AG245" i="6"/>
  <c r="AF245" i="6"/>
  <c r="AM245" i="6"/>
  <c r="AJ245" i="6"/>
  <c r="F223" i="13"/>
  <c r="G223" i="13"/>
  <c r="AA246" i="6"/>
  <c r="Q246" i="6" s="1"/>
  <c r="AC246" i="6" s="1"/>
  <c r="U260" i="6"/>
  <c r="V260" i="6" s="1"/>
  <c r="F245" i="6"/>
  <c r="P237" i="13" l="1"/>
  <c r="AA224" i="13"/>
  <c r="H223" i="13"/>
  <c r="I223" i="13"/>
  <c r="M237" i="13"/>
  <c r="Z224" i="13"/>
  <c r="H245" i="6"/>
  <c r="I245" i="6"/>
  <c r="Z246" i="6"/>
  <c r="X260" i="6"/>
  <c r="M263" i="6"/>
  <c r="AV246" i="6"/>
  <c r="AP246" i="6"/>
  <c r="AY246" i="6"/>
  <c r="AT246" i="6"/>
  <c r="AU246" i="6"/>
  <c r="AS246" i="6"/>
  <c r="AW246" i="6"/>
  <c r="AR246" i="6"/>
  <c r="AX246" i="6"/>
  <c r="AO246" i="6"/>
  <c r="AQ246" i="6"/>
  <c r="Y224" i="13" l="1"/>
  <c r="N224" i="13"/>
  <c r="AB224" i="13" s="1"/>
  <c r="V224" i="13"/>
  <c r="AC224" i="13" s="1"/>
  <c r="Q224" i="13"/>
  <c r="P242" i="13"/>
  <c r="U242" i="13"/>
  <c r="N246" i="6"/>
  <c r="Y246" i="6"/>
  <c r="AW224" i="13" l="1"/>
  <c r="AY224" i="13"/>
  <c r="AV224" i="13"/>
  <c r="AO224" i="13"/>
  <c r="AS224" i="13"/>
  <c r="AQ224" i="13"/>
  <c r="AR224" i="13"/>
  <c r="AU224" i="13"/>
  <c r="AX224" i="13"/>
  <c r="AT224" i="13"/>
  <c r="AP224" i="13"/>
  <c r="AN224" i="13"/>
  <c r="AE224" i="13"/>
  <c r="AD224" i="13"/>
  <c r="AI224" i="13"/>
  <c r="AH224" i="13"/>
  <c r="AM224" i="13"/>
  <c r="AL224" i="13"/>
  <c r="AG224" i="13"/>
  <c r="AJ224" i="13"/>
  <c r="AK224" i="13"/>
  <c r="AF224" i="13"/>
  <c r="M242" i="13"/>
  <c r="X242" i="13"/>
  <c r="AB246" i="6"/>
  <c r="G224" i="13" l="1"/>
  <c r="F224" i="13"/>
  <c r="AF246" i="6"/>
  <c r="AH246" i="6"/>
  <c r="AG246" i="6"/>
  <c r="AE246" i="6"/>
  <c r="AN246" i="6"/>
  <c r="G246" i="6" s="1"/>
  <c r="AI246" i="6"/>
  <c r="AM246" i="6"/>
  <c r="AL246" i="6"/>
  <c r="AJ246" i="6"/>
  <c r="AD246" i="6"/>
  <c r="AK246" i="6"/>
  <c r="X237" i="13" l="1"/>
  <c r="H224" i="13"/>
  <c r="I224" i="13"/>
  <c r="M238" i="13"/>
  <c r="Z225" i="13"/>
  <c r="U237" i="13"/>
  <c r="P238" i="13"/>
  <c r="AA225" i="13"/>
  <c r="F246" i="6"/>
  <c r="AA247" i="6"/>
  <c r="Q247" i="6" s="1"/>
  <c r="AC247" i="6" s="1"/>
  <c r="V225" i="13" l="1"/>
  <c r="Q225" i="13"/>
  <c r="Y225" i="13"/>
  <c r="N225" i="13"/>
  <c r="U243" i="13"/>
  <c r="P243" i="13"/>
  <c r="AP247" i="6"/>
  <c r="AV247" i="6"/>
  <c r="AX247" i="6"/>
  <c r="AU247" i="6"/>
  <c r="AY247" i="6"/>
  <c r="AS247" i="6"/>
  <c r="AO247" i="6"/>
  <c r="AR247" i="6"/>
  <c r="AT247" i="6"/>
  <c r="AQ247" i="6"/>
  <c r="AW247" i="6"/>
  <c r="I246" i="6"/>
  <c r="H246" i="6"/>
  <c r="Z247" i="6"/>
  <c r="AB225" i="13" l="1"/>
  <c r="AC225" i="13"/>
  <c r="X243" i="13"/>
  <c r="M243" i="13"/>
  <c r="N247" i="6"/>
  <c r="Y247" i="6"/>
  <c r="AR225" i="13" l="1"/>
  <c r="AT225" i="13"/>
  <c r="AX225" i="13"/>
  <c r="AQ225" i="13"/>
  <c r="AV225" i="13"/>
  <c r="AU225" i="13"/>
  <c r="AO225" i="13"/>
  <c r="AW225" i="13"/>
  <c r="AY225" i="13"/>
  <c r="AS225" i="13"/>
  <c r="AP225" i="13"/>
  <c r="AE225" i="13"/>
  <c r="AG225" i="13"/>
  <c r="AH225" i="13"/>
  <c r="AK225" i="13"/>
  <c r="AN225" i="13"/>
  <c r="AJ225" i="13"/>
  <c r="AF225" i="13"/>
  <c r="AD225" i="13"/>
  <c r="AI225" i="13"/>
  <c r="AL225" i="13"/>
  <c r="AM225" i="13"/>
  <c r="AB247" i="6"/>
  <c r="G225" i="13" l="1"/>
  <c r="U240" i="13"/>
  <c r="AA226" i="13"/>
  <c r="F225" i="13"/>
  <c r="AM247" i="6"/>
  <c r="AE247" i="6"/>
  <c r="AH247" i="6"/>
  <c r="AG247" i="6"/>
  <c r="AI247" i="6"/>
  <c r="AK247" i="6"/>
  <c r="AJ247" i="6"/>
  <c r="AL247" i="6"/>
  <c r="AF247" i="6"/>
  <c r="AD247" i="6"/>
  <c r="AN247" i="6"/>
  <c r="G247" i="6" s="1"/>
  <c r="I225" i="13" l="1"/>
  <c r="H225" i="13"/>
  <c r="X240" i="13"/>
  <c r="Z226" i="13"/>
  <c r="V226" i="13"/>
  <c r="Q226" i="13"/>
  <c r="U244" i="13"/>
  <c r="P244" i="13"/>
  <c r="AA248" i="6"/>
  <c r="Q248" i="6" s="1"/>
  <c r="AC248" i="6" s="1"/>
  <c r="F247" i="6"/>
  <c r="AC226" i="13" l="1"/>
  <c r="N226" i="13"/>
  <c r="Y226" i="13"/>
  <c r="AS226" i="13"/>
  <c r="AP226" i="13"/>
  <c r="AW226" i="13"/>
  <c r="AY226" i="13"/>
  <c r="AO226" i="13"/>
  <c r="AR226" i="13"/>
  <c r="AT226" i="13"/>
  <c r="AV226" i="13"/>
  <c r="AX226" i="13"/>
  <c r="AU226" i="13"/>
  <c r="AQ226" i="13"/>
  <c r="X244" i="13"/>
  <c r="M244" i="13"/>
  <c r="I247" i="6"/>
  <c r="H247" i="6"/>
  <c r="Z248" i="6"/>
  <c r="AX248" i="6"/>
  <c r="AS248" i="6"/>
  <c r="AR248" i="6"/>
  <c r="AQ248" i="6"/>
  <c r="AT248" i="6"/>
  <c r="AO248" i="6"/>
  <c r="AY248" i="6"/>
  <c r="AW248" i="6"/>
  <c r="AU248" i="6"/>
  <c r="AP248" i="6"/>
  <c r="AV248" i="6"/>
  <c r="AB226" i="13" l="1"/>
  <c r="Y248" i="6"/>
  <c r="N248" i="6"/>
  <c r="AB248" i="6" l="1"/>
  <c r="AL226" i="13"/>
  <c r="AN226" i="13"/>
  <c r="G226" i="13" s="1"/>
  <c r="AK226" i="13"/>
  <c r="AI226" i="13"/>
  <c r="AM226" i="13"/>
  <c r="AG226" i="13"/>
  <c r="AE226" i="13"/>
  <c r="AD226" i="13"/>
  <c r="AF226" i="13"/>
  <c r="AH226" i="13"/>
  <c r="AJ226" i="13"/>
  <c r="AH248" i="6"/>
  <c r="AJ248" i="6"/>
  <c r="AF248" i="6"/>
  <c r="AL248" i="6"/>
  <c r="AG248" i="6"/>
  <c r="AI248" i="6"/>
  <c r="AE248" i="6"/>
  <c r="AD248" i="6"/>
  <c r="AM248" i="6"/>
  <c r="AK248" i="6"/>
  <c r="AN248" i="6"/>
  <c r="G248" i="6" s="1"/>
  <c r="M267" i="6"/>
  <c r="X267" i="6"/>
  <c r="F226" i="13" l="1"/>
  <c r="P236" i="13"/>
  <c r="U236" i="13"/>
  <c r="AA227" i="13"/>
  <c r="P245" i="13"/>
  <c r="F248" i="6"/>
  <c r="AA249" i="6"/>
  <c r="Q249" i="6" s="1"/>
  <c r="AC249" i="6" s="1"/>
  <c r="P267" i="6"/>
  <c r="U267" i="6"/>
  <c r="V267" i="6" s="1"/>
  <c r="Q227" i="13" l="1"/>
  <c r="V227" i="13"/>
  <c r="AC227" i="13" s="1"/>
  <c r="X236" i="13"/>
  <c r="H226" i="13"/>
  <c r="M236" i="13"/>
  <c r="I226" i="13"/>
  <c r="Z227" i="13"/>
  <c r="M245" i="13"/>
  <c r="AO249" i="6"/>
  <c r="AV249" i="6"/>
  <c r="AQ249" i="6"/>
  <c r="AU249" i="6"/>
  <c r="AR249" i="6"/>
  <c r="AY249" i="6"/>
  <c r="AX249" i="6"/>
  <c r="AP249" i="6"/>
  <c r="AT249" i="6"/>
  <c r="AW249" i="6"/>
  <c r="AS249" i="6"/>
  <c r="I248" i="6"/>
  <c r="H248" i="6"/>
  <c r="Z249" i="6"/>
  <c r="N227" i="13" l="1"/>
  <c r="Y227" i="13"/>
  <c r="AS227" i="13"/>
  <c r="AV227" i="13"/>
  <c r="AT227" i="13"/>
  <c r="AW227" i="13"/>
  <c r="AO227" i="13"/>
  <c r="AQ227" i="13"/>
  <c r="AR227" i="13"/>
  <c r="AU227" i="13"/>
  <c r="AY227" i="13"/>
  <c r="AX227" i="13"/>
  <c r="AP227" i="13"/>
  <c r="Y249" i="6"/>
  <c r="N249" i="6"/>
  <c r="M268" i="6"/>
  <c r="AB227" i="13" l="1"/>
  <c r="AB249" i="6"/>
  <c r="AE249" i="6" s="1"/>
  <c r="AD227" i="13" l="1"/>
  <c r="AN227" i="13"/>
  <c r="G227" i="13" s="1"/>
  <c r="AL227" i="13"/>
  <c r="AI227" i="13"/>
  <c r="AM227" i="13"/>
  <c r="AG227" i="13"/>
  <c r="AJ227" i="13"/>
  <c r="AE227" i="13"/>
  <c r="AF227" i="13"/>
  <c r="AH227" i="13"/>
  <c r="AK227" i="13"/>
  <c r="AN249" i="6"/>
  <c r="G249" i="6" s="1"/>
  <c r="AM249" i="6"/>
  <c r="AH249" i="6"/>
  <c r="AI249" i="6"/>
  <c r="AF249" i="6"/>
  <c r="AG249" i="6"/>
  <c r="AJ249" i="6"/>
  <c r="AL249" i="6"/>
  <c r="AK249" i="6"/>
  <c r="AD249" i="6"/>
  <c r="AA250" i="6"/>
  <c r="Q250" i="6" s="1"/>
  <c r="AC250" i="6" s="1"/>
  <c r="P264" i="6"/>
  <c r="U265" i="6"/>
  <c r="V265" i="6" s="1"/>
  <c r="P268" i="6"/>
  <c r="AA228" i="13" l="1"/>
  <c r="F227" i="13"/>
  <c r="P246" i="13"/>
  <c r="F249" i="6"/>
  <c r="H249" i="6" s="1"/>
  <c r="AQ250" i="6"/>
  <c r="AY250" i="6"/>
  <c r="AT250" i="6"/>
  <c r="AS250" i="6"/>
  <c r="AW250" i="6"/>
  <c r="AR250" i="6"/>
  <c r="AP250" i="6"/>
  <c r="AX250" i="6"/>
  <c r="AO250" i="6"/>
  <c r="AV250" i="6"/>
  <c r="AU250" i="6"/>
  <c r="I249" i="6"/>
  <c r="M264" i="6"/>
  <c r="X265" i="6"/>
  <c r="Z250" i="6" l="1"/>
  <c r="N250" i="6" s="1"/>
  <c r="V228" i="13"/>
  <c r="Q228" i="13"/>
  <c r="H227" i="13"/>
  <c r="I227" i="13"/>
  <c r="Z228" i="13"/>
  <c r="M246" i="13"/>
  <c r="Y250" i="6" l="1"/>
  <c r="AB250" i="6"/>
  <c r="AH250" i="6" s="1"/>
  <c r="Y228" i="13"/>
  <c r="N228" i="13"/>
  <c r="AC228" i="13"/>
  <c r="AE250" i="6"/>
  <c r="AI250" i="6"/>
  <c r="AK250" i="6"/>
  <c r="AM250" i="6"/>
  <c r="AN250" i="6"/>
  <c r="G250" i="6" s="1"/>
  <c r="AG250" i="6"/>
  <c r="AF250" i="6"/>
  <c r="AJ250" i="6" l="1"/>
  <c r="AD250" i="6"/>
  <c r="AL250" i="6"/>
  <c r="AB228" i="13"/>
  <c r="AX228" i="13"/>
  <c r="AO228" i="13"/>
  <c r="AQ228" i="13"/>
  <c r="AY228" i="13"/>
  <c r="AS228" i="13"/>
  <c r="AU228" i="13"/>
  <c r="AW228" i="13"/>
  <c r="AR228" i="13"/>
  <c r="AP228" i="13"/>
  <c r="AT228" i="13"/>
  <c r="AV228" i="13"/>
  <c r="AN228" i="13"/>
  <c r="AG228" i="13"/>
  <c r="AL228" i="13"/>
  <c r="AD228" i="13"/>
  <c r="AI228" i="13"/>
  <c r="AE228" i="13"/>
  <c r="AM228" i="13"/>
  <c r="AK228" i="13"/>
  <c r="AH228" i="13"/>
  <c r="AJ228" i="13"/>
  <c r="AF228" i="13"/>
  <c r="F250" i="6"/>
  <c r="AA251" i="6"/>
  <c r="Q251" i="6" s="1"/>
  <c r="AC251" i="6" s="1"/>
  <c r="P266" i="6"/>
  <c r="G228" i="13" l="1"/>
  <c r="AA229" i="13"/>
  <c r="F228" i="13"/>
  <c r="X247" i="13"/>
  <c r="U247" i="13"/>
  <c r="AW251" i="6"/>
  <c r="AT251" i="6"/>
  <c r="AV251" i="6"/>
  <c r="AX251" i="6"/>
  <c r="AQ251" i="6"/>
  <c r="AO251" i="6"/>
  <c r="AY251" i="6"/>
  <c r="AP251" i="6"/>
  <c r="AS251" i="6"/>
  <c r="AU251" i="6"/>
  <c r="AR251" i="6"/>
  <c r="H250" i="6"/>
  <c r="I250" i="6"/>
  <c r="Z251" i="6"/>
  <c r="M266" i="6"/>
  <c r="M270" i="6"/>
  <c r="X270" i="6"/>
  <c r="H228" i="13" l="1"/>
  <c r="I228" i="13"/>
  <c r="Z229" i="13"/>
  <c r="V229" i="13"/>
  <c r="Q229" i="13"/>
  <c r="N251" i="6"/>
  <c r="Y251" i="6"/>
  <c r="AC229" i="13" l="1"/>
  <c r="AY229" i="13"/>
  <c r="AP229" i="13"/>
  <c r="AW229" i="13"/>
  <c r="AT229" i="13"/>
  <c r="AV229" i="13"/>
  <c r="AX229" i="13"/>
  <c r="AO229" i="13"/>
  <c r="AQ229" i="13"/>
  <c r="AS229" i="13"/>
  <c r="AU229" i="13"/>
  <c r="AR229" i="13"/>
  <c r="Y229" i="13"/>
  <c r="N229" i="13"/>
  <c r="AB251" i="6"/>
  <c r="AB229" i="13" l="1"/>
  <c r="AL251" i="6"/>
  <c r="AM251" i="6"/>
  <c r="AE251" i="6"/>
  <c r="AK251" i="6"/>
  <c r="AN251" i="6"/>
  <c r="G251" i="6" s="1"/>
  <c r="AD251" i="6"/>
  <c r="AJ251" i="6"/>
  <c r="AI251" i="6"/>
  <c r="AF251" i="6"/>
  <c r="AG251" i="6"/>
  <c r="AH251" i="6"/>
  <c r="P270" i="6"/>
  <c r="U270" i="6"/>
  <c r="V270" i="6" s="1"/>
  <c r="AG229" i="13" l="1"/>
  <c r="AJ229" i="13"/>
  <c r="AK229" i="13"/>
  <c r="AM229" i="13"/>
  <c r="AH229" i="13"/>
  <c r="AF229" i="13"/>
  <c r="AN229" i="13"/>
  <c r="G229" i="13" s="1"/>
  <c r="AD229" i="13"/>
  <c r="AL229" i="13"/>
  <c r="AI229" i="13"/>
  <c r="AE229" i="13"/>
  <c r="F251" i="6"/>
  <c r="AA252" i="6"/>
  <c r="Q252" i="6" s="1"/>
  <c r="AC252" i="6" s="1"/>
  <c r="X271" i="6"/>
  <c r="F229" i="13" l="1"/>
  <c r="I229" i="13" s="1"/>
  <c r="AA230" i="13"/>
  <c r="Z230" i="13"/>
  <c r="AS252" i="6"/>
  <c r="AV252" i="6"/>
  <c r="AP252" i="6"/>
  <c r="AO252" i="6"/>
  <c r="AT252" i="6"/>
  <c r="AQ252" i="6"/>
  <c r="AY252" i="6"/>
  <c r="AW252" i="6"/>
  <c r="AR252" i="6"/>
  <c r="AX252" i="6"/>
  <c r="AU252" i="6"/>
  <c r="I251" i="6"/>
  <c r="H251" i="6"/>
  <c r="Z252" i="6"/>
  <c r="H229" i="13" l="1"/>
  <c r="Q230" i="13"/>
  <c r="V230" i="13"/>
  <c r="Y230" i="13"/>
  <c r="N230" i="13"/>
  <c r="P249" i="13"/>
  <c r="U249" i="13"/>
  <c r="Y252" i="6"/>
  <c r="N252" i="6"/>
  <c r="AC230" i="13" l="1"/>
  <c r="AB230" i="13"/>
  <c r="AU230" i="13"/>
  <c r="AW230" i="13"/>
  <c r="AY230" i="13"/>
  <c r="AP230" i="13"/>
  <c r="AR230" i="13"/>
  <c r="AT230" i="13"/>
  <c r="AV230" i="13"/>
  <c r="AX230" i="13"/>
  <c r="AO230" i="13"/>
  <c r="AQ230" i="13"/>
  <c r="AS230" i="13"/>
  <c r="AB252" i="6"/>
  <c r="AD252" i="6" s="1"/>
  <c r="M249" i="13"/>
  <c r="X249" i="13"/>
  <c r="AE252" i="6"/>
  <c r="AL252" i="6"/>
  <c r="AF252" i="6"/>
  <c r="AK252" i="6"/>
  <c r="AJ252" i="6"/>
  <c r="AI252" i="6"/>
  <c r="AG252" i="6"/>
  <c r="U271" i="6"/>
  <c r="V271" i="6" s="1"/>
  <c r="AN252" i="6" l="1"/>
  <c r="G252" i="6" s="1"/>
  <c r="AH252" i="6"/>
  <c r="AM252" i="6"/>
  <c r="AK230" i="13"/>
  <c r="AG230" i="13"/>
  <c r="AD230" i="13"/>
  <c r="AJ230" i="13"/>
  <c r="AL230" i="13"/>
  <c r="AN230" i="13"/>
  <c r="G230" i="13" s="1"/>
  <c r="AF230" i="13"/>
  <c r="AM230" i="13"/>
  <c r="AE230" i="13"/>
  <c r="AH230" i="13"/>
  <c r="AI230" i="13"/>
  <c r="AA253" i="6"/>
  <c r="Q253" i="6" s="1"/>
  <c r="AC253" i="6" s="1"/>
  <c r="P269" i="6"/>
  <c r="F252" i="6"/>
  <c r="F230" i="13" l="1"/>
  <c r="U248" i="13"/>
  <c r="AA231" i="13"/>
  <c r="H252" i="6"/>
  <c r="I252" i="6"/>
  <c r="Z253" i="6"/>
  <c r="M269" i="6"/>
  <c r="X272" i="6"/>
  <c r="AR253" i="6"/>
  <c r="AS253" i="6"/>
  <c r="AV253" i="6"/>
  <c r="AO253" i="6"/>
  <c r="AW253" i="6"/>
  <c r="AP253" i="6"/>
  <c r="AY253" i="6"/>
  <c r="AT253" i="6"/>
  <c r="AQ253" i="6"/>
  <c r="AU253" i="6"/>
  <c r="AX253" i="6"/>
  <c r="Q231" i="13" l="1"/>
  <c r="V231" i="13"/>
  <c r="I230" i="13"/>
  <c r="H230" i="13"/>
  <c r="X248" i="13"/>
  <c r="Z231" i="13"/>
  <c r="P250" i="13"/>
  <c r="Y253" i="6"/>
  <c r="N253" i="6"/>
  <c r="AC231" i="13" l="1"/>
  <c r="N231" i="13"/>
  <c r="Y231" i="13"/>
  <c r="AY231" i="13"/>
  <c r="AP231" i="13"/>
  <c r="AW231" i="13"/>
  <c r="AT231" i="13"/>
  <c r="AV231" i="13"/>
  <c r="AX231" i="13"/>
  <c r="AO231" i="13"/>
  <c r="AR231" i="13"/>
  <c r="AS231" i="13"/>
  <c r="AU231" i="13"/>
  <c r="AQ231" i="13"/>
  <c r="M250" i="13"/>
  <c r="AB253" i="6"/>
  <c r="AM253" i="6" s="1"/>
  <c r="U272" i="6"/>
  <c r="V272" i="6" s="1"/>
  <c r="X273" i="6"/>
  <c r="AN253" i="6" l="1"/>
  <c r="G253" i="6" s="1"/>
  <c r="AB231" i="13"/>
  <c r="AE253" i="6"/>
  <c r="AF253" i="6"/>
  <c r="AD253" i="6"/>
  <c r="AL253" i="6"/>
  <c r="AG253" i="6"/>
  <c r="AH253" i="6"/>
  <c r="AJ253" i="6"/>
  <c r="AI253" i="6"/>
  <c r="AK253" i="6"/>
  <c r="AA254" i="6"/>
  <c r="Q254" i="6" s="1"/>
  <c r="AC254" i="6" s="1"/>
  <c r="U266" i="6"/>
  <c r="V266" i="6" s="1"/>
  <c r="F253" i="6" l="1"/>
  <c r="AF231" i="13"/>
  <c r="AH231" i="13"/>
  <c r="AJ231" i="13"/>
  <c r="AL231" i="13"/>
  <c r="AN231" i="13"/>
  <c r="G231" i="13" s="1"/>
  <c r="AE231" i="13"/>
  <c r="AG231" i="13"/>
  <c r="AK231" i="13"/>
  <c r="AM231" i="13"/>
  <c r="AD231" i="13"/>
  <c r="AI231" i="13"/>
  <c r="AU254" i="6"/>
  <c r="AP254" i="6"/>
  <c r="AW254" i="6"/>
  <c r="AX254" i="6"/>
  <c r="AV254" i="6"/>
  <c r="AT254" i="6"/>
  <c r="AR254" i="6"/>
  <c r="AS254" i="6"/>
  <c r="AY254" i="6"/>
  <c r="AQ254" i="6"/>
  <c r="AO254" i="6"/>
  <c r="H253" i="6"/>
  <c r="I253" i="6"/>
  <c r="Z254" i="6"/>
  <c r="X266" i="6"/>
  <c r="M273" i="6"/>
  <c r="F231" i="13" l="1"/>
  <c r="U246" i="13"/>
  <c r="P248" i="13"/>
  <c r="AA232" i="13"/>
  <c r="M251" i="13"/>
  <c r="X251" i="13"/>
  <c r="P251" i="13"/>
  <c r="U251" i="13"/>
  <c r="N254" i="6"/>
  <c r="Y254" i="6"/>
  <c r="V232" i="13" l="1"/>
  <c r="Q232" i="13"/>
  <c r="H231" i="13"/>
  <c r="I231" i="13"/>
  <c r="X246" i="13"/>
  <c r="M248" i="13"/>
  <c r="Z232" i="13"/>
  <c r="AB254" i="6"/>
  <c r="AN254" i="6" s="1"/>
  <c r="G254" i="6" s="1"/>
  <c r="AF254" i="6"/>
  <c r="AH254" i="6"/>
  <c r="AG254" i="6"/>
  <c r="M274" i="6"/>
  <c r="U273" i="6"/>
  <c r="V273" i="6" s="1"/>
  <c r="P273" i="6"/>
  <c r="AI254" i="6" l="1"/>
  <c r="N232" i="13"/>
  <c r="Y232" i="13"/>
  <c r="AC232" i="13"/>
  <c r="AJ254" i="6"/>
  <c r="AK254" i="6"/>
  <c r="AD254" i="6"/>
  <c r="AM254" i="6"/>
  <c r="AE254" i="6"/>
  <c r="AL254" i="6"/>
  <c r="AA255" i="6"/>
  <c r="Q255" i="6" s="1"/>
  <c r="AC255" i="6" s="1"/>
  <c r="U268" i="6"/>
  <c r="V268" i="6" s="1"/>
  <c r="P272" i="6"/>
  <c r="F254" i="6" l="1"/>
  <c r="H254" i="6" s="1"/>
  <c r="AO232" i="13"/>
  <c r="AY232" i="13"/>
  <c r="AR232" i="13"/>
  <c r="AP232" i="13"/>
  <c r="AT232" i="13"/>
  <c r="AX232" i="13"/>
  <c r="AV232" i="13"/>
  <c r="AU232" i="13"/>
  <c r="AS232" i="13"/>
  <c r="AQ232" i="13"/>
  <c r="AW232" i="13"/>
  <c r="AB232" i="13"/>
  <c r="I254" i="6"/>
  <c r="Z255" i="6"/>
  <c r="X268" i="6"/>
  <c r="M272" i="6"/>
  <c r="AT255" i="6"/>
  <c r="AP255" i="6"/>
  <c r="AV255" i="6"/>
  <c r="AQ255" i="6"/>
  <c r="AS255" i="6"/>
  <c r="AR255" i="6"/>
  <c r="AX255" i="6"/>
  <c r="AW255" i="6"/>
  <c r="AU255" i="6"/>
  <c r="AY255" i="6"/>
  <c r="AO255" i="6"/>
  <c r="AG232" i="13" l="1"/>
  <c r="AJ232" i="13"/>
  <c r="AK232" i="13"/>
  <c r="AM232" i="13"/>
  <c r="AE232" i="13"/>
  <c r="AF232" i="13"/>
  <c r="AN232" i="13"/>
  <c r="G232" i="13" s="1"/>
  <c r="AH232" i="13"/>
  <c r="AL232" i="13"/>
  <c r="AD232" i="13"/>
  <c r="AI232" i="13"/>
  <c r="Y255" i="6"/>
  <c r="N255" i="6"/>
  <c r="F232" i="13" l="1"/>
  <c r="U239" i="13"/>
  <c r="AA233" i="13"/>
  <c r="P252" i="13"/>
  <c r="AB255" i="6"/>
  <c r="AK255" i="6"/>
  <c r="AI255" i="6"/>
  <c r="AD255" i="6"/>
  <c r="AN255" i="6"/>
  <c r="G255" i="6" s="1"/>
  <c r="AJ255" i="6"/>
  <c r="AH255" i="6"/>
  <c r="AM255" i="6"/>
  <c r="AE255" i="6"/>
  <c r="AL255" i="6"/>
  <c r="AF255" i="6"/>
  <c r="AG255" i="6"/>
  <c r="P274" i="6"/>
  <c r="X275" i="6"/>
  <c r="Q233" i="13" l="1"/>
  <c r="V233" i="13"/>
  <c r="AC233" i="13" s="1"/>
  <c r="H232" i="13"/>
  <c r="X239" i="13"/>
  <c r="I232" i="13"/>
  <c r="Z233" i="13"/>
  <c r="M252" i="13"/>
  <c r="AA256" i="6"/>
  <c r="Q256" i="6" s="1"/>
  <c r="AC256" i="6" s="1"/>
  <c r="P265" i="6"/>
  <c r="F255" i="6"/>
  <c r="Y233" i="13" l="1"/>
  <c r="N233" i="13"/>
  <c r="AT233" i="13"/>
  <c r="AU233" i="13"/>
  <c r="AX233" i="13"/>
  <c r="AO233" i="13"/>
  <c r="AV233" i="13"/>
  <c r="AS233" i="13"/>
  <c r="AP233" i="13"/>
  <c r="AQ233" i="13"/>
  <c r="AY233" i="13"/>
  <c r="AW233" i="13"/>
  <c r="AR233" i="13"/>
  <c r="U253" i="13"/>
  <c r="X253" i="13"/>
  <c r="H255" i="6"/>
  <c r="I255" i="6"/>
  <c r="Z256" i="6"/>
  <c r="M265" i="6"/>
  <c r="AT256" i="6"/>
  <c r="AW256" i="6"/>
  <c r="AS256" i="6"/>
  <c r="AX256" i="6"/>
  <c r="AU256" i="6"/>
  <c r="AP256" i="6"/>
  <c r="AQ256" i="6"/>
  <c r="AR256" i="6"/>
  <c r="AO256" i="6"/>
  <c r="AY256" i="6"/>
  <c r="AV256" i="6"/>
  <c r="AB233" i="13" l="1"/>
  <c r="AD233" i="13" s="1"/>
  <c r="AK233" i="13"/>
  <c r="AH233" i="13"/>
  <c r="AI233" i="13"/>
  <c r="AL233" i="13"/>
  <c r="AG233" i="13"/>
  <c r="AM233" i="13"/>
  <c r="AJ233" i="13"/>
  <c r="AF233" i="13"/>
  <c r="AN233" i="13"/>
  <c r="G233" i="13" s="1"/>
  <c r="AE233" i="13"/>
  <c r="N256" i="6"/>
  <c r="Y256" i="6"/>
  <c r="P247" i="13" l="1"/>
  <c r="U250" i="13"/>
  <c r="AA234" i="13"/>
  <c r="F233" i="13"/>
  <c r="AB256" i="6"/>
  <c r="U275" i="6"/>
  <c r="V275" i="6" s="1"/>
  <c r="H233" i="13" l="1"/>
  <c r="M247" i="13"/>
  <c r="I233" i="13"/>
  <c r="X250" i="13"/>
  <c r="Z234" i="13"/>
  <c r="Q234" i="13"/>
  <c r="V234" i="13"/>
  <c r="AI256" i="6"/>
  <c r="AL256" i="6"/>
  <c r="AM256" i="6"/>
  <c r="AH256" i="6"/>
  <c r="AK256" i="6"/>
  <c r="AF256" i="6"/>
  <c r="AG256" i="6"/>
  <c r="AD256" i="6"/>
  <c r="AJ256" i="6"/>
  <c r="AN256" i="6"/>
  <c r="G256" i="6" s="1"/>
  <c r="AE256" i="6"/>
  <c r="AC234" i="13" l="1"/>
  <c r="Y234" i="13"/>
  <c r="N234" i="13"/>
  <c r="AB234" i="13" s="1"/>
  <c r="P254" i="13"/>
  <c r="M254" i="13"/>
  <c r="F256" i="6"/>
  <c r="AA257" i="6"/>
  <c r="Q257" i="6" s="1"/>
  <c r="AC257" i="6" s="1"/>
  <c r="U264" i="6"/>
  <c r="V264" i="6" s="1"/>
  <c r="P275" i="6"/>
  <c r="AF234" i="13" l="1"/>
  <c r="AD234" i="13"/>
  <c r="AE234" i="13"/>
  <c r="AH234" i="13"/>
  <c r="AM234" i="13"/>
  <c r="AJ234" i="13"/>
  <c r="AL234" i="13"/>
  <c r="AG234" i="13"/>
  <c r="AK234" i="13"/>
  <c r="AI234" i="13"/>
  <c r="AN234" i="13"/>
  <c r="AT234" i="13"/>
  <c r="AS234" i="13"/>
  <c r="AR234" i="13"/>
  <c r="AQ234" i="13"/>
  <c r="AY234" i="13"/>
  <c r="AP234" i="13"/>
  <c r="AW234" i="13"/>
  <c r="AO234" i="13"/>
  <c r="AV234" i="13"/>
  <c r="AX234" i="13"/>
  <c r="AU234" i="13"/>
  <c r="AP257" i="6"/>
  <c r="AO257" i="6"/>
  <c r="AV257" i="6"/>
  <c r="AU257" i="6"/>
  <c r="AW257" i="6"/>
  <c r="AY257" i="6"/>
  <c r="AR257" i="6"/>
  <c r="AT257" i="6"/>
  <c r="AS257" i="6"/>
  <c r="AQ257" i="6"/>
  <c r="AX257" i="6"/>
  <c r="H256" i="6"/>
  <c r="I256" i="6"/>
  <c r="Z257" i="6"/>
  <c r="X264" i="6"/>
  <c r="M275" i="6"/>
  <c r="G234" i="13" l="1"/>
  <c r="F234" i="13"/>
  <c r="N257" i="6"/>
  <c r="Y257" i="6"/>
  <c r="H234" i="13" l="1"/>
  <c r="M241" i="13"/>
  <c r="I234" i="13"/>
  <c r="X252" i="13"/>
  <c r="Z235" i="13"/>
  <c r="P241" i="13"/>
  <c r="U252" i="13"/>
  <c r="AA235" i="13"/>
  <c r="AB257" i="6"/>
  <c r="N235" i="13" l="1"/>
  <c r="Y235" i="13"/>
  <c r="Q235" i="13"/>
  <c r="V235" i="13"/>
  <c r="AK257" i="6"/>
  <c r="AH257" i="6"/>
  <c r="AI257" i="6"/>
  <c r="AJ257" i="6"/>
  <c r="AG257" i="6"/>
  <c r="AN257" i="6"/>
  <c r="G257" i="6" s="1"/>
  <c r="AM257" i="6"/>
  <c r="AD257" i="6"/>
  <c r="AF257" i="6"/>
  <c r="AL257" i="6"/>
  <c r="AE257" i="6"/>
  <c r="AC235" i="13" l="1"/>
  <c r="AB235" i="13"/>
  <c r="F257" i="6"/>
  <c r="AA258" i="6"/>
  <c r="Q258" i="6" s="1"/>
  <c r="AC258" i="6" s="1"/>
  <c r="AF235" i="13" l="1"/>
  <c r="AH235" i="13"/>
  <c r="AJ235" i="13"/>
  <c r="AM235" i="13"/>
  <c r="AI235" i="13"/>
  <c r="AL235" i="13"/>
  <c r="AE235" i="13"/>
  <c r="AK235" i="13"/>
  <c r="AG235" i="13"/>
  <c r="AD235" i="13"/>
  <c r="AN235" i="13"/>
  <c r="AT235" i="13"/>
  <c r="AV235" i="13"/>
  <c r="AX235" i="13"/>
  <c r="AS235" i="13"/>
  <c r="AP235" i="13"/>
  <c r="AW235" i="13"/>
  <c r="AO235" i="13"/>
  <c r="AQ235" i="13"/>
  <c r="AY235" i="13"/>
  <c r="AU235" i="13"/>
  <c r="AR235" i="13"/>
  <c r="AP258" i="6"/>
  <c r="AX258" i="6"/>
  <c r="AY258" i="6"/>
  <c r="AR258" i="6"/>
  <c r="AT258" i="6"/>
  <c r="AQ258" i="6"/>
  <c r="AS258" i="6"/>
  <c r="AW258" i="6"/>
  <c r="AO258" i="6"/>
  <c r="AV258" i="6"/>
  <c r="AU258" i="6"/>
  <c r="I257" i="6"/>
  <c r="H257" i="6"/>
  <c r="Z258" i="6"/>
  <c r="M277" i="6"/>
  <c r="P277" i="6"/>
  <c r="G235" i="13" l="1"/>
  <c r="F235" i="13"/>
  <c r="N258" i="6"/>
  <c r="Y258" i="6"/>
  <c r="H235" i="13" l="1"/>
  <c r="I235" i="13"/>
  <c r="M253" i="13"/>
  <c r="X254" i="13"/>
  <c r="Z236" i="13"/>
  <c r="P253" i="13"/>
  <c r="U254" i="13"/>
  <c r="AA236" i="13"/>
  <c r="AB258" i="6"/>
  <c r="V236" i="13" l="1"/>
  <c r="Q236" i="13"/>
  <c r="Y236" i="13"/>
  <c r="N236" i="13"/>
  <c r="AD258" i="6"/>
  <c r="AG258" i="6"/>
  <c r="AI258" i="6"/>
  <c r="AF258" i="6"/>
  <c r="AN258" i="6"/>
  <c r="G258" i="6" s="1"/>
  <c r="AM258" i="6"/>
  <c r="AL258" i="6"/>
  <c r="AJ258" i="6"/>
  <c r="AK258" i="6"/>
  <c r="AE258" i="6"/>
  <c r="AH258" i="6"/>
  <c r="AB236" i="13" l="1"/>
  <c r="AC236" i="13"/>
  <c r="AA259" i="6"/>
  <c r="Q259" i="6" s="1"/>
  <c r="AC259" i="6" s="1"/>
  <c r="U269" i="6"/>
  <c r="V269" i="6" s="1"/>
  <c r="F258" i="6"/>
  <c r="AU236" i="13" l="1"/>
  <c r="AQ236" i="13"/>
  <c r="AW236" i="13"/>
  <c r="AT236" i="13"/>
  <c r="AY236" i="13"/>
  <c r="AV236" i="13"/>
  <c r="AP236" i="13"/>
  <c r="AO236" i="13"/>
  <c r="AX236" i="13"/>
  <c r="AS236" i="13"/>
  <c r="AR236" i="13"/>
  <c r="AM236" i="13"/>
  <c r="AD236" i="13"/>
  <c r="AF236" i="13"/>
  <c r="AH236" i="13"/>
  <c r="AJ236" i="13"/>
  <c r="AL236" i="13"/>
  <c r="AN236" i="13"/>
  <c r="AE236" i="13"/>
  <c r="AG236" i="13"/>
  <c r="AI236" i="13"/>
  <c r="AK236" i="13"/>
  <c r="I258" i="6"/>
  <c r="H258" i="6"/>
  <c r="Z259" i="6"/>
  <c r="X269" i="6"/>
  <c r="AV259" i="6"/>
  <c r="AR259" i="6"/>
  <c r="AW259" i="6"/>
  <c r="AP259" i="6"/>
  <c r="AU259" i="6"/>
  <c r="AQ259" i="6"/>
  <c r="AS259" i="6"/>
  <c r="AT259" i="6"/>
  <c r="AY259" i="6"/>
  <c r="AX259" i="6"/>
  <c r="AO259" i="6"/>
  <c r="G236" i="13" l="1"/>
  <c r="F236" i="13"/>
  <c r="Y259" i="6"/>
  <c r="N259" i="6"/>
  <c r="AB259" i="6" l="1"/>
  <c r="I236" i="13"/>
  <c r="X245" i="13"/>
  <c r="H236" i="13"/>
  <c r="M239" i="13"/>
  <c r="Z237" i="13"/>
  <c r="P239" i="13"/>
  <c r="U245" i="13"/>
  <c r="AA237" i="13"/>
  <c r="AJ259" i="6"/>
  <c r="AM259" i="6"/>
  <c r="AH259" i="6"/>
  <c r="AF259" i="6"/>
  <c r="AL259" i="6"/>
  <c r="AD259" i="6"/>
  <c r="AG259" i="6"/>
  <c r="AK259" i="6"/>
  <c r="AI259" i="6"/>
  <c r="AE259" i="6"/>
  <c r="AN259" i="6"/>
  <c r="G259" i="6" s="1"/>
  <c r="M281" i="6"/>
  <c r="X281" i="6"/>
  <c r="Y237" i="13" l="1"/>
  <c r="N237" i="13"/>
  <c r="AB237" i="13" s="1"/>
  <c r="Q237" i="13"/>
  <c r="V237" i="13"/>
  <c r="AA260" i="6"/>
  <c r="Q260" i="6" s="1"/>
  <c r="AC260" i="6" s="1"/>
  <c r="F259" i="6"/>
  <c r="U279" i="6"/>
  <c r="V279" i="6" s="1"/>
  <c r="AJ237" i="13" l="1"/>
  <c r="AF237" i="13"/>
  <c r="AN237" i="13"/>
  <c r="AD237" i="13"/>
  <c r="AL237" i="13"/>
  <c r="AI237" i="13"/>
  <c r="AG237" i="13"/>
  <c r="AE237" i="13"/>
  <c r="AH237" i="13"/>
  <c r="AK237" i="13"/>
  <c r="AM237" i="13"/>
  <c r="AC237" i="13"/>
  <c r="AO260" i="6"/>
  <c r="AV260" i="6"/>
  <c r="AW260" i="6"/>
  <c r="AT260" i="6"/>
  <c r="AX260" i="6"/>
  <c r="AQ260" i="6"/>
  <c r="AS260" i="6"/>
  <c r="AY260" i="6"/>
  <c r="AR260" i="6"/>
  <c r="AU260" i="6"/>
  <c r="AP260" i="6"/>
  <c r="I259" i="6"/>
  <c r="H259" i="6"/>
  <c r="Z260" i="6"/>
  <c r="X279" i="6"/>
  <c r="AY237" i="13" l="1"/>
  <c r="AU237" i="13"/>
  <c r="AR237" i="13"/>
  <c r="AX237" i="13"/>
  <c r="AP237" i="13"/>
  <c r="AS237" i="13"/>
  <c r="AQ237" i="13"/>
  <c r="AO237" i="13"/>
  <c r="AW237" i="13"/>
  <c r="AT237" i="13"/>
  <c r="AV237" i="13"/>
  <c r="F237" i="13"/>
  <c r="N260" i="6"/>
  <c r="Y260" i="6"/>
  <c r="G237" i="13" l="1"/>
  <c r="I237" i="13" s="1"/>
  <c r="AA238" i="13"/>
  <c r="H237" i="13"/>
  <c r="Z238" i="13"/>
  <c r="AB260" i="6"/>
  <c r="M282" i="6"/>
  <c r="X282" i="6"/>
  <c r="Y238" i="13" l="1"/>
  <c r="N238" i="13"/>
  <c r="V238" i="13"/>
  <c r="Q238" i="13"/>
  <c r="AE260" i="6"/>
  <c r="AJ260" i="6"/>
  <c r="AK260" i="6"/>
  <c r="AL260" i="6"/>
  <c r="AG260" i="6"/>
  <c r="AI260" i="6"/>
  <c r="AH260" i="6"/>
  <c r="AM260" i="6"/>
  <c r="AD260" i="6"/>
  <c r="AN260" i="6"/>
  <c r="G260" i="6" s="1"/>
  <c r="AF260" i="6"/>
  <c r="AC238" i="13" l="1"/>
  <c r="AB238" i="13"/>
  <c r="AF238" i="13" s="1"/>
  <c r="AO238" i="13"/>
  <c r="AQ238" i="13"/>
  <c r="AR238" i="13"/>
  <c r="AU238" i="13"/>
  <c r="AP238" i="13"/>
  <c r="AT238" i="13"/>
  <c r="AX238" i="13"/>
  <c r="AW238" i="13"/>
  <c r="AY238" i="13"/>
  <c r="AV238" i="13"/>
  <c r="AS238" i="13"/>
  <c r="AM238" i="13"/>
  <c r="AK238" i="13"/>
  <c r="AD238" i="13"/>
  <c r="AJ238" i="13"/>
  <c r="AI238" i="13"/>
  <c r="AH238" i="13"/>
  <c r="AE238" i="13"/>
  <c r="AG238" i="13"/>
  <c r="AA261" i="6"/>
  <c r="Q261" i="6" s="1"/>
  <c r="AC261" i="6" s="1"/>
  <c r="P280" i="6"/>
  <c r="F260" i="6"/>
  <c r="AN238" i="13" l="1"/>
  <c r="AL238" i="13"/>
  <c r="G238" i="13"/>
  <c r="P256" i="13"/>
  <c r="U257" i="13"/>
  <c r="AA239" i="13"/>
  <c r="F238" i="13"/>
  <c r="I260" i="6"/>
  <c r="H260" i="6"/>
  <c r="Z261" i="6"/>
  <c r="M280" i="6"/>
  <c r="AY261" i="6"/>
  <c r="AP261" i="6"/>
  <c r="AR261" i="6"/>
  <c r="AU261" i="6"/>
  <c r="AW261" i="6"/>
  <c r="AV261" i="6"/>
  <c r="AO261" i="6"/>
  <c r="AS261" i="6"/>
  <c r="AT261" i="6"/>
  <c r="AX261" i="6"/>
  <c r="AQ261" i="6"/>
  <c r="I238" i="13" l="1"/>
  <c r="H238" i="13"/>
  <c r="M256" i="13"/>
  <c r="X257" i="13"/>
  <c r="Z239" i="13"/>
  <c r="V239" i="13"/>
  <c r="Q239" i="13"/>
  <c r="N261" i="6"/>
  <c r="Y261" i="6"/>
  <c r="U281" i="6"/>
  <c r="V281" i="6" s="1"/>
  <c r="P281" i="6"/>
  <c r="AC239" i="13" l="1"/>
  <c r="Y239" i="13"/>
  <c r="N239" i="13"/>
  <c r="U260" i="13"/>
  <c r="X260" i="13"/>
  <c r="AB261" i="6"/>
  <c r="AB239" i="13" l="1"/>
  <c r="AH239" i="13" s="1"/>
  <c r="AK239" i="13"/>
  <c r="AL239" i="13"/>
  <c r="AE239" i="13"/>
  <c r="AI239" i="13"/>
  <c r="AJ239" i="13"/>
  <c r="AM239" i="13"/>
  <c r="AD239" i="13"/>
  <c r="AG239" i="13"/>
  <c r="AW239" i="13"/>
  <c r="AQ239" i="13"/>
  <c r="AR239" i="13"/>
  <c r="AV239" i="13"/>
  <c r="AS239" i="13"/>
  <c r="AY239" i="13"/>
  <c r="AP239" i="13"/>
  <c r="AX239" i="13"/>
  <c r="AO239" i="13"/>
  <c r="AU239" i="13"/>
  <c r="AT239" i="13"/>
  <c r="AE261" i="6"/>
  <c r="AG261" i="6"/>
  <c r="AF261" i="6"/>
  <c r="AJ261" i="6"/>
  <c r="AH261" i="6"/>
  <c r="AD261" i="6"/>
  <c r="AI261" i="6"/>
  <c r="AL261" i="6"/>
  <c r="AK261" i="6"/>
  <c r="AN261" i="6"/>
  <c r="G261" i="6" s="1"/>
  <c r="AM261" i="6"/>
  <c r="AN239" i="13" l="1"/>
  <c r="AF239" i="13"/>
  <c r="F239" i="13"/>
  <c r="G239" i="13"/>
  <c r="AA262" i="6"/>
  <c r="Q262" i="6" s="1"/>
  <c r="AC262" i="6" s="1"/>
  <c r="U278" i="6"/>
  <c r="V278" i="6" s="1"/>
  <c r="F261" i="6"/>
  <c r="U258" i="13" l="1"/>
  <c r="AA240" i="13"/>
  <c r="I239" i="13"/>
  <c r="H239" i="13"/>
  <c r="X258" i="13"/>
  <c r="Z240" i="13"/>
  <c r="H261" i="6"/>
  <c r="I261" i="6"/>
  <c r="Z262" i="6"/>
  <c r="X278" i="6"/>
  <c r="M283" i="6"/>
  <c r="AY262" i="6"/>
  <c r="AV262" i="6"/>
  <c r="AQ262" i="6"/>
  <c r="AR262" i="6"/>
  <c r="AO262" i="6"/>
  <c r="AU262" i="6"/>
  <c r="AX262" i="6"/>
  <c r="AT262" i="6"/>
  <c r="AP262" i="6"/>
  <c r="AS262" i="6"/>
  <c r="AW262" i="6"/>
  <c r="P282" i="6"/>
  <c r="U282" i="6"/>
  <c r="V282" i="6" s="1"/>
  <c r="N240" i="13" l="1"/>
  <c r="Y240" i="13"/>
  <c r="V240" i="13"/>
  <c r="Q240" i="13"/>
  <c r="Y262" i="6"/>
  <c r="N262" i="6"/>
  <c r="AC240" i="13" l="1"/>
  <c r="AR240" i="13"/>
  <c r="AS240" i="13"/>
  <c r="AV240" i="13"/>
  <c r="AU240" i="13"/>
  <c r="AP240" i="13"/>
  <c r="AW240" i="13"/>
  <c r="AT240" i="13"/>
  <c r="AY240" i="13"/>
  <c r="AX240" i="13"/>
  <c r="AO240" i="13"/>
  <c r="AQ240" i="13"/>
  <c r="AB240" i="13"/>
  <c r="AB262" i="6"/>
  <c r="AD262" i="6" s="1"/>
  <c r="AK240" i="13" l="1"/>
  <c r="AH240" i="13"/>
  <c r="AM240" i="13"/>
  <c r="AE240" i="13"/>
  <c r="AI240" i="13"/>
  <c r="AD240" i="13"/>
  <c r="AL240" i="13"/>
  <c r="AG240" i="13"/>
  <c r="AJ240" i="13"/>
  <c r="AF240" i="13"/>
  <c r="AN240" i="13"/>
  <c r="G240" i="13" s="1"/>
  <c r="AG262" i="6"/>
  <c r="AH262" i="6"/>
  <c r="AF262" i="6"/>
  <c r="AN262" i="6"/>
  <c r="G262" i="6" s="1"/>
  <c r="AE262" i="6"/>
  <c r="AI262" i="6"/>
  <c r="AJ262" i="6"/>
  <c r="AL262" i="6"/>
  <c r="AK262" i="6"/>
  <c r="AM262" i="6"/>
  <c r="AA263" i="6"/>
  <c r="Q263" i="6" s="1"/>
  <c r="AC263" i="6" s="1"/>
  <c r="U276" i="6"/>
  <c r="V276" i="6" s="1"/>
  <c r="P279" i="6"/>
  <c r="F262" i="6" l="1"/>
  <c r="AA241" i="13"/>
  <c r="P261" i="13"/>
  <c r="F240" i="13"/>
  <c r="I262" i="6"/>
  <c r="H262" i="6"/>
  <c r="Z263" i="6"/>
  <c r="X276" i="6"/>
  <c r="M279" i="6"/>
  <c r="AW263" i="6"/>
  <c r="AP263" i="6"/>
  <c r="AY263" i="6"/>
  <c r="AX263" i="6"/>
  <c r="AS263" i="6"/>
  <c r="AU263" i="6"/>
  <c r="AV263" i="6"/>
  <c r="AT263" i="6"/>
  <c r="AO263" i="6"/>
  <c r="AQ263" i="6"/>
  <c r="AR263" i="6"/>
  <c r="P283" i="6"/>
  <c r="I240" i="13" l="1"/>
  <c r="H240" i="13"/>
  <c r="Z241" i="13"/>
  <c r="M261" i="13"/>
  <c r="V241" i="13"/>
  <c r="Q241" i="13"/>
  <c r="P262" i="13"/>
  <c r="Y263" i="6"/>
  <c r="N263" i="6"/>
  <c r="N241" i="13" l="1"/>
  <c r="Y241" i="13"/>
  <c r="AB263" i="6"/>
  <c r="AD263" i="6" s="1"/>
  <c r="AC241" i="13"/>
  <c r="M262" i="13"/>
  <c r="AM263" i="6"/>
  <c r="AL263" i="6" l="1"/>
  <c r="AK263" i="6"/>
  <c r="AG263" i="6"/>
  <c r="AI263" i="6"/>
  <c r="AH263" i="6"/>
  <c r="AN263" i="6"/>
  <c r="G263" i="6" s="1"/>
  <c r="AJ263" i="6"/>
  <c r="AE263" i="6"/>
  <c r="AT241" i="13"/>
  <c r="AS241" i="13"/>
  <c r="AX241" i="13"/>
  <c r="AW241" i="13"/>
  <c r="AQ241" i="13"/>
  <c r="AR241" i="13"/>
  <c r="AP241" i="13"/>
  <c r="AV241" i="13"/>
  <c r="AY241" i="13"/>
  <c r="AU241" i="13"/>
  <c r="AO241" i="13"/>
  <c r="AF263" i="6"/>
  <c r="AB241" i="13"/>
  <c r="AA264" i="6"/>
  <c r="Q264" i="6" s="1"/>
  <c r="AC264" i="6" s="1"/>
  <c r="U274" i="6"/>
  <c r="V274" i="6" s="1"/>
  <c r="P278" i="6"/>
  <c r="F263" i="6" l="1"/>
  <c r="AG241" i="13"/>
  <c r="AL241" i="13"/>
  <c r="AF241" i="13"/>
  <c r="AE241" i="13"/>
  <c r="AJ241" i="13"/>
  <c r="AI241" i="13"/>
  <c r="AK241" i="13"/>
  <c r="AM241" i="13"/>
  <c r="AD241" i="13"/>
  <c r="AN241" i="13"/>
  <c r="G241" i="13" s="1"/>
  <c r="AH241" i="13"/>
  <c r="I263" i="6"/>
  <c r="H263" i="6"/>
  <c r="Z264" i="6"/>
  <c r="X274" i="6"/>
  <c r="M278" i="6"/>
  <c r="AS264" i="6"/>
  <c r="AQ264" i="6"/>
  <c r="AR264" i="6"/>
  <c r="AW264" i="6"/>
  <c r="AV264" i="6"/>
  <c r="AU264" i="6"/>
  <c r="AP264" i="6"/>
  <c r="AO264" i="6"/>
  <c r="AY264" i="6"/>
  <c r="AT264" i="6"/>
  <c r="AX264" i="6"/>
  <c r="P260" i="13" l="1"/>
  <c r="AA242" i="13"/>
  <c r="F241" i="13"/>
  <c r="U263" i="13"/>
  <c r="X263" i="13"/>
  <c r="N264" i="6"/>
  <c r="Y264" i="6"/>
  <c r="H241" i="13" l="1"/>
  <c r="I241" i="13"/>
  <c r="M260" i="13"/>
  <c r="Z242" i="13"/>
  <c r="V242" i="13"/>
  <c r="Q242" i="13"/>
  <c r="AB264" i="6"/>
  <c r="N242" i="13" l="1"/>
  <c r="Y242" i="13"/>
  <c r="AC242" i="13"/>
  <c r="AM264" i="6"/>
  <c r="AJ264" i="6"/>
  <c r="AH264" i="6"/>
  <c r="AG264" i="6"/>
  <c r="AK264" i="6"/>
  <c r="AI264" i="6"/>
  <c r="AF264" i="6"/>
  <c r="AN264" i="6"/>
  <c r="G264" i="6" s="1"/>
  <c r="AD264" i="6"/>
  <c r="AE264" i="6"/>
  <c r="AL264" i="6"/>
  <c r="AW242" i="13" l="1"/>
  <c r="AT242" i="13"/>
  <c r="AV242" i="13"/>
  <c r="AX242" i="13"/>
  <c r="AS242" i="13"/>
  <c r="AQ242" i="13"/>
  <c r="AY242" i="13"/>
  <c r="AU242" i="13"/>
  <c r="AP242" i="13"/>
  <c r="AR242" i="13"/>
  <c r="AO242" i="13"/>
  <c r="AB242" i="13"/>
  <c r="AA265" i="6"/>
  <c r="Q265" i="6" s="1"/>
  <c r="AC265" i="6" s="1"/>
  <c r="P271" i="6"/>
  <c r="U277" i="6"/>
  <c r="V277" i="6" s="1"/>
  <c r="F264" i="6"/>
  <c r="AF242" i="13" l="1"/>
  <c r="AG242" i="13"/>
  <c r="AH242" i="13"/>
  <c r="AJ242" i="13"/>
  <c r="AD242" i="13"/>
  <c r="AN242" i="13"/>
  <c r="G242" i="13" s="1"/>
  <c r="AM242" i="13"/>
  <c r="AK242" i="13"/>
  <c r="AE242" i="13"/>
  <c r="AI242" i="13"/>
  <c r="AL242" i="13"/>
  <c r="U264" i="13"/>
  <c r="X264" i="13"/>
  <c r="I264" i="6"/>
  <c r="H264" i="6"/>
  <c r="M271" i="6"/>
  <c r="Z265" i="6"/>
  <c r="X277" i="6"/>
  <c r="AP265" i="6"/>
  <c r="AT265" i="6"/>
  <c r="AQ265" i="6"/>
  <c r="AU265" i="6"/>
  <c r="AV265" i="6"/>
  <c r="AX265" i="6"/>
  <c r="AO265" i="6"/>
  <c r="AS265" i="6"/>
  <c r="AY265" i="6"/>
  <c r="AW265" i="6"/>
  <c r="AR265" i="6"/>
  <c r="P257" i="13" l="1"/>
  <c r="U261" i="13"/>
  <c r="AA243" i="13"/>
  <c r="F242" i="13"/>
  <c r="Y265" i="6"/>
  <c r="N265" i="6"/>
  <c r="AB265" i="6" s="1"/>
  <c r="Q243" i="13" l="1"/>
  <c r="V243" i="13"/>
  <c r="AC243" i="13" s="1"/>
  <c r="I242" i="13"/>
  <c r="H242" i="13"/>
  <c r="M257" i="13"/>
  <c r="X261" i="13"/>
  <c r="Z243" i="13"/>
  <c r="AE265" i="6"/>
  <c r="AG265" i="6"/>
  <c r="AK265" i="6"/>
  <c r="AH265" i="6"/>
  <c r="AJ265" i="6"/>
  <c r="AF265" i="6"/>
  <c r="AL265" i="6"/>
  <c r="AN265" i="6"/>
  <c r="G265" i="6" s="1"/>
  <c r="AI265" i="6"/>
  <c r="AD265" i="6"/>
  <c r="AM265" i="6"/>
  <c r="N243" i="13" l="1"/>
  <c r="Y243" i="13"/>
  <c r="AO243" i="13"/>
  <c r="AP243" i="13"/>
  <c r="AR243" i="13"/>
  <c r="AT243" i="13"/>
  <c r="AQ243" i="13"/>
  <c r="AS243" i="13"/>
  <c r="AU243" i="13"/>
  <c r="AX243" i="13"/>
  <c r="AY243" i="13"/>
  <c r="AV243" i="13"/>
  <c r="AW243" i="13"/>
  <c r="AA266" i="6"/>
  <c r="Q266" i="6" s="1"/>
  <c r="AC266" i="6" s="1"/>
  <c r="U280" i="6"/>
  <c r="V280" i="6" s="1"/>
  <c r="P285" i="6"/>
  <c r="F265" i="6"/>
  <c r="AB243" i="13" l="1"/>
  <c r="H265" i="6"/>
  <c r="I265" i="6"/>
  <c r="Z266" i="6"/>
  <c r="X280" i="6"/>
  <c r="M285" i="6"/>
  <c r="AU266" i="6"/>
  <c r="AQ266" i="6"/>
  <c r="AO266" i="6"/>
  <c r="AW266" i="6"/>
  <c r="AV266" i="6"/>
  <c r="AR266" i="6"/>
  <c r="AX266" i="6"/>
  <c r="AY266" i="6"/>
  <c r="AS266" i="6"/>
  <c r="AP266" i="6"/>
  <c r="AT266" i="6"/>
  <c r="AF243" i="13" l="1"/>
  <c r="AL243" i="13"/>
  <c r="AJ243" i="13"/>
  <c r="AM243" i="13"/>
  <c r="AN243" i="13"/>
  <c r="G243" i="13" s="1"/>
  <c r="AD243" i="13"/>
  <c r="AG243" i="13"/>
  <c r="AH243" i="13"/>
  <c r="AK243" i="13"/>
  <c r="AI243" i="13"/>
  <c r="AE243" i="13"/>
  <c r="N266" i="6"/>
  <c r="Y266" i="6"/>
  <c r="X289" i="6"/>
  <c r="F243" i="13" l="1"/>
  <c r="P264" i="13"/>
  <c r="AA244" i="13"/>
  <c r="AB266" i="6"/>
  <c r="AL266" i="6" s="1"/>
  <c r="AD266" i="6"/>
  <c r="AF266" i="6"/>
  <c r="AJ266" i="6"/>
  <c r="AI266" i="6"/>
  <c r="AG266" i="6"/>
  <c r="AM266" i="6"/>
  <c r="AN266" i="6"/>
  <c r="G266" i="6" s="1"/>
  <c r="AK266" i="6"/>
  <c r="AE266" i="6"/>
  <c r="AH266" i="6"/>
  <c r="V244" i="13" l="1"/>
  <c r="Q244" i="13"/>
  <c r="H243" i="13"/>
  <c r="I243" i="13"/>
  <c r="M264" i="13"/>
  <c r="Z244" i="13"/>
  <c r="AA267" i="6"/>
  <c r="Q267" i="6" s="1"/>
  <c r="AC267" i="6" s="1"/>
  <c r="U286" i="6"/>
  <c r="V286" i="6" s="1"/>
  <c r="F266" i="6"/>
  <c r="Y244" i="13" l="1"/>
  <c r="N244" i="13"/>
  <c r="AB244" i="13" s="1"/>
  <c r="AC244" i="13"/>
  <c r="AV267" i="6"/>
  <c r="AU267" i="6"/>
  <c r="AS267" i="6"/>
  <c r="AT267" i="6"/>
  <c r="AW267" i="6"/>
  <c r="AX267" i="6"/>
  <c r="AP267" i="6"/>
  <c r="AO267" i="6"/>
  <c r="AY267" i="6"/>
  <c r="AR267" i="6"/>
  <c r="AQ267" i="6"/>
  <c r="H266" i="6"/>
  <c r="Z267" i="6"/>
  <c r="X286" i="6"/>
  <c r="M289" i="6"/>
  <c r="I266" i="6"/>
  <c r="AY244" i="13" l="1"/>
  <c r="AS244" i="13"/>
  <c r="AU244" i="13"/>
  <c r="AR244" i="13"/>
  <c r="AQ244" i="13"/>
  <c r="AO244" i="13"/>
  <c r="AW244" i="13"/>
  <c r="AT244" i="13"/>
  <c r="AP244" i="13"/>
  <c r="AX244" i="13"/>
  <c r="AV244" i="13"/>
  <c r="AF244" i="13"/>
  <c r="AH244" i="13"/>
  <c r="AN244" i="13"/>
  <c r="AL244" i="13"/>
  <c r="AM244" i="13"/>
  <c r="AK244" i="13"/>
  <c r="AG244" i="13"/>
  <c r="AD244" i="13"/>
  <c r="AE244" i="13"/>
  <c r="AJ244" i="13"/>
  <c r="AI244" i="13"/>
  <c r="N267" i="6"/>
  <c r="Y267" i="6"/>
  <c r="F244" i="13" l="1"/>
  <c r="M258" i="13"/>
  <c r="X262" i="13"/>
  <c r="Z245" i="13"/>
  <c r="G244" i="13"/>
  <c r="AB267" i="6"/>
  <c r="P258" i="13" l="1"/>
  <c r="U262" i="13"/>
  <c r="AA245" i="13"/>
  <c r="I244" i="13"/>
  <c r="N245" i="13"/>
  <c r="Y245" i="13"/>
  <c r="H244" i="13"/>
  <c r="P267" i="13"/>
  <c r="M267" i="13"/>
  <c r="AD267" i="6"/>
  <c r="AH267" i="6"/>
  <c r="AG267" i="6"/>
  <c r="AF267" i="6"/>
  <c r="AE267" i="6"/>
  <c r="AK267" i="6"/>
  <c r="AM267" i="6"/>
  <c r="AJ267" i="6"/>
  <c r="AN267" i="6"/>
  <c r="G267" i="6" s="1"/>
  <c r="AI267" i="6"/>
  <c r="AL267" i="6"/>
  <c r="AB245" i="13" l="1"/>
  <c r="AE245" i="13" s="1"/>
  <c r="AL245" i="13"/>
  <c r="AI245" i="13"/>
  <c r="AG245" i="13"/>
  <c r="AK245" i="13"/>
  <c r="AN245" i="13"/>
  <c r="AF245" i="13"/>
  <c r="AD245" i="13"/>
  <c r="AJ245" i="13"/>
  <c r="AH245" i="13"/>
  <c r="Q245" i="13"/>
  <c r="V245" i="13"/>
  <c r="AA268" i="6"/>
  <c r="Q268" i="6" s="1"/>
  <c r="AC268" i="6" s="1"/>
  <c r="U284" i="6"/>
  <c r="V284" i="6" s="1"/>
  <c r="F267" i="6"/>
  <c r="AC245" i="13" l="1"/>
  <c r="AM245" i="13"/>
  <c r="AO245" i="13"/>
  <c r="AT245" i="13"/>
  <c r="AS245" i="13"/>
  <c r="AW245" i="13"/>
  <c r="AQ245" i="13"/>
  <c r="AR245" i="13"/>
  <c r="AX245" i="13"/>
  <c r="AU245" i="13"/>
  <c r="AV245" i="13"/>
  <c r="AY245" i="13"/>
  <c r="AP245" i="13"/>
  <c r="F245" i="13"/>
  <c r="I267" i="6"/>
  <c r="H267" i="6"/>
  <c r="Z268" i="6"/>
  <c r="X284" i="6"/>
  <c r="M290" i="6"/>
  <c r="AX268" i="6"/>
  <c r="AW268" i="6"/>
  <c r="AT268" i="6"/>
  <c r="AY268" i="6"/>
  <c r="AV268" i="6"/>
  <c r="AO268" i="6"/>
  <c r="AU268" i="6"/>
  <c r="AP268" i="6"/>
  <c r="AR268" i="6"/>
  <c r="AS268" i="6"/>
  <c r="AQ268" i="6"/>
  <c r="G245" i="13" l="1"/>
  <c r="U256" i="13"/>
  <c r="P259" i="13"/>
  <c r="AA246" i="13"/>
  <c r="X256" i="13"/>
  <c r="H245" i="13"/>
  <c r="M259" i="13"/>
  <c r="I245" i="13"/>
  <c r="Z246" i="13"/>
  <c r="N268" i="6"/>
  <c r="Y268" i="6"/>
  <c r="U289" i="6"/>
  <c r="V289" i="6" s="1"/>
  <c r="P289" i="6"/>
  <c r="V246" i="13" l="1"/>
  <c r="Q246" i="13"/>
  <c r="N246" i="13"/>
  <c r="Y246" i="13"/>
  <c r="AB268" i="6"/>
  <c r="AB246" i="13" l="1"/>
  <c r="AG246" i="13"/>
  <c r="AI246" i="13"/>
  <c r="AK246" i="13"/>
  <c r="AM246" i="13"/>
  <c r="AH246" i="13"/>
  <c r="AD246" i="13"/>
  <c r="AF246" i="13"/>
  <c r="AJ246" i="13"/>
  <c r="AN246" i="13"/>
  <c r="AL246" i="13"/>
  <c r="AE246" i="13"/>
  <c r="AC246" i="13"/>
  <c r="AJ268" i="6"/>
  <c r="AN268" i="6"/>
  <c r="G268" i="6" s="1"/>
  <c r="AI268" i="6"/>
  <c r="AH268" i="6"/>
  <c r="AD268" i="6"/>
  <c r="AE268" i="6"/>
  <c r="AL268" i="6"/>
  <c r="AM268" i="6"/>
  <c r="AK268" i="6"/>
  <c r="AG268" i="6"/>
  <c r="AF268" i="6"/>
  <c r="AT246" i="13" l="1"/>
  <c r="AQ246" i="13"/>
  <c r="AS246" i="13"/>
  <c r="AU246" i="13"/>
  <c r="AW246" i="13"/>
  <c r="AY246" i="13"/>
  <c r="AP246" i="13"/>
  <c r="AR246" i="13"/>
  <c r="AO246" i="13"/>
  <c r="AV246" i="13"/>
  <c r="AX246" i="13"/>
  <c r="F246" i="13"/>
  <c r="AA269" i="6"/>
  <c r="Q269" i="6" s="1"/>
  <c r="AC269" i="6" s="1"/>
  <c r="P287" i="6"/>
  <c r="U288" i="6"/>
  <c r="V288" i="6" s="1"/>
  <c r="F268" i="6"/>
  <c r="P290" i="6"/>
  <c r="G246" i="13" l="1"/>
  <c r="H246" i="13" s="1"/>
  <c r="AA247" i="13"/>
  <c r="Z247" i="13"/>
  <c r="H268" i="6"/>
  <c r="I268" i="6"/>
  <c r="Z269" i="6"/>
  <c r="M287" i="6"/>
  <c r="X288" i="6"/>
  <c r="AO269" i="6"/>
  <c r="AU269" i="6"/>
  <c r="AQ269" i="6"/>
  <c r="AS269" i="6"/>
  <c r="AV269" i="6"/>
  <c r="AY269" i="6"/>
  <c r="AT269" i="6"/>
  <c r="AW269" i="6"/>
  <c r="AP269" i="6"/>
  <c r="AX269" i="6"/>
  <c r="AR269" i="6"/>
  <c r="I246" i="13" l="1"/>
  <c r="Q247" i="13"/>
  <c r="V247" i="13"/>
  <c r="AC247" i="13" s="1"/>
  <c r="Y247" i="13"/>
  <c r="N247" i="13"/>
  <c r="U269" i="13"/>
  <c r="X269" i="13"/>
  <c r="N269" i="6"/>
  <c r="Y269" i="6"/>
  <c r="AB247" i="13" l="1"/>
  <c r="AP247" i="13"/>
  <c r="AU247" i="13"/>
  <c r="AR247" i="13"/>
  <c r="AS247" i="13"/>
  <c r="AX247" i="13"/>
  <c r="AY247" i="13"/>
  <c r="AT247" i="13"/>
  <c r="AO247" i="13"/>
  <c r="AW247" i="13"/>
  <c r="AQ247" i="13"/>
  <c r="AV247" i="13"/>
  <c r="AB269" i="6"/>
  <c r="AH247" i="13" l="1"/>
  <c r="AL247" i="13"/>
  <c r="AF247" i="13"/>
  <c r="AD247" i="13"/>
  <c r="AN247" i="13"/>
  <c r="G247" i="13" s="1"/>
  <c r="AG247" i="13"/>
  <c r="AJ247" i="13"/>
  <c r="AI247" i="13"/>
  <c r="AM247" i="13"/>
  <c r="AE247" i="13"/>
  <c r="AK247" i="13"/>
  <c r="AL269" i="6"/>
  <c r="AH269" i="6"/>
  <c r="AJ269" i="6"/>
  <c r="AN269" i="6"/>
  <c r="G269" i="6" s="1"/>
  <c r="AD269" i="6"/>
  <c r="AM269" i="6"/>
  <c r="AE269" i="6"/>
  <c r="AI269" i="6"/>
  <c r="AF269" i="6"/>
  <c r="AK269" i="6"/>
  <c r="AG269" i="6"/>
  <c r="U291" i="6"/>
  <c r="V291" i="6" s="1"/>
  <c r="F247" i="13" l="1"/>
  <c r="P263" i="13"/>
  <c r="AA248" i="13"/>
  <c r="AA270" i="6"/>
  <c r="Q270" i="6" s="1"/>
  <c r="AC270" i="6" s="1"/>
  <c r="P276" i="6"/>
  <c r="F269" i="6"/>
  <c r="V248" i="13" l="1"/>
  <c r="Q248" i="13"/>
  <c r="M263" i="13"/>
  <c r="I247" i="13"/>
  <c r="H247" i="13"/>
  <c r="Z248" i="13"/>
  <c r="I269" i="6"/>
  <c r="H269" i="6"/>
  <c r="Z270" i="6"/>
  <c r="M276" i="6"/>
  <c r="X291" i="6"/>
  <c r="AP270" i="6"/>
  <c r="AX270" i="6"/>
  <c r="AQ270" i="6"/>
  <c r="AU270" i="6"/>
  <c r="AY270" i="6"/>
  <c r="AV270" i="6"/>
  <c r="AW270" i="6"/>
  <c r="AR270" i="6"/>
  <c r="AT270" i="6"/>
  <c r="AO270" i="6"/>
  <c r="AS270" i="6"/>
  <c r="N248" i="13" l="1"/>
  <c r="Y248" i="13"/>
  <c r="AC248" i="13"/>
  <c r="N270" i="6"/>
  <c r="Y270" i="6"/>
  <c r="AW248" i="13" l="1"/>
  <c r="AQ248" i="13"/>
  <c r="AO248" i="13"/>
  <c r="AT248" i="13"/>
  <c r="AV248" i="13"/>
  <c r="AR248" i="13"/>
  <c r="AX248" i="13"/>
  <c r="AU248" i="13"/>
  <c r="AS248" i="13"/>
  <c r="AP248" i="13"/>
  <c r="AY248" i="13"/>
  <c r="AB248" i="13"/>
  <c r="AB270" i="6"/>
  <c r="AL248" i="13" l="1"/>
  <c r="AH248" i="13"/>
  <c r="AE248" i="13"/>
  <c r="AG248" i="13"/>
  <c r="AN248" i="13"/>
  <c r="G248" i="13" s="1"/>
  <c r="AK248" i="13"/>
  <c r="AM248" i="13"/>
  <c r="AI248" i="13"/>
  <c r="AD248" i="13"/>
  <c r="AJ248" i="13"/>
  <c r="AF248" i="13"/>
  <c r="P271" i="13"/>
  <c r="U271" i="13"/>
  <c r="AH270" i="6"/>
  <c r="AN270" i="6"/>
  <c r="G270" i="6" s="1"/>
  <c r="AM270" i="6"/>
  <c r="AJ270" i="6"/>
  <c r="AF270" i="6"/>
  <c r="AD270" i="6"/>
  <c r="AE270" i="6"/>
  <c r="AK270" i="6"/>
  <c r="AL270" i="6"/>
  <c r="AI270" i="6"/>
  <c r="AG270" i="6"/>
  <c r="F248" i="13" l="1"/>
  <c r="U268" i="13"/>
  <c r="AA249" i="13"/>
  <c r="M271" i="13"/>
  <c r="X271" i="13"/>
  <c r="F270" i="6"/>
  <c r="AA271" i="6"/>
  <c r="Q271" i="6" s="1"/>
  <c r="AC271" i="6" s="1"/>
  <c r="U285" i="6"/>
  <c r="V285" i="6" s="1"/>
  <c r="P288" i="6"/>
  <c r="V249" i="13" l="1"/>
  <c r="Q249" i="13"/>
  <c r="H248" i="13"/>
  <c r="I248" i="13"/>
  <c r="X268" i="13"/>
  <c r="Z249" i="13"/>
  <c r="AP271" i="6"/>
  <c r="AO271" i="6"/>
  <c r="AR271" i="6"/>
  <c r="AW271" i="6"/>
  <c r="AS271" i="6"/>
  <c r="AQ271" i="6"/>
  <c r="AU271" i="6"/>
  <c r="AV271" i="6"/>
  <c r="AT271" i="6"/>
  <c r="AX271" i="6"/>
  <c r="AY271" i="6"/>
  <c r="I270" i="6"/>
  <c r="H270" i="6"/>
  <c r="Z271" i="6"/>
  <c r="X285" i="6"/>
  <c r="M288" i="6"/>
  <c r="N249" i="13" l="1"/>
  <c r="Y249" i="13"/>
  <c r="AC249" i="13"/>
  <c r="Y271" i="6"/>
  <c r="N271" i="6"/>
  <c r="AX249" i="13" l="1"/>
  <c r="AU249" i="13"/>
  <c r="AP249" i="13"/>
  <c r="AS249" i="13"/>
  <c r="AV249" i="13"/>
  <c r="AR249" i="13"/>
  <c r="AT249" i="13"/>
  <c r="AW249" i="13"/>
  <c r="AQ249" i="13"/>
  <c r="AO249" i="13"/>
  <c r="AY249" i="13"/>
  <c r="AB249" i="13"/>
  <c r="X272" i="13"/>
  <c r="U272" i="13"/>
  <c r="AB271" i="6"/>
  <c r="AK249" i="13" l="1"/>
  <c r="AM249" i="13"/>
  <c r="AD249" i="13"/>
  <c r="AF249" i="13"/>
  <c r="AH249" i="13"/>
  <c r="AJ249" i="13"/>
  <c r="AL249" i="13"/>
  <c r="AN249" i="13"/>
  <c r="G249" i="13" s="1"/>
  <c r="AE249" i="13"/>
  <c r="AG249" i="13"/>
  <c r="AI249" i="13"/>
  <c r="AI271" i="6"/>
  <c r="AD271" i="6"/>
  <c r="AM271" i="6"/>
  <c r="AL271" i="6"/>
  <c r="AN271" i="6"/>
  <c r="G271" i="6" s="1"/>
  <c r="AH271" i="6"/>
  <c r="AF271" i="6"/>
  <c r="AE271" i="6"/>
  <c r="AJ271" i="6"/>
  <c r="AG271" i="6"/>
  <c r="AK271" i="6"/>
  <c r="P266" i="13" l="1"/>
  <c r="U270" i="13"/>
  <c r="AA250" i="13"/>
  <c r="F249" i="13"/>
  <c r="F271" i="6"/>
  <c r="AA272" i="6"/>
  <c r="Q272" i="6" s="1"/>
  <c r="AC272" i="6" s="1"/>
  <c r="U283" i="6"/>
  <c r="V283" i="6" s="1"/>
  <c r="P284" i="6"/>
  <c r="V250" i="13" l="1"/>
  <c r="Q250" i="13"/>
  <c r="H249" i="13"/>
  <c r="M266" i="13"/>
  <c r="I249" i="13"/>
  <c r="X270" i="13"/>
  <c r="Z250" i="13"/>
  <c r="M273" i="13"/>
  <c r="P273" i="13"/>
  <c r="AY272" i="6"/>
  <c r="AO272" i="6"/>
  <c r="AV272" i="6"/>
  <c r="AU272" i="6"/>
  <c r="AQ272" i="6"/>
  <c r="AT272" i="6"/>
  <c r="AX272" i="6"/>
  <c r="AW272" i="6"/>
  <c r="AR272" i="6"/>
  <c r="AS272" i="6"/>
  <c r="AP272" i="6"/>
  <c r="H271" i="6"/>
  <c r="I271" i="6"/>
  <c r="Z272" i="6"/>
  <c r="X283" i="6"/>
  <c r="M284" i="6"/>
  <c r="N250" i="13" l="1"/>
  <c r="Y250" i="13"/>
  <c r="AC250" i="13"/>
  <c r="Y272" i="6"/>
  <c r="N272" i="6"/>
  <c r="AB272" i="6" l="1"/>
  <c r="AY250" i="13"/>
  <c r="AO250" i="13"/>
  <c r="AU250" i="13"/>
  <c r="AS250" i="13"/>
  <c r="AT250" i="13"/>
  <c r="AW250" i="13"/>
  <c r="AX250" i="13"/>
  <c r="AP250" i="13"/>
  <c r="AQ250" i="13"/>
  <c r="AV250" i="13"/>
  <c r="AR250" i="13"/>
  <c r="AB250" i="13"/>
  <c r="AM272" i="6"/>
  <c r="AF272" i="6"/>
  <c r="AI272" i="6"/>
  <c r="AK272" i="6"/>
  <c r="AG272" i="6"/>
  <c r="AN272" i="6"/>
  <c r="G272" i="6" s="1"/>
  <c r="AH272" i="6"/>
  <c r="AE272" i="6"/>
  <c r="AL272" i="6"/>
  <c r="AJ272" i="6"/>
  <c r="AD272" i="6"/>
  <c r="AM250" i="13" l="1"/>
  <c r="AE250" i="13"/>
  <c r="AG250" i="13"/>
  <c r="AK250" i="13"/>
  <c r="AD250" i="13"/>
  <c r="AF250" i="13"/>
  <c r="AH250" i="13"/>
  <c r="AN250" i="13"/>
  <c r="G250" i="13" s="1"/>
  <c r="AL250" i="13"/>
  <c r="AJ250" i="13"/>
  <c r="AI250" i="13"/>
  <c r="F272" i="6"/>
  <c r="H272" i="6" s="1"/>
  <c r="Z273" i="6"/>
  <c r="M286" i="6"/>
  <c r="X287" i="6"/>
  <c r="AA273" i="6"/>
  <c r="Q273" i="6" s="1"/>
  <c r="AC273" i="6" s="1"/>
  <c r="P286" i="6"/>
  <c r="U287" i="6"/>
  <c r="V287" i="6" s="1"/>
  <c r="U266" i="13" l="1"/>
  <c r="P272" i="13"/>
  <c r="AA251" i="13"/>
  <c r="F250" i="13"/>
  <c r="I272" i="6"/>
  <c r="AW273" i="6"/>
  <c r="AT273" i="6"/>
  <c r="AX273" i="6"/>
  <c r="AV273" i="6"/>
  <c r="AP273" i="6"/>
  <c r="AS273" i="6"/>
  <c r="AU273" i="6"/>
  <c r="AQ273" i="6"/>
  <c r="AO273" i="6"/>
  <c r="AR273" i="6"/>
  <c r="AY273" i="6"/>
  <c r="Y273" i="6"/>
  <c r="N273" i="6"/>
  <c r="Q251" i="13" l="1"/>
  <c r="V251" i="13"/>
  <c r="AC251" i="13" s="1"/>
  <c r="H250" i="13"/>
  <c r="X266" i="13"/>
  <c r="I250" i="13"/>
  <c r="M272" i="13"/>
  <c r="Z251" i="13"/>
  <c r="AB273" i="6"/>
  <c r="AF273" i="6" s="1"/>
  <c r="AM273" i="6" l="1"/>
  <c r="AG273" i="6"/>
  <c r="Y251" i="13"/>
  <c r="N251" i="13"/>
  <c r="AY251" i="13"/>
  <c r="AO251" i="13"/>
  <c r="AX251" i="13"/>
  <c r="AT251" i="13"/>
  <c r="AQ251" i="13"/>
  <c r="AW251" i="13"/>
  <c r="AP251" i="13"/>
  <c r="AU251" i="13"/>
  <c r="AR251" i="13"/>
  <c r="AS251" i="13"/>
  <c r="AV251" i="13"/>
  <c r="AH273" i="6"/>
  <c r="AD273" i="6"/>
  <c r="AK273" i="6"/>
  <c r="AE273" i="6"/>
  <c r="AN273" i="6"/>
  <c r="G273" i="6" s="1"/>
  <c r="AJ273" i="6"/>
  <c r="AI273" i="6"/>
  <c r="AL273" i="6"/>
  <c r="F273" i="6"/>
  <c r="AA274" i="6"/>
  <c r="Q274" i="6" s="1"/>
  <c r="AC274" i="6" s="1"/>
  <c r="U290" i="6"/>
  <c r="V290" i="6" s="1"/>
  <c r="P291" i="6"/>
  <c r="AB251" i="13" l="1"/>
  <c r="AG251" i="13"/>
  <c r="AD251" i="13"/>
  <c r="AK251" i="13"/>
  <c r="AN251" i="13"/>
  <c r="G251" i="13" s="1"/>
  <c r="AJ251" i="13"/>
  <c r="AM251" i="13"/>
  <c r="AE251" i="13"/>
  <c r="AF251" i="13"/>
  <c r="AH251" i="13"/>
  <c r="AI251" i="13"/>
  <c r="AL251" i="13"/>
  <c r="AT274" i="6"/>
  <c r="AR274" i="6"/>
  <c r="AY274" i="6"/>
  <c r="AP274" i="6"/>
  <c r="AX274" i="6"/>
  <c r="AU274" i="6"/>
  <c r="AS274" i="6"/>
  <c r="AQ274" i="6"/>
  <c r="AO274" i="6"/>
  <c r="AW274" i="6"/>
  <c r="AV274" i="6"/>
  <c r="H273" i="6"/>
  <c r="I273" i="6"/>
  <c r="Z274" i="6"/>
  <c r="X290" i="6"/>
  <c r="M291" i="6"/>
  <c r="U267" i="13" l="1"/>
  <c r="P270" i="13"/>
  <c r="AA252" i="13"/>
  <c r="F251" i="13"/>
  <c r="N274" i="6"/>
  <c r="Y274" i="6"/>
  <c r="X267" i="13" l="1"/>
  <c r="I251" i="13"/>
  <c r="H251" i="13"/>
  <c r="M270" i="13"/>
  <c r="Z252" i="13"/>
  <c r="Q252" i="13"/>
  <c r="V252" i="13"/>
  <c r="AC252" i="13" s="1"/>
  <c r="AB274" i="6"/>
  <c r="N252" i="13" l="1"/>
  <c r="Y252" i="13"/>
  <c r="AB252" i="13" s="1"/>
  <c r="AV252" i="13"/>
  <c r="AR252" i="13"/>
  <c r="AT252" i="13"/>
  <c r="AP252" i="13"/>
  <c r="AX252" i="13"/>
  <c r="AO252" i="13"/>
  <c r="AQ252" i="13"/>
  <c r="AS252" i="13"/>
  <c r="AU252" i="13"/>
  <c r="AW252" i="13"/>
  <c r="AY252" i="13"/>
  <c r="AD274" i="6"/>
  <c r="AH274" i="6"/>
  <c r="AE274" i="6"/>
  <c r="AM274" i="6"/>
  <c r="AG274" i="6"/>
  <c r="AI274" i="6"/>
  <c r="AL274" i="6"/>
  <c r="AN274" i="6"/>
  <c r="G274" i="6" s="1"/>
  <c r="AK274" i="6"/>
  <c r="AF274" i="6"/>
  <c r="AJ274" i="6"/>
  <c r="AL252" i="13" l="1"/>
  <c r="AI252" i="13"/>
  <c r="AE252" i="13"/>
  <c r="AG252" i="13"/>
  <c r="AH252" i="13"/>
  <c r="AK252" i="13"/>
  <c r="AM252" i="13"/>
  <c r="AD252" i="13"/>
  <c r="AF252" i="13"/>
  <c r="AN252" i="13"/>
  <c r="G252" i="13" s="1"/>
  <c r="AJ252" i="13"/>
  <c r="AA275" i="6"/>
  <c r="Q275" i="6" s="1"/>
  <c r="AC275" i="6" s="1"/>
  <c r="P294" i="6"/>
  <c r="F274" i="6"/>
  <c r="F252" i="13" l="1"/>
  <c r="P265" i="13"/>
  <c r="U273" i="13"/>
  <c r="AA253" i="13"/>
  <c r="I274" i="6"/>
  <c r="H274" i="6"/>
  <c r="Z275" i="6"/>
  <c r="M294" i="6"/>
  <c r="AQ275" i="6"/>
  <c r="AU275" i="6"/>
  <c r="AO275" i="6"/>
  <c r="AW275" i="6"/>
  <c r="AX275" i="6"/>
  <c r="AP275" i="6"/>
  <c r="AT275" i="6"/>
  <c r="AR275" i="6"/>
  <c r="AY275" i="6"/>
  <c r="AS275" i="6"/>
  <c r="AV275" i="6"/>
  <c r="Q253" i="13" l="1"/>
  <c r="V253" i="13"/>
  <c r="AC253" i="13" s="1"/>
  <c r="I252" i="13"/>
  <c r="H252" i="13"/>
  <c r="M265" i="13"/>
  <c r="X273" i="13"/>
  <c r="Z253" i="13"/>
  <c r="Y275" i="6"/>
  <c r="N275" i="6"/>
  <c r="AB275" i="6" s="1"/>
  <c r="Y253" i="13" l="1"/>
  <c r="N253" i="13"/>
  <c r="AB253" i="13" s="1"/>
  <c r="AS253" i="13"/>
  <c r="AT253" i="13"/>
  <c r="AV253" i="13"/>
  <c r="AP253" i="13"/>
  <c r="AQ253" i="13"/>
  <c r="AO253" i="13"/>
  <c r="AU253" i="13"/>
  <c r="AR253" i="13"/>
  <c r="AY253" i="13"/>
  <c r="AW253" i="13"/>
  <c r="AX253" i="13"/>
  <c r="AG275" i="6"/>
  <c r="AH275" i="6"/>
  <c r="AL275" i="6"/>
  <c r="AE275" i="6"/>
  <c r="AN275" i="6"/>
  <c r="G275" i="6" s="1"/>
  <c r="AI275" i="6"/>
  <c r="AF275" i="6"/>
  <c r="AM275" i="6"/>
  <c r="AK275" i="6"/>
  <c r="AJ275" i="6"/>
  <c r="AD275" i="6"/>
  <c r="AI253" i="13" l="1"/>
  <c r="AL253" i="13"/>
  <c r="AM253" i="13"/>
  <c r="AE253" i="13"/>
  <c r="AJ253" i="13"/>
  <c r="AH253" i="13"/>
  <c r="AG253" i="13"/>
  <c r="AN253" i="13"/>
  <c r="G253" i="13" s="1"/>
  <c r="AF253" i="13"/>
  <c r="AD253" i="13"/>
  <c r="AK253" i="13"/>
  <c r="F275" i="6"/>
  <c r="AA276" i="6"/>
  <c r="Q276" i="6" s="1"/>
  <c r="AC276" i="6" s="1"/>
  <c r="U292" i="6"/>
  <c r="V292" i="6" s="1"/>
  <c r="P255" i="13" l="1"/>
  <c r="U265" i="13"/>
  <c r="AA254" i="13"/>
  <c r="F253" i="13"/>
  <c r="AO276" i="6"/>
  <c r="AP276" i="6"/>
  <c r="AV276" i="6"/>
  <c r="AT276" i="6"/>
  <c r="AR276" i="6"/>
  <c r="AW276" i="6"/>
  <c r="AS276" i="6"/>
  <c r="AY276" i="6"/>
  <c r="AU276" i="6"/>
  <c r="AX276" i="6"/>
  <c r="AQ276" i="6"/>
  <c r="I275" i="6"/>
  <c r="H275" i="6"/>
  <c r="Z276" i="6"/>
  <c r="X292" i="6"/>
  <c r="I253" i="13" l="1"/>
  <c r="X265" i="13"/>
  <c r="H253" i="13"/>
  <c r="M255" i="13"/>
  <c r="Z254" i="13"/>
  <c r="Q254" i="13"/>
  <c r="V254" i="13"/>
  <c r="Y276" i="6"/>
  <c r="N276" i="6"/>
  <c r="AB276" i="6" l="1"/>
  <c r="N254" i="13"/>
  <c r="Y254" i="13"/>
  <c r="AC254" i="13"/>
  <c r="AG276" i="6"/>
  <c r="AE276" i="6"/>
  <c r="AM276" i="6"/>
  <c r="AI276" i="6"/>
  <c r="AK276" i="6"/>
  <c r="AL276" i="6"/>
  <c r="AN276" i="6"/>
  <c r="G276" i="6" s="1"/>
  <c r="AJ276" i="6"/>
  <c r="AD276" i="6"/>
  <c r="AH276" i="6"/>
  <c r="AF276" i="6"/>
  <c r="AQ254" i="13" l="1"/>
  <c r="AR254" i="13"/>
  <c r="AU254" i="13"/>
  <c r="AY254" i="13"/>
  <c r="AS254" i="13"/>
  <c r="AW254" i="13"/>
  <c r="AP254" i="13"/>
  <c r="AX254" i="13"/>
  <c r="AV254" i="13"/>
  <c r="AO254" i="13"/>
  <c r="AT254" i="13"/>
  <c r="AB254" i="13"/>
  <c r="AA277" i="6"/>
  <c r="Q277" i="6" s="1"/>
  <c r="AC277" i="6" s="1"/>
  <c r="U293" i="6"/>
  <c r="V293" i="6" s="1"/>
  <c r="P295" i="6"/>
  <c r="F276" i="6"/>
  <c r="AJ254" i="13" l="1"/>
  <c r="AD254" i="13"/>
  <c r="AM254" i="13"/>
  <c r="AE254" i="13"/>
  <c r="AH254" i="13"/>
  <c r="AN254" i="13"/>
  <c r="G254" i="13" s="1"/>
  <c r="AL254" i="13"/>
  <c r="AG254" i="13"/>
  <c r="AI254" i="13"/>
  <c r="AK254" i="13"/>
  <c r="AF254" i="13"/>
  <c r="H276" i="6"/>
  <c r="I276" i="6"/>
  <c r="Z277" i="6"/>
  <c r="X293" i="6"/>
  <c r="M295" i="6"/>
  <c r="AY277" i="6"/>
  <c r="AO277" i="6"/>
  <c r="AR277" i="6"/>
  <c r="AV277" i="6"/>
  <c r="AP277" i="6"/>
  <c r="AU277" i="6"/>
  <c r="AX277" i="6"/>
  <c r="AS277" i="6"/>
  <c r="AQ277" i="6"/>
  <c r="AT277" i="6"/>
  <c r="AW277" i="6"/>
  <c r="P269" i="13" l="1"/>
  <c r="U255" i="13"/>
  <c r="AA255" i="13"/>
  <c r="Q255" i="13" s="1"/>
  <c r="F254" i="13"/>
  <c r="N277" i="6"/>
  <c r="Y277" i="6"/>
  <c r="V255" i="13" l="1"/>
  <c r="AC255" i="13" s="1"/>
  <c r="X255" i="13"/>
  <c r="I254" i="13"/>
  <c r="H254" i="13"/>
  <c r="M269" i="13"/>
  <c r="Z255" i="13"/>
  <c r="N255" i="13" s="1"/>
  <c r="AB277" i="6"/>
  <c r="Y255" i="13" l="1"/>
  <c r="AB255" i="13" s="1"/>
  <c r="AS255" i="13"/>
  <c r="AP255" i="13"/>
  <c r="AW255" i="13"/>
  <c r="AX255" i="13"/>
  <c r="AQ255" i="13"/>
  <c r="AR255" i="13"/>
  <c r="AY255" i="13"/>
  <c r="AV255" i="13"/>
  <c r="AT255" i="13"/>
  <c r="AO255" i="13"/>
  <c r="AU255" i="13"/>
  <c r="AF277" i="6"/>
  <c r="AG277" i="6"/>
  <c r="AL277" i="6"/>
  <c r="AE277" i="6"/>
  <c r="AI277" i="6"/>
  <c r="AD277" i="6"/>
  <c r="AH277" i="6"/>
  <c r="AJ277" i="6"/>
  <c r="AM277" i="6"/>
  <c r="AK277" i="6"/>
  <c r="AN277" i="6"/>
  <c r="G277" i="6" s="1"/>
  <c r="AH255" i="13" l="1"/>
  <c r="AI255" i="13"/>
  <c r="AF255" i="13"/>
  <c r="AD255" i="13"/>
  <c r="AE255" i="13"/>
  <c r="AL255" i="13"/>
  <c r="AN255" i="13"/>
  <c r="G255" i="13" s="1"/>
  <c r="AJ255" i="13"/>
  <c r="AG255" i="13"/>
  <c r="AM255" i="13"/>
  <c r="AK255" i="13"/>
  <c r="AA278" i="6"/>
  <c r="Q278" i="6" s="1"/>
  <c r="AC278" i="6" s="1"/>
  <c r="P296" i="6"/>
  <c r="U299" i="6"/>
  <c r="V299" i="6" s="1"/>
  <c r="F277" i="6"/>
  <c r="F255" i="13" l="1"/>
  <c r="P268" i="13"/>
  <c r="U259" i="13"/>
  <c r="AA256" i="13"/>
  <c r="H277" i="6"/>
  <c r="I277" i="6"/>
  <c r="Z278" i="6"/>
  <c r="M296" i="6"/>
  <c r="X299" i="6"/>
  <c r="AO278" i="6"/>
  <c r="AV278" i="6"/>
  <c r="AR278" i="6"/>
  <c r="AS278" i="6"/>
  <c r="AX278" i="6"/>
  <c r="AQ278" i="6"/>
  <c r="AY278" i="6"/>
  <c r="AP278" i="6"/>
  <c r="AT278" i="6"/>
  <c r="AU278" i="6"/>
  <c r="AW278" i="6"/>
  <c r="Q256" i="13" l="1"/>
  <c r="V256" i="13"/>
  <c r="AC256" i="13" s="1"/>
  <c r="H255" i="13"/>
  <c r="I255" i="13"/>
  <c r="M268" i="13"/>
  <c r="X259" i="13"/>
  <c r="Z256" i="13"/>
  <c r="Y278" i="6"/>
  <c r="N278" i="6"/>
  <c r="Y256" i="13" l="1"/>
  <c r="N256" i="13"/>
  <c r="AB256" i="13" s="1"/>
  <c r="AV256" i="13"/>
  <c r="AX256" i="13"/>
  <c r="AO256" i="13"/>
  <c r="AY256" i="13"/>
  <c r="AQ256" i="13"/>
  <c r="AS256" i="13"/>
  <c r="AP256" i="13"/>
  <c r="AW256" i="13"/>
  <c r="AU256" i="13"/>
  <c r="AR256" i="13"/>
  <c r="AT256" i="13"/>
  <c r="AB278" i="6"/>
  <c r="AI278" i="6" s="1"/>
  <c r="M304" i="6"/>
  <c r="AG278" i="6" l="1"/>
  <c r="AJ278" i="6"/>
  <c r="AD278" i="6"/>
  <c r="AM278" i="6"/>
  <c r="AN278" i="6"/>
  <c r="G278" i="6" s="1"/>
  <c r="AL278" i="6"/>
  <c r="AH256" i="13"/>
  <c r="AJ256" i="13"/>
  <c r="AG256" i="13"/>
  <c r="AN256" i="13"/>
  <c r="G256" i="13" s="1"/>
  <c r="AE256" i="13"/>
  <c r="AL256" i="13"/>
  <c r="AI256" i="13"/>
  <c r="AK256" i="13"/>
  <c r="AM256" i="13"/>
  <c r="AD256" i="13"/>
  <c r="AF256" i="13"/>
  <c r="AF278" i="6"/>
  <c r="AH278" i="6"/>
  <c r="AK278" i="6"/>
  <c r="AE278" i="6"/>
  <c r="AA279" i="6"/>
  <c r="Q279" i="6" s="1"/>
  <c r="AC279" i="6" s="1"/>
  <c r="U294" i="6"/>
  <c r="V294" i="6" s="1"/>
  <c r="P299" i="6"/>
  <c r="F278" i="6" l="1"/>
  <c r="U280" i="13"/>
  <c r="AA257" i="13"/>
  <c r="F256" i="13"/>
  <c r="I278" i="6"/>
  <c r="H278" i="6"/>
  <c r="Z279" i="6"/>
  <c r="X294" i="6"/>
  <c r="M299" i="6"/>
  <c r="AU279" i="6"/>
  <c r="AW279" i="6"/>
  <c r="AQ279" i="6"/>
  <c r="AV279" i="6"/>
  <c r="AT279" i="6"/>
  <c r="AO279" i="6"/>
  <c r="AP279" i="6"/>
  <c r="AX279" i="6"/>
  <c r="AY279" i="6"/>
  <c r="AR279" i="6"/>
  <c r="AS279" i="6"/>
  <c r="Q257" i="13" l="1"/>
  <c r="V257" i="13"/>
  <c r="AC257" i="13" s="1"/>
  <c r="I256" i="13"/>
  <c r="H256" i="13"/>
  <c r="X280" i="13"/>
  <c r="Z257" i="13"/>
  <c r="Y279" i="6"/>
  <c r="N279" i="6"/>
  <c r="Y257" i="13" l="1"/>
  <c r="N257" i="13"/>
  <c r="AB257" i="13" s="1"/>
  <c r="AT257" i="13"/>
  <c r="AQ257" i="13"/>
  <c r="AS257" i="13"/>
  <c r="AO257" i="13"/>
  <c r="AW257" i="13"/>
  <c r="AU257" i="13"/>
  <c r="AP257" i="13"/>
  <c r="AR257" i="13"/>
  <c r="AY257" i="13"/>
  <c r="AV257" i="13"/>
  <c r="AX257" i="13"/>
  <c r="AB279" i="6"/>
  <c r="AJ257" i="13" l="1"/>
  <c r="AI257" i="13"/>
  <c r="AK257" i="13"/>
  <c r="AM257" i="13"/>
  <c r="AD257" i="13"/>
  <c r="AF257" i="13"/>
  <c r="AH257" i="13"/>
  <c r="AL257" i="13"/>
  <c r="AN257" i="13"/>
  <c r="G257" i="13" s="1"/>
  <c r="AE257" i="13"/>
  <c r="AG257" i="13"/>
  <c r="AJ279" i="6"/>
  <c r="AG279" i="6"/>
  <c r="AE279" i="6"/>
  <c r="AF279" i="6"/>
  <c r="AK279" i="6"/>
  <c r="AL279" i="6"/>
  <c r="AN279" i="6"/>
  <c r="G279" i="6" s="1"/>
  <c r="AM279" i="6"/>
  <c r="AI279" i="6"/>
  <c r="AD279" i="6"/>
  <c r="AH279" i="6"/>
  <c r="P280" i="13" l="1"/>
  <c r="U281" i="13"/>
  <c r="AA258" i="13"/>
  <c r="F257" i="13"/>
  <c r="AA280" i="6"/>
  <c r="Q280" i="6" s="1"/>
  <c r="AC280" i="6" s="1"/>
  <c r="U297" i="6"/>
  <c r="V297" i="6" s="1"/>
  <c r="P300" i="6"/>
  <c r="F279" i="6"/>
  <c r="V258" i="13" l="1"/>
  <c r="Q258" i="13"/>
  <c r="I257" i="13"/>
  <c r="H257" i="13"/>
  <c r="M280" i="13"/>
  <c r="X281" i="13"/>
  <c r="Z258" i="13"/>
  <c r="I279" i="6"/>
  <c r="H279" i="6"/>
  <c r="Z280" i="6"/>
  <c r="X297" i="6"/>
  <c r="M300" i="6"/>
  <c r="AQ280" i="6"/>
  <c r="AS280" i="6"/>
  <c r="AU280" i="6"/>
  <c r="AR280" i="6"/>
  <c r="AP280" i="6"/>
  <c r="AO280" i="6"/>
  <c r="AW280" i="6"/>
  <c r="AY280" i="6"/>
  <c r="AV280" i="6"/>
  <c r="AX280" i="6"/>
  <c r="AT280" i="6"/>
  <c r="AC258" i="13" l="1"/>
  <c r="N258" i="13"/>
  <c r="Y258" i="13"/>
  <c r="AW258" i="13"/>
  <c r="AY258" i="13"/>
  <c r="AP258" i="13"/>
  <c r="AR258" i="13"/>
  <c r="AT258" i="13"/>
  <c r="AV258" i="13"/>
  <c r="AX258" i="13"/>
  <c r="AO258" i="13"/>
  <c r="AQ258" i="13"/>
  <c r="AS258" i="13"/>
  <c r="AU258" i="13"/>
  <c r="N280" i="6"/>
  <c r="Y280" i="6"/>
  <c r="AB258" i="13" l="1"/>
  <c r="AB280" i="6"/>
  <c r="AE258" i="13" l="1"/>
  <c r="AG258" i="13"/>
  <c r="AI258" i="13"/>
  <c r="AK258" i="13"/>
  <c r="AM258" i="13"/>
  <c r="AD258" i="13"/>
  <c r="AF258" i="13"/>
  <c r="AH258" i="13"/>
  <c r="AJ258" i="13"/>
  <c r="AL258" i="13"/>
  <c r="AN258" i="13"/>
  <c r="G258" i="13" s="1"/>
  <c r="AJ280" i="6"/>
  <c r="AK280" i="6"/>
  <c r="AD280" i="6"/>
  <c r="AG280" i="6"/>
  <c r="AM280" i="6"/>
  <c r="AE280" i="6"/>
  <c r="AF280" i="6"/>
  <c r="AH280" i="6"/>
  <c r="AL280" i="6"/>
  <c r="AI280" i="6"/>
  <c r="AN280" i="6"/>
  <c r="G280" i="6" s="1"/>
  <c r="P274" i="13" l="1"/>
  <c r="U278" i="13"/>
  <c r="AA259" i="13"/>
  <c r="F258" i="13"/>
  <c r="AA281" i="6"/>
  <c r="Q281" i="6" s="1"/>
  <c r="AC281" i="6" s="1"/>
  <c r="P292" i="6"/>
  <c r="U300" i="6"/>
  <c r="V300" i="6" s="1"/>
  <c r="F280" i="6"/>
  <c r="I258" i="13" l="1"/>
  <c r="H258" i="13"/>
  <c r="M274" i="13"/>
  <c r="X278" i="13"/>
  <c r="Z259" i="13"/>
  <c r="Q259" i="13"/>
  <c r="V259" i="13"/>
  <c r="H280" i="6"/>
  <c r="I280" i="6"/>
  <c r="Z281" i="6"/>
  <c r="M292" i="6"/>
  <c r="X300" i="6"/>
  <c r="AR281" i="6"/>
  <c r="AV281" i="6"/>
  <c r="AY281" i="6"/>
  <c r="AX281" i="6"/>
  <c r="AP281" i="6"/>
  <c r="AT281" i="6"/>
  <c r="AW281" i="6"/>
  <c r="AQ281" i="6"/>
  <c r="AS281" i="6"/>
  <c r="AO281" i="6"/>
  <c r="AU281" i="6"/>
  <c r="P304" i="6"/>
  <c r="AC259" i="13" l="1"/>
  <c r="AW259" i="13"/>
  <c r="AR259" i="13"/>
  <c r="AT259" i="13"/>
  <c r="AQ259" i="13"/>
  <c r="AS259" i="13"/>
  <c r="AU259" i="13"/>
  <c r="AO259" i="13"/>
  <c r="AY259" i="13"/>
  <c r="AP259" i="13"/>
  <c r="AX259" i="13"/>
  <c r="AV259" i="13"/>
  <c r="N259" i="13"/>
  <c r="Y259" i="13"/>
  <c r="N281" i="6"/>
  <c r="Y281" i="6"/>
  <c r="AB259" i="13" l="1"/>
  <c r="M285" i="13"/>
  <c r="AB281" i="6"/>
  <c r="X308" i="6"/>
  <c r="AD259" i="13" l="1"/>
  <c r="AE259" i="13"/>
  <c r="AN259" i="13"/>
  <c r="G259" i="13" s="1"/>
  <c r="AK259" i="13"/>
  <c r="AL259" i="13"/>
  <c r="AI259" i="13"/>
  <c r="AF259" i="13"/>
  <c r="AG259" i="13"/>
  <c r="AH259" i="13"/>
  <c r="AJ259" i="13"/>
  <c r="AM259" i="13"/>
  <c r="AD281" i="6"/>
  <c r="AF281" i="6"/>
  <c r="AM281" i="6"/>
  <c r="AH281" i="6"/>
  <c r="AI281" i="6"/>
  <c r="AK281" i="6"/>
  <c r="AJ281" i="6"/>
  <c r="AN281" i="6"/>
  <c r="G281" i="6" s="1"/>
  <c r="AG281" i="6"/>
  <c r="AE281" i="6"/>
  <c r="AL281" i="6"/>
  <c r="P278" i="13" l="1"/>
  <c r="U274" i="13"/>
  <c r="AA260" i="13"/>
  <c r="F259" i="13"/>
  <c r="P285" i="13"/>
  <c r="AA282" i="6"/>
  <c r="Q282" i="6" s="1"/>
  <c r="AC282" i="6" s="1"/>
  <c r="U295" i="6"/>
  <c r="V295" i="6" s="1"/>
  <c r="P297" i="6"/>
  <c r="F281" i="6"/>
  <c r="I259" i="13" l="1"/>
  <c r="M278" i="13"/>
  <c r="H259" i="13"/>
  <c r="X274" i="13"/>
  <c r="Z260" i="13"/>
  <c r="Q260" i="13"/>
  <c r="V260" i="13"/>
  <c r="I281" i="6"/>
  <c r="H281" i="6"/>
  <c r="Z282" i="6"/>
  <c r="X295" i="6"/>
  <c r="M297" i="6"/>
  <c r="AT282" i="6"/>
  <c r="AS282" i="6"/>
  <c r="AX282" i="6"/>
  <c r="AU282" i="6"/>
  <c r="AP282" i="6"/>
  <c r="AY282" i="6"/>
  <c r="AQ282" i="6"/>
  <c r="AW282" i="6"/>
  <c r="AV282" i="6"/>
  <c r="AO282" i="6"/>
  <c r="AR282" i="6"/>
  <c r="AC260" i="13" l="1"/>
  <c r="N260" i="13"/>
  <c r="Y260" i="13"/>
  <c r="Y282" i="6"/>
  <c r="N282" i="6"/>
  <c r="AB260" i="13" l="1"/>
  <c r="AB282" i="6"/>
  <c r="AH282" i="6" s="1"/>
  <c r="AW260" i="13"/>
  <c r="AP260" i="13"/>
  <c r="AU260" i="13"/>
  <c r="AR260" i="13"/>
  <c r="AY260" i="13"/>
  <c r="AV260" i="13"/>
  <c r="AX260" i="13"/>
  <c r="AT260" i="13"/>
  <c r="AQ260" i="13"/>
  <c r="AS260" i="13"/>
  <c r="AO260" i="13"/>
  <c r="AE282" i="6"/>
  <c r="AJ282" i="6"/>
  <c r="AL282" i="6"/>
  <c r="AM282" i="6"/>
  <c r="AI282" i="6"/>
  <c r="AF282" i="6"/>
  <c r="AK282" i="6"/>
  <c r="AN282" i="6"/>
  <c r="G282" i="6" s="1"/>
  <c r="AD282" i="6" l="1"/>
  <c r="AG282" i="6"/>
  <c r="AL260" i="13"/>
  <c r="AN260" i="13"/>
  <c r="G260" i="13" s="1"/>
  <c r="AE260" i="13"/>
  <c r="AG260" i="13"/>
  <c r="AI260" i="13"/>
  <c r="AK260" i="13"/>
  <c r="AH260" i="13"/>
  <c r="AJ260" i="13"/>
  <c r="AM260" i="13"/>
  <c r="AD260" i="13"/>
  <c r="AF260" i="13"/>
  <c r="AA283" i="6"/>
  <c r="Q283" i="6" s="1"/>
  <c r="AC283" i="6" s="1"/>
  <c r="U296" i="6"/>
  <c r="V296" i="6" s="1"/>
  <c r="P298" i="6"/>
  <c r="F282" i="6"/>
  <c r="F260" i="13" l="1"/>
  <c r="X277" i="13"/>
  <c r="I260" i="13"/>
  <c r="M279" i="13"/>
  <c r="H260" i="13"/>
  <c r="Z261" i="13"/>
  <c r="P279" i="13"/>
  <c r="U277" i="13"/>
  <c r="AA261" i="13"/>
  <c r="I282" i="6"/>
  <c r="H282" i="6"/>
  <c r="Z283" i="6"/>
  <c r="X296" i="6"/>
  <c r="M298" i="6"/>
  <c r="AS283" i="6"/>
  <c r="AW283" i="6"/>
  <c r="AQ283" i="6"/>
  <c r="AP283" i="6"/>
  <c r="AR283" i="6"/>
  <c r="AU283" i="6"/>
  <c r="AY283" i="6"/>
  <c r="AT283" i="6"/>
  <c r="AV283" i="6"/>
  <c r="AX283" i="6"/>
  <c r="AO283" i="6"/>
  <c r="V261" i="13" l="1"/>
  <c r="Q261" i="13"/>
  <c r="N261" i="13"/>
  <c r="Y261" i="13"/>
  <c r="N283" i="6"/>
  <c r="Y283" i="6"/>
  <c r="AB261" i="13" l="1"/>
  <c r="AG261" i="13"/>
  <c r="AI261" i="13"/>
  <c r="AK261" i="13"/>
  <c r="AM261" i="13"/>
  <c r="AD261" i="13"/>
  <c r="AF261" i="13"/>
  <c r="AH261" i="13"/>
  <c r="AJ261" i="13"/>
  <c r="AL261" i="13"/>
  <c r="AN261" i="13"/>
  <c r="AE261" i="13"/>
  <c r="AC261" i="13"/>
  <c r="AB283" i="6"/>
  <c r="AU261" i="13" l="1"/>
  <c r="AW261" i="13"/>
  <c r="AY261" i="13"/>
  <c r="AP261" i="13"/>
  <c r="AX261" i="13"/>
  <c r="AT261" i="13"/>
  <c r="AV261" i="13"/>
  <c r="AS261" i="13"/>
  <c r="AO261" i="13"/>
  <c r="AQ261" i="13"/>
  <c r="AR261" i="13"/>
  <c r="F261" i="13"/>
  <c r="AK283" i="6"/>
  <c r="AM283" i="6"/>
  <c r="AL283" i="6"/>
  <c r="AD283" i="6"/>
  <c r="AJ283" i="6"/>
  <c r="AN283" i="6"/>
  <c r="G283" i="6" s="1"/>
  <c r="AF283" i="6"/>
  <c r="AH283" i="6"/>
  <c r="AI283" i="6"/>
  <c r="AG283" i="6"/>
  <c r="AE283" i="6"/>
  <c r="G261" i="13" l="1"/>
  <c r="U275" i="13"/>
  <c r="P282" i="13"/>
  <c r="AA262" i="13"/>
  <c r="X275" i="13"/>
  <c r="H261" i="13"/>
  <c r="I261" i="13"/>
  <c r="M282" i="13"/>
  <c r="Z262" i="13"/>
  <c r="F283" i="6"/>
  <c r="AA284" i="6"/>
  <c r="Q284" i="6" s="1"/>
  <c r="AC284" i="6" s="1"/>
  <c r="U298" i="6"/>
  <c r="V298" i="6" s="1"/>
  <c r="P303" i="6"/>
  <c r="Q262" i="13" l="1"/>
  <c r="V262" i="13"/>
  <c r="AC262" i="13" s="1"/>
  <c r="Y262" i="13"/>
  <c r="N262" i="13"/>
  <c r="AU284" i="6"/>
  <c r="AO284" i="6"/>
  <c r="AX284" i="6"/>
  <c r="AP284" i="6"/>
  <c r="AY284" i="6"/>
  <c r="AQ284" i="6"/>
  <c r="AR284" i="6"/>
  <c r="AV284" i="6"/>
  <c r="AT284" i="6"/>
  <c r="AW284" i="6"/>
  <c r="AS284" i="6"/>
  <c r="I283" i="6"/>
  <c r="H283" i="6"/>
  <c r="Z284" i="6"/>
  <c r="X298" i="6"/>
  <c r="M303" i="6"/>
  <c r="AB262" i="13" l="1"/>
  <c r="AV262" i="13"/>
  <c r="AX262" i="13"/>
  <c r="AO262" i="13"/>
  <c r="AQ262" i="13"/>
  <c r="AS262" i="13"/>
  <c r="AU262" i="13"/>
  <c r="AR262" i="13"/>
  <c r="AT262" i="13"/>
  <c r="AW262" i="13"/>
  <c r="AY262" i="13"/>
  <c r="AP262" i="13"/>
  <c r="Y284" i="6"/>
  <c r="N284" i="6"/>
  <c r="AB284" i="6" s="1"/>
  <c r="U308" i="6"/>
  <c r="V308" i="6" s="1"/>
  <c r="AM262" i="13" l="1"/>
  <c r="AD262" i="13"/>
  <c r="AF262" i="13"/>
  <c r="AH262" i="13"/>
  <c r="AJ262" i="13"/>
  <c r="AL262" i="13"/>
  <c r="AN262" i="13"/>
  <c r="G262" i="13" s="1"/>
  <c r="AE262" i="13"/>
  <c r="AG262" i="13"/>
  <c r="AI262" i="13"/>
  <c r="AK262" i="13"/>
  <c r="AI284" i="6"/>
  <c r="AD284" i="6"/>
  <c r="AL284" i="6"/>
  <c r="AE284" i="6"/>
  <c r="AH284" i="6"/>
  <c r="AM284" i="6"/>
  <c r="AK284" i="6"/>
  <c r="AJ284" i="6"/>
  <c r="AG284" i="6"/>
  <c r="AN284" i="6"/>
  <c r="G284" i="6" s="1"/>
  <c r="AF284" i="6"/>
  <c r="U279" i="13" l="1"/>
  <c r="P281" i="13"/>
  <c r="AA263" i="13"/>
  <c r="F262" i="13"/>
  <c r="AA285" i="6"/>
  <c r="Q285" i="6" s="1"/>
  <c r="AC285" i="6" s="1"/>
  <c r="U304" i="6"/>
  <c r="V304" i="6" s="1"/>
  <c r="P306" i="6"/>
  <c r="F284" i="6"/>
  <c r="X279" i="13" l="1"/>
  <c r="I262" i="13"/>
  <c r="M281" i="13"/>
  <c r="H262" i="13"/>
  <c r="Z263" i="13"/>
  <c r="V263" i="13"/>
  <c r="Q263" i="13"/>
  <c r="H284" i="6"/>
  <c r="I284" i="6"/>
  <c r="Z285" i="6"/>
  <c r="X304" i="6"/>
  <c r="M306" i="6"/>
  <c r="AS285" i="6"/>
  <c r="AR285" i="6"/>
  <c r="AU285" i="6"/>
  <c r="AQ285" i="6"/>
  <c r="AY285" i="6"/>
  <c r="AT285" i="6"/>
  <c r="AV285" i="6"/>
  <c r="AO285" i="6"/>
  <c r="AX285" i="6"/>
  <c r="AP285" i="6"/>
  <c r="AW285" i="6"/>
  <c r="AC263" i="13" l="1"/>
  <c r="Y263" i="13"/>
  <c r="N263" i="13"/>
  <c r="N285" i="6"/>
  <c r="Y285" i="6"/>
  <c r="AB263" i="13" l="1"/>
  <c r="AG263" i="13"/>
  <c r="AN263" i="13"/>
  <c r="AJ263" i="13"/>
  <c r="AK263" i="13"/>
  <c r="AM263" i="13"/>
  <c r="AD263" i="13"/>
  <c r="AF263" i="13"/>
  <c r="AH263" i="13"/>
  <c r="AE263" i="13"/>
  <c r="AL263" i="13"/>
  <c r="AI263" i="13"/>
  <c r="AP263" i="13"/>
  <c r="AR263" i="13"/>
  <c r="AT263" i="13"/>
  <c r="AX263" i="13"/>
  <c r="AV263" i="13"/>
  <c r="AS263" i="13"/>
  <c r="AO263" i="13"/>
  <c r="AU263" i="13"/>
  <c r="AQ263" i="13"/>
  <c r="AW263" i="13"/>
  <c r="AY263" i="13"/>
  <c r="AB285" i="6"/>
  <c r="F263" i="13" l="1"/>
  <c r="G263" i="13"/>
  <c r="AK285" i="6"/>
  <c r="AE285" i="6"/>
  <c r="AI285" i="6"/>
  <c r="AM285" i="6"/>
  <c r="AF285" i="6"/>
  <c r="AD285" i="6"/>
  <c r="AN285" i="6"/>
  <c r="G285" i="6" s="1"/>
  <c r="AL285" i="6"/>
  <c r="AH285" i="6"/>
  <c r="AJ285" i="6"/>
  <c r="AG285" i="6"/>
  <c r="P276" i="13" l="1"/>
  <c r="AA264" i="13"/>
  <c r="U289" i="13"/>
  <c r="H263" i="13"/>
  <c r="I263" i="13"/>
  <c r="M276" i="13"/>
  <c r="Z264" i="13"/>
  <c r="X289" i="13"/>
  <c r="AA286" i="6"/>
  <c r="Q286" i="6" s="1"/>
  <c r="AC286" i="6" s="1"/>
  <c r="U303" i="6"/>
  <c r="V303" i="6" s="1"/>
  <c r="P307" i="6"/>
  <c r="F285" i="6"/>
  <c r="N264" i="13" l="1"/>
  <c r="Y264" i="13"/>
  <c r="V264" i="13"/>
  <c r="AC264" i="13" s="1"/>
  <c r="Q264" i="13"/>
  <c r="I285" i="6"/>
  <c r="H285" i="6"/>
  <c r="Z286" i="6"/>
  <c r="X303" i="6"/>
  <c r="M307" i="6"/>
  <c r="AV286" i="6"/>
  <c r="AT286" i="6"/>
  <c r="AS286" i="6"/>
  <c r="AY286" i="6"/>
  <c r="AU286" i="6"/>
  <c r="AW286" i="6"/>
  <c r="AO286" i="6"/>
  <c r="AX286" i="6"/>
  <c r="AR286" i="6"/>
  <c r="AP286" i="6"/>
  <c r="AQ286" i="6"/>
  <c r="AV264" i="13" l="1"/>
  <c r="AY264" i="13"/>
  <c r="AU264" i="13"/>
  <c r="AX264" i="13"/>
  <c r="AP264" i="13"/>
  <c r="AT264" i="13"/>
  <c r="AS264" i="13"/>
  <c r="AO264" i="13"/>
  <c r="AQ264" i="13"/>
  <c r="AW264" i="13"/>
  <c r="AR264" i="13"/>
  <c r="AB264" i="13"/>
  <c r="Y286" i="6"/>
  <c r="N286" i="6"/>
  <c r="AK264" i="13" l="1"/>
  <c r="AG264" i="13"/>
  <c r="AI264" i="13"/>
  <c r="AL264" i="13"/>
  <c r="AM264" i="13"/>
  <c r="AD264" i="13"/>
  <c r="AJ264" i="13"/>
  <c r="AF264" i="13"/>
  <c r="AN264" i="13"/>
  <c r="G264" i="13" s="1"/>
  <c r="AE264" i="13"/>
  <c r="AH264" i="13"/>
  <c r="AB286" i="6"/>
  <c r="AM286" i="6" s="1"/>
  <c r="AK286" i="6" l="1"/>
  <c r="AI286" i="6"/>
  <c r="AE286" i="6"/>
  <c r="AD286" i="6"/>
  <c r="AF286" i="6"/>
  <c r="AL286" i="6"/>
  <c r="AN286" i="6"/>
  <c r="G286" i="6" s="1"/>
  <c r="AJ286" i="6"/>
  <c r="AG286" i="6"/>
  <c r="AH286" i="6"/>
  <c r="F264" i="13"/>
  <c r="P275" i="13"/>
  <c r="U276" i="13"/>
  <c r="AA265" i="13"/>
  <c r="F286" i="6"/>
  <c r="AA287" i="6"/>
  <c r="Q287" i="6" s="1"/>
  <c r="AC287" i="6" s="1"/>
  <c r="U305" i="6"/>
  <c r="V305" i="6" s="1"/>
  <c r="P309" i="6"/>
  <c r="I264" i="13" l="1"/>
  <c r="X276" i="13"/>
  <c r="H264" i="13"/>
  <c r="M275" i="13"/>
  <c r="Z265" i="13"/>
  <c r="Q265" i="13"/>
  <c r="V265" i="13"/>
  <c r="AX287" i="6"/>
  <c r="AV287" i="6"/>
  <c r="AS287" i="6"/>
  <c r="AU287" i="6"/>
  <c r="AT287" i="6"/>
  <c r="AR287" i="6"/>
  <c r="AP287" i="6"/>
  <c r="AY287" i="6"/>
  <c r="AQ287" i="6"/>
  <c r="AW287" i="6"/>
  <c r="AO287" i="6"/>
  <c r="I286" i="6"/>
  <c r="H286" i="6"/>
  <c r="Z287" i="6"/>
  <c r="X305" i="6"/>
  <c r="M309" i="6"/>
  <c r="AC265" i="13" l="1"/>
  <c r="Y265" i="13"/>
  <c r="N265" i="13"/>
  <c r="N287" i="6"/>
  <c r="Y287" i="6"/>
  <c r="AB265" i="13" l="1"/>
  <c r="AJ265" i="13"/>
  <c r="AF265" i="13"/>
  <c r="AN265" i="13"/>
  <c r="AE265" i="13"/>
  <c r="AG265" i="13"/>
  <c r="AI265" i="13"/>
  <c r="AK265" i="13"/>
  <c r="AM265" i="13"/>
  <c r="AD265" i="13"/>
  <c r="AL265" i="13"/>
  <c r="AH265" i="13"/>
  <c r="AQ265" i="13"/>
  <c r="AO265" i="13"/>
  <c r="AU265" i="13"/>
  <c r="AX265" i="13"/>
  <c r="AW265" i="13"/>
  <c r="AR265" i="13"/>
  <c r="AP265" i="13"/>
  <c r="AY265" i="13"/>
  <c r="AV265" i="13"/>
  <c r="AS265" i="13"/>
  <c r="AT265" i="13"/>
  <c r="AB287" i="6"/>
  <c r="G265" i="13" l="1"/>
  <c r="F265" i="13"/>
  <c r="AJ287" i="6"/>
  <c r="AL287" i="6"/>
  <c r="AD287" i="6"/>
  <c r="AI287" i="6"/>
  <c r="AE287" i="6"/>
  <c r="AN287" i="6"/>
  <c r="G287" i="6" s="1"/>
  <c r="AH287" i="6"/>
  <c r="AF287" i="6"/>
  <c r="AM287" i="6"/>
  <c r="AG287" i="6"/>
  <c r="AK287" i="6"/>
  <c r="M284" i="13" l="1"/>
  <c r="H265" i="13"/>
  <c r="I265" i="13"/>
  <c r="X285" i="13"/>
  <c r="Z266" i="13"/>
  <c r="P284" i="13"/>
  <c r="U285" i="13"/>
  <c r="AA266" i="13"/>
  <c r="F287" i="6"/>
  <c r="AA288" i="6"/>
  <c r="Q288" i="6" s="1"/>
  <c r="AC288" i="6" s="1"/>
  <c r="P305" i="6"/>
  <c r="U307" i="6"/>
  <c r="V307" i="6" s="1"/>
  <c r="N266" i="13" l="1"/>
  <c r="Y266" i="13"/>
  <c r="AB266" i="13" s="1"/>
  <c r="Q266" i="13"/>
  <c r="V266" i="13"/>
  <c r="AQ288" i="6"/>
  <c r="AW288" i="6"/>
  <c r="AO288" i="6"/>
  <c r="AU288" i="6"/>
  <c r="AX288" i="6"/>
  <c r="AT288" i="6"/>
  <c r="AP288" i="6"/>
  <c r="AS288" i="6"/>
  <c r="AV288" i="6"/>
  <c r="AY288" i="6"/>
  <c r="AR288" i="6"/>
  <c r="I287" i="6"/>
  <c r="H287" i="6"/>
  <c r="Z288" i="6"/>
  <c r="M305" i="6"/>
  <c r="X307" i="6"/>
  <c r="AC266" i="13" l="1"/>
  <c r="AN266" i="13"/>
  <c r="AE266" i="13"/>
  <c r="AF266" i="13"/>
  <c r="AH266" i="13"/>
  <c r="AM266" i="13"/>
  <c r="AI266" i="13"/>
  <c r="AG266" i="13"/>
  <c r="AL266" i="13"/>
  <c r="AD266" i="13"/>
  <c r="AJ266" i="13"/>
  <c r="AK266" i="13"/>
  <c r="Y288" i="6"/>
  <c r="N288" i="6"/>
  <c r="F266" i="13" l="1"/>
  <c r="AT266" i="13"/>
  <c r="AV266" i="13"/>
  <c r="AR266" i="13"/>
  <c r="AS266" i="13"/>
  <c r="AX266" i="13"/>
  <c r="AO266" i="13"/>
  <c r="AW266" i="13"/>
  <c r="AU266" i="13"/>
  <c r="AY266" i="13"/>
  <c r="AP266" i="13"/>
  <c r="AQ266" i="13"/>
  <c r="AB288" i="6"/>
  <c r="AG288" i="6" s="1"/>
  <c r="AL288" i="6" l="1"/>
  <c r="AD288" i="6"/>
  <c r="AJ288" i="6"/>
  <c r="AH288" i="6"/>
  <c r="AE288" i="6"/>
  <c r="AF288" i="6"/>
  <c r="AN288" i="6"/>
  <c r="G288" i="6" s="1"/>
  <c r="AM288" i="6"/>
  <c r="AK288" i="6"/>
  <c r="AI288" i="6"/>
  <c r="G266" i="13"/>
  <c r="U284" i="13"/>
  <c r="P277" i="13"/>
  <c r="AA267" i="13"/>
  <c r="M277" i="13"/>
  <c r="H266" i="13"/>
  <c r="I266" i="13"/>
  <c r="X284" i="13"/>
  <c r="Z267" i="13"/>
  <c r="F288" i="6"/>
  <c r="AA289" i="6"/>
  <c r="Q289" i="6" s="1"/>
  <c r="AC289" i="6" s="1"/>
  <c r="P301" i="6"/>
  <c r="U302" i="6"/>
  <c r="V302" i="6" s="1"/>
  <c r="Y267" i="13" l="1"/>
  <c r="N267" i="13"/>
  <c r="Q267" i="13"/>
  <c r="V267" i="13"/>
  <c r="AS289" i="6"/>
  <c r="AR289" i="6"/>
  <c r="AT289" i="6"/>
  <c r="AW289" i="6"/>
  <c r="AU289" i="6"/>
  <c r="AO289" i="6"/>
  <c r="AQ289" i="6"/>
  <c r="AV289" i="6"/>
  <c r="AY289" i="6"/>
  <c r="AX289" i="6"/>
  <c r="AP289" i="6"/>
  <c r="H288" i="6"/>
  <c r="I288" i="6"/>
  <c r="Z289" i="6"/>
  <c r="M301" i="6"/>
  <c r="X302" i="6"/>
  <c r="AB267" i="13" l="1"/>
  <c r="AC267" i="13"/>
  <c r="AJ267" i="13"/>
  <c r="AG267" i="13"/>
  <c r="AI267" i="13"/>
  <c r="AF267" i="13"/>
  <c r="AE267" i="13"/>
  <c r="AH267" i="13"/>
  <c r="AN267" i="13"/>
  <c r="AK267" i="13"/>
  <c r="AD267" i="13"/>
  <c r="AL267" i="13"/>
  <c r="AM267" i="13"/>
  <c r="Y289" i="6"/>
  <c r="N289" i="6"/>
  <c r="AB289" i="6" s="1"/>
  <c r="F267" i="13" l="1"/>
  <c r="AP267" i="13"/>
  <c r="AR267" i="13"/>
  <c r="AT267" i="13"/>
  <c r="AV267" i="13"/>
  <c r="AS267" i="13"/>
  <c r="AO267" i="13"/>
  <c r="AQ267" i="13"/>
  <c r="AX267" i="13"/>
  <c r="AU267" i="13"/>
  <c r="AW267" i="13"/>
  <c r="AY267" i="13"/>
  <c r="AG289" i="6"/>
  <c r="AK289" i="6"/>
  <c r="AN289" i="6"/>
  <c r="G289" i="6" s="1"/>
  <c r="AI289" i="6"/>
  <c r="AD289" i="6"/>
  <c r="AH289" i="6"/>
  <c r="AM289" i="6"/>
  <c r="AE289" i="6"/>
  <c r="AL289" i="6"/>
  <c r="AJ289" i="6"/>
  <c r="AF289" i="6"/>
  <c r="G267" i="13" l="1"/>
  <c r="U282" i="13"/>
  <c r="P286" i="13"/>
  <c r="AA268" i="13"/>
  <c r="H267" i="13"/>
  <c r="X282" i="13"/>
  <c r="I267" i="13"/>
  <c r="M286" i="13"/>
  <c r="Z268" i="13"/>
  <c r="P293" i="6"/>
  <c r="AA290" i="6"/>
  <c r="Q290" i="6" s="1"/>
  <c r="AC290" i="6" s="1"/>
  <c r="U309" i="6"/>
  <c r="V309" i="6" s="1"/>
  <c r="F289" i="6"/>
  <c r="V268" i="13" l="1"/>
  <c r="Q268" i="13"/>
  <c r="Y268" i="13"/>
  <c r="N268" i="13"/>
  <c r="I289" i="6"/>
  <c r="H289" i="6"/>
  <c r="M293" i="6"/>
  <c r="Z290" i="6"/>
  <c r="X309" i="6"/>
  <c r="AY290" i="6"/>
  <c r="AR290" i="6"/>
  <c r="AX290" i="6"/>
  <c r="AW290" i="6"/>
  <c r="AV290" i="6"/>
  <c r="AU290" i="6"/>
  <c r="AO290" i="6"/>
  <c r="AQ290" i="6"/>
  <c r="AS290" i="6"/>
  <c r="AP290" i="6"/>
  <c r="AT290" i="6"/>
  <c r="AB268" i="13" l="1"/>
  <c r="AC268" i="13"/>
  <c r="N290" i="6"/>
  <c r="Y290" i="6"/>
  <c r="AQ268" i="13" l="1"/>
  <c r="AW268" i="13"/>
  <c r="AY268" i="13"/>
  <c r="AX268" i="13"/>
  <c r="AU268" i="13"/>
  <c r="AT268" i="13"/>
  <c r="AO268" i="13"/>
  <c r="AS268" i="13"/>
  <c r="AV268" i="13"/>
  <c r="AP268" i="13"/>
  <c r="AR268" i="13"/>
  <c r="AD268" i="13"/>
  <c r="AI268" i="13"/>
  <c r="AF268" i="13"/>
  <c r="AN268" i="13"/>
  <c r="AL268" i="13"/>
  <c r="AE268" i="13"/>
  <c r="AK268" i="13"/>
  <c r="AJ268" i="13"/>
  <c r="AG268" i="13"/>
  <c r="AH268" i="13"/>
  <c r="AM268" i="13"/>
  <c r="AB290" i="6"/>
  <c r="G268" i="13" l="1"/>
  <c r="F268" i="13"/>
  <c r="P287" i="13"/>
  <c r="U288" i="13"/>
  <c r="AA269" i="13"/>
  <c r="AD290" i="6"/>
  <c r="AK290" i="6"/>
  <c r="AH290" i="6"/>
  <c r="AL290" i="6"/>
  <c r="AN290" i="6"/>
  <c r="G290" i="6" s="1"/>
  <c r="AJ290" i="6"/>
  <c r="AM290" i="6"/>
  <c r="AI290" i="6"/>
  <c r="AG290" i="6"/>
  <c r="AE290" i="6"/>
  <c r="AF290" i="6"/>
  <c r="V269" i="13" l="1"/>
  <c r="Q269" i="13"/>
  <c r="H268" i="13"/>
  <c r="X288" i="13"/>
  <c r="I268" i="13"/>
  <c r="M287" i="13"/>
  <c r="Z269" i="13"/>
  <c r="AA291" i="6"/>
  <c r="Q291" i="6" s="1"/>
  <c r="AC291" i="6" s="1"/>
  <c r="P302" i="6"/>
  <c r="U306" i="6"/>
  <c r="V306" i="6" s="1"/>
  <c r="F290" i="6"/>
  <c r="N269" i="13" l="1"/>
  <c r="Y269" i="13"/>
  <c r="AC269" i="13"/>
  <c r="I290" i="6"/>
  <c r="H290" i="6"/>
  <c r="Z291" i="6"/>
  <c r="M302" i="6"/>
  <c r="X306" i="6"/>
  <c r="AQ291" i="6"/>
  <c r="AO291" i="6"/>
  <c r="AT291" i="6"/>
  <c r="AR291" i="6"/>
  <c r="AV291" i="6"/>
  <c r="AU291" i="6"/>
  <c r="AS291" i="6"/>
  <c r="AW291" i="6"/>
  <c r="AY291" i="6"/>
  <c r="AX291" i="6"/>
  <c r="AP291" i="6"/>
  <c r="AY269" i="13" l="1"/>
  <c r="AV269" i="13"/>
  <c r="AP269" i="13"/>
  <c r="AS269" i="13"/>
  <c r="AU269" i="13"/>
  <c r="AX269" i="13"/>
  <c r="AO269" i="13"/>
  <c r="AQ269" i="13"/>
  <c r="AW269" i="13"/>
  <c r="AT269" i="13"/>
  <c r="AR269" i="13"/>
  <c r="AB269" i="13"/>
  <c r="Y291" i="6"/>
  <c r="N291" i="6"/>
  <c r="AD269" i="13" l="1"/>
  <c r="AL269" i="13"/>
  <c r="AG269" i="13"/>
  <c r="AF269" i="13"/>
  <c r="AI269" i="13"/>
  <c r="AJ269" i="13"/>
  <c r="AE269" i="13"/>
  <c r="AN269" i="13"/>
  <c r="G269" i="13" s="1"/>
  <c r="AK269" i="13"/>
  <c r="AH269" i="13"/>
  <c r="AM269" i="13"/>
  <c r="AB291" i="6"/>
  <c r="AK291" i="6" s="1"/>
  <c r="AG291" i="6" l="1"/>
  <c r="AN291" i="6"/>
  <c r="G291" i="6" s="1"/>
  <c r="AL291" i="6"/>
  <c r="P291" i="13"/>
  <c r="U287" i="13"/>
  <c r="AA270" i="13"/>
  <c r="AJ291" i="6"/>
  <c r="AF291" i="6"/>
  <c r="AH291" i="6"/>
  <c r="AM291" i="6"/>
  <c r="AI291" i="6"/>
  <c r="AD291" i="6"/>
  <c r="AE291" i="6"/>
  <c r="F269" i="13"/>
  <c r="AA292" i="6"/>
  <c r="Q292" i="6" s="1"/>
  <c r="AC292" i="6" s="1"/>
  <c r="U301" i="6"/>
  <c r="V301" i="6" s="1"/>
  <c r="P308" i="6"/>
  <c r="F291" i="6" l="1"/>
  <c r="V270" i="13"/>
  <c r="Q270" i="13"/>
  <c r="X287" i="13"/>
  <c r="H269" i="13"/>
  <c r="M291" i="13"/>
  <c r="I269" i="13"/>
  <c r="Z270" i="13"/>
  <c r="AT292" i="6"/>
  <c r="AR292" i="6"/>
  <c r="AO292" i="6"/>
  <c r="AP292" i="6"/>
  <c r="AQ292" i="6"/>
  <c r="AX292" i="6"/>
  <c r="AU292" i="6"/>
  <c r="AV292" i="6"/>
  <c r="AS292" i="6"/>
  <c r="AW292" i="6"/>
  <c r="AY292" i="6"/>
  <c r="H291" i="6"/>
  <c r="I291" i="6"/>
  <c r="Z292" i="6"/>
  <c r="X301" i="6"/>
  <c r="M308" i="6"/>
  <c r="Y270" i="13" l="1"/>
  <c r="N270" i="13"/>
  <c r="AC270" i="13"/>
  <c r="Y292" i="6"/>
  <c r="N292" i="6"/>
  <c r="AB270" i="13" l="1"/>
  <c r="AT270" i="13"/>
  <c r="AV270" i="13"/>
  <c r="AP270" i="13"/>
  <c r="AR270" i="13"/>
  <c r="AQ270" i="13"/>
  <c r="AO270" i="13"/>
  <c r="AX270" i="13"/>
  <c r="AY270" i="13"/>
  <c r="AW270" i="13"/>
  <c r="AU270" i="13"/>
  <c r="AS270" i="13"/>
  <c r="AJ270" i="13"/>
  <c r="AF270" i="13"/>
  <c r="AL270" i="13"/>
  <c r="AD270" i="13"/>
  <c r="AG270" i="13"/>
  <c r="AH270" i="13"/>
  <c r="AE270" i="13"/>
  <c r="AI270" i="13"/>
  <c r="AM270" i="13"/>
  <c r="AK270" i="13"/>
  <c r="AN270" i="13"/>
  <c r="AB292" i="6"/>
  <c r="AH292" i="6" s="1"/>
  <c r="AJ292" i="6" l="1"/>
  <c r="G270" i="13"/>
  <c r="AI292" i="6"/>
  <c r="AL292" i="6"/>
  <c r="AG292" i="6"/>
  <c r="AD292" i="6"/>
  <c r="AK292" i="6"/>
  <c r="AN292" i="6"/>
  <c r="G292" i="6" s="1"/>
  <c r="AA293" i="6" s="1"/>
  <c r="Q293" i="6" s="1"/>
  <c r="AC293" i="6" s="1"/>
  <c r="AU293" i="6" s="1"/>
  <c r="AF292" i="6"/>
  <c r="F270" i="13"/>
  <c r="U286" i="13"/>
  <c r="P288" i="13"/>
  <c r="AA271" i="13"/>
  <c r="AM292" i="6"/>
  <c r="AE292" i="6"/>
  <c r="F292" i="6" l="1"/>
  <c r="AT293" i="6"/>
  <c r="AP293" i="6"/>
  <c r="AS293" i="6"/>
  <c r="AW293" i="6"/>
  <c r="AY293" i="6"/>
  <c r="AO293" i="6"/>
  <c r="AX293" i="6"/>
  <c r="AV293" i="6"/>
  <c r="AQ293" i="6"/>
  <c r="AR293" i="6"/>
  <c r="V271" i="13"/>
  <c r="Q271" i="13"/>
  <c r="X286" i="13"/>
  <c r="H270" i="13"/>
  <c r="M288" i="13"/>
  <c r="I270" i="13"/>
  <c r="Z271" i="13"/>
  <c r="I292" i="6"/>
  <c r="D15" i="7" s="1"/>
  <c r="H292" i="6"/>
  <c r="C2" i="7" s="1"/>
  <c r="Z293" i="6"/>
  <c r="AC271" i="13" l="1"/>
  <c r="N271" i="13"/>
  <c r="Y271" i="13"/>
  <c r="AU271" i="13"/>
  <c r="AS271" i="13"/>
  <c r="AV271" i="13"/>
  <c r="AY271" i="13"/>
  <c r="AP271" i="13"/>
  <c r="AT271" i="13"/>
  <c r="AW271" i="13"/>
  <c r="AQ271" i="13"/>
  <c r="AO271" i="13"/>
  <c r="AR271" i="13"/>
  <c r="AX271" i="13"/>
  <c r="Y293" i="6"/>
  <c r="N293" i="6"/>
  <c r="AB271" i="13" l="1"/>
  <c r="AB293" i="6"/>
  <c r="AJ293" i="6" s="1"/>
  <c r="AI293" i="6"/>
  <c r="AD293" i="6" l="1"/>
  <c r="AM293" i="6"/>
  <c r="AG293" i="6"/>
  <c r="AF293" i="6"/>
  <c r="AK293" i="6"/>
  <c r="AN293" i="6"/>
  <c r="G293" i="6" s="1"/>
  <c r="AA294" i="6" s="1"/>
  <c r="Q294" i="6" s="1"/>
  <c r="AC294" i="6" s="1"/>
  <c r="AU294" i="6" s="1"/>
  <c r="AL293" i="6"/>
  <c r="AH293" i="6"/>
  <c r="AE293" i="6"/>
  <c r="AL271" i="13"/>
  <c r="AM271" i="13"/>
  <c r="AD271" i="13"/>
  <c r="AH271" i="13"/>
  <c r="AJ271" i="13"/>
  <c r="AF271" i="13"/>
  <c r="AN271" i="13"/>
  <c r="G271" i="13" s="1"/>
  <c r="AE271" i="13"/>
  <c r="AG271" i="13"/>
  <c r="AI271" i="13"/>
  <c r="AK271" i="13"/>
  <c r="F293" i="6" l="1"/>
  <c r="AW294" i="6"/>
  <c r="AO294" i="6"/>
  <c r="AT294" i="6"/>
  <c r="AY294" i="6"/>
  <c r="AQ294" i="6"/>
  <c r="AR294" i="6"/>
  <c r="AP294" i="6"/>
  <c r="AS294" i="6"/>
  <c r="AX294" i="6"/>
  <c r="AV294" i="6"/>
  <c r="P283" i="13"/>
  <c r="U290" i="13"/>
  <c r="AA272" i="13"/>
  <c r="F271" i="13"/>
  <c r="I293" i="6"/>
  <c r="D7" i="7" s="1"/>
  <c r="H293" i="6"/>
  <c r="C16" i="7" s="1"/>
  <c r="Z294" i="6"/>
  <c r="M283" i="13" l="1"/>
  <c r="H271" i="13"/>
  <c r="X290" i="13"/>
  <c r="I271" i="13"/>
  <c r="Z272" i="13"/>
  <c r="V272" i="13"/>
  <c r="Q272" i="13"/>
  <c r="N294" i="6"/>
  <c r="Y294" i="6"/>
  <c r="AC272" i="13" l="1"/>
  <c r="AW272" i="13"/>
  <c r="AO272" i="13"/>
  <c r="AR272" i="13"/>
  <c r="AU272" i="13"/>
  <c r="AX272" i="13"/>
  <c r="AP272" i="13"/>
  <c r="AS272" i="13"/>
  <c r="AQ272" i="13"/>
  <c r="AY272" i="13"/>
  <c r="AV272" i="13"/>
  <c r="AT272" i="13"/>
  <c r="Y272" i="13"/>
  <c r="N272" i="13"/>
  <c r="AB294" i="6"/>
  <c r="AB272" i="13" l="1"/>
  <c r="AF294" i="6"/>
  <c r="AL294" i="6"/>
  <c r="AK294" i="6"/>
  <c r="AH294" i="6"/>
  <c r="AG294" i="6"/>
  <c r="AN294" i="6"/>
  <c r="G294" i="6" s="1"/>
  <c r="AA295" i="6" s="1"/>
  <c r="Q295" i="6" s="1"/>
  <c r="AC295" i="6" s="1"/>
  <c r="AE294" i="6"/>
  <c r="AD294" i="6"/>
  <c r="AI294" i="6"/>
  <c r="AM294" i="6"/>
  <c r="AJ294" i="6"/>
  <c r="AM272" i="13" l="1"/>
  <c r="AD272" i="13"/>
  <c r="AF272" i="13"/>
  <c r="AH272" i="13"/>
  <c r="AJ272" i="13"/>
  <c r="AL272" i="13"/>
  <c r="AN272" i="13"/>
  <c r="G272" i="13" s="1"/>
  <c r="AE272" i="13"/>
  <c r="AG272" i="13"/>
  <c r="AI272" i="13"/>
  <c r="AK272" i="13"/>
  <c r="F294" i="6"/>
  <c r="AV295" i="6"/>
  <c r="AO295" i="6"/>
  <c r="AU295" i="6"/>
  <c r="AT295" i="6"/>
  <c r="AX295" i="6"/>
  <c r="AS295" i="6"/>
  <c r="AQ295" i="6"/>
  <c r="AR295" i="6"/>
  <c r="AY295" i="6"/>
  <c r="AP295" i="6"/>
  <c r="AW295" i="6"/>
  <c r="U283" i="13" l="1"/>
  <c r="P289" i="13"/>
  <c r="AA273" i="13"/>
  <c r="F272" i="13"/>
  <c r="H294" i="6"/>
  <c r="C10" i="7" s="1"/>
  <c r="I294" i="6"/>
  <c r="D24" i="7" s="1"/>
  <c r="Z295" i="6"/>
  <c r="X283" i="13" l="1"/>
  <c r="H272" i="13"/>
  <c r="M289" i="13"/>
  <c r="I272" i="13"/>
  <c r="Z273" i="13"/>
  <c r="V273" i="13"/>
  <c r="Q273" i="13"/>
  <c r="N295" i="6"/>
  <c r="Y295" i="6"/>
  <c r="AC273" i="13" l="1"/>
  <c r="Y273" i="13"/>
  <c r="N273" i="13"/>
  <c r="AY273" i="13"/>
  <c r="AO273" i="13"/>
  <c r="AS273" i="13"/>
  <c r="AT273" i="13"/>
  <c r="AX273" i="13"/>
  <c r="AQ273" i="13"/>
  <c r="AR273" i="13"/>
  <c r="AP273" i="13"/>
  <c r="AW273" i="13"/>
  <c r="AU273" i="13"/>
  <c r="AV273" i="13"/>
  <c r="AB295" i="6"/>
  <c r="AB273" i="13" l="1"/>
  <c r="AI273" i="13"/>
  <c r="AF273" i="13"/>
  <c r="AG273" i="13"/>
  <c r="AD273" i="13"/>
  <c r="AH273" i="13"/>
  <c r="AM273" i="13"/>
  <c r="AJ273" i="13"/>
  <c r="AE273" i="13"/>
  <c r="AN273" i="13"/>
  <c r="G273" i="13" s="1"/>
  <c r="AK273" i="13"/>
  <c r="AL273" i="13"/>
  <c r="AG295" i="6"/>
  <c r="AH295" i="6"/>
  <c r="AL295" i="6"/>
  <c r="AJ295" i="6"/>
  <c r="AE295" i="6"/>
  <c r="AK295" i="6"/>
  <c r="AM295" i="6"/>
  <c r="AF295" i="6"/>
  <c r="AD295" i="6"/>
  <c r="AI295" i="6"/>
  <c r="AN295" i="6"/>
  <c r="G295" i="6" s="1"/>
  <c r="AA296" i="6" s="1"/>
  <c r="Q296" i="6" s="1"/>
  <c r="AC296" i="6" s="1"/>
  <c r="F273" i="13" l="1"/>
  <c r="P290" i="13"/>
  <c r="U291" i="13"/>
  <c r="AA274" i="13"/>
  <c r="AV296" i="6"/>
  <c r="AX296" i="6"/>
  <c r="AY296" i="6"/>
  <c r="AO296" i="6"/>
  <c r="AS296" i="6"/>
  <c r="AP296" i="6"/>
  <c r="AR296" i="6"/>
  <c r="AT296" i="6"/>
  <c r="AW296" i="6"/>
  <c r="AQ296" i="6"/>
  <c r="AU296" i="6"/>
  <c r="F295" i="6"/>
  <c r="V274" i="13" l="1"/>
  <c r="Q274" i="13"/>
  <c r="H273" i="13"/>
  <c r="X291" i="13"/>
  <c r="I273" i="13"/>
  <c r="M290" i="13"/>
  <c r="Z274" i="13"/>
  <c r="I295" i="6"/>
  <c r="D4" i="7" s="1"/>
  <c r="H295" i="6"/>
  <c r="C22" i="7" s="1"/>
  <c r="Z296" i="6"/>
  <c r="N274" i="13" l="1"/>
  <c r="Y274" i="13"/>
  <c r="AC274" i="13"/>
  <c r="N296" i="6"/>
  <c r="Y296" i="6"/>
  <c r="AO274" i="13" l="1"/>
  <c r="AW274" i="13"/>
  <c r="AV274" i="13"/>
  <c r="AR274" i="13"/>
  <c r="AX274" i="13"/>
  <c r="AT274" i="13"/>
  <c r="AP274" i="13"/>
  <c r="AY274" i="13"/>
  <c r="AU274" i="13"/>
  <c r="AQ274" i="13"/>
  <c r="AS274" i="13"/>
  <c r="AB274" i="13"/>
  <c r="AB296" i="6"/>
  <c r="AL274" i="13" l="1"/>
  <c r="AH274" i="13"/>
  <c r="AE274" i="13"/>
  <c r="AG274" i="13"/>
  <c r="AN274" i="13"/>
  <c r="G274" i="13" s="1"/>
  <c r="AK274" i="13"/>
  <c r="AF274" i="13"/>
  <c r="AM274" i="13"/>
  <c r="AI274" i="13"/>
  <c r="AJ274" i="13"/>
  <c r="AD274" i="13"/>
  <c r="AD296" i="6"/>
  <c r="AK296" i="6"/>
  <c r="AL296" i="6"/>
  <c r="AF296" i="6"/>
  <c r="AI296" i="6"/>
  <c r="AJ296" i="6"/>
  <c r="AH296" i="6"/>
  <c r="AM296" i="6"/>
  <c r="AN296" i="6"/>
  <c r="G296" i="6" s="1"/>
  <c r="AA297" i="6" s="1"/>
  <c r="Q297" i="6" s="1"/>
  <c r="AC297" i="6" s="1"/>
  <c r="AE296" i="6"/>
  <c r="AG296" i="6"/>
  <c r="F274" i="13" l="1"/>
  <c r="I274" i="13" s="1"/>
  <c r="H274" i="13"/>
  <c r="X297" i="13"/>
  <c r="Z275" i="13"/>
  <c r="M302" i="13"/>
  <c r="U297" i="13"/>
  <c r="AA275" i="13"/>
  <c r="P302" i="13"/>
  <c r="AR297" i="6"/>
  <c r="AO297" i="6"/>
  <c r="AS297" i="6"/>
  <c r="AY297" i="6"/>
  <c r="AV297" i="6"/>
  <c r="AT297" i="6"/>
  <c r="AU297" i="6"/>
  <c r="AP297" i="6"/>
  <c r="AW297" i="6"/>
  <c r="AX297" i="6"/>
  <c r="AQ297" i="6"/>
  <c r="F296" i="6"/>
  <c r="Q275" i="13" l="1"/>
  <c r="V275" i="13"/>
  <c r="AC275" i="13" s="1"/>
  <c r="N275" i="13"/>
  <c r="Y275" i="13"/>
  <c r="I296" i="6"/>
  <c r="D12" i="7" s="1"/>
  <c r="H296" i="6"/>
  <c r="C9" i="7" s="1"/>
  <c r="Z297" i="6"/>
  <c r="AB275" i="13" l="1"/>
  <c r="AN275" i="13"/>
  <c r="AE275" i="13"/>
  <c r="AG275" i="13"/>
  <c r="AI275" i="13"/>
  <c r="AK275" i="13"/>
  <c r="AM275" i="13"/>
  <c r="AF275" i="13"/>
  <c r="AD275" i="13"/>
  <c r="AH275" i="13"/>
  <c r="AJ275" i="13"/>
  <c r="AL275" i="13"/>
  <c r="AT275" i="13"/>
  <c r="AR275" i="13"/>
  <c r="AV275" i="13"/>
  <c r="AO275" i="13"/>
  <c r="AX275" i="13"/>
  <c r="AW275" i="13"/>
  <c r="AU275" i="13"/>
  <c r="AS275" i="13"/>
  <c r="AY275" i="13"/>
  <c r="AQ275" i="13"/>
  <c r="AP275" i="13"/>
  <c r="Y297" i="6"/>
  <c r="N297" i="6"/>
  <c r="AB297" i="6" l="1"/>
  <c r="F275" i="13"/>
  <c r="G275" i="13"/>
  <c r="AJ297" i="6"/>
  <c r="AN297" i="6"/>
  <c r="G297" i="6" s="1"/>
  <c r="AA298" i="6" s="1"/>
  <c r="Q298" i="6" s="1"/>
  <c r="AC298" i="6" s="1"/>
  <c r="AH297" i="6"/>
  <c r="AL297" i="6"/>
  <c r="AD297" i="6"/>
  <c r="AG297" i="6"/>
  <c r="AF297" i="6"/>
  <c r="AE297" i="6"/>
  <c r="AK297" i="6"/>
  <c r="AI297" i="6"/>
  <c r="AM297" i="6"/>
  <c r="U293" i="13" l="1"/>
  <c r="P300" i="13"/>
  <c r="AA276" i="13"/>
  <c r="H275" i="13"/>
  <c r="I275" i="13"/>
  <c r="X293" i="13"/>
  <c r="M300" i="13"/>
  <c r="Z276" i="13"/>
  <c r="AW298" i="6"/>
  <c r="AV298" i="6"/>
  <c r="AS298" i="6"/>
  <c r="AX298" i="6"/>
  <c r="AP298" i="6"/>
  <c r="AT298" i="6"/>
  <c r="AY298" i="6"/>
  <c r="AO298" i="6"/>
  <c r="AR298" i="6"/>
  <c r="AQ298" i="6"/>
  <c r="AU298" i="6"/>
  <c r="F297" i="6"/>
  <c r="N276" i="13" l="1"/>
  <c r="Y276" i="13"/>
  <c r="Q276" i="13"/>
  <c r="V276" i="13"/>
  <c r="I297" i="6"/>
  <c r="D17" i="7" s="1"/>
  <c r="H297" i="6"/>
  <c r="C18" i="7" s="1"/>
  <c r="Z298" i="6"/>
  <c r="AC276" i="13" l="1"/>
  <c r="AR276" i="13"/>
  <c r="AT276" i="13"/>
  <c r="AV276" i="13"/>
  <c r="AX276" i="13"/>
  <c r="AO276" i="13"/>
  <c r="AQ276" i="13"/>
  <c r="AS276" i="13"/>
  <c r="AU276" i="13"/>
  <c r="AW276" i="13"/>
  <c r="AY276" i="13"/>
  <c r="AP276" i="13"/>
  <c r="AB276" i="13"/>
  <c r="N298" i="6"/>
  <c r="Y298" i="6"/>
  <c r="AI276" i="13" l="1"/>
  <c r="AF276" i="13"/>
  <c r="AG276" i="13"/>
  <c r="AL276" i="13"/>
  <c r="AJ276" i="13"/>
  <c r="AK276" i="13"/>
  <c r="AH276" i="13"/>
  <c r="AM276" i="13"/>
  <c r="AE276" i="13"/>
  <c r="AN276" i="13"/>
  <c r="G276" i="13" s="1"/>
  <c r="AD276" i="13"/>
  <c r="AB298" i="6"/>
  <c r="F276" i="13" l="1"/>
  <c r="I276" i="13"/>
  <c r="M298" i="13"/>
  <c r="H276" i="13"/>
  <c r="Z277" i="13"/>
  <c r="P298" i="13"/>
  <c r="AA277" i="13"/>
  <c r="U305" i="13"/>
  <c r="AL298" i="6"/>
  <c r="AK298" i="6"/>
  <c r="AG298" i="6"/>
  <c r="AF298" i="6"/>
  <c r="AD298" i="6"/>
  <c r="AM298" i="6"/>
  <c r="AE298" i="6"/>
  <c r="AJ298" i="6"/>
  <c r="AH298" i="6"/>
  <c r="AN298" i="6"/>
  <c r="G298" i="6" s="1"/>
  <c r="AA299" i="6" s="1"/>
  <c r="Q299" i="6" s="1"/>
  <c r="AC299" i="6" s="1"/>
  <c r="AI298" i="6"/>
  <c r="Q277" i="13" l="1"/>
  <c r="V277" i="13"/>
  <c r="AC277" i="13" s="1"/>
  <c r="Y277" i="13"/>
  <c r="N277" i="13"/>
  <c r="X305" i="13"/>
  <c r="AW299" i="6"/>
  <c r="AQ299" i="6"/>
  <c r="AU299" i="6"/>
  <c r="AV299" i="6"/>
  <c r="AS299" i="6"/>
  <c r="AX299" i="6"/>
  <c r="AY299" i="6"/>
  <c r="AR299" i="6"/>
  <c r="AO299" i="6"/>
  <c r="AP299" i="6"/>
  <c r="AT299" i="6"/>
  <c r="F298" i="6"/>
  <c r="AB277" i="13" l="1"/>
  <c r="AP277" i="13"/>
  <c r="AR277" i="13"/>
  <c r="AQ277" i="13"/>
  <c r="AS277" i="13"/>
  <c r="AT277" i="13"/>
  <c r="AV277" i="13"/>
  <c r="AX277" i="13"/>
  <c r="AY277" i="13"/>
  <c r="AO277" i="13"/>
  <c r="AU277" i="13"/>
  <c r="AW277" i="13"/>
  <c r="I298" i="6"/>
  <c r="D19" i="7" s="1"/>
  <c r="H298" i="6"/>
  <c r="C11" i="7" s="1"/>
  <c r="Z299" i="6"/>
  <c r="AH277" i="13" l="1"/>
  <c r="AJ277" i="13"/>
  <c r="AL277" i="13"/>
  <c r="AN277" i="13"/>
  <c r="G277" i="13" s="1"/>
  <c r="AM277" i="13"/>
  <c r="AF277" i="13"/>
  <c r="AE277" i="13"/>
  <c r="AG277" i="13"/>
  <c r="AI277" i="13"/>
  <c r="AK277" i="13"/>
  <c r="AD277" i="13"/>
  <c r="Y299" i="6"/>
  <c r="N299" i="6"/>
  <c r="P293" i="13" l="1"/>
  <c r="U298" i="13"/>
  <c r="AA278" i="13"/>
  <c r="F277" i="13"/>
  <c r="AB299" i="6"/>
  <c r="AH299" i="6" s="1"/>
  <c r="M293" i="13" l="1"/>
  <c r="H277" i="13"/>
  <c r="X298" i="13"/>
  <c r="I277" i="13"/>
  <c r="Z278" i="13"/>
  <c r="V278" i="13"/>
  <c r="Q278" i="13"/>
  <c r="AE299" i="6"/>
  <c r="AM299" i="6"/>
  <c r="AD299" i="6"/>
  <c r="AL299" i="6"/>
  <c r="AJ299" i="6"/>
  <c r="AI299" i="6"/>
  <c r="AG299" i="6"/>
  <c r="AN299" i="6"/>
  <c r="G299" i="6" s="1"/>
  <c r="AA300" i="6" s="1"/>
  <c r="Q300" i="6" s="1"/>
  <c r="AC300" i="6" s="1"/>
  <c r="AO300" i="6" s="1"/>
  <c r="AK299" i="6"/>
  <c r="AF299" i="6"/>
  <c r="AC278" i="13" l="1"/>
  <c r="AT278" i="13" s="1"/>
  <c r="N278" i="13"/>
  <c r="Y278" i="13"/>
  <c r="AP278" i="13"/>
  <c r="AR278" i="13"/>
  <c r="AU278" i="13"/>
  <c r="AW278" i="13"/>
  <c r="AY278" i="13"/>
  <c r="AX278" i="13"/>
  <c r="AO278" i="13"/>
  <c r="AQ278" i="13"/>
  <c r="AS278" i="13"/>
  <c r="F299" i="6"/>
  <c r="I299" i="6" s="1"/>
  <c r="D3" i="7" s="1"/>
  <c r="AW300" i="6"/>
  <c r="AU300" i="6"/>
  <c r="AY300" i="6"/>
  <c r="AS300" i="6"/>
  <c r="AQ300" i="6"/>
  <c r="AT300" i="6"/>
  <c r="AV300" i="6"/>
  <c r="AR300" i="6"/>
  <c r="AX300" i="6"/>
  <c r="AP300" i="6"/>
  <c r="Z300" i="6"/>
  <c r="H299" i="6" l="1"/>
  <c r="C6" i="7" s="1"/>
  <c r="AV278" i="13"/>
  <c r="AB278" i="13"/>
  <c r="N300" i="6"/>
  <c r="Y300" i="6"/>
  <c r="AJ278" i="13" l="1"/>
  <c r="AL278" i="13"/>
  <c r="AN278" i="13"/>
  <c r="G278" i="13" s="1"/>
  <c r="AD278" i="13"/>
  <c r="AF278" i="13"/>
  <c r="AH278" i="13"/>
  <c r="AE278" i="13"/>
  <c r="AG278" i="13"/>
  <c r="AI278" i="13"/>
  <c r="AK278" i="13"/>
  <c r="AM278" i="13"/>
  <c r="AB300" i="6"/>
  <c r="F278" i="13" l="1"/>
  <c r="P295" i="13"/>
  <c r="U292" i="13"/>
  <c r="AA279" i="13"/>
  <c r="AG300" i="6"/>
  <c r="AE300" i="6"/>
  <c r="AN300" i="6"/>
  <c r="G300" i="6" s="1"/>
  <c r="AA301" i="6" s="1"/>
  <c r="Q301" i="6" s="1"/>
  <c r="AC301" i="6" s="1"/>
  <c r="AL300" i="6"/>
  <c r="AM300" i="6"/>
  <c r="AD300" i="6"/>
  <c r="AJ300" i="6"/>
  <c r="AH300" i="6"/>
  <c r="AI300" i="6"/>
  <c r="AK300" i="6"/>
  <c r="AF300" i="6"/>
  <c r="Q279" i="13" l="1"/>
  <c r="V279" i="13"/>
  <c r="AC279" i="13" s="1"/>
  <c r="H278" i="13"/>
  <c r="X292" i="13"/>
  <c r="I278" i="13"/>
  <c r="M295" i="13"/>
  <c r="Z279" i="13"/>
  <c r="F300" i="6"/>
  <c r="AY301" i="6"/>
  <c r="AV301" i="6"/>
  <c r="AX301" i="6"/>
  <c r="AU301" i="6"/>
  <c r="AO301" i="6"/>
  <c r="AP301" i="6"/>
  <c r="AT301" i="6"/>
  <c r="AS301" i="6"/>
  <c r="AQ301" i="6"/>
  <c r="AR301" i="6"/>
  <c r="AW301" i="6"/>
  <c r="AP279" i="13" l="1"/>
  <c r="AV279" i="13"/>
  <c r="AX279" i="13"/>
  <c r="AY279" i="13"/>
  <c r="AQ279" i="13"/>
  <c r="AS279" i="13"/>
  <c r="AO279" i="13"/>
  <c r="AT279" i="13"/>
  <c r="AW279" i="13"/>
  <c r="AU279" i="13"/>
  <c r="AR279" i="13"/>
  <c r="N279" i="13"/>
  <c r="Y279" i="13"/>
  <c r="H300" i="6"/>
  <c r="C23" i="7" s="1"/>
  <c r="I300" i="6"/>
  <c r="D8" i="7" s="1"/>
  <c r="Z301" i="6"/>
  <c r="AB279" i="13" l="1"/>
  <c r="N301" i="6"/>
  <c r="Y301" i="6"/>
  <c r="AJ279" i="13" l="1"/>
  <c r="AL279" i="13"/>
  <c r="AN279" i="13"/>
  <c r="G279" i="13" s="1"/>
  <c r="AE279" i="13"/>
  <c r="AG279" i="13"/>
  <c r="AI279" i="13"/>
  <c r="AK279" i="13"/>
  <c r="AM279" i="13"/>
  <c r="AD279" i="13"/>
  <c r="AF279" i="13"/>
  <c r="AH279" i="13"/>
  <c r="AB301" i="6"/>
  <c r="P296" i="13" l="1"/>
  <c r="U294" i="13"/>
  <c r="AA280" i="13"/>
  <c r="F279" i="13"/>
  <c r="AI301" i="6"/>
  <c r="AF301" i="6"/>
  <c r="AN301" i="6"/>
  <c r="G301" i="6" s="1"/>
  <c r="AA302" i="6" s="1"/>
  <c r="Q302" i="6" s="1"/>
  <c r="AC302" i="6" s="1"/>
  <c r="AJ301" i="6"/>
  <c r="AD301" i="6"/>
  <c r="AE301" i="6"/>
  <c r="AK301" i="6"/>
  <c r="AG301" i="6"/>
  <c r="AM301" i="6"/>
  <c r="AH301" i="6"/>
  <c r="AL301" i="6"/>
  <c r="I279" i="13" l="1"/>
  <c r="X294" i="13"/>
  <c r="H279" i="13"/>
  <c r="M296" i="13"/>
  <c r="Z280" i="13"/>
  <c r="Q280" i="13"/>
  <c r="V280" i="13"/>
  <c r="AP302" i="6"/>
  <c r="AQ302" i="6"/>
  <c r="AV302" i="6"/>
  <c r="AY302" i="6"/>
  <c r="AR302" i="6"/>
  <c r="AU302" i="6"/>
  <c r="AS302" i="6"/>
  <c r="AO302" i="6"/>
  <c r="AT302" i="6"/>
  <c r="AW302" i="6"/>
  <c r="AX302" i="6"/>
  <c r="F301" i="6"/>
  <c r="AC280" i="13" l="1"/>
  <c r="Y280" i="13"/>
  <c r="N280" i="13"/>
  <c r="AB280" i="13" s="1"/>
  <c r="AY280" i="13"/>
  <c r="AW280" i="13"/>
  <c r="AP280" i="13"/>
  <c r="AT280" i="13"/>
  <c r="AR280" i="13"/>
  <c r="AQ280" i="13"/>
  <c r="AX280" i="13"/>
  <c r="AO280" i="13"/>
  <c r="AS280" i="13"/>
  <c r="AV280" i="13"/>
  <c r="AU280" i="13"/>
  <c r="I301" i="6"/>
  <c r="D10" i="7" s="1"/>
  <c r="L10" i="7" s="1"/>
  <c r="H301" i="6"/>
  <c r="C7" i="7" s="1"/>
  <c r="L7" i="7" s="1"/>
  <c r="Z302" i="6"/>
  <c r="AG280" i="13" l="1"/>
  <c r="AN280" i="13"/>
  <c r="G280" i="13" s="1"/>
  <c r="AK280" i="13"/>
  <c r="AE280" i="13"/>
  <c r="AJ280" i="13"/>
  <c r="AH280" i="13"/>
  <c r="AI280" i="13"/>
  <c r="AL280" i="13"/>
  <c r="AM280" i="13"/>
  <c r="AF280" i="13"/>
  <c r="AD280" i="13"/>
  <c r="Y302" i="6"/>
  <c r="N302" i="6"/>
  <c r="F280" i="13" l="1"/>
  <c r="U296" i="13"/>
  <c r="P299" i="13"/>
  <c r="AA281" i="13"/>
  <c r="AB302" i="6"/>
  <c r="AF302" i="6" s="1"/>
  <c r="Q281" i="13" l="1"/>
  <c r="V281" i="13"/>
  <c r="AC281" i="13" s="1"/>
  <c r="I280" i="13"/>
  <c r="X296" i="13"/>
  <c r="H280" i="13"/>
  <c r="M299" i="13"/>
  <c r="Z281" i="13"/>
  <c r="AI302" i="6"/>
  <c r="AM302" i="6"/>
  <c r="AJ302" i="6"/>
  <c r="AE302" i="6"/>
  <c r="AL302" i="6"/>
  <c r="AK302" i="6"/>
  <c r="AN302" i="6"/>
  <c r="G302" i="6" s="1"/>
  <c r="AA303" i="6" s="1"/>
  <c r="Q303" i="6" s="1"/>
  <c r="AC303" i="6" s="1"/>
  <c r="AU303" i="6" s="1"/>
  <c r="AD302" i="6"/>
  <c r="AH302" i="6"/>
  <c r="AG302" i="6"/>
  <c r="F302" i="6" l="1"/>
  <c r="N281" i="13"/>
  <c r="Y281" i="13"/>
  <c r="AB281" i="13" s="1"/>
  <c r="AS281" i="13"/>
  <c r="AT281" i="13"/>
  <c r="AV281" i="13"/>
  <c r="AX281" i="13"/>
  <c r="AO281" i="13"/>
  <c r="AQ281" i="13"/>
  <c r="AY281" i="13"/>
  <c r="AU281" i="13"/>
  <c r="AW281" i="13"/>
  <c r="AP281" i="13"/>
  <c r="AR281" i="13"/>
  <c r="AY303" i="6"/>
  <c r="AR303" i="6"/>
  <c r="AV303" i="6"/>
  <c r="AX303" i="6"/>
  <c r="AT303" i="6"/>
  <c r="AO303" i="6"/>
  <c r="AS303" i="6"/>
  <c r="AW303" i="6"/>
  <c r="AQ303" i="6"/>
  <c r="AP303" i="6"/>
  <c r="H302" i="6"/>
  <c r="C12" i="7" s="1"/>
  <c r="L12" i="7" s="1"/>
  <c r="I302" i="6"/>
  <c r="D18" i="7" s="1"/>
  <c r="L18" i="7" s="1"/>
  <c r="Z303" i="6"/>
  <c r="AH281" i="13" l="1"/>
  <c r="AE281" i="13"/>
  <c r="AJ281" i="13"/>
  <c r="AG281" i="13"/>
  <c r="AM281" i="13"/>
  <c r="AL281" i="13"/>
  <c r="AI281" i="13"/>
  <c r="AF281" i="13"/>
  <c r="AN281" i="13"/>
  <c r="G281" i="13" s="1"/>
  <c r="AK281" i="13"/>
  <c r="AD281" i="13"/>
  <c r="N303" i="6"/>
  <c r="Y303" i="6"/>
  <c r="F281" i="13" l="1"/>
  <c r="H281" i="13"/>
  <c r="I281" i="13"/>
  <c r="M292" i="13"/>
  <c r="X300" i="13"/>
  <c r="Z282" i="13"/>
  <c r="P292" i="13"/>
  <c r="U300" i="13"/>
  <c r="AA282" i="13"/>
  <c r="AB303" i="6"/>
  <c r="Y282" i="13" l="1"/>
  <c r="N282" i="13"/>
  <c r="Q282" i="13"/>
  <c r="V282" i="13"/>
  <c r="AI303" i="6"/>
  <c r="AH303" i="6"/>
  <c r="AM303" i="6"/>
  <c r="AG303" i="6"/>
  <c r="AF303" i="6"/>
  <c r="AK303" i="6"/>
  <c r="AE303" i="6"/>
  <c r="AD303" i="6"/>
  <c r="AN303" i="6"/>
  <c r="G303" i="6" s="1"/>
  <c r="AA304" i="6" s="1"/>
  <c r="Q304" i="6" s="1"/>
  <c r="AC304" i="6" s="1"/>
  <c r="AL303" i="6"/>
  <c r="AJ303" i="6"/>
  <c r="AC282" i="13" l="1"/>
  <c r="AY282" i="13"/>
  <c r="AP282" i="13"/>
  <c r="AR282" i="13"/>
  <c r="AO282" i="13"/>
  <c r="AQ282" i="13"/>
  <c r="AS282" i="13"/>
  <c r="AU282" i="13"/>
  <c r="AW282" i="13"/>
  <c r="AT282" i="13"/>
  <c r="AV282" i="13"/>
  <c r="AX282" i="13"/>
  <c r="AB282" i="13"/>
  <c r="F303" i="6"/>
  <c r="AS304" i="6"/>
  <c r="AX304" i="6"/>
  <c r="AP304" i="6"/>
  <c r="AY304" i="6"/>
  <c r="AQ304" i="6"/>
  <c r="AU304" i="6"/>
  <c r="AW304" i="6"/>
  <c r="AR304" i="6"/>
  <c r="AV304" i="6"/>
  <c r="AT304" i="6"/>
  <c r="AO304" i="6"/>
  <c r="AH282" i="13" l="1"/>
  <c r="AG282" i="13"/>
  <c r="AF282" i="13"/>
  <c r="AK282" i="13"/>
  <c r="AL282" i="13"/>
  <c r="AM282" i="13"/>
  <c r="AI282" i="13"/>
  <c r="AJ282" i="13"/>
  <c r="AN282" i="13"/>
  <c r="G282" i="13" s="1"/>
  <c r="AE282" i="13"/>
  <c r="AD282" i="13"/>
  <c r="H303" i="6"/>
  <c r="C8" i="7" s="1"/>
  <c r="L8" i="7" s="1"/>
  <c r="I303" i="6"/>
  <c r="D9" i="7" s="1"/>
  <c r="L9" i="7" s="1"/>
  <c r="Z304" i="6"/>
  <c r="F282" i="13" l="1"/>
  <c r="X299" i="13"/>
  <c r="M297" i="13"/>
  <c r="H282" i="13"/>
  <c r="Z283" i="13"/>
  <c r="I282" i="13"/>
  <c r="U299" i="13"/>
  <c r="P297" i="13"/>
  <c r="AA283" i="13"/>
  <c r="N304" i="6"/>
  <c r="Y304" i="6"/>
  <c r="V283" i="13" l="1"/>
  <c r="Q283" i="13"/>
  <c r="Y283" i="13"/>
  <c r="N283" i="13"/>
  <c r="AB304" i="6"/>
  <c r="AC283" i="13" l="1"/>
  <c r="AB283" i="13"/>
  <c r="AQ283" i="13"/>
  <c r="AS283" i="13"/>
  <c r="AU283" i="13"/>
  <c r="AR283" i="13"/>
  <c r="AV283" i="13"/>
  <c r="AO283" i="13"/>
  <c r="AW283" i="13"/>
  <c r="AY283" i="13"/>
  <c r="AP283" i="13"/>
  <c r="AT283" i="13"/>
  <c r="AX283" i="13"/>
  <c r="AF304" i="6"/>
  <c r="AI304" i="6"/>
  <c r="AG304" i="6"/>
  <c r="AN304" i="6"/>
  <c r="G304" i="6" s="1"/>
  <c r="AA305" i="6" s="1"/>
  <c r="Q305" i="6" s="1"/>
  <c r="AC305" i="6" s="1"/>
  <c r="AE304" i="6"/>
  <c r="AH304" i="6"/>
  <c r="AM304" i="6"/>
  <c r="AK304" i="6"/>
  <c r="AL304" i="6"/>
  <c r="AJ304" i="6"/>
  <c r="AD304" i="6"/>
  <c r="AF283" i="13" l="1"/>
  <c r="AH283" i="13"/>
  <c r="AJ283" i="13"/>
  <c r="AN283" i="13"/>
  <c r="G283" i="13" s="1"/>
  <c r="AE283" i="13"/>
  <c r="AG283" i="13"/>
  <c r="AI283" i="13"/>
  <c r="AK283" i="13"/>
  <c r="AM283" i="13"/>
  <c r="AD283" i="13"/>
  <c r="AL283" i="13"/>
  <c r="AP305" i="6"/>
  <c r="AR305" i="6"/>
  <c r="AU305" i="6"/>
  <c r="AW305" i="6"/>
  <c r="AV305" i="6"/>
  <c r="AX305" i="6"/>
  <c r="AS305" i="6"/>
  <c r="AT305" i="6"/>
  <c r="AY305" i="6"/>
  <c r="AQ305" i="6"/>
  <c r="AO305" i="6"/>
  <c r="F304" i="6"/>
  <c r="P304" i="13" l="1"/>
  <c r="U308" i="13"/>
  <c r="AA284" i="13"/>
  <c r="F283" i="13"/>
  <c r="I304" i="6"/>
  <c r="D2" i="7" s="1"/>
  <c r="L2" i="7" s="1"/>
  <c r="H304" i="6"/>
  <c r="C19" i="7" s="1"/>
  <c r="L19" i="7" s="1"/>
  <c r="Z305" i="6"/>
  <c r="H283" i="13" l="1"/>
  <c r="M304" i="13"/>
  <c r="I283" i="13"/>
  <c r="X308" i="13"/>
  <c r="Z284" i="13"/>
  <c r="Q284" i="13"/>
  <c r="V284" i="13"/>
  <c r="Y305" i="6"/>
  <c r="N305" i="6"/>
  <c r="AB305" i="6" l="1"/>
  <c r="AC284" i="13"/>
  <c r="AV284" i="13" s="1"/>
  <c r="AO284" i="13"/>
  <c r="AR284" i="13"/>
  <c r="AS284" i="13"/>
  <c r="AU284" i="13"/>
  <c r="AY284" i="13"/>
  <c r="Y284" i="13"/>
  <c r="N284" i="13"/>
  <c r="AE305" i="6"/>
  <c r="AK305" i="6"/>
  <c r="AF305" i="6"/>
  <c r="AM305" i="6"/>
  <c r="AJ305" i="6"/>
  <c r="AN305" i="6"/>
  <c r="G305" i="6" s="1"/>
  <c r="AA306" i="6" s="1"/>
  <c r="Q306" i="6" s="1"/>
  <c r="AC306" i="6" s="1"/>
  <c r="AH305" i="6"/>
  <c r="AG305" i="6"/>
  <c r="AI305" i="6"/>
  <c r="AL305" i="6"/>
  <c r="AD305" i="6"/>
  <c r="AW284" i="13" l="1"/>
  <c r="AT284" i="13"/>
  <c r="AX284" i="13"/>
  <c r="AP284" i="13"/>
  <c r="AQ284" i="13"/>
  <c r="F305" i="6"/>
  <c r="H305" i="6" s="1"/>
  <c r="C3" i="7" s="1"/>
  <c r="L3" i="7" s="1"/>
  <c r="AB284" i="13"/>
  <c r="Z306" i="6"/>
  <c r="AT306" i="6"/>
  <c r="AS306" i="6"/>
  <c r="AV306" i="6"/>
  <c r="AW306" i="6"/>
  <c r="AU306" i="6"/>
  <c r="AY306" i="6"/>
  <c r="AO306" i="6"/>
  <c r="AQ306" i="6"/>
  <c r="AX306" i="6"/>
  <c r="AP306" i="6"/>
  <c r="AR306" i="6"/>
  <c r="I305" i="6" l="1"/>
  <c r="D23" i="7" s="1"/>
  <c r="L23" i="7" s="1"/>
  <c r="AG284" i="13"/>
  <c r="AE284" i="13"/>
  <c r="AL284" i="13"/>
  <c r="AI284" i="13"/>
  <c r="AH284" i="13"/>
  <c r="AM284" i="13"/>
  <c r="AN284" i="13"/>
  <c r="G284" i="13" s="1"/>
  <c r="AF284" i="13"/>
  <c r="AD284" i="13"/>
  <c r="AK284" i="13"/>
  <c r="AJ284" i="13"/>
  <c r="N306" i="6"/>
  <c r="Y306" i="6"/>
  <c r="P301" i="13" l="1"/>
  <c r="U304" i="13"/>
  <c r="AA285" i="13"/>
  <c r="F284" i="13"/>
  <c r="AB306" i="6"/>
  <c r="Q285" i="13" l="1"/>
  <c r="V285" i="13"/>
  <c r="AC285" i="13" s="1"/>
  <c r="I284" i="13"/>
  <c r="M301" i="13"/>
  <c r="H284" i="13"/>
  <c r="X304" i="13"/>
  <c r="Z285" i="13"/>
  <c r="AN306" i="6"/>
  <c r="G306" i="6" s="1"/>
  <c r="AA307" i="6" s="1"/>
  <c r="Q307" i="6" s="1"/>
  <c r="AC307" i="6" s="1"/>
  <c r="AK306" i="6"/>
  <c r="AL306" i="6"/>
  <c r="AI306" i="6"/>
  <c r="AF306" i="6"/>
  <c r="AM306" i="6"/>
  <c r="AG306" i="6"/>
  <c r="AJ306" i="6"/>
  <c r="AE306" i="6"/>
  <c r="AH306" i="6"/>
  <c r="AD306" i="6"/>
  <c r="AR285" i="13" l="1"/>
  <c r="AS285" i="13"/>
  <c r="AT285" i="13"/>
  <c r="AV285" i="13"/>
  <c r="AW285" i="13"/>
  <c r="AP285" i="13"/>
  <c r="AQ285" i="13"/>
  <c r="AU285" i="13"/>
  <c r="AX285" i="13"/>
  <c r="AY285" i="13"/>
  <c r="AO285" i="13"/>
  <c r="N285" i="13"/>
  <c r="AB285" i="13" s="1"/>
  <c r="Y285" i="13"/>
  <c r="F306" i="6"/>
  <c r="AX307" i="6"/>
  <c r="AW307" i="6"/>
  <c r="AY307" i="6"/>
  <c r="AP307" i="6"/>
  <c r="AT307" i="6"/>
  <c r="AQ307" i="6"/>
  <c r="AS307" i="6"/>
  <c r="AV307" i="6"/>
  <c r="AR307" i="6"/>
  <c r="AU307" i="6"/>
  <c r="AO307" i="6"/>
  <c r="AF285" i="13" l="1"/>
  <c r="AL285" i="13"/>
  <c r="AN285" i="13"/>
  <c r="G285" i="13" s="1"/>
  <c r="AE285" i="13"/>
  <c r="AK285" i="13"/>
  <c r="AG285" i="13"/>
  <c r="AI285" i="13"/>
  <c r="AH285" i="13"/>
  <c r="AM285" i="13"/>
  <c r="AD285" i="13"/>
  <c r="AJ285" i="13"/>
  <c r="H306" i="6"/>
  <c r="C17" i="7" s="1"/>
  <c r="L17" i="7" s="1"/>
  <c r="I306" i="6"/>
  <c r="D6" i="7" s="1"/>
  <c r="L6" i="7" s="1"/>
  <c r="Z307" i="6"/>
  <c r="U295" i="13" l="1"/>
  <c r="P306" i="13"/>
  <c r="AA286" i="13"/>
  <c r="F285" i="13"/>
  <c r="N307" i="6"/>
  <c r="Y307" i="6"/>
  <c r="I285" i="13" l="1"/>
  <c r="M306" i="13"/>
  <c r="X295" i="13"/>
  <c r="H285" i="13"/>
  <c r="Z286" i="13"/>
  <c r="V286" i="13"/>
  <c r="Q286" i="13"/>
  <c r="AB307" i="6"/>
  <c r="AC286" i="13" l="1"/>
  <c r="AR286" i="13"/>
  <c r="AU286" i="13"/>
  <c r="AV286" i="13"/>
  <c r="AY286" i="13"/>
  <c r="AO286" i="13"/>
  <c r="AP286" i="13"/>
  <c r="AT286" i="13"/>
  <c r="AS286" i="13"/>
  <c r="AW286" i="13"/>
  <c r="AX286" i="13"/>
  <c r="AQ286" i="13"/>
  <c r="N286" i="13"/>
  <c r="Y286" i="13"/>
  <c r="AI307" i="6"/>
  <c r="AG307" i="6"/>
  <c r="AH307" i="6"/>
  <c r="AE307" i="6"/>
  <c r="AD307" i="6"/>
  <c r="AK307" i="6"/>
  <c r="AL307" i="6"/>
  <c r="AN307" i="6"/>
  <c r="G307" i="6" s="1"/>
  <c r="AA308" i="6" s="1"/>
  <c r="Q308" i="6" s="1"/>
  <c r="AC308" i="6" s="1"/>
  <c r="AJ307" i="6"/>
  <c r="AM307" i="6"/>
  <c r="AF307" i="6"/>
  <c r="AB286" i="13" l="1"/>
  <c r="AJ286" i="13" s="1"/>
  <c r="AM286" i="13"/>
  <c r="AN286" i="13"/>
  <c r="G286" i="13" s="1"/>
  <c r="AD286" i="13"/>
  <c r="AG286" i="13"/>
  <c r="AH286" i="13"/>
  <c r="AK286" i="13"/>
  <c r="AL286" i="13"/>
  <c r="AE286" i="13"/>
  <c r="AF286" i="13"/>
  <c r="AI286" i="13"/>
  <c r="AY308" i="6"/>
  <c r="AP308" i="6"/>
  <c r="AV308" i="6"/>
  <c r="AQ308" i="6"/>
  <c r="AX308" i="6"/>
  <c r="AW308" i="6"/>
  <c r="AR308" i="6"/>
  <c r="AS308" i="6"/>
  <c r="AO308" i="6"/>
  <c r="AT308" i="6"/>
  <c r="AU308" i="6"/>
  <c r="F307" i="6"/>
  <c r="F286" i="13" l="1"/>
  <c r="U302" i="13"/>
  <c r="P307" i="13"/>
  <c r="AA287" i="13"/>
  <c r="H307" i="6"/>
  <c r="C15" i="7" s="1"/>
  <c r="L15" i="7" s="1"/>
  <c r="I307" i="6"/>
  <c r="D11" i="7" s="1"/>
  <c r="L11" i="7" s="1"/>
  <c r="Z308" i="6"/>
  <c r="V287" i="13" l="1"/>
  <c r="Q287" i="13"/>
  <c r="X302" i="13"/>
  <c r="I286" i="13"/>
  <c r="M307" i="13"/>
  <c r="H286" i="13"/>
  <c r="Z287" i="13"/>
  <c r="Y308" i="6"/>
  <c r="N308" i="6"/>
  <c r="N287" i="13" l="1"/>
  <c r="Y287" i="13"/>
  <c r="AC287" i="13"/>
  <c r="AB308" i="6"/>
  <c r="AK308" i="6" s="1"/>
  <c r="AS287" i="13" l="1"/>
  <c r="AU287" i="13"/>
  <c r="AW287" i="13"/>
  <c r="AY287" i="13"/>
  <c r="AP287" i="13"/>
  <c r="AR287" i="13"/>
  <c r="AT287" i="13"/>
  <c r="AV287" i="13"/>
  <c r="AX287" i="13"/>
  <c r="AO287" i="13"/>
  <c r="AQ287" i="13"/>
  <c r="AB287" i="13"/>
  <c r="AL308" i="6"/>
  <c r="AD308" i="6"/>
  <c r="AE308" i="6"/>
  <c r="AH308" i="6"/>
  <c r="AI308" i="6"/>
  <c r="AG308" i="6"/>
  <c r="AF308" i="6"/>
  <c r="AN308" i="6"/>
  <c r="G308" i="6" s="1"/>
  <c r="AA309" i="6" s="1"/>
  <c r="Q309" i="6" s="1"/>
  <c r="AC309" i="6" s="1"/>
  <c r="AP309" i="6" s="1"/>
  <c r="AM308" i="6"/>
  <c r="AJ308" i="6"/>
  <c r="AI287" i="13" l="1"/>
  <c r="AF287" i="13"/>
  <c r="AH287" i="13"/>
  <c r="AD287" i="13"/>
  <c r="AL287" i="13"/>
  <c r="AN287" i="13"/>
  <c r="G287" i="13" s="1"/>
  <c r="AE287" i="13"/>
  <c r="AG287" i="13"/>
  <c r="AJ287" i="13"/>
  <c r="AK287" i="13"/>
  <c r="AM287" i="13"/>
  <c r="F308" i="6"/>
  <c r="I308" i="6" s="1"/>
  <c r="D16" i="7" s="1"/>
  <c r="L16" i="7" s="1"/>
  <c r="AT309" i="6"/>
  <c r="AV309" i="6"/>
  <c r="AR309" i="6"/>
  <c r="AW309" i="6"/>
  <c r="AY309" i="6"/>
  <c r="AS309" i="6"/>
  <c r="AX309" i="6"/>
  <c r="AU309" i="6"/>
  <c r="AO309" i="6"/>
  <c r="AQ309" i="6"/>
  <c r="Z309" i="6"/>
  <c r="H308" i="6" l="1"/>
  <c r="C4" i="7" s="1"/>
  <c r="L4" i="7" s="1"/>
  <c r="F287" i="13"/>
  <c r="U306" i="13"/>
  <c r="P308" i="13"/>
  <c r="AA288" i="13"/>
  <c r="N309" i="6"/>
  <c r="Y309" i="6"/>
  <c r="Q288" i="13" l="1"/>
  <c r="V288" i="13"/>
  <c r="AC288" i="13" s="1"/>
  <c r="X306" i="13"/>
  <c r="H287" i="13"/>
  <c r="M308" i="13"/>
  <c r="I287" i="13"/>
  <c r="Z288" i="13"/>
  <c r="AB309" i="6"/>
  <c r="Y288" i="13" l="1"/>
  <c r="N288" i="13"/>
  <c r="AT288" i="13"/>
  <c r="AV288" i="13"/>
  <c r="AX288" i="13"/>
  <c r="AO288" i="13"/>
  <c r="AQ288" i="13"/>
  <c r="AS288" i="13"/>
  <c r="AY288" i="13"/>
  <c r="AP288" i="13"/>
  <c r="AR288" i="13"/>
  <c r="AU288" i="13"/>
  <c r="AW288" i="13"/>
  <c r="AF309" i="6"/>
  <c r="AM309" i="6"/>
  <c r="AG309" i="6"/>
  <c r="AK309" i="6"/>
  <c r="AN309" i="6"/>
  <c r="G309" i="6" s="1"/>
  <c r="AI309" i="6"/>
  <c r="AD309" i="6"/>
  <c r="AL309" i="6"/>
  <c r="AJ309" i="6"/>
  <c r="AE309" i="6"/>
  <c r="AH309" i="6"/>
  <c r="AB288" i="13" l="1"/>
  <c r="AI288" i="13"/>
  <c r="AK288" i="13"/>
  <c r="AM288" i="13"/>
  <c r="AF288" i="13"/>
  <c r="AH288" i="13"/>
  <c r="AG288" i="13"/>
  <c r="AD288" i="13"/>
  <c r="AJ288" i="13"/>
  <c r="AL288" i="13"/>
  <c r="AN288" i="13"/>
  <c r="G288" i="13" s="1"/>
  <c r="AE288" i="13"/>
  <c r="H24" i="7"/>
  <c r="H11" i="7"/>
  <c r="H2" i="7"/>
  <c r="H12" i="7"/>
  <c r="H15" i="7"/>
  <c r="H17" i="7"/>
  <c r="H8" i="7"/>
  <c r="H3" i="7"/>
  <c r="H19" i="7"/>
  <c r="H16" i="7"/>
  <c r="H10" i="7"/>
  <c r="H18" i="7"/>
  <c r="H4" i="7"/>
  <c r="H23" i="7"/>
  <c r="H7" i="7"/>
  <c r="H22" i="7"/>
  <c r="H6" i="7"/>
  <c r="H9" i="7"/>
  <c r="F2" i="7"/>
  <c r="F9" i="7"/>
  <c r="F18" i="7"/>
  <c r="F6" i="7"/>
  <c r="F23" i="7"/>
  <c r="F4" i="7"/>
  <c r="F16" i="7"/>
  <c r="F22" i="7"/>
  <c r="F7" i="7"/>
  <c r="F10" i="7"/>
  <c r="F3" i="7"/>
  <c r="F11" i="7"/>
  <c r="F8" i="7"/>
  <c r="F19" i="7"/>
  <c r="F12" i="7"/>
  <c r="F17" i="7"/>
  <c r="F15" i="7"/>
  <c r="F24" i="7"/>
  <c r="F309" i="6"/>
  <c r="F288" i="13" l="1"/>
  <c r="U301" i="13"/>
  <c r="P309" i="13"/>
  <c r="AA289" i="13"/>
  <c r="I9" i="7"/>
  <c r="J9" i="7" s="1"/>
  <c r="I18" i="7"/>
  <c r="J18" i="7" s="1"/>
  <c r="I6" i="7"/>
  <c r="J6" i="7" s="1"/>
  <c r="I23" i="7"/>
  <c r="I4" i="7"/>
  <c r="I16" i="7"/>
  <c r="I22" i="7"/>
  <c r="J22" i="7" s="1"/>
  <c r="I7" i="7"/>
  <c r="J7" i="7" s="1"/>
  <c r="I10" i="7"/>
  <c r="J10" i="7" s="1"/>
  <c r="I3" i="7"/>
  <c r="J3" i="7" s="1"/>
  <c r="I11" i="7"/>
  <c r="J11" i="7" s="1"/>
  <c r="I8" i="7"/>
  <c r="J8" i="7" s="1"/>
  <c r="I19" i="7"/>
  <c r="I12" i="7"/>
  <c r="J12" i="7" s="1"/>
  <c r="I2" i="7"/>
  <c r="J2" i="7" s="1"/>
  <c r="I17" i="7"/>
  <c r="J17" i="7" s="1"/>
  <c r="I15" i="7"/>
  <c r="J15" i="7" s="1"/>
  <c r="E2" i="7"/>
  <c r="I24" i="7"/>
  <c r="J24" i="7" s="1"/>
  <c r="J23" i="7"/>
  <c r="J16" i="7"/>
  <c r="J4" i="7"/>
  <c r="J19" i="7"/>
  <c r="E24" i="7"/>
  <c r="E11" i="7"/>
  <c r="E12" i="7"/>
  <c r="E15" i="7"/>
  <c r="E17" i="7"/>
  <c r="E8" i="7"/>
  <c r="E3" i="7"/>
  <c r="E19" i="7"/>
  <c r="E16" i="7"/>
  <c r="E10" i="7"/>
  <c r="E18" i="7"/>
  <c r="E4" i="7"/>
  <c r="E23" i="7"/>
  <c r="E7" i="7"/>
  <c r="E22" i="7"/>
  <c r="E6" i="7"/>
  <c r="E9" i="7"/>
  <c r="I309" i="6"/>
  <c r="D22" i="7" s="1"/>
  <c r="L22" i="7" s="1"/>
  <c r="H309" i="6"/>
  <c r="C24" i="7" s="1"/>
  <c r="L24" i="7" s="1"/>
  <c r="V289" i="13" l="1"/>
  <c r="Q289" i="13"/>
  <c r="H288" i="13"/>
  <c r="X301" i="13"/>
  <c r="I288" i="13"/>
  <c r="M309" i="13"/>
  <c r="Z289" i="13"/>
  <c r="G22" i="7"/>
  <c r="K22" i="7" s="1"/>
  <c r="M22" i="7" s="1"/>
  <c r="N22" i="7" s="1"/>
  <c r="O22" i="7" s="1"/>
  <c r="G3" i="7"/>
  <c r="K3" i="7" s="1"/>
  <c r="M3" i="7" s="1"/>
  <c r="N3" i="7" s="1"/>
  <c r="O3" i="7" s="1"/>
  <c r="G7" i="7"/>
  <c r="K7" i="7" s="1"/>
  <c r="M7" i="7" s="1"/>
  <c r="N7" i="7" s="1"/>
  <c r="O7" i="7" s="1"/>
  <c r="G10" i="7"/>
  <c r="K10" i="7" s="1"/>
  <c r="M10" i="7" s="1"/>
  <c r="N10" i="7" s="1"/>
  <c r="O10" i="7" s="1"/>
  <c r="G8" i="7"/>
  <c r="K8" i="7" s="1"/>
  <c r="M8" i="7" s="1"/>
  <c r="N8" i="7" s="1"/>
  <c r="O8" i="7" s="1"/>
  <c r="G2" i="7"/>
  <c r="K2" i="7" s="1"/>
  <c r="M2" i="7" s="1"/>
  <c r="N2" i="7" s="1"/>
  <c r="O2" i="7" s="1"/>
  <c r="G18" i="7"/>
  <c r="K18" i="7" s="1"/>
  <c r="M18" i="7" s="1"/>
  <c r="N18" i="7" s="1"/>
  <c r="O18" i="7" s="1"/>
  <c r="G12" i="7"/>
  <c r="K12" i="7" s="1"/>
  <c r="M12" i="7" s="1"/>
  <c r="N12" i="7" s="1"/>
  <c r="O12" i="7" s="1"/>
  <c r="G9" i="7"/>
  <c r="K9" i="7" s="1"/>
  <c r="M9" i="7" s="1"/>
  <c r="N9" i="7" s="1"/>
  <c r="O9" i="7" s="1"/>
  <c r="G23" i="7"/>
  <c r="K23" i="7" s="1"/>
  <c r="M23" i="7" s="1"/>
  <c r="N23" i="7" s="1"/>
  <c r="O23" i="7" s="1"/>
  <c r="G16" i="7"/>
  <c r="K16" i="7" s="1"/>
  <c r="M16" i="7" s="1"/>
  <c r="N16" i="7" s="1"/>
  <c r="O16" i="7" s="1"/>
  <c r="G17" i="7"/>
  <c r="K17" i="7" s="1"/>
  <c r="M17" i="7" s="1"/>
  <c r="N17" i="7" s="1"/>
  <c r="O17" i="7" s="1"/>
  <c r="G11" i="7"/>
  <c r="K11" i="7" s="1"/>
  <c r="M11" i="7" s="1"/>
  <c r="N11" i="7" s="1"/>
  <c r="O11" i="7" s="1"/>
  <c r="G6" i="7"/>
  <c r="K6" i="7" s="1"/>
  <c r="M6" i="7" s="1"/>
  <c r="N6" i="7" s="1"/>
  <c r="O6" i="7" s="1"/>
  <c r="G4" i="7"/>
  <c r="K4" i="7" s="1"/>
  <c r="M4" i="7" s="1"/>
  <c r="N4" i="7" s="1"/>
  <c r="O4" i="7" s="1"/>
  <c r="G19" i="7"/>
  <c r="K19" i="7" s="1"/>
  <c r="M19" i="7" s="1"/>
  <c r="N19" i="7" s="1"/>
  <c r="O19" i="7" s="1"/>
  <c r="G15" i="7"/>
  <c r="K15" i="7" s="1"/>
  <c r="M15" i="7" s="1"/>
  <c r="N15" i="7" s="1"/>
  <c r="O15" i="7" s="1"/>
  <c r="G24" i="7"/>
  <c r="K24" i="7" s="1"/>
  <c r="M24" i="7" s="1"/>
  <c r="N24" i="7" s="1"/>
  <c r="O24" i="7" s="1"/>
  <c r="Y289" i="13" l="1"/>
  <c r="N289" i="13"/>
  <c r="AC289" i="13"/>
  <c r="A22" i="7"/>
  <c r="A4" i="7"/>
  <c r="A19" i="7"/>
  <c r="A15" i="7"/>
  <c r="A11" i="7"/>
  <c r="A3" i="7"/>
  <c r="A6" i="7"/>
  <c r="A16" i="7"/>
  <c r="A17" i="7"/>
  <c r="A2" i="7"/>
  <c r="A23" i="7"/>
  <c r="A24" i="7"/>
  <c r="A12" i="7"/>
  <c r="A8" i="7"/>
  <c r="A25" i="7"/>
  <c r="A18" i="7"/>
  <c r="A14" i="7"/>
  <c r="A10" i="7"/>
  <c r="A21" i="7"/>
  <c r="A9" i="7"/>
  <c r="A20" i="7"/>
  <c r="A7" i="7"/>
  <c r="A13" i="7"/>
  <c r="A5" i="7"/>
  <c r="B6" i="8" s="1"/>
  <c r="C6" i="8" s="1"/>
  <c r="B2" i="8"/>
  <c r="C2" i="8" s="1"/>
  <c r="B12" i="8"/>
  <c r="C12" i="8" s="1"/>
  <c r="B10" i="8"/>
  <c r="C10" i="8" s="1"/>
  <c r="AB289" i="13" l="1"/>
  <c r="AV289" i="13"/>
  <c r="AQ289" i="13"/>
  <c r="AO289" i="13"/>
  <c r="AX289" i="13"/>
  <c r="AT289" i="13"/>
  <c r="AR289" i="13"/>
  <c r="AW289" i="13"/>
  <c r="AU289" i="13"/>
  <c r="AS289" i="13"/>
  <c r="AY289" i="13"/>
  <c r="AP289" i="13"/>
  <c r="AM289" i="13"/>
  <c r="AD289" i="13"/>
  <c r="AF289" i="13"/>
  <c r="AH289" i="13"/>
  <c r="AJ289" i="13"/>
  <c r="AL289" i="13"/>
  <c r="AN289" i="13"/>
  <c r="AE289" i="13"/>
  <c r="AG289" i="13"/>
  <c r="AI289" i="13"/>
  <c r="AK289" i="13"/>
  <c r="D3" i="8"/>
  <c r="D7" i="8"/>
  <c r="D11" i="8"/>
  <c r="D15" i="8"/>
  <c r="D19" i="8"/>
  <c r="E5" i="8"/>
  <c r="E9" i="8"/>
  <c r="E13" i="8"/>
  <c r="E17" i="8"/>
  <c r="D4" i="8"/>
  <c r="D8" i="8"/>
  <c r="D12" i="8"/>
  <c r="D16" i="8"/>
  <c r="D2" i="8"/>
  <c r="E6" i="8"/>
  <c r="E10" i="8"/>
  <c r="E14" i="8"/>
  <c r="E18" i="8"/>
  <c r="D5" i="8"/>
  <c r="D9" i="8"/>
  <c r="D13" i="8"/>
  <c r="D17" i="8"/>
  <c r="E3" i="8"/>
  <c r="E7" i="8"/>
  <c r="E11" i="8"/>
  <c r="E15" i="8"/>
  <c r="E19" i="8"/>
  <c r="D6" i="8"/>
  <c r="D10" i="8"/>
  <c r="D14" i="8"/>
  <c r="D18" i="8"/>
  <c r="E4" i="8"/>
  <c r="E8" i="8"/>
  <c r="E12" i="8"/>
  <c r="E16" i="8"/>
  <c r="E2" i="8"/>
  <c r="B16" i="8"/>
  <c r="C16" i="8" s="1"/>
  <c r="B19" i="8"/>
  <c r="C19" i="8" s="1"/>
  <c r="B18" i="8"/>
  <c r="C18" i="8" s="1"/>
  <c r="B11" i="8"/>
  <c r="C11" i="8" s="1"/>
  <c r="B14" i="8"/>
  <c r="C14" i="8" s="1"/>
  <c r="B15" i="8"/>
  <c r="C15" i="8" s="1"/>
  <c r="B7" i="8"/>
  <c r="C7" i="8" s="1"/>
  <c r="B3" i="8"/>
  <c r="C3" i="8" s="1"/>
  <c r="B4" i="8"/>
  <c r="C4" i="8" s="1"/>
  <c r="B9" i="8"/>
  <c r="C9" i="8" s="1"/>
  <c r="B8" i="8"/>
  <c r="C8" i="8" s="1"/>
  <c r="B5" i="8"/>
  <c r="C5" i="8" s="1"/>
  <c r="B17" i="8"/>
  <c r="C17" i="8" s="1"/>
  <c r="B13" i="8"/>
  <c r="C13" i="8" s="1"/>
  <c r="F2" i="9"/>
  <c r="G2" i="9"/>
  <c r="G289" i="13" l="1"/>
  <c r="F289" i="13"/>
  <c r="AA3" i="9"/>
  <c r="Z3" i="9"/>
  <c r="Y3" i="9" s="1"/>
  <c r="X26" i="9"/>
  <c r="U26" i="9"/>
  <c r="I2" i="9"/>
  <c r="M28" i="9"/>
  <c r="P28" i="9"/>
  <c r="H2" i="9"/>
  <c r="H289" i="13" l="1"/>
  <c r="X303" i="13"/>
  <c r="I289" i="13"/>
  <c r="M294" i="13"/>
  <c r="Z290" i="13"/>
  <c r="U303" i="13"/>
  <c r="P294" i="13"/>
  <c r="AA290" i="13"/>
  <c r="Q3" i="9"/>
  <c r="V3" i="9"/>
  <c r="N3" i="9"/>
  <c r="AB3" i="9" s="1"/>
  <c r="AF3" i="9" s="1"/>
  <c r="AC3" i="9" l="1"/>
  <c r="AQ3" i="9" s="1"/>
  <c r="Y290" i="13"/>
  <c r="N290" i="13"/>
  <c r="Q290" i="13"/>
  <c r="V290" i="13"/>
  <c r="AK3" i="9"/>
  <c r="AL3" i="9"/>
  <c r="AI3" i="9"/>
  <c r="AH3" i="9"/>
  <c r="AS3" i="9"/>
  <c r="AU3" i="9"/>
  <c r="AV3" i="9"/>
  <c r="AY3" i="9"/>
  <c r="AX3" i="9"/>
  <c r="AR3" i="9"/>
  <c r="AP3" i="9"/>
  <c r="AW3" i="9"/>
  <c r="AO3" i="9"/>
  <c r="AT3" i="9"/>
  <c r="AD3" i="9"/>
  <c r="AG3" i="9"/>
  <c r="AM3" i="9"/>
  <c r="AE3" i="9"/>
  <c r="AJ3" i="9"/>
  <c r="AN3" i="9"/>
  <c r="AC290" i="13" l="1"/>
  <c r="AB290" i="13"/>
  <c r="AY290" i="13"/>
  <c r="AP290" i="13"/>
  <c r="AR290" i="13"/>
  <c r="AT290" i="13"/>
  <c r="AV290" i="13"/>
  <c r="AX290" i="13"/>
  <c r="AO290" i="13"/>
  <c r="AQ290" i="13"/>
  <c r="AS290" i="13"/>
  <c r="AU290" i="13"/>
  <c r="AW290" i="13"/>
  <c r="G3" i="9"/>
  <c r="AA4" i="9"/>
  <c r="F3" i="9"/>
  <c r="Z4" i="9" l="1"/>
  <c r="Y4" i="9" s="1"/>
  <c r="AG290" i="13"/>
  <c r="AE290" i="13"/>
  <c r="AK290" i="13"/>
  <c r="AM290" i="13"/>
  <c r="AN290" i="13"/>
  <c r="G290" i="13" s="1"/>
  <c r="AF290" i="13"/>
  <c r="AH290" i="13"/>
  <c r="AI290" i="13"/>
  <c r="AL290" i="13"/>
  <c r="AD290" i="13"/>
  <c r="AJ290" i="13"/>
  <c r="H3" i="9"/>
  <c r="Q4" i="9"/>
  <c r="V4" i="9"/>
  <c r="P22" i="9"/>
  <c r="I3" i="9"/>
  <c r="U24" i="9"/>
  <c r="M22" i="9"/>
  <c r="X24" i="9"/>
  <c r="P303" i="13" l="1"/>
  <c r="U307" i="13"/>
  <c r="AA291" i="13"/>
  <c r="N4" i="9"/>
  <c r="AB4" i="9" s="1"/>
  <c r="F290" i="13"/>
  <c r="AJ4" i="9"/>
  <c r="AD4" i="9"/>
  <c r="AC4" i="9"/>
  <c r="AF4" i="9"/>
  <c r="AN4" i="9"/>
  <c r="AH4" i="9"/>
  <c r="AG4" i="9"/>
  <c r="Q291" i="13" l="1"/>
  <c r="V291" i="13"/>
  <c r="AC291" i="13" s="1"/>
  <c r="M303" i="13"/>
  <c r="H290" i="13"/>
  <c r="X307" i="13"/>
  <c r="I290" i="13"/>
  <c r="Z291" i="13"/>
  <c r="AL4" i="9"/>
  <c r="AE4" i="9"/>
  <c r="AK4" i="9"/>
  <c r="AM4" i="9"/>
  <c r="AI4" i="9"/>
  <c r="AP4" i="9"/>
  <c r="AR4" i="9"/>
  <c r="AT4" i="9"/>
  <c r="AO4" i="9"/>
  <c r="AV4" i="9"/>
  <c r="AS4" i="9"/>
  <c r="AU4" i="9"/>
  <c r="AW4" i="9"/>
  <c r="AX4" i="9"/>
  <c r="AQ4" i="9"/>
  <c r="AY4" i="9"/>
  <c r="F4" i="9" l="1"/>
  <c r="Z5" i="9"/>
  <c r="Y5" i="9" s="1"/>
  <c r="M20" i="9"/>
  <c r="AT291" i="13"/>
  <c r="AV291" i="13"/>
  <c r="AX291" i="13"/>
  <c r="AS291" i="13"/>
  <c r="AU291" i="13"/>
  <c r="AW291" i="13"/>
  <c r="AY291" i="13"/>
  <c r="AP291" i="13"/>
  <c r="AR291" i="13"/>
  <c r="AO291" i="13"/>
  <c r="AQ291" i="13"/>
  <c r="N291" i="13"/>
  <c r="Y291" i="13"/>
  <c r="X27" i="9"/>
  <c r="G4" i="9"/>
  <c r="AB291" i="13" l="1"/>
  <c r="I4" i="9"/>
  <c r="N5" i="9"/>
  <c r="AB5" i="9" s="1"/>
  <c r="AD5" i="9" s="1"/>
  <c r="AD291" i="13"/>
  <c r="AF291" i="13"/>
  <c r="AH291" i="13"/>
  <c r="AJ291" i="13"/>
  <c r="AL291" i="13"/>
  <c r="AN291" i="13"/>
  <c r="G291" i="13" s="1"/>
  <c r="AE291" i="13"/>
  <c r="AG291" i="13"/>
  <c r="AI291" i="13"/>
  <c r="AK291" i="13"/>
  <c r="AM291" i="13"/>
  <c r="P20" i="9"/>
  <c r="U27" i="9"/>
  <c r="H4" i="9"/>
  <c r="AA5" i="9"/>
  <c r="AK5" i="9"/>
  <c r="AM5" i="9"/>
  <c r="AH5" i="9"/>
  <c r="AF5" i="9" l="1"/>
  <c r="AL5" i="9"/>
  <c r="AE5" i="9"/>
  <c r="AI5" i="9"/>
  <c r="AJ5" i="9"/>
  <c r="AG5" i="9"/>
  <c r="AN5" i="9"/>
  <c r="F291" i="13"/>
  <c r="P305" i="13"/>
  <c r="U309" i="13"/>
  <c r="AA292" i="13"/>
  <c r="Q5" i="9"/>
  <c r="V5" i="9"/>
  <c r="F5" i="9"/>
  <c r="V292" i="13" l="1"/>
  <c r="Q292" i="13"/>
  <c r="M305" i="13"/>
  <c r="H291" i="13"/>
  <c r="X309" i="13"/>
  <c r="I291" i="13"/>
  <c r="Z292" i="13"/>
  <c r="AC5" i="9"/>
  <c r="Z6" i="9"/>
  <c r="Y6" i="9" s="1"/>
  <c r="M23" i="9"/>
  <c r="X22" i="9"/>
  <c r="AC292" i="13" l="1"/>
  <c r="N292" i="13"/>
  <c r="Y292" i="13"/>
  <c r="AP292" i="13"/>
  <c r="AS292" i="13"/>
  <c r="AU292" i="13"/>
  <c r="AV292" i="13"/>
  <c r="AT292" i="13"/>
  <c r="AQ292" i="13"/>
  <c r="AX292" i="13"/>
  <c r="AR292" i="13"/>
  <c r="AO292" i="13"/>
  <c r="AY292" i="13"/>
  <c r="AW292" i="13"/>
  <c r="AR5" i="9"/>
  <c r="AU5" i="9"/>
  <c r="AS5" i="9"/>
  <c r="AX5" i="9"/>
  <c r="AQ5" i="9"/>
  <c r="AY5" i="9"/>
  <c r="AT5" i="9"/>
  <c r="AV5" i="9"/>
  <c r="AO5" i="9"/>
  <c r="AP5" i="9"/>
  <c r="AW5" i="9"/>
  <c r="N6" i="9"/>
  <c r="AB6" i="9" s="1"/>
  <c r="AB292" i="13" l="1"/>
  <c r="G5" i="9"/>
  <c r="U22" i="9" s="1"/>
  <c r="AA6" i="9"/>
  <c r="P23" i="9"/>
  <c r="I5" i="9"/>
  <c r="AM6" i="9"/>
  <c r="AL6" i="9"/>
  <c r="AE6" i="9"/>
  <c r="AH6" i="9"/>
  <c r="AN6" i="9"/>
  <c r="AK6" i="9"/>
  <c r="AJ6" i="9"/>
  <c r="AI6" i="9"/>
  <c r="AG6" i="9"/>
  <c r="AF6" i="9"/>
  <c r="AD6" i="9"/>
  <c r="H5" i="9" l="1"/>
  <c r="AF292" i="13"/>
  <c r="AE292" i="13"/>
  <c r="AL292" i="13"/>
  <c r="AH292" i="13"/>
  <c r="AK292" i="13"/>
  <c r="AG292" i="13"/>
  <c r="AM292" i="13"/>
  <c r="AD292" i="13"/>
  <c r="AJ292" i="13"/>
  <c r="AN292" i="13"/>
  <c r="G292" i="13" s="1"/>
  <c r="AI292" i="13"/>
  <c r="Q6" i="9"/>
  <c r="V6" i="9"/>
  <c r="F6" i="9"/>
  <c r="F292" i="13" l="1"/>
  <c r="I292" i="13" s="1"/>
  <c r="Z293" i="13"/>
  <c r="AA293" i="13"/>
  <c r="AC6" i="9"/>
  <c r="AT6" i="9" s="1"/>
  <c r="AR6" i="9"/>
  <c r="AS6" i="9"/>
  <c r="AX6" i="9"/>
  <c r="AU6" i="9"/>
  <c r="AQ6" i="9"/>
  <c r="AY6" i="9"/>
  <c r="AV6" i="9"/>
  <c r="M24" i="9"/>
  <c r="X28" i="9"/>
  <c r="Z7" i="9"/>
  <c r="Y7" i="9" s="1"/>
  <c r="AO6" i="9" l="1"/>
  <c r="AW6" i="9"/>
  <c r="AP6" i="9"/>
  <c r="G6" i="9" s="1"/>
  <c r="H292" i="13"/>
  <c r="N293" i="13"/>
  <c r="Y293" i="13"/>
  <c r="V293" i="13"/>
  <c r="Q293" i="13"/>
  <c r="N7" i="9"/>
  <c r="AB7" i="9" s="1"/>
  <c r="AC293" i="13" l="1"/>
  <c r="AW293" i="13"/>
  <c r="AR293" i="13"/>
  <c r="AT293" i="13"/>
  <c r="AU293" i="13"/>
  <c r="AX293" i="13"/>
  <c r="AO293" i="13"/>
  <c r="AP293" i="13"/>
  <c r="AS293" i="13"/>
  <c r="AV293" i="13"/>
  <c r="AY293" i="13"/>
  <c r="AQ293" i="13"/>
  <c r="AB293" i="13"/>
  <c r="AA7" i="9"/>
  <c r="P24" i="9"/>
  <c r="U28" i="9"/>
  <c r="I6" i="9"/>
  <c r="H6" i="9"/>
  <c r="AM7" i="9"/>
  <c r="AE7" i="9"/>
  <c r="AI7" i="9"/>
  <c r="AH7" i="9"/>
  <c r="AK7" i="9"/>
  <c r="AL7" i="9"/>
  <c r="AG7" i="9"/>
  <c r="AJ7" i="9"/>
  <c r="AN7" i="9"/>
  <c r="AF7" i="9"/>
  <c r="AD7" i="9"/>
  <c r="AK293" i="13" l="1"/>
  <c r="AJ293" i="13"/>
  <c r="AD293" i="13"/>
  <c r="AE293" i="13"/>
  <c r="AH293" i="13"/>
  <c r="AI293" i="13"/>
  <c r="AL293" i="13"/>
  <c r="AM293" i="13"/>
  <c r="AN293" i="13"/>
  <c r="G293" i="13" s="1"/>
  <c r="AG293" i="13"/>
  <c r="AF293" i="13"/>
  <c r="Q7" i="9"/>
  <c r="V7" i="9"/>
  <c r="F7" i="9"/>
  <c r="F293" i="13" l="1"/>
  <c r="AA294" i="13"/>
  <c r="AC7" i="9"/>
  <c r="M25" i="9"/>
  <c r="X21" i="9"/>
  <c r="Z8" i="9"/>
  <c r="Y8" i="9" s="1"/>
  <c r="V294" i="13" l="1"/>
  <c r="Q294" i="13"/>
  <c r="I293" i="13"/>
  <c r="H293" i="13"/>
  <c r="Z294" i="13"/>
  <c r="AQ7" i="9"/>
  <c r="AS7" i="9"/>
  <c r="AR7" i="9"/>
  <c r="AP7" i="9"/>
  <c r="AX7" i="9"/>
  <c r="AU7" i="9"/>
  <c r="AY7" i="9"/>
  <c r="AT7" i="9"/>
  <c r="AV7" i="9"/>
  <c r="AO7" i="9"/>
  <c r="AW7" i="9"/>
  <c r="N8" i="9"/>
  <c r="AB8" i="9" s="1"/>
  <c r="Y294" i="13" l="1"/>
  <c r="N294" i="13"/>
  <c r="AC294" i="13"/>
  <c r="G7" i="9"/>
  <c r="AD8" i="9"/>
  <c r="AH8" i="9"/>
  <c r="AI8" i="9"/>
  <c r="AL8" i="9"/>
  <c r="AE8" i="9"/>
  <c r="AN8" i="9"/>
  <c r="AG8" i="9"/>
  <c r="AM8" i="9"/>
  <c r="AJ8" i="9"/>
  <c r="AF8" i="9"/>
  <c r="AK8" i="9"/>
  <c r="AT294" i="13" l="1"/>
  <c r="AV294" i="13"/>
  <c r="AS294" i="13"/>
  <c r="AW294" i="13"/>
  <c r="AO294" i="13"/>
  <c r="AX294" i="13"/>
  <c r="AP294" i="13"/>
  <c r="AR294" i="13"/>
  <c r="AY294" i="13"/>
  <c r="AQ294" i="13"/>
  <c r="AU294" i="13"/>
  <c r="AB294" i="13"/>
  <c r="AA8" i="9"/>
  <c r="U21" i="9"/>
  <c r="P25" i="9"/>
  <c r="I7" i="9"/>
  <c r="H7" i="9"/>
  <c r="F8" i="9"/>
  <c r="AJ294" i="13" l="1"/>
  <c r="AI294" i="13"/>
  <c r="AN294" i="13"/>
  <c r="G294" i="13" s="1"/>
  <c r="AA295" i="13" s="1"/>
  <c r="AM294" i="13"/>
  <c r="AD294" i="13"/>
  <c r="AG294" i="13"/>
  <c r="AH294" i="13"/>
  <c r="AK294" i="13"/>
  <c r="AL294" i="13"/>
  <c r="AF294" i="13"/>
  <c r="AE294" i="13"/>
  <c r="Q8" i="9"/>
  <c r="V8" i="9"/>
  <c r="M21" i="9"/>
  <c r="X23" i="9"/>
  <c r="Z9" i="9"/>
  <c r="Y9" i="9" s="1"/>
  <c r="Q295" i="13" l="1"/>
  <c r="V295" i="13"/>
  <c r="AC295" i="13" s="1"/>
  <c r="F294" i="13"/>
  <c r="AC8" i="9"/>
  <c r="N9" i="9"/>
  <c r="AB9" i="9" s="1"/>
  <c r="H294" i="13" l="1"/>
  <c r="I294" i="13"/>
  <c r="Z295" i="13"/>
  <c r="AR295" i="13"/>
  <c r="AS295" i="13"/>
  <c r="AQ295" i="13"/>
  <c r="AX295" i="13"/>
  <c r="AU295" i="13"/>
  <c r="AT295" i="13"/>
  <c r="AP295" i="13"/>
  <c r="AO295" i="13"/>
  <c r="AV295" i="13"/>
  <c r="AW295" i="13"/>
  <c r="AY295" i="13"/>
  <c r="AO8" i="9"/>
  <c r="AW8" i="9"/>
  <c r="AX8" i="9"/>
  <c r="AY8" i="9"/>
  <c r="AQ8" i="9"/>
  <c r="AP8" i="9"/>
  <c r="AV8" i="9"/>
  <c r="AS8" i="9"/>
  <c r="AU8" i="9"/>
  <c r="AR8" i="9"/>
  <c r="AT8" i="9"/>
  <c r="AK9" i="9"/>
  <c r="AI9" i="9"/>
  <c r="AM9" i="9"/>
  <c r="AE9" i="9"/>
  <c r="AF9" i="9"/>
  <c r="AJ9" i="9"/>
  <c r="AG9" i="9"/>
  <c r="AH9" i="9"/>
  <c r="AN9" i="9"/>
  <c r="AL9" i="9"/>
  <c r="AD9" i="9"/>
  <c r="Y295" i="13" l="1"/>
  <c r="N295" i="13"/>
  <c r="G8" i="9"/>
  <c r="F9" i="9"/>
  <c r="AB295" i="13" l="1"/>
  <c r="AF295" i="13"/>
  <c r="AH295" i="13"/>
  <c r="AI295" i="13"/>
  <c r="AL295" i="13"/>
  <c r="AM295" i="13"/>
  <c r="AD295" i="13"/>
  <c r="AG295" i="13"/>
  <c r="AJ295" i="13"/>
  <c r="AK295" i="13"/>
  <c r="AN295" i="13"/>
  <c r="G295" i="13" s="1"/>
  <c r="AA296" i="13" s="1"/>
  <c r="AE295" i="13"/>
  <c r="P21" i="9"/>
  <c r="AA9" i="9"/>
  <c r="U23" i="9"/>
  <c r="I8" i="9"/>
  <c r="H8" i="9"/>
  <c r="X20" i="9"/>
  <c r="M26" i="9"/>
  <c r="Z10" i="9"/>
  <c r="Y10" i="9" s="1"/>
  <c r="V296" i="13" l="1"/>
  <c r="Q296" i="13"/>
  <c r="F295" i="13"/>
  <c r="Q9" i="9"/>
  <c r="V9" i="9"/>
  <c r="N10" i="9"/>
  <c r="AB10" i="9" s="1"/>
  <c r="AC296" i="13" l="1"/>
  <c r="H295" i="13"/>
  <c r="I295" i="13"/>
  <c r="Z296" i="13"/>
  <c r="AW296" i="13"/>
  <c r="AX296" i="13"/>
  <c r="AV296" i="13"/>
  <c r="AR296" i="13"/>
  <c r="AQ296" i="13"/>
  <c r="AP296" i="13"/>
  <c r="AU296" i="13"/>
  <c r="AY296" i="13"/>
  <c r="AT296" i="13"/>
  <c r="AS296" i="13"/>
  <c r="AO296" i="13"/>
  <c r="AC9" i="9"/>
  <c r="AE10" i="9"/>
  <c r="AJ10" i="9"/>
  <c r="AL10" i="9"/>
  <c r="AI10" i="9"/>
  <c r="AN10" i="9"/>
  <c r="AF10" i="9"/>
  <c r="AM10" i="9"/>
  <c r="AG10" i="9"/>
  <c r="AK10" i="9"/>
  <c r="AH10" i="9"/>
  <c r="AD10" i="9"/>
  <c r="N296" i="13" l="1"/>
  <c r="Y296" i="13"/>
  <c r="AQ9" i="9"/>
  <c r="AS9" i="9"/>
  <c r="AV9" i="9"/>
  <c r="AY9" i="9"/>
  <c r="AU9" i="9"/>
  <c r="AW9" i="9"/>
  <c r="AX9" i="9"/>
  <c r="AP9" i="9"/>
  <c r="AR9" i="9"/>
  <c r="AO9" i="9"/>
  <c r="AT9" i="9"/>
  <c r="F10" i="9"/>
  <c r="Z11" i="9"/>
  <c r="Y11" i="9" s="1"/>
  <c r="AB296" i="13" l="1"/>
  <c r="G9" i="9"/>
  <c r="P26" i="9" s="1"/>
  <c r="AA10" i="9"/>
  <c r="U20" i="9"/>
  <c r="I9" i="9"/>
  <c r="X25" i="9"/>
  <c r="M27" i="9"/>
  <c r="N11" i="9"/>
  <c r="AB11" i="9" s="1"/>
  <c r="H9" i="9" l="1"/>
  <c r="AK296" i="13"/>
  <c r="AI296" i="13"/>
  <c r="AM296" i="13"/>
  <c r="AE296" i="13"/>
  <c r="AG296" i="13"/>
  <c r="AJ296" i="13"/>
  <c r="AN296" i="13"/>
  <c r="G296" i="13" s="1"/>
  <c r="AA297" i="13" s="1"/>
  <c r="AL296" i="13"/>
  <c r="AF296" i="13"/>
  <c r="AD296" i="13"/>
  <c r="AH296" i="13"/>
  <c r="Q10" i="9"/>
  <c r="V10" i="9"/>
  <c r="AE11" i="9"/>
  <c r="AI11" i="9"/>
  <c r="AF11" i="9"/>
  <c r="AN11" i="9"/>
  <c r="AJ11" i="9"/>
  <c r="AK11" i="9"/>
  <c r="AH11" i="9"/>
  <c r="AG11" i="9"/>
  <c r="AM11" i="9"/>
  <c r="AD11" i="9"/>
  <c r="AL11" i="9"/>
  <c r="V297" i="13" l="1"/>
  <c r="Q297" i="13"/>
  <c r="F296" i="13"/>
  <c r="AC10" i="9"/>
  <c r="F11" i="9"/>
  <c r="I296" i="13" l="1"/>
  <c r="H296" i="13"/>
  <c r="Z297" i="13"/>
  <c r="AC297" i="13"/>
  <c r="AW10" i="9"/>
  <c r="AP10" i="9"/>
  <c r="AR10" i="9"/>
  <c r="AY10" i="9"/>
  <c r="AQ10" i="9"/>
  <c r="AT10" i="9"/>
  <c r="AX10" i="9"/>
  <c r="AS10" i="9"/>
  <c r="AU10" i="9"/>
  <c r="AO10" i="9"/>
  <c r="AV10" i="9"/>
  <c r="M31" i="9"/>
  <c r="X36" i="9"/>
  <c r="Z12" i="9"/>
  <c r="Y12" i="9" s="1"/>
  <c r="N297" i="13" l="1"/>
  <c r="Y297" i="13"/>
  <c r="AU297" i="13"/>
  <c r="AO297" i="13"/>
  <c r="AT297" i="13"/>
  <c r="AX297" i="13"/>
  <c r="AV297" i="13"/>
  <c r="AY297" i="13"/>
  <c r="AS297" i="13"/>
  <c r="AP297" i="13"/>
  <c r="AW297" i="13"/>
  <c r="AQ297" i="13"/>
  <c r="AR297" i="13"/>
  <c r="G10" i="9"/>
  <c r="N12" i="9"/>
  <c r="AB12" i="9" s="1"/>
  <c r="AB297" i="13" l="1"/>
  <c r="AA11" i="9"/>
  <c r="P27" i="9"/>
  <c r="U25" i="9"/>
  <c r="I10" i="9"/>
  <c r="H10" i="9"/>
  <c r="AI12" i="9"/>
  <c r="AF12" i="9"/>
  <c r="AD12" i="9"/>
  <c r="AG12" i="9"/>
  <c r="AJ12" i="9"/>
  <c r="AL12" i="9"/>
  <c r="AH12" i="9"/>
  <c r="AN12" i="9"/>
  <c r="AE12" i="9"/>
  <c r="AM12" i="9"/>
  <c r="AK12" i="9"/>
  <c r="AL297" i="13" l="1"/>
  <c r="AD297" i="13"/>
  <c r="AK297" i="13"/>
  <c r="AG297" i="13"/>
  <c r="AI297" i="13"/>
  <c r="AM297" i="13"/>
  <c r="AE297" i="13"/>
  <c r="AN297" i="13"/>
  <c r="G297" i="13" s="1"/>
  <c r="AA298" i="13" s="1"/>
  <c r="AF297" i="13"/>
  <c r="AH297" i="13"/>
  <c r="AJ297" i="13"/>
  <c r="Q11" i="9"/>
  <c r="V11" i="9"/>
  <c r="F12" i="9"/>
  <c r="V298" i="13" l="1"/>
  <c r="Q298" i="13"/>
  <c r="F297" i="13"/>
  <c r="AC11" i="9"/>
  <c r="AT11" i="9" s="1"/>
  <c r="AP11" i="9"/>
  <c r="AQ11" i="9"/>
  <c r="AR11" i="9"/>
  <c r="AU11" i="9"/>
  <c r="M35" i="9"/>
  <c r="X37" i="9"/>
  <c r="Z13" i="9"/>
  <c r="Y13" i="9" s="1"/>
  <c r="AO11" i="9" l="1"/>
  <c r="AY11" i="9"/>
  <c r="AV11" i="9"/>
  <c r="AW11" i="9"/>
  <c r="AX11" i="9"/>
  <c r="AS11" i="9"/>
  <c r="H297" i="13"/>
  <c r="I297" i="13"/>
  <c r="Z298" i="13"/>
  <c r="AC298" i="13"/>
  <c r="N13" i="9"/>
  <c r="G11" i="9" l="1"/>
  <c r="Y298" i="13"/>
  <c r="N298" i="13"/>
  <c r="AB298" i="13" s="1"/>
  <c r="AR298" i="13"/>
  <c r="AO298" i="13"/>
  <c r="AY298" i="13"/>
  <c r="AU298" i="13"/>
  <c r="AQ298" i="13"/>
  <c r="AT298" i="13"/>
  <c r="AP298" i="13"/>
  <c r="AV298" i="13"/>
  <c r="AX298" i="13"/>
  <c r="AW298" i="13"/>
  <c r="AS298" i="13"/>
  <c r="AA12" i="9"/>
  <c r="U36" i="9"/>
  <c r="P31" i="9"/>
  <c r="H11" i="9"/>
  <c r="I11" i="9"/>
  <c r="AB13" i="9"/>
  <c r="AJ298" i="13" l="1"/>
  <c r="AI298" i="13"/>
  <c r="AN298" i="13"/>
  <c r="G298" i="13" s="1"/>
  <c r="AA299" i="13" s="1"/>
  <c r="AM298" i="13"/>
  <c r="AD298" i="13"/>
  <c r="AG298" i="13"/>
  <c r="AL298" i="13"/>
  <c r="AF298" i="13"/>
  <c r="AE298" i="13"/>
  <c r="AH298" i="13"/>
  <c r="AK298" i="13"/>
  <c r="Q12" i="9"/>
  <c r="V12" i="9"/>
  <c r="AM13" i="9"/>
  <c r="AE13" i="9"/>
  <c r="AG13" i="9"/>
  <c r="AL13" i="9"/>
  <c r="AF13" i="9"/>
  <c r="AD13" i="9"/>
  <c r="AI13" i="9"/>
  <c r="AK13" i="9"/>
  <c r="AN13" i="9"/>
  <c r="AH13" i="9"/>
  <c r="AJ13" i="9"/>
  <c r="Q299" i="13" l="1"/>
  <c r="V299" i="13"/>
  <c r="AC299" i="13" s="1"/>
  <c r="F298" i="13"/>
  <c r="AC12" i="9"/>
  <c r="F13" i="9"/>
  <c r="H298" i="13" l="1"/>
  <c r="I298" i="13"/>
  <c r="Z299" i="13"/>
  <c r="AR299" i="13"/>
  <c r="AV299" i="13"/>
  <c r="AX299" i="13"/>
  <c r="AY299" i="13"/>
  <c r="AO299" i="13"/>
  <c r="AW299" i="13"/>
  <c r="AQ299" i="13"/>
  <c r="AT299" i="13"/>
  <c r="AP299" i="13"/>
  <c r="AS299" i="13"/>
  <c r="AU299" i="13"/>
  <c r="AP12" i="9"/>
  <c r="AV12" i="9"/>
  <c r="AY12" i="9"/>
  <c r="AT12" i="9"/>
  <c r="AX12" i="9"/>
  <c r="AR12" i="9"/>
  <c r="AQ12" i="9"/>
  <c r="AW12" i="9"/>
  <c r="AU12" i="9"/>
  <c r="AO12" i="9"/>
  <c r="AS12" i="9"/>
  <c r="X33" i="9"/>
  <c r="M46" i="9"/>
  <c r="Z14" i="9"/>
  <c r="Y14" i="9" s="1"/>
  <c r="Y299" i="13" l="1"/>
  <c r="N299" i="13"/>
  <c r="AB299" i="13" s="1"/>
  <c r="G12" i="9"/>
  <c r="N14" i="9"/>
  <c r="AB14" i="9" s="1"/>
  <c r="AJ299" i="13" l="1"/>
  <c r="AK299" i="13"/>
  <c r="AI299" i="13"/>
  <c r="AF299" i="13"/>
  <c r="AH299" i="13"/>
  <c r="AD299" i="13"/>
  <c r="AN299" i="13"/>
  <c r="G299" i="13" s="1"/>
  <c r="AA300" i="13" s="1"/>
  <c r="AL299" i="13"/>
  <c r="AE299" i="13"/>
  <c r="AM299" i="13"/>
  <c r="AG299" i="13"/>
  <c r="AA13" i="9"/>
  <c r="P35" i="9"/>
  <c r="U37" i="9"/>
  <c r="H12" i="9"/>
  <c r="I12" i="9"/>
  <c r="AK14" i="9"/>
  <c r="AH14" i="9"/>
  <c r="AI14" i="9"/>
  <c r="AJ14" i="9"/>
  <c r="AN14" i="9"/>
  <c r="AG14" i="9"/>
  <c r="AL14" i="9"/>
  <c r="AM14" i="9"/>
  <c r="AE14" i="9"/>
  <c r="AD14" i="9"/>
  <c r="AF14" i="9"/>
  <c r="Q300" i="13" l="1"/>
  <c r="V300" i="13"/>
  <c r="AC300" i="13" s="1"/>
  <c r="F299" i="13"/>
  <c r="Q13" i="9"/>
  <c r="V13" i="9"/>
  <c r="F14" i="9"/>
  <c r="X31" i="9" s="1"/>
  <c r="Z15" i="9"/>
  <c r="Y15" i="9" s="1"/>
  <c r="M32" i="9" l="1"/>
  <c r="I299" i="13"/>
  <c r="H299" i="13"/>
  <c r="Z300" i="13"/>
  <c r="AT300" i="13"/>
  <c r="AW300" i="13"/>
  <c r="AX300" i="13"/>
  <c r="AY300" i="13"/>
  <c r="AP300" i="13"/>
  <c r="AR300" i="13"/>
  <c r="AU300" i="13"/>
  <c r="AQ300" i="13"/>
  <c r="AO300" i="13"/>
  <c r="AS300" i="13"/>
  <c r="AV300" i="13"/>
  <c r="AC13" i="9"/>
  <c r="AR13" i="9" s="1"/>
  <c r="N15" i="9"/>
  <c r="AB15" i="9" s="1"/>
  <c r="AW13" i="9" l="1"/>
  <c r="AS13" i="9"/>
  <c r="AX13" i="9"/>
  <c r="AP13" i="9"/>
  <c r="AQ13" i="9"/>
  <c r="AT13" i="9"/>
  <c r="AY13" i="9"/>
  <c r="AO13" i="9"/>
  <c r="AV13" i="9"/>
  <c r="AU13" i="9"/>
  <c r="N300" i="13"/>
  <c r="Y300" i="13"/>
  <c r="AJ15" i="9"/>
  <c r="AD15" i="9"/>
  <c r="AN15" i="9"/>
  <c r="AF15" i="9"/>
  <c r="AH15" i="9"/>
  <c r="AE15" i="9"/>
  <c r="AK15" i="9"/>
  <c r="AG15" i="9"/>
  <c r="AL15" i="9"/>
  <c r="AM15" i="9"/>
  <c r="AI15" i="9"/>
  <c r="G13" i="9" l="1"/>
  <c r="AB300" i="13"/>
  <c r="AA14" i="9"/>
  <c r="U33" i="9"/>
  <c r="P46" i="9"/>
  <c r="H13" i="9"/>
  <c r="I13" i="9"/>
  <c r="F15" i="9"/>
  <c r="AG300" i="13" l="1"/>
  <c r="AD300" i="13"/>
  <c r="AF300" i="13"/>
  <c r="AE300" i="13"/>
  <c r="AJ300" i="13"/>
  <c r="AN300" i="13"/>
  <c r="G300" i="13" s="1"/>
  <c r="AA301" i="13" s="1"/>
  <c r="AH300" i="13"/>
  <c r="AL300" i="13"/>
  <c r="AI300" i="13"/>
  <c r="AK300" i="13"/>
  <c r="AM300" i="13"/>
  <c r="Q14" i="9"/>
  <c r="V14" i="9"/>
  <c r="M33" i="9"/>
  <c r="X29" i="9"/>
  <c r="Z16" i="9"/>
  <c r="Y16" i="9" s="1"/>
  <c r="V301" i="13" l="1"/>
  <c r="Q301" i="13"/>
  <c r="F300" i="13"/>
  <c r="AC14" i="9"/>
  <c r="N16" i="9"/>
  <c r="AB16" i="9" s="1"/>
  <c r="AC301" i="13" l="1"/>
  <c r="H300" i="13"/>
  <c r="I300" i="13"/>
  <c r="Z301" i="13"/>
  <c r="AP301" i="13"/>
  <c r="AR301" i="13"/>
  <c r="AU301" i="13"/>
  <c r="AS301" i="13"/>
  <c r="AY301" i="13"/>
  <c r="AV301" i="13"/>
  <c r="AQ301" i="13"/>
  <c r="AT301" i="13"/>
  <c r="AX301" i="13"/>
  <c r="AW301" i="13"/>
  <c r="AO301" i="13"/>
  <c r="AO14" i="9"/>
  <c r="AW14" i="9"/>
  <c r="AX14" i="9"/>
  <c r="AU14" i="9"/>
  <c r="AR14" i="9"/>
  <c r="AP14" i="9"/>
  <c r="AS14" i="9"/>
  <c r="AV14" i="9"/>
  <c r="AY14" i="9"/>
  <c r="AT14" i="9"/>
  <c r="AQ14" i="9"/>
  <c r="AF16" i="9"/>
  <c r="AD16" i="9"/>
  <c r="AG16" i="9"/>
  <c r="AL16" i="9"/>
  <c r="AE16" i="9"/>
  <c r="AI16" i="9"/>
  <c r="AJ16" i="9"/>
  <c r="AM16" i="9"/>
  <c r="AK16" i="9"/>
  <c r="AH16" i="9"/>
  <c r="AN16" i="9"/>
  <c r="Y301" i="13" l="1"/>
  <c r="N301" i="13"/>
  <c r="AB301" i="13" s="1"/>
  <c r="G14" i="9"/>
  <c r="F16" i="9"/>
  <c r="AM301" i="13" l="1"/>
  <c r="AD301" i="13"/>
  <c r="AN301" i="13"/>
  <c r="G301" i="13" s="1"/>
  <c r="AA302" i="13" s="1"/>
  <c r="AG301" i="13"/>
  <c r="AI301" i="13"/>
  <c r="AH301" i="13"/>
  <c r="AF301" i="13"/>
  <c r="AL301" i="13"/>
  <c r="AJ301" i="13"/>
  <c r="AE301" i="13"/>
  <c r="AK301" i="13"/>
  <c r="AA15" i="9"/>
  <c r="P32" i="9"/>
  <c r="U31" i="9"/>
  <c r="H14" i="9"/>
  <c r="I14" i="9"/>
  <c r="X38" i="9"/>
  <c r="M34" i="9"/>
  <c r="Z17" i="9"/>
  <c r="Y17" i="9" s="1"/>
  <c r="Q302" i="13" l="1"/>
  <c r="V302" i="13"/>
  <c r="AC302" i="13" s="1"/>
  <c r="F301" i="13"/>
  <c r="Q15" i="9"/>
  <c r="V15" i="9"/>
  <c r="N17" i="9"/>
  <c r="H301" i="13" l="1"/>
  <c r="I301" i="13"/>
  <c r="Z302" i="13"/>
  <c r="AU302" i="13"/>
  <c r="AP302" i="13"/>
  <c r="AO302" i="13"/>
  <c r="AT302" i="13"/>
  <c r="AY302" i="13"/>
  <c r="AW302" i="13"/>
  <c r="AS302" i="13"/>
  <c r="AQ302" i="13"/>
  <c r="AX302" i="13"/>
  <c r="AV302" i="13"/>
  <c r="AR302" i="13"/>
  <c r="AC15" i="9"/>
  <c r="AB17" i="9"/>
  <c r="Y302" i="13" l="1"/>
  <c r="N302" i="13"/>
  <c r="AB302" i="13" s="1"/>
  <c r="AX15" i="9"/>
  <c r="AS15" i="9"/>
  <c r="AV15" i="9"/>
  <c r="AW15" i="9"/>
  <c r="AQ15" i="9"/>
  <c r="AP15" i="9"/>
  <c r="AO15" i="9"/>
  <c r="AT15" i="9"/>
  <c r="AR15" i="9"/>
  <c r="AU15" i="9"/>
  <c r="AY15" i="9"/>
  <c r="AJ17" i="9"/>
  <c r="AM17" i="9"/>
  <c r="AL17" i="9"/>
  <c r="AH17" i="9"/>
  <c r="AD17" i="9"/>
  <c r="AI17" i="9"/>
  <c r="AG17" i="9"/>
  <c r="AE17" i="9"/>
  <c r="AN17" i="9"/>
  <c r="AF17" i="9"/>
  <c r="AK17" i="9"/>
  <c r="AL302" i="13" l="1"/>
  <c r="AJ302" i="13"/>
  <c r="AG302" i="13"/>
  <c r="AH302" i="13"/>
  <c r="AD302" i="13"/>
  <c r="AF302" i="13"/>
  <c r="AN302" i="13"/>
  <c r="G302" i="13" s="1"/>
  <c r="AE302" i="13"/>
  <c r="AM302" i="13"/>
  <c r="AI302" i="13"/>
  <c r="AK302" i="13"/>
  <c r="G15" i="9"/>
  <c r="P33" i="9" s="1"/>
  <c r="AA16" i="9"/>
  <c r="F17" i="9"/>
  <c r="I15" i="9" l="1"/>
  <c r="U29" i="9"/>
  <c r="H15" i="9"/>
  <c r="AA303" i="13"/>
  <c r="F302" i="13"/>
  <c r="Q16" i="9"/>
  <c r="V16" i="9"/>
  <c r="M37" i="9"/>
  <c r="X30" i="9"/>
  <c r="Z18" i="9"/>
  <c r="Y18" i="9" s="1"/>
  <c r="V303" i="13" l="1"/>
  <c r="Q303" i="13"/>
  <c r="AC303" i="13" s="1"/>
  <c r="H302" i="13"/>
  <c r="I302" i="13"/>
  <c r="Z303" i="13"/>
  <c r="AC16" i="9"/>
  <c r="N18" i="9"/>
  <c r="N303" i="13" l="1"/>
  <c r="Y303" i="13"/>
  <c r="AQ303" i="13"/>
  <c r="AP303" i="13"/>
  <c r="AX303" i="13"/>
  <c r="AY303" i="13"/>
  <c r="AU303" i="13"/>
  <c r="AR303" i="13"/>
  <c r="AS303" i="13"/>
  <c r="AO303" i="13"/>
  <c r="AW303" i="13"/>
  <c r="AV303" i="13"/>
  <c r="AT303" i="13"/>
  <c r="AU16" i="9"/>
  <c r="AO16" i="9"/>
  <c r="AY16" i="9"/>
  <c r="AT16" i="9"/>
  <c r="AR16" i="9"/>
  <c r="AP16" i="9"/>
  <c r="AQ16" i="9"/>
  <c r="AX16" i="9"/>
  <c r="AV16" i="9"/>
  <c r="AW16" i="9"/>
  <c r="AS16" i="9"/>
  <c r="AB18" i="9"/>
  <c r="AB303" i="13" l="1"/>
  <c r="G16" i="9"/>
  <c r="AD18" i="9"/>
  <c r="AH18" i="9"/>
  <c r="AF18" i="9"/>
  <c r="AL18" i="9"/>
  <c r="AM18" i="9"/>
  <c r="AK18" i="9"/>
  <c r="AJ18" i="9"/>
  <c r="AG18" i="9"/>
  <c r="AI18" i="9"/>
  <c r="AE18" i="9"/>
  <c r="AN18" i="9"/>
  <c r="AL303" i="13" l="1"/>
  <c r="AG303" i="13"/>
  <c r="AH303" i="13"/>
  <c r="AJ303" i="13"/>
  <c r="AF303" i="13"/>
  <c r="AM303" i="13"/>
  <c r="AI303" i="13"/>
  <c r="AN303" i="13"/>
  <c r="G303" i="13" s="1"/>
  <c r="AE303" i="13"/>
  <c r="AK303" i="13"/>
  <c r="AD303" i="13"/>
  <c r="I14" i="14"/>
  <c r="I6" i="14"/>
  <c r="I2" i="14"/>
  <c r="I17" i="14"/>
  <c r="I9" i="14"/>
  <c r="I3" i="14"/>
  <c r="I5" i="14"/>
  <c r="I7" i="14"/>
  <c r="I8" i="14"/>
  <c r="I4" i="14"/>
  <c r="I19" i="14"/>
  <c r="H10" i="14"/>
  <c r="H8" i="14"/>
  <c r="J8" i="14" s="1"/>
  <c r="H19" i="14"/>
  <c r="J19" i="14" s="1"/>
  <c r="H18" i="14"/>
  <c r="H12" i="14"/>
  <c r="H13" i="14"/>
  <c r="H11" i="14"/>
  <c r="H3" i="14"/>
  <c r="J3" i="14" s="1"/>
  <c r="H14" i="14"/>
  <c r="H17" i="14"/>
  <c r="J17" i="14" s="1"/>
  <c r="H15" i="14"/>
  <c r="AA17" i="9"/>
  <c r="P34" i="9"/>
  <c r="U38" i="9"/>
  <c r="I16" i="9"/>
  <c r="H16" i="9"/>
  <c r="F18" i="9"/>
  <c r="J14" i="14" l="1"/>
  <c r="F303" i="13"/>
  <c r="AA304" i="13"/>
  <c r="C19" i="14"/>
  <c r="C10" i="14"/>
  <c r="C8" i="14"/>
  <c r="C3" i="14"/>
  <c r="C11" i="14"/>
  <c r="C12" i="14"/>
  <c r="C18" i="14"/>
  <c r="C15" i="14"/>
  <c r="C13" i="14"/>
  <c r="C14" i="14"/>
  <c r="D14" i="14"/>
  <c r="D2" i="14"/>
  <c r="D17" i="14"/>
  <c r="D19" i="14"/>
  <c r="D9" i="14"/>
  <c r="D7" i="14"/>
  <c r="D3" i="14"/>
  <c r="D8" i="14"/>
  <c r="D5" i="14"/>
  <c r="D6" i="14"/>
  <c r="D4" i="14"/>
  <c r="Q17" i="9"/>
  <c r="V17" i="9"/>
  <c r="X34" i="9"/>
  <c r="M29" i="9"/>
  <c r="Z19" i="9"/>
  <c r="Y19" i="9" s="1"/>
  <c r="L14" i="14" l="1"/>
  <c r="H303" i="13"/>
  <c r="C17" i="14" s="1"/>
  <c r="L17" i="14" s="1"/>
  <c r="I303" i="13"/>
  <c r="D13" i="14" s="1"/>
  <c r="L13" i="14" s="1"/>
  <c r="Z304" i="13"/>
  <c r="I13" i="14"/>
  <c r="J13" i="14" s="1"/>
  <c r="Q304" i="13"/>
  <c r="V304" i="13"/>
  <c r="L8" i="14"/>
  <c r="L19" i="14"/>
  <c r="L3" i="14"/>
  <c r="AC17" i="9"/>
  <c r="N19" i="9"/>
  <c r="AB19" i="9" s="1"/>
  <c r="AC304" i="13" l="1"/>
  <c r="N304" i="13"/>
  <c r="Y304" i="13"/>
  <c r="AB304" i="13" s="1"/>
  <c r="AQ17" i="9"/>
  <c r="AS17" i="9"/>
  <c r="AT17" i="9"/>
  <c r="AU17" i="9"/>
  <c r="AR17" i="9"/>
  <c r="AV17" i="9"/>
  <c r="AW17" i="9"/>
  <c r="AX17" i="9"/>
  <c r="AO17" i="9"/>
  <c r="AY17" i="9"/>
  <c r="AP17" i="9"/>
  <c r="AK19" i="9"/>
  <c r="AN19" i="9"/>
  <c r="AI19" i="9"/>
  <c r="AF19" i="9"/>
  <c r="AE19" i="9"/>
  <c r="AJ19" i="9"/>
  <c r="AL19" i="9"/>
  <c r="AG19" i="9"/>
  <c r="AD19" i="9"/>
  <c r="AH19" i="9"/>
  <c r="AM19" i="9"/>
  <c r="AI304" i="13" l="1"/>
  <c r="AM304" i="13"/>
  <c r="AJ304" i="13"/>
  <c r="AD304" i="13"/>
  <c r="AG304" i="13"/>
  <c r="AK304" i="13"/>
  <c r="AE304" i="13"/>
  <c r="AH304" i="13"/>
  <c r="AN304" i="13"/>
  <c r="AF304" i="13"/>
  <c r="AL304" i="13"/>
  <c r="AX304" i="13"/>
  <c r="AP304" i="13"/>
  <c r="AY304" i="13"/>
  <c r="AU304" i="13"/>
  <c r="AO304" i="13"/>
  <c r="AR304" i="13"/>
  <c r="AT304" i="13"/>
  <c r="AS304" i="13"/>
  <c r="AV304" i="13"/>
  <c r="AW304" i="13"/>
  <c r="AQ304" i="13"/>
  <c r="G17" i="9"/>
  <c r="F19" i="9"/>
  <c r="F304" i="13" l="1"/>
  <c r="G304" i="13"/>
  <c r="AA18" i="9"/>
  <c r="U30" i="9"/>
  <c r="P37" i="9"/>
  <c r="H17" i="9"/>
  <c r="I17" i="9"/>
  <c r="M30" i="9"/>
  <c r="X35" i="9"/>
  <c r="Z20" i="9"/>
  <c r="Y20" i="9" s="1"/>
  <c r="AA305" i="13" l="1"/>
  <c r="H4" i="14"/>
  <c r="J4" i="14" s="1"/>
  <c r="I304" i="13"/>
  <c r="D15" i="14" s="1"/>
  <c r="L15" i="14" s="1"/>
  <c r="H304" i="13"/>
  <c r="C4" i="14" s="1"/>
  <c r="L4" i="14" s="1"/>
  <c r="I15" i="14"/>
  <c r="J15" i="14" s="1"/>
  <c r="Z305" i="13"/>
  <c r="Q18" i="9"/>
  <c r="V18" i="9"/>
  <c r="N20" i="9"/>
  <c r="AB20" i="9" s="1"/>
  <c r="N305" i="13" l="1"/>
  <c r="Y305" i="13"/>
  <c r="AB305" i="13" s="1"/>
  <c r="V305" i="13"/>
  <c r="Q305" i="13"/>
  <c r="AC18" i="9"/>
  <c r="AE20" i="9"/>
  <c r="AK20" i="9"/>
  <c r="AN20" i="9"/>
  <c r="AM20" i="9"/>
  <c r="AF20" i="9"/>
  <c r="AJ20" i="9"/>
  <c r="AL20" i="9"/>
  <c r="AH20" i="9"/>
  <c r="AD20" i="9"/>
  <c r="AG20" i="9"/>
  <c r="AI20" i="9"/>
  <c r="AM305" i="13" l="1"/>
  <c r="AN305" i="13"/>
  <c r="AH305" i="13"/>
  <c r="AD305" i="13"/>
  <c r="AK305" i="13"/>
  <c r="AF305" i="13"/>
  <c r="AG305" i="13"/>
  <c r="AE305" i="13"/>
  <c r="AJ305" i="13"/>
  <c r="AI305" i="13"/>
  <c r="AL305" i="13"/>
  <c r="AC305" i="13"/>
  <c r="AR18" i="9"/>
  <c r="AQ18" i="9"/>
  <c r="AO18" i="9"/>
  <c r="AY18" i="9"/>
  <c r="AX18" i="9"/>
  <c r="AU18" i="9"/>
  <c r="AT18" i="9"/>
  <c r="AS18" i="9"/>
  <c r="AV18" i="9"/>
  <c r="AP18" i="9"/>
  <c r="AW18" i="9"/>
  <c r="F20" i="9"/>
  <c r="AR305" i="13" l="1"/>
  <c r="AW305" i="13"/>
  <c r="AV305" i="13"/>
  <c r="AP305" i="13"/>
  <c r="AS305" i="13"/>
  <c r="AT305" i="13"/>
  <c r="AU305" i="13"/>
  <c r="AY305" i="13"/>
  <c r="AQ305" i="13"/>
  <c r="AO305" i="13"/>
  <c r="AX305" i="13"/>
  <c r="F305" i="13"/>
  <c r="G18" i="9"/>
  <c r="M41" i="9"/>
  <c r="Z21" i="9"/>
  <c r="Y21" i="9" s="1"/>
  <c r="X50" i="9"/>
  <c r="G305" i="13" l="1"/>
  <c r="I305" i="13" s="1"/>
  <c r="D18" i="14" s="1"/>
  <c r="L18" i="14" s="1"/>
  <c r="AA306" i="13"/>
  <c r="H2" i="14"/>
  <c r="J2" i="14" s="1"/>
  <c r="I18" i="14"/>
  <c r="J18" i="14" s="1"/>
  <c r="Z306" i="13"/>
  <c r="AA19" i="9"/>
  <c r="P29" i="9"/>
  <c r="U34" i="9"/>
  <c r="I18" i="9"/>
  <c r="H18" i="9"/>
  <c r="N21" i="9"/>
  <c r="AB21" i="9" s="1"/>
  <c r="H305" i="13" l="1"/>
  <c r="C2" i="14" s="1"/>
  <c r="L2" i="14" s="1"/>
  <c r="N306" i="13"/>
  <c r="Y306" i="13"/>
  <c r="AB306" i="13" s="1"/>
  <c r="Q306" i="13"/>
  <c r="V306" i="13"/>
  <c r="Q19" i="9"/>
  <c r="V19" i="9"/>
  <c r="AE21" i="9"/>
  <c r="AK21" i="9"/>
  <c r="AL21" i="9"/>
  <c r="AM21" i="9"/>
  <c r="AI21" i="9"/>
  <c r="AH21" i="9"/>
  <c r="AJ21" i="9"/>
  <c r="AF21" i="9"/>
  <c r="AD21" i="9"/>
  <c r="AN21" i="9"/>
  <c r="AG21" i="9"/>
  <c r="AC306" i="13" l="1"/>
  <c r="AK306" i="13"/>
  <c r="AJ306" i="13"/>
  <c r="AE306" i="13"/>
  <c r="AG306" i="13"/>
  <c r="AM306" i="13"/>
  <c r="AD306" i="13"/>
  <c r="AN306" i="13"/>
  <c r="AF306" i="13"/>
  <c r="AI306" i="13"/>
  <c r="AL306" i="13"/>
  <c r="AH306" i="13"/>
  <c r="AO306" i="13"/>
  <c r="AU306" i="13"/>
  <c r="AW306" i="13"/>
  <c r="AT306" i="13"/>
  <c r="AS306" i="13"/>
  <c r="AX306" i="13"/>
  <c r="AY306" i="13"/>
  <c r="AQ306" i="13"/>
  <c r="AV306" i="13"/>
  <c r="AR306" i="13"/>
  <c r="AP306" i="13"/>
  <c r="AC19" i="9"/>
  <c r="F21" i="9"/>
  <c r="G306" i="13" l="1"/>
  <c r="F306" i="13"/>
  <c r="AV19" i="9"/>
  <c r="AS19" i="9"/>
  <c r="AP19" i="9"/>
  <c r="AR19" i="9"/>
  <c r="AW19" i="9"/>
  <c r="AY19" i="9"/>
  <c r="AX19" i="9"/>
  <c r="AQ19" i="9"/>
  <c r="AT19" i="9"/>
  <c r="AU19" i="9"/>
  <c r="AO19" i="9"/>
  <c r="X41" i="9"/>
  <c r="Z22" i="9"/>
  <c r="Y22" i="9" s="1"/>
  <c r="M43" i="9"/>
  <c r="H306" i="13" l="1"/>
  <c r="C5" i="14" s="1"/>
  <c r="L5" i="14" s="1"/>
  <c r="I306" i="13"/>
  <c r="D10" i="14" s="1"/>
  <c r="L10" i="14" s="1"/>
  <c r="I10" i="14"/>
  <c r="J10" i="14" s="1"/>
  <c r="Z307" i="13"/>
  <c r="AA307" i="13"/>
  <c r="H5" i="14"/>
  <c r="J5" i="14" s="1"/>
  <c r="G19" i="9"/>
  <c r="AA20" i="9"/>
  <c r="P30" i="9"/>
  <c r="U35" i="9"/>
  <c r="I19" i="9"/>
  <c r="H19" i="9"/>
  <c r="N22" i="9"/>
  <c r="AB22" i="9" s="1"/>
  <c r="Q307" i="13" l="1"/>
  <c r="V307" i="13"/>
  <c r="AC307" i="13" s="1"/>
  <c r="Y307" i="13"/>
  <c r="N307" i="13"/>
  <c r="Q20" i="9"/>
  <c r="V20" i="9"/>
  <c r="AJ22" i="9"/>
  <c r="AM22" i="9"/>
  <c r="AD22" i="9"/>
  <c r="AN22" i="9"/>
  <c r="AL22" i="9"/>
  <c r="AG22" i="9"/>
  <c r="AE22" i="9"/>
  <c r="AI22" i="9"/>
  <c r="AH22" i="9"/>
  <c r="AF22" i="9"/>
  <c r="AK22" i="9"/>
  <c r="AY307" i="13" l="1"/>
  <c r="AO307" i="13"/>
  <c r="AT307" i="13"/>
  <c r="AS307" i="13"/>
  <c r="AV307" i="13"/>
  <c r="AW307" i="13"/>
  <c r="AP307" i="13"/>
  <c r="AQ307" i="13"/>
  <c r="AX307" i="13"/>
  <c r="AU307" i="13"/>
  <c r="AR307" i="13"/>
  <c r="AB307" i="13"/>
  <c r="AC20" i="9"/>
  <c r="F22" i="9"/>
  <c r="AK307" i="13" l="1"/>
  <c r="AF307" i="13"/>
  <c r="AE307" i="13"/>
  <c r="AN307" i="13"/>
  <c r="G307" i="13" s="1"/>
  <c r="AI307" i="13"/>
  <c r="AD307" i="13"/>
  <c r="AH307" i="13"/>
  <c r="AM307" i="13"/>
  <c r="AJ307" i="13"/>
  <c r="AG307" i="13"/>
  <c r="AL307" i="13"/>
  <c r="AQ20" i="9"/>
  <c r="AY20" i="9"/>
  <c r="AX20" i="9"/>
  <c r="AO20" i="9"/>
  <c r="AW20" i="9"/>
  <c r="AV20" i="9"/>
  <c r="AT20" i="9"/>
  <c r="AS20" i="9"/>
  <c r="AR20" i="9"/>
  <c r="AP20" i="9"/>
  <c r="AU20" i="9"/>
  <c r="M48" i="9"/>
  <c r="X45" i="9"/>
  <c r="Z23" i="9"/>
  <c r="Y23" i="9" s="1"/>
  <c r="H9" i="14" l="1"/>
  <c r="J9" i="14" s="1"/>
  <c r="AA308" i="13"/>
  <c r="F307" i="13"/>
  <c r="G20" i="9"/>
  <c r="N23" i="9"/>
  <c r="I307" i="13" l="1"/>
  <c r="D12" i="14" s="1"/>
  <c r="L12" i="14" s="1"/>
  <c r="H307" i="13"/>
  <c r="C9" i="14" s="1"/>
  <c r="L9" i="14" s="1"/>
  <c r="I12" i="14"/>
  <c r="J12" i="14" s="1"/>
  <c r="Z308" i="13"/>
  <c r="Q308" i="13"/>
  <c r="V308" i="13"/>
  <c r="U50" i="9"/>
  <c r="P41" i="9"/>
  <c r="I20" i="9"/>
  <c r="H20" i="9"/>
  <c r="AA21" i="9"/>
  <c r="AB23" i="9"/>
  <c r="AC308" i="13" l="1"/>
  <c r="Y308" i="13"/>
  <c r="N308" i="13"/>
  <c r="Q21" i="9"/>
  <c r="V21" i="9"/>
  <c r="AD23" i="9"/>
  <c r="AM23" i="9"/>
  <c r="AK23" i="9"/>
  <c r="AH23" i="9"/>
  <c r="AL23" i="9"/>
  <c r="AN23" i="9"/>
  <c r="AI23" i="9"/>
  <c r="AF23" i="9"/>
  <c r="AE23" i="9"/>
  <c r="AJ23" i="9"/>
  <c r="AG23" i="9"/>
  <c r="AB308" i="13" l="1"/>
  <c r="AR308" i="13"/>
  <c r="AY308" i="13"/>
  <c r="AV308" i="13"/>
  <c r="AS308" i="13"/>
  <c r="AU308" i="13"/>
  <c r="AP308" i="13"/>
  <c r="AO308" i="13"/>
  <c r="AT308" i="13"/>
  <c r="AW308" i="13"/>
  <c r="AX308" i="13"/>
  <c r="AQ308" i="13"/>
  <c r="AC21" i="9"/>
  <c r="F23" i="9"/>
  <c r="AH308" i="13" l="1"/>
  <c r="AM308" i="13"/>
  <c r="AL308" i="13"/>
  <c r="AG308" i="13"/>
  <c r="AF308" i="13"/>
  <c r="AI308" i="13"/>
  <c r="AJ308" i="13"/>
  <c r="AK308" i="13"/>
  <c r="AN308" i="13"/>
  <c r="G308" i="13" s="1"/>
  <c r="AD308" i="13"/>
  <c r="AE308" i="13"/>
  <c r="AV21" i="9"/>
  <c r="AU21" i="9"/>
  <c r="AT21" i="9"/>
  <c r="AR21" i="9"/>
  <c r="AY21" i="9"/>
  <c r="AS21" i="9"/>
  <c r="AQ21" i="9"/>
  <c r="AW21" i="9"/>
  <c r="AO21" i="9"/>
  <c r="AX21" i="9"/>
  <c r="AP21" i="9"/>
  <c r="M36" i="9"/>
  <c r="X42" i="9"/>
  <c r="Z24" i="9"/>
  <c r="Y24" i="9" s="1"/>
  <c r="F308" i="13" l="1"/>
  <c r="AA309" i="13"/>
  <c r="H6" i="14"/>
  <c r="J6" i="14" s="1"/>
  <c r="G21" i="9"/>
  <c r="N24" i="9"/>
  <c r="AB24" i="9" s="1"/>
  <c r="Q309" i="13" l="1"/>
  <c r="V309" i="13"/>
  <c r="AC309" i="13" s="1"/>
  <c r="H308" i="13"/>
  <c r="C6" i="14" s="1"/>
  <c r="L6" i="14" s="1"/>
  <c r="I308" i="13"/>
  <c r="Z309" i="13"/>
  <c r="P43" i="9"/>
  <c r="U41" i="9"/>
  <c r="I21" i="9"/>
  <c r="H21" i="9"/>
  <c r="AA22" i="9"/>
  <c r="AF24" i="9"/>
  <c r="AE24" i="9"/>
  <c r="AI24" i="9"/>
  <c r="AG24" i="9"/>
  <c r="AH24" i="9"/>
  <c r="AJ24" i="9"/>
  <c r="AD24" i="9"/>
  <c r="AM24" i="9"/>
  <c r="AL24" i="9"/>
  <c r="AN24" i="9"/>
  <c r="AK24" i="9"/>
  <c r="AQ309" i="13" l="1"/>
  <c r="AV309" i="13"/>
  <c r="AS309" i="13"/>
  <c r="AY309" i="13"/>
  <c r="AX309" i="13"/>
  <c r="AU309" i="13"/>
  <c r="AP309" i="13"/>
  <c r="AW309" i="13"/>
  <c r="AR309" i="13"/>
  <c r="AT309" i="13"/>
  <c r="AO309" i="13"/>
  <c r="Y309" i="13"/>
  <c r="N309" i="13"/>
  <c r="Q22" i="9"/>
  <c r="V22" i="9"/>
  <c r="F24" i="9"/>
  <c r="AB309" i="13" l="1"/>
  <c r="AC22" i="9"/>
  <c r="X44" i="9"/>
  <c r="M45" i="9"/>
  <c r="Z25" i="9"/>
  <c r="Y25" i="9" s="1"/>
  <c r="AM309" i="13" l="1"/>
  <c r="AD309" i="13"/>
  <c r="AG309" i="13"/>
  <c r="AH309" i="13"/>
  <c r="AK309" i="13"/>
  <c r="AL309" i="13"/>
  <c r="AF309" i="13"/>
  <c r="AE309" i="13"/>
  <c r="AJ309" i="13"/>
  <c r="AI309" i="13"/>
  <c r="AN309" i="13"/>
  <c r="G309" i="13" s="1"/>
  <c r="AW22" i="9"/>
  <c r="AT22" i="9"/>
  <c r="AP22" i="9"/>
  <c r="AR22" i="9"/>
  <c r="AS22" i="9"/>
  <c r="AQ22" i="9"/>
  <c r="AY22" i="9"/>
  <c r="AV22" i="9"/>
  <c r="AU22" i="9"/>
  <c r="AO22" i="9"/>
  <c r="AX22" i="9"/>
  <c r="N25" i="9"/>
  <c r="H16" i="14" l="1"/>
  <c r="F14" i="14"/>
  <c r="F16" i="14"/>
  <c r="F15" i="14"/>
  <c r="F13" i="14"/>
  <c r="F2" i="14"/>
  <c r="F18" i="14"/>
  <c r="F11" i="14"/>
  <c r="F17" i="14"/>
  <c r="F12" i="14"/>
  <c r="F19" i="14"/>
  <c r="F10" i="14"/>
  <c r="F9" i="14"/>
  <c r="F7" i="14"/>
  <c r="F3" i="14"/>
  <c r="F8" i="14"/>
  <c r="F5" i="14"/>
  <c r="F6" i="14"/>
  <c r="F4" i="14"/>
  <c r="H7" i="14"/>
  <c r="J7" i="14" s="1"/>
  <c r="F309" i="13"/>
  <c r="G22" i="9"/>
  <c r="AB25" i="9"/>
  <c r="I16" i="14" l="1"/>
  <c r="J16" i="14" s="1"/>
  <c r="E4" i="14"/>
  <c r="G4" i="14" s="1"/>
  <c r="K4" i="14" s="1"/>
  <c r="M4" i="14" s="1"/>
  <c r="N4" i="14" s="1"/>
  <c r="O4" i="14" s="1"/>
  <c r="E19" i="14"/>
  <c r="G19" i="14" s="1"/>
  <c r="K19" i="14" s="1"/>
  <c r="M19" i="14" s="1"/>
  <c r="N19" i="14" s="1"/>
  <c r="O19" i="14" s="1"/>
  <c r="E9" i="14"/>
  <c r="G9" i="14" s="1"/>
  <c r="K9" i="14" s="1"/>
  <c r="M9" i="14" s="1"/>
  <c r="N9" i="14" s="1"/>
  <c r="O9" i="14" s="1"/>
  <c r="E6" i="14"/>
  <c r="G6" i="14" s="1"/>
  <c r="K6" i="14" s="1"/>
  <c r="M6" i="14" s="1"/>
  <c r="N6" i="14" s="1"/>
  <c r="O6" i="14" s="1"/>
  <c r="E7" i="14"/>
  <c r="G7" i="14" s="1"/>
  <c r="K7" i="14" s="1"/>
  <c r="E10" i="14"/>
  <c r="G10" i="14" s="1"/>
  <c r="K10" i="14" s="1"/>
  <c r="M10" i="14" s="1"/>
  <c r="N10" i="14" s="1"/>
  <c r="O10" i="14" s="1"/>
  <c r="E5" i="14"/>
  <c r="G5" i="14" s="1"/>
  <c r="K5" i="14" s="1"/>
  <c r="M5" i="14" s="1"/>
  <c r="N5" i="14" s="1"/>
  <c r="O5" i="14" s="1"/>
  <c r="E8" i="14"/>
  <c r="G8" i="14" s="1"/>
  <c r="K8" i="14" s="1"/>
  <c r="M8" i="14" s="1"/>
  <c r="N8" i="14" s="1"/>
  <c r="O8" i="14" s="1"/>
  <c r="E3" i="14"/>
  <c r="G3" i="14" s="1"/>
  <c r="K3" i="14" s="1"/>
  <c r="M3" i="14" s="1"/>
  <c r="N3" i="14" s="1"/>
  <c r="O3" i="14" s="1"/>
  <c r="E16" i="14"/>
  <c r="G16" i="14" s="1"/>
  <c r="K16" i="14" s="1"/>
  <c r="E11" i="14"/>
  <c r="G11" i="14" s="1"/>
  <c r="E12" i="14"/>
  <c r="G12" i="14" s="1"/>
  <c r="K12" i="14" s="1"/>
  <c r="M12" i="14" s="1"/>
  <c r="N12" i="14" s="1"/>
  <c r="O12" i="14" s="1"/>
  <c r="E17" i="14"/>
  <c r="G17" i="14" s="1"/>
  <c r="K17" i="14" s="1"/>
  <c r="M17" i="14" s="1"/>
  <c r="N17" i="14" s="1"/>
  <c r="O17" i="14" s="1"/>
  <c r="E18" i="14"/>
  <c r="G18" i="14" s="1"/>
  <c r="K18" i="14" s="1"/>
  <c r="M18" i="14" s="1"/>
  <c r="N18" i="14" s="1"/>
  <c r="O18" i="14" s="1"/>
  <c r="E2" i="14"/>
  <c r="G2" i="14" s="1"/>
  <c r="K2" i="14" s="1"/>
  <c r="M2" i="14" s="1"/>
  <c r="N2" i="14" s="1"/>
  <c r="O2" i="14" s="1"/>
  <c r="E15" i="14"/>
  <c r="G15" i="14" s="1"/>
  <c r="K15" i="14" s="1"/>
  <c r="M15" i="14" s="1"/>
  <c r="N15" i="14" s="1"/>
  <c r="O15" i="14" s="1"/>
  <c r="E13" i="14"/>
  <c r="G13" i="14" s="1"/>
  <c r="K13" i="14" s="1"/>
  <c r="M13" i="14" s="1"/>
  <c r="N13" i="14" s="1"/>
  <c r="O13" i="14" s="1"/>
  <c r="E14" i="14"/>
  <c r="G14" i="14" s="1"/>
  <c r="K14" i="14" s="1"/>
  <c r="M14" i="14" s="1"/>
  <c r="N14" i="14" s="1"/>
  <c r="O14" i="14" s="1"/>
  <c r="H309" i="13"/>
  <c r="I11" i="14"/>
  <c r="J11" i="14" s="1"/>
  <c r="I309" i="13"/>
  <c r="U45" i="9"/>
  <c r="P48" i="9"/>
  <c r="I22" i="9"/>
  <c r="H22" i="9"/>
  <c r="AA23" i="9"/>
  <c r="AH25" i="9"/>
  <c r="AM25" i="9"/>
  <c r="AL25" i="9"/>
  <c r="AD25" i="9"/>
  <c r="AF25" i="9"/>
  <c r="AI25" i="9"/>
  <c r="AK25" i="9"/>
  <c r="AG25" i="9"/>
  <c r="AN25" i="9"/>
  <c r="AE25" i="9"/>
  <c r="AJ25" i="9"/>
  <c r="C16" i="14" l="1"/>
  <c r="C7" i="14"/>
  <c r="L7" i="14" s="1"/>
  <c r="M7" i="14" s="1"/>
  <c r="N7" i="14" s="1"/>
  <c r="O7" i="14" s="1"/>
  <c r="K11" i="14"/>
  <c r="D16" i="14"/>
  <c r="D11" i="14"/>
  <c r="L11" i="14" s="1"/>
  <c r="M11" i="14" s="1"/>
  <c r="N11" i="14" s="1"/>
  <c r="O11" i="14" s="1"/>
  <c r="Q23" i="9"/>
  <c r="V23" i="9"/>
  <c r="F25" i="9"/>
  <c r="L16" i="14" l="1"/>
  <c r="M16" i="14" s="1"/>
  <c r="N16" i="14" s="1"/>
  <c r="O16" i="14" s="1"/>
  <c r="AC23" i="9"/>
  <c r="M38" i="9"/>
  <c r="Z26" i="9"/>
  <c r="Y26" i="9" s="1"/>
  <c r="X32" i="9"/>
  <c r="A16" i="14" l="1"/>
  <c r="A5" i="14"/>
  <c r="A10" i="14"/>
  <c r="A13" i="14"/>
  <c r="A15" i="14"/>
  <c r="A9" i="14"/>
  <c r="A19" i="14"/>
  <c r="A17" i="14"/>
  <c r="A3" i="14"/>
  <c r="A8" i="14"/>
  <c r="A4" i="14"/>
  <c r="A6" i="14"/>
  <c r="A12" i="14"/>
  <c r="A18" i="14"/>
  <c r="A7" i="14"/>
  <c r="A11" i="14"/>
  <c r="A14" i="14"/>
  <c r="A2" i="14"/>
  <c r="AR23" i="9"/>
  <c r="AQ23" i="9"/>
  <c r="AT23" i="9"/>
  <c r="AW23" i="9"/>
  <c r="AP23" i="9"/>
  <c r="AX23" i="9"/>
  <c r="AS23" i="9"/>
  <c r="AY23" i="9"/>
  <c r="AO23" i="9"/>
  <c r="AU23" i="9"/>
  <c r="AV23" i="9"/>
  <c r="N26" i="9"/>
  <c r="AB26" i="9" s="1"/>
  <c r="E5" i="15" l="1"/>
  <c r="B11" i="15"/>
  <c r="C11" i="15" s="1"/>
  <c r="D16" i="15"/>
  <c r="D3" i="15"/>
  <c r="E8" i="15"/>
  <c r="B14" i="15"/>
  <c r="C14" i="15" s="1"/>
  <c r="D19" i="15"/>
  <c r="E7" i="15"/>
  <c r="B13" i="15"/>
  <c r="C13" i="15" s="1"/>
  <c r="D18" i="15"/>
  <c r="D5" i="15"/>
  <c r="E10" i="15"/>
  <c r="B16" i="15"/>
  <c r="C16" i="15" s="1"/>
  <c r="B7" i="15"/>
  <c r="C7" i="15" s="1"/>
  <c r="D12" i="15"/>
  <c r="E17" i="15"/>
  <c r="E4" i="15"/>
  <c r="B10" i="15"/>
  <c r="C10" i="15" s="1"/>
  <c r="D15" i="15"/>
  <c r="E3" i="15"/>
  <c r="B9" i="15"/>
  <c r="C9" i="15" s="1"/>
  <c r="D14" i="15"/>
  <c r="E19" i="15"/>
  <c r="E6" i="15"/>
  <c r="B12" i="15"/>
  <c r="C12" i="15" s="1"/>
  <c r="D17" i="15"/>
  <c r="B3" i="15"/>
  <c r="C3" i="15" s="1"/>
  <c r="D8" i="15"/>
  <c r="E13" i="15"/>
  <c r="B19" i="15"/>
  <c r="C19" i="15" s="1"/>
  <c r="B6" i="15"/>
  <c r="C6" i="15" s="1"/>
  <c r="D11" i="15"/>
  <c r="E16" i="15"/>
  <c r="B5" i="15"/>
  <c r="C5" i="15" s="1"/>
  <c r="D10" i="15"/>
  <c r="E15" i="15"/>
  <c r="B2" i="15"/>
  <c r="C2" i="15" s="1"/>
  <c r="B8" i="15"/>
  <c r="C8" i="15" s="1"/>
  <c r="D13" i="15"/>
  <c r="E18" i="15"/>
  <c r="D4" i="15"/>
  <c r="E9" i="15"/>
  <c r="B15" i="15"/>
  <c r="C15" i="15" s="1"/>
  <c r="D2" i="15"/>
  <c r="D7" i="15"/>
  <c r="E12" i="15"/>
  <c r="B18" i="15"/>
  <c r="C18" i="15" s="1"/>
  <c r="D6" i="15"/>
  <c r="E11" i="15"/>
  <c r="B17" i="15"/>
  <c r="C17" i="15" s="1"/>
  <c r="B4" i="15"/>
  <c r="C4" i="15" s="1"/>
  <c r="D9" i="15"/>
  <c r="E14" i="15"/>
  <c r="E2" i="15"/>
  <c r="G23" i="9"/>
  <c r="AD26" i="9"/>
  <c r="AK26" i="9"/>
  <c r="AF26" i="9"/>
  <c r="AE26" i="9"/>
  <c r="AM26" i="9"/>
  <c r="AH26" i="9"/>
  <c r="AI26" i="9"/>
  <c r="AL26" i="9"/>
  <c r="AN26" i="9"/>
  <c r="AG26" i="9"/>
  <c r="AJ26" i="9"/>
  <c r="P36" i="9" l="1"/>
  <c r="U42" i="9"/>
  <c r="I23" i="9"/>
  <c r="H23" i="9"/>
  <c r="AA24" i="9"/>
  <c r="F26" i="9"/>
  <c r="Q24" i="9" l="1"/>
  <c r="V24" i="9"/>
  <c r="X43" i="9"/>
  <c r="Z27" i="9"/>
  <c r="Y27" i="9" s="1"/>
  <c r="M40" i="9"/>
  <c r="AC24" i="9" l="1"/>
  <c r="N27" i="9"/>
  <c r="AO24" i="9" l="1"/>
  <c r="AY24" i="9"/>
  <c r="AV24" i="9"/>
  <c r="AT24" i="9"/>
  <c r="AP24" i="9"/>
  <c r="AU24" i="9"/>
  <c r="AX24" i="9"/>
  <c r="AR24" i="9"/>
  <c r="AS24" i="9"/>
  <c r="AW24" i="9"/>
  <c r="AQ24" i="9"/>
  <c r="AB27" i="9"/>
  <c r="G24" i="9" l="1"/>
  <c r="AN27" i="9"/>
  <c r="AG27" i="9"/>
  <c r="AK27" i="9"/>
  <c r="AE27" i="9"/>
  <c r="AH27" i="9"/>
  <c r="AJ27" i="9"/>
  <c r="AI27" i="9"/>
  <c r="AD27" i="9"/>
  <c r="AF27" i="9"/>
  <c r="AM27" i="9"/>
  <c r="AL27" i="9"/>
  <c r="U44" i="9" l="1"/>
  <c r="P45" i="9"/>
  <c r="I24" i="9"/>
  <c r="H24" i="9"/>
  <c r="AA25" i="9"/>
  <c r="F27" i="9"/>
  <c r="Q25" i="9" l="1"/>
  <c r="V25" i="9"/>
  <c r="X46" i="9"/>
  <c r="Z28" i="9"/>
  <c r="Y28" i="9" s="1"/>
  <c r="M44" i="9"/>
  <c r="AC25" i="9" l="1"/>
  <c r="N28" i="9"/>
  <c r="AB28" i="9" s="1"/>
  <c r="AQ25" i="9" l="1"/>
  <c r="AP25" i="9"/>
  <c r="AT25" i="9"/>
  <c r="AU25" i="9"/>
  <c r="AW25" i="9"/>
  <c r="AY25" i="9"/>
  <c r="AO25" i="9"/>
  <c r="AS25" i="9"/>
  <c r="AR25" i="9"/>
  <c r="AV25" i="9"/>
  <c r="AX25" i="9"/>
  <c r="AK28" i="9"/>
  <c r="AH28" i="9"/>
  <c r="AE28" i="9"/>
  <c r="AI28" i="9"/>
  <c r="AN28" i="9"/>
  <c r="AJ28" i="9"/>
  <c r="AM28" i="9"/>
  <c r="AL28" i="9"/>
  <c r="AG28" i="9"/>
  <c r="AF28" i="9"/>
  <c r="AD28" i="9"/>
  <c r="G25" i="9" l="1"/>
  <c r="P38" i="9"/>
  <c r="U32" i="9"/>
  <c r="AA26" i="9"/>
  <c r="F28" i="9"/>
  <c r="X40" i="9"/>
  <c r="Z29" i="9"/>
  <c r="Y29" i="9" s="1"/>
  <c r="M39" i="9" l="1"/>
  <c r="I25" i="9"/>
  <c r="H25" i="9"/>
  <c r="Q26" i="9"/>
  <c r="V26" i="9"/>
  <c r="N29" i="9"/>
  <c r="AB29" i="9" s="1"/>
  <c r="AC26" i="9" l="1"/>
  <c r="AD29" i="9"/>
  <c r="AJ29" i="9"/>
  <c r="AG29" i="9"/>
  <c r="AI29" i="9"/>
  <c r="AM29" i="9"/>
  <c r="AK29" i="9"/>
  <c r="AN29" i="9"/>
  <c r="AH29" i="9"/>
  <c r="AF29" i="9"/>
  <c r="AL29" i="9"/>
  <c r="AE29" i="9"/>
  <c r="AR26" i="9" l="1"/>
  <c r="AY26" i="9"/>
  <c r="AW26" i="9"/>
  <c r="AS26" i="9"/>
  <c r="AP26" i="9"/>
  <c r="AO26" i="9"/>
  <c r="AV26" i="9"/>
  <c r="AX26" i="9"/>
  <c r="AT26" i="9"/>
  <c r="AU26" i="9"/>
  <c r="AQ26" i="9"/>
  <c r="F29" i="9"/>
  <c r="G26" i="9" l="1"/>
  <c r="Z30" i="9"/>
  <c r="Y30" i="9" s="1"/>
  <c r="X51" i="9"/>
  <c r="M55" i="9"/>
  <c r="U43" i="9" l="1"/>
  <c r="P40" i="9"/>
  <c r="I26" i="9"/>
  <c r="H26" i="9"/>
  <c r="AA27" i="9"/>
  <c r="N30" i="9"/>
  <c r="Q27" i="9" l="1"/>
  <c r="V27" i="9"/>
  <c r="AB30" i="9"/>
  <c r="AC27" i="9" l="1"/>
  <c r="AJ30" i="9"/>
  <c r="AH30" i="9"/>
  <c r="AN30" i="9"/>
  <c r="AF30" i="9"/>
  <c r="AG30" i="9"/>
  <c r="AD30" i="9"/>
  <c r="AL30" i="9"/>
  <c r="AK30" i="9"/>
  <c r="AM30" i="9"/>
  <c r="AI30" i="9"/>
  <c r="AE30" i="9"/>
  <c r="AQ27" i="9" l="1"/>
  <c r="AT27" i="9"/>
  <c r="AW27" i="9"/>
  <c r="AV27" i="9"/>
  <c r="AR27" i="9"/>
  <c r="AY27" i="9"/>
  <c r="AX27" i="9"/>
  <c r="AU27" i="9"/>
  <c r="AP27" i="9"/>
  <c r="AS27" i="9"/>
  <c r="AO27" i="9"/>
  <c r="F30" i="9"/>
  <c r="G27" i="9" l="1"/>
  <c r="Z31" i="9"/>
  <c r="Y31" i="9" s="1"/>
  <c r="X48" i="9"/>
  <c r="M53" i="9"/>
  <c r="U46" i="9" l="1"/>
  <c r="P44" i="9"/>
  <c r="H27" i="9"/>
  <c r="I27" i="9"/>
  <c r="AA28" i="9"/>
  <c r="N31" i="9"/>
  <c r="AB31" i="9" s="1"/>
  <c r="Q28" i="9" l="1"/>
  <c r="V28" i="9"/>
  <c r="AD31" i="9"/>
  <c r="AL31" i="9"/>
  <c r="AI31" i="9"/>
  <c r="AE31" i="9"/>
  <c r="AM31" i="9"/>
  <c r="AJ31" i="9"/>
  <c r="AN31" i="9"/>
  <c r="AF31" i="9"/>
  <c r="AK31" i="9"/>
  <c r="AH31" i="9"/>
  <c r="AG31" i="9"/>
  <c r="AC28" i="9" l="1"/>
  <c r="F31" i="9"/>
  <c r="AO28" i="9" l="1"/>
  <c r="AV28" i="9"/>
  <c r="AP28" i="9"/>
  <c r="AS28" i="9"/>
  <c r="AQ28" i="9"/>
  <c r="AX28" i="9"/>
  <c r="AY28" i="9"/>
  <c r="AW28" i="9"/>
  <c r="AT28" i="9"/>
  <c r="AU28" i="9"/>
  <c r="AR28" i="9"/>
  <c r="Z32" i="9"/>
  <c r="Y32" i="9" s="1"/>
  <c r="M54" i="9"/>
  <c r="X47" i="9"/>
  <c r="G28" i="9" l="1"/>
  <c r="N32" i="9"/>
  <c r="U40" i="9" l="1"/>
  <c r="P39" i="9"/>
  <c r="H28" i="9"/>
  <c r="I28" i="9"/>
  <c r="AA29" i="9"/>
  <c r="AB32" i="9"/>
  <c r="Q29" i="9" l="1"/>
  <c r="V29" i="9"/>
  <c r="AI32" i="9"/>
  <c r="AM32" i="9"/>
  <c r="AK32" i="9"/>
  <c r="AJ32" i="9"/>
  <c r="AD32" i="9"/>
  <c r="AG32" i="9"/>
  <c r="AL32" i="9"/>
  <c r="AN32" i="9"/>
  <c r="AH32" i="9"/>
  <c r="AE32" i="9"/>
  <c r="AF32" i="9"/>
  <c r="AC29" i="9" l="1"/>
  <c r="F32" i="9"/>
  <c r="AW29" i="9" l="1"/>
  <c r="AS29" i="9"/>
  <c r="AO29" i="9"/>
  <c r="AQ29" i="9"/>
  <c r="AP29" i="9"/>
  <c r="AU29" i="9"/>
  <c r="AX29" i="9"/>
  <c r="AT29" i="9"/>
  <c r="AR29" i="9"/>
  <c r="AY29" i="9"/>
  <c r="AV29" i="9"/>
  <c r="Z33" i="9"/>
  <c r="Y33" i="9" s="1"/>
  <c r="M42" i="9"/>
  <c r="X53" i="9"/>
  <c r="G29" i="9" l="1"/>
  <c r="N33" i="9"/>
  <c r="AB33" i="9" s="1"/>
  <c r="U51" i="9" l="1"/>
  <c r="P55" i="9"/>
  <c r="I29" i="9"/>
  <c r="H29" i="9"/>
  <c r="AA30" i="9"/>
  <c r="AI33" i="9"/>
  <c r="AN33" i="9"/>
  <c r="AE33" i="9"/>
  <c r="AH33" i="9"/>
  <c r="AF33" i="9"/>
  <c r="AG33" i="9"/>
  <c r="AM33" i="9"/>
  <c r="AD33" i="9"/>
  <c r="AK33" i="9"/>
  <c r="AL33" i="9"/>
  <c r="AJ33" i="9"/>
  <c r="Q30" i="9" l="1"/>
  <c r="V30" i="9"/>
  <c r="F33" i="9"/>
  <c r="AC30" i="9" l="1"/>
  <c r="Z34" i="9"/>
  <c r="Y34" i="9" s="1"/>
  <c r="X52" i="9"/>
  <c r="M50" i="9"/>
  <c r="AR30" i="9" l="1"/>
  <c r="AX30" i="9"/>
  <c r="AT30" i="9"/>
  <c r="AY30" i="9"/>
  <c r="AS30" i="9"/>
  <c r="AQ30" i="9"/>
  <c r="AU30" i="9"/>
  <c r="AV30" i="9"/>
  <c r="AW30" i="9"/>
  <c r="AP30" i="9"/>
  <c r="AO30" i="9"/>
  <c r="N34" i="9"/>
  <c r="G30" i="9" l="1"/>
  <c r="U48" i="9"/>
  <c r="P53" i="9"/>
  <c r="I30" i="9"/>
  <c r="H30" i="9"/>
  <c r="AA31" i="9"/>
  <c r="AB34" i="9"/>
  <c r="Q31" i="9" l="1"/>
  <c r="V31" i="9"/>
  <c r="AM34" i="9"/>
  <c r="AN34" i="9"/>
  <c r="AE34" i="9"/>
  <c r="AF34" i="9"/>
  <c r="AD34" i="9"/>
  <c r="AK34" i="9"/>
  <c r="AG34" i="9"/>
  <c r="AL34" i="9"/>
  <c r="AJ34" i="9"/>
  <c r="AI34" i="9"/>
  <c r="AH34" i="9"/>
  <c r="AC31" i="9" l="1"/>
  <c r="F34" i="9"/>
  <c r="AT31" i="9" l="1"/>
  <c r="AW31" i="9"/>
  <c r="AQ31" i="9"/>
  <c r="AV31" i="9"/>
  <c r="AO31" i="9"/>
  <c r="AR31" i="9"/>
  <c r="AS31" i="9"/>
  <c r="AY31" i="9"/>
  <c r="AP31" i="9"/>
  <c r="AU31" i="9"/>
  <c r="AX31" i="9"/>
  <c r="Z35" i="9"/>
  <c r="Y35" i="9" s="1"/>
  <c r="M51" i="9"/>
  <c r="X49" i="9"/>
  <c r="G31" i="9" l="1"/>
  <c r="N35" i="9"/>
  <c r="P54" i="9" l="1"/>
  <c r="U47" i="9"/>
  <c r="I31" i="9"/>
  <c r="H31" i="9"/>
  <c r="AA32" i="9"/>
  <c r="AB35" i="9"/>
  <c r="Q32" i="9" l="1"/>
  <c r="V32" i="9"/>
  <c r="AH35" i="9"/>
  <c r="AF35" i="9"/>
  <c r="AJ35" i="9"/>
  <c r="AG35" i="9"/>
  <c r="AI35" i="9"/>
  <c r="AE35" i="9"/>
  <c r="AN35" i="9"/>
  <c r="AD35" i="9"/>
  <c r="AL35" i="9"/>
  <c r="AM35" i="9"/>
  <c r="AK35" i="9"/>
  <c r="AC32" i="9" l="1"/>
  <c r="F35" i="9"/>
  <c r="AO32" i="9" l="1"/>
  <c r="AY32" i="9"/>
  <c r="AU32" i="9"/>
  <c r="AV32" i="9"/>
  <c r="AX32" i="9"/>
  <c r="AS32" i="9"/>
  <c r="AW32" i="9"/>
  <c r="AQ32" i="9"/>
  <c r="AT32" i="9"/>
  <c r="AR32" i="9"/>
  <c r="AP32" i="9"/>
  <c r="Z36" i="9"/>
  <c r="Y36" i="9" s="1"/>
  <c r="M52" i="9"/>
  <c r="X54" i="9"/>
  <c r="G32" i="9" l="1"/>
  <c r="N36" i="9"/>
  <c r="U53" i="9" l="1"/>
  <c r="P42" i="9"/>
  <c r="I32" i="9"/>
  <c r="H32" i="9"/>
  <c r="AA33" i="9"/>
  <c r="AB36" i="9"/>
  <c r="Q33" i="9" l="1"/>
  <c r="V33" i="9"/>
  <c r="AJ36" i="9"/>
  <c r="AE36" i="9"/>
  <c r="AM36" i="9"/>
  <c r="AI36" i="9"/>
  <c r="AL36" i="9"/>
  <c r="AG36" i="9"/>
  <c r="AK36" i="9"/>
  <c r="AF36" i="9"/>
  <c r="AN36" i="9"/>
  <c r="AD36" i="9"/>
  <c r="AH36" i="9"/>
  <c r="AC33" i="9" l="1"/>
  <c r="F36" i="9"/>
  <c r="AQ33" i="9" l="1"/>
  <c r="AR33" i="9"/>
  <c r="AV33" i="9"/>
  <c r="AU33" i="9"/>
  <c r="AY33" i="9"/>
  <c r="AX33" i="9"/>
  <c r="AS33" i="9"/>
  <c r="AP33" i="9"/>
  <c r="AT33" i="9"/>
  <c r="AO33" i="9"/>
  <c r="AW33" i="9"/>
  <c r="Z37" i="9"/>
  <c r="Y37" i="9" s="1"/>
  <c r="X39" i="9"/>
  <c r="M49" i="9"/>
  <c r="G33" i="9" l="1"/>
  <c r="N37" i="9"/>
  <c r="AB37" i="9" s="1"/>
  <c r="P50" i="9" l="1"/>
  <c r="U52" i="9"/>
  <c r="I33" i="9"/>
  <c r="H33" i="9"/>
  <c r="AA34" i="9"/>
  <c r="AD37" i="9"/>
  <c r="AK37" i="9"/>
  <c r="AG37" i="9"/>
  <c r="AM37" i="9"/>
  <c r="AJ37" i="9"/>
  <c r="AN37" i="9"/>
  <c r="AL37" i="9"/>
  <c r="AF37" i="9"/>
  <c r="AH37" i="9"/>
  <c r="AI37" i="9"/>
  <c r="AE37" i="9"/>
  <c r="Q34" i="9" l="1"/>
  <c r="V34" i="9"/>
  <c r="F37" i="9"/>
  <c r="AC34" i="9" l="1"/>
  <c r="AV34" i="9"/>
  <c r="AX34" i="9"/>
  <c r="AT34" i="9"/>
  <c r="AO34" i="9"/>
  <c r="AW34" i="9"/>
  <c r="AR34" i="9"/>
  <c r="AQ34" i="9"/>
  <c r="AP34" i="9"/>
  <c r="AU34" i="9"/>
  <c r="AS34" i="9"/>
  <c r="AY34" i="9"/>
  <c r="Z38" i="9"/>
  <c r="Y38" i="9" s="1"/>
  <c r="X55" i="9"/>
  <c r="M47" i="9"/>
  <c r="G34" i="9" l="1"/>
  <c r="N38" i="9"/>
  <c r="AB38" i="9" s="1"/>
  <c r="U49" i="9" l="1"/>
  <c r="P51" i="9"/>
  <c r="H34" i="9"/>
  <c r="I34" i="9"/>
  <c r="AA35" i="9"/>
  <c r="AL38" i="9"/>
  <c r="AD38" i="9"/>
  <c r="AM38" i="9"/>
  <c r="AH38" i="9"/>
  <c r="AF38" i="9"/>
  <c r="AG38" i="9"/>
  <c r="AE38" i="9"/>
  <c r="AK38" i="9"/>
  <c r="AI38" i="9"/>
  <c r="AN38" i="9"/>
  <c r="AJ38" i="9"/>
  <c r="Q35" i="9" l="1"/>
  <c r="V35" i="9"/>
  <c r="F38" i="9"/>
  <c r="AC35" i="9" l="1"/>
  <c r="Z39" i="9"/>
  <c r="Y39" i="9" s="1"/>
  <c r="X56" i="9"/>
  <c r="M61" i="9"/>
  <c r="AX35" i="9" l="1"/>
  <c r="AT35" i="9"/>
  <c r="AV35" i="9"/>
  <c r="AW35" i="9"/>
  <c r="AY35" i="9"/>
  <c r="AQ35" i="9"/>
  <c r="AO35" i="9"/>
  <c r="AP35" i="9"/>
  <c r="AS35" i="9"/>
  <c r="AU35" i="9"/>
  <c r="AR35" i="9"/>
  <c r="N39" i="9"/>
  <c r="G35" i="9" l="1"/>
  <c r="AB39" i="9"/>
  <c r="P52" i="9" l="1"/>
  <c r="U54" i="9"/>
  <c r="I35" i="9"/>
  <c r="H35" i="9"/>
  <c r="AA36" i="9"/>
  <c r="AN39" i="9"/>
  <c r="AD39" i="9"/>
  <c r="AF39" i="9"/>
  <c r="AJ39" i="9"/>
  <c r="AI39" i="9"/>
  <c r="AH39" i="9"/>
  <c r="AM39" i="9"/>
  <c r="AK39" i="9"/>
  <c r="AG39" i="9"/>
  <c r="AE39" i="9"/>
  <c r="AL39" i="9"/>
  <c r="Q36" i="9" l="1"/>
  <c r="V36" i="9"/>
  <c r="F39" i="9"/>
  <c r="AC36" i="9" l="1"/>
  <c r="AX36" i="9"/>
  <c r="AS36" i="9"/>
  <c r="AU36" i="9"/>
  <c r="AW36" i="9"/>
  <c r="AY36" i="9"/>
  <c r="AR36" i="9"/>
  <c r="AQ36" i="9"/>
  <c r="AO36" i="9"/>
  <c r="AP36" i="9"/>
  <c r="AT36" i="9"/>
  <c r="AV36" i="9"/>
  <c r="Z40" i="9"/>
  <c r="Y40" i="9" s="1"/>
  <c r="M65" i="9"/>
  <c r="X61" i="9"/>
  <c r="G36" i="9" l="1"/>
  <c r="N40" i="9"/>
  <c r="P49" i="9" l="1"/>
  <c r="U39" i="9"/>
  <c r="I36" i="9"/>
  <c r="H36" i="9"/>
  <c r="AA37" i="9"/>
  <c r="AB40" i="9"/>
  <c r="Q37" i="9" l="1"/>
  <c r="V37" i="9"/>
  <c r="AG40" i="9"/>
  <c r="AE40" i="9"/>
  <c r="AJ40" i="9"/>
  <c r="AI40" i="9"/>
  <c r="AN40" i="9"/>
  <c r="AF40" i="9"/>
  <c r="AM40" i="9"/>
  <c r="AK40" i="9"/>
  <c r="AH40" i="9"/>
  <c r="AL40" i="9"/>
  <c r="AD40" i="9"/>
  <c r="AC37" i="9" l="1"/>
  <c r="F40" i="9"/>
  <c r="M57" i="9" s="1"/>
  <c r="Z41" i="9"/>
  <c r="Y41" i="9" s="1"/>
  <c r="X60" i="9"/>
  <c r="AS37" i="9" l="1"/>
  <c r="AQ37" i="9"/>
  <c r="AO37" i="9"/>
  <c r="AU37" i="9"/>
  <c r="AX37" i="9"/>
  <c r="AP37" i="9"/>
  <c r="AV37" i="9"/>
  <c r="AR37" i="9"/>
  <c r="AT37" i="9"/>
  <c r="AY37" i="9"/>
  <c r="AW37" i="9"/>
  <c r="N41" i="9"/>
  <c r="G37" i="9" l="1"/>
  <c r="AB41" i="9"/>
  <c r="U55" i="9" l="1"/>
  <c r="P47" i="9"/>
  <c r="H37" i="9"/>
  <c r="I37" i="9"/>
  <c r="AA38" i="9"/>
  <c r="AL41" i="9"/>
  <c r="AH41" i="9"/>
  <c r="AI41" i="9"/>
  <c r="AE41" i="9"/>
  <c r="AD41" i="9"/>
  <c r="AM41" i="9"/>
  <c r="AF41" i="9"/>
  <c r="AK41" i="9"/>
  <c r="AJ41" i="9"/>
  <c r="AN41" i="9"/>
  <c r="AG41" i="9"/>
  <c r="Q38" i="9" l="1"/>
  <c r="V38" i="9"/>
  <c r="F41" i="9"/>
  <c r="AC38" i="9" l="1"/>
  <c r="Z42" i="9"/>
  <c r="Y42" i="9" s="1"/>
  <c r="M58" i="9"/>
  <c r="X57" i="9"/>
  <c r="AP38" i="9" l="1"/>
  <c r="AO38" i="9"/>
  <c r="AX38" i="9"/>
  <c r="AQ38" i="9"/>
  <c r="AY38" i="9"/>
  <c r="AU38" i="9"/>
  <c r="AT38" i="9"/>
  <c r="AW38" i="9"/>
  <c r="AR38" i="9"/>
  <c r="AS38" i="9"/>
  <c r="AV38" i="9"/>
  <c r="N42" i="9"/>
  <c r="G38" i="9" l="1"/>
  <c r="AB42" i="9"/>
  <c r="U56" i="9" l="1"/>
  <c r="P61" i="9"/>
  <c r="I38" i="9"/>
  <c r="H38" i="9"/>
  <c r="AA39" i="9"/>
  <c r="AL42" i="9"/>
  <c r="AG42" i="9"/>
  <c r="AD42" i="9"/>
  <c r="AN42" i="9"/>
  <c r="AJ42" i="9"/>
  <c r="AK42" i="9"/>
  <c r="AI42" i="9"/>
  <c r="AH42" i="9"/>
  <c r="AM42" i="9"/>
  <c r="AF42" i="9"/>
  <c r="AE42" i="9"/>
  <c r="Q39" i="9" l="1"/>
  <c r="V39" i="9"/>
  <c r="F42" i="9"/>
  <c r="AC39" i="9" l="1"/>
  <c r="Z43" i="9"/>
  <c r="Y43" i="9" s="1"/>
  <c r="X64" i="9"/>
  <c r="M59" i="9"/>
  <c r="AY39" i="9" l="1"/>
  <c r="AX39" i="9"/>
  <c r="AO39" i="9"/>
  <c r="AP39" i="9"/>
  <c r="AQ39" i="9"/>
  <c r="AR39" i="9"/>
  <c r="AT39" i="9"/>
  <c r="AU39" i="9"/>
  <c r="AV39" i="9"/>
  <c r="AS39" i="9"/>
  <c r="AW39" i="9"/>
  <c r="N43" i="9"/>
  <c r="G39" i="9" l="1"/>
  <c r="AB43" i="9"/>
  <c r="P65" i="9" l="1"/>
  <c r="H39" i="9"/>
  <c r="I39" i="9"/>
  <c r="U61" i="9"/>
  <c r="AA40" i="9"/>
  <c r="AF43" i="9"/>
  <c r="AM43" i="9"/>
  <c r="AI43" i="9"/>
  <c r="AJ43" i="9"/>
  <c r="AK43" i="9"/>
  <c r="AG43" i="9"/>
  <c r="AD43" i="9"/>
  <c r="AE43" i="9"/>
  <c r="AL43" i="9"/>
  <c r="AN43" i="9"/>
  <c r="AH43" i="9"/>
  <c r="Q40" i="9" l="1"/>
  <c r="V40" i="9"/>
  <c r="F43" i="9"/>
  <c r="AC40" i="9" l="1"/>
  <c r="AR40" i="9"/>
  <c r="AV40" i="9"/>
  <c r="AY40" i="9"/>
  <c r="AW40" i="9"/>
  <c r="AS40" i="9"/>
  <c r="AX40" i="9"/>
  <c r="AQ40" i="9"/>
  <c r="AT40" i="9"/>
  <c r="AU40" i="9"/>
  <c r="AP40" i="9"/>
  <c r="AO40" i="9"/>
  <c r="Z44" i="9"/>
  <c r="Y44" i="9" s="1"/>
  <c r="M62" i="9"/>
  <c r="X59" i="9"/>
  <c r="G40" i="9" l="1"/>
  <c r="U60" i="9"/>
  <c r="P57" i="9"/>
  <c r="AA41" i="9"/>
  <c r="N44" i="9"/>
  <c r="AB44" i="9" s="1"/>
  <c r="H40" i="9" l="1"/>
  <c r="I40" i="9"/>
  <c r="Q41" i="9"/>
  <c r="V41" i="9"/>
  <c r="AH44" i="9"/>
  <c r="AD44" i="9"/>
  <c r="AL44" i="9"/>
  <c r="AF44" i="9"/>
  <c r="AN44" i="9"/>
  <c r="AE44" i="9"/>
  <c r="AJ44" i="9"/>
  <c r="AK44" i="9"/>
  <c r="AI44" i="9"/>
  <c r="AG44" i="9"/>
  <c r="AM44" i="9"/>
  <c r="AC41" i="9" l="1"/>
  <c r="F44" i="9"/>
  <c r="AR41" i="9" l="1"/>
  <c r="AO41" i="9"/>
  <c r="AU41" i="9"/>
  <c r="AW41" i="9"/>
  <c r="AY41" i="9"/>
  <c r="AS41" i="9"/>
  <c r="AP41" i="9"/>
  <c r="AX41" i="9"/>
  <c r="AT41" i="9"/>
  <c r="AV41" i="9"/>
  <c r="AQ41" i="9"/>
  <c r="Z45" i="9"/>
  <c r="Y45" i="9" s="1"/>
  <c r="X58" i="9"/>
  <c r="M63" i="9"/>
  <c r="G41" i="9" l="1"/>
  <c r="N45" i="9"/>
  <c r="AB45" i="9" s="1"/>
  <c r="P58" i="9" l="1"/>
  <c r="U57" i="9"/>
  <c r="I41" i="9"/>
  <c r="H41" i="9"/>
  <c r="AA42" i="9"/>
  <c r="AL45" i="9"/>
  <c r="AD45" i="9"/>
  <c r="AH45" i="9"/>
  <c r="AE45" i="9"/>
  <c r="AI45" i="9"/>
  <c r="AN45" i="9"/>
  <c r="AM45" i="9"/>
  <c r="AF45" i="9"/>
  <c r="AK45" i="9"/>
  <c r="AJ45" i="9"/>
  <c r="AG45" i="9"/>
  <c r="Q42" i="9" l="1"/>
  <c r="V42" i="9"/>
  <c r="F45" i="9"/>
  <c r="AC42" i="9" l="1"/>
  <c r="AP42" i="9"/>
  <c r="AW42" i="9"/>
  <c r="AS42" i="9"/>
  <c r="AQ42" i="9"/>
  <c r="AT42" i="9"/>
  <c r="AR42" i="9"/>
  <c r="AV42" i="9"/>
  <c r="AY42" i="9"/>
  <c r="AO42" i="9"/>
  <c r="AU42" i="9"/>
  <c r="AX42" i="9"/>
  <c r="Z46" i="9"/>
  <c r="Y46" i="9" s="1"/>
  <c r="X63" i="9"/>
  <c r="M56" i="9"/>
  <c r="G42" i="9" l="1"/>
  <c r="N46" i="9"/>
  <c r="AB46" i="9" s="1"/>
  <c r="U64" i="9" l="1"/>
  <c r="P59" i="9"/>
  <c r="I42" i="9"/>
  <c r="H42" i="9"/>
  <c r="AA43" i="9"/>
  <c r="AN46" i="9"/>
  <c r="AD46" i="9"/>
  <c r="AG46" i="9"/>
  <c r="AL46" i="9"/>
  <c r="AI46" i="9"/>
  <c r="AM46" i="9"/>
  <c r="AH46" i="9"/>
  <c r="AK46" i="9"/>
  <c r="AE46" i="9"/>
  <c r="AJ46" i="9"/>
  <c r="AF46" i="9"/>
  <c r="Q43" i="9" l="1"/>
  <c r="V43" i="9"/>
  <c r="F46" i="9"/>
  <c r="AC43" i="9" l="1"/>
  <c r="Z47" i="9"/>
  <c r="Y47" i="9" s="1"/>
  <c r="M64" i="9"/>
  <c r="X66" i="9"/>
  <c r="AT43" i="9" l="1"/>
  <c r="AP43" i="9"/>
  <c r="AX43" i="9"/>
  <c r="AO43" i="9"/>
  <c r="AR43" i="9"/>
  <c r="AY43" i="9"/>
  <c r="AS43" i="9"/>
  <c r="AQ43" i="9"/>
  <c r="AW43" i="9"/>
  <c r="AU43" i="9"/>
  <c r="AV43" i="9"/>
  <c r="N47" i="9"/>
  <c r="AB47" i="9" s="1"/>
  <c r="G43" i="9" l="1"/>
  <c r="AJ47" i="9"/>
  <c r="AM47" i="9"/>
  <c r="AE47" i="9"/>
  <c r="AK47" i="9"/>
  <c r="AF47" i="9"/>
  <c r="AH47" i="9"/>
  <c r="AN47" i="9"/>
  <c r="AL47" i="9"/>
  <c r="AI47" i="9"/>
  <c r="AD47" i="9"/>
  <c r="AG47" i="9"/>
  <c r="P62" i="9" l="1"/>
  <c r="U59" i="9"/>
  <c r="H43" i="9"/>
  <c r="I43" i="9"/>
  <c r="AA44" i="9"/>
  <c r="F47" i="9"/>
  <c r="Q44" i="9" l="1"/>
  <c r="V44" i="9"/>
  <c r="Z48" i="9"/>
  <c r="Y48" i="9" s="1"/>
  <c r="X67" i="9"/>
  <c r="M68" i="9"/>
  <c r="AC44" i="9" l="1"/>
  <c r="N48" i="9"/>
  <c r="AB48" i="9" s="1"/>
  <c r="AS44" i="9" l="1"/>
  <c r="AX44" i="9"/>
  <c r="AP44" i="9"/>
  <c r="AR44" i="9"/>
  <c r="AU44" i="9"/>
  <c r="AW44" i="9"/>
  <c r="AY44" i="9"/>
  <c r="AV44" i="9"/>
  <c r="AT44" i="9"/>
  <c r="AO44" i="9"/>
  <c r="AQ44" i="9"/>
  <c r="AN48" i="9"/>
  <c r="AL48" i="9"/>
  <c r="AJ48" i="9"/>
  <c r="AK48" i="9"/>
  <c r="AG48" i="9"/>
  <c r="AM48" i="9"/>
  <c r="AE48" i="9"/>
  <c r="AH48" i="9"/>
  <c r="AD48" i="9"/>
  <c r="AF48" i="9"/>
  <c r="AI48" i="9"/>
  <c r="G44" i="9" l="1"/>
  <c r="F48" i="9"/>
  <c r="P63" i="9" l="1"/>
  <c r="U58" i="9"/>
  <c r="H44" i="9"/>
  <c r="I44" i="9"/>
  <c r="AA45" i="9"/>
  <c r="Z49" i="9"/>
  <c r="Y49" i="9" s="1"/>
  <c r="M70" i="9"/>
  <c r="X65" i="9"/>
  <c r="Q45" i="9" l="1"/>
  <c r="V45" i="9"/>
  <c r="N49" i="9"/>
  <c r="AB49" i="9" s="1"/>
  <c r="AC45" i="9" l="1"/>
  <c r="AD49" i="9"/>
  <c r="AK49" i="9"/>
  <c r="AE49" i="9"/>
  <c r="AF49" i="9"/>
  <c r="AJ49" i="9"/>
  <c r="AI49" i="9"/>
  <c r="AM49" i="9"/>
  <c r="AN49" i="9"/>
  <c r="AL49" i="9"/>
  <c r="AH49" i="9"/>
  <c r="AG49" i="9"/>
  <c r="AY45" i="9" l="1"/>
  <c r="AS45" i="9"/>
  <c r="AT45" i="9"/>
  <c r="AR45" i="9"/>
  <c r="AP45" i="9"/>
  <c r="AQ45" i="9"/>
  <c r="AX45" i="9"/>
  <c r="AU45" i="9"/>
  <c r="AW45" i="9"/>
  <c r="AO45" i="9"/>
  <c r="AV45" i="9"/>
  <c r="F49" i="9"/>
  <c r="G45" i="9" l="1"/>
  <c r="H45" i="9" s="1"/>
  <c r="U63" i="9"/>
  <c r="P56" i="9"/>
  <c r="AA46" i="9"/>
  <c r="Z50" i="9"/>
  <c r="Y50" i="9" s="1"/>
  <c r="X62" i="9"/>
  <c r="M73" i="9"/>
  <c r="I45" i="9" l="1"/>
  <c r="Q46" i="9"/>
  <c r="V46" i="9"/>
  <c r="N50" i="9"/>
  <c r="AC46" i="9" l="1"/>
  <c r="AB50" i="9"/>
  <c r="AV46" i="9" l="1"/>
  <c r="AR46" i="9"/>
  <c r="AO46" i="9"/>
  <c r="AY46" i="9"/>
  <c r="AU46" i="9"/>
  <c r="AP46" i="9"/>
  <c r="AS46" i="9"/>
  <c r="AX46" i="9"/>
  <c r="AT46" i="9"/>
  <c r="AW46" i="9"/>
  <c r="AQ46" i="9"/>
  <c r="AF50" i="9"/>
  <c r="AG50" i="9"/>
  <c r="AE50" i="9"/>
  <c r="AL50" i="9"/>
  <c r="AH50" i="9"/>
  <c r="AD50" i="9"/>
  <c r="AJ50" i="9"/>
  <c r="AM50" i="9"/>
  <c r="AI50" i="9"/>
  <c r="AK50" i="9"/>
  <c r="AN50" i="9"/>
  <c r="G46" i="9" l="1"/>
  <c r="F50" i="9"/>
  <c r="P64" i="9" l="1"/>
  <c r="U66" i="9"/>
  <c r="I46" i="9"/>
  <c r="H46" i="9"/>
  <c r="AA47" i="9"/>
  <c r="Z51" i="9"/>
  <c r="Y51" i="9" s="1"/>
  <c r="X72" i="9"/>
  <c r="M60" i="9"/>
  <c r="Q47" i="9" l="1"/>
  <c r="V47" i="9"/>
  <c r="N51" i="9"/>
  <c r="AC47" i="9" l="1"/>
  <c r="AB51" i="9"/>
  <c r="AP47" i="9" l="1"/>
  <c r="AU47" i="9"/>
  <c r="AT47" i="9"/>
  <c r="AS47" i="9"/>
  <c r="AY47" i="9"/>
  <c r="AV47" i="9"/>
  <c r="AR47" i="9"/>
  <c r="AW47" i="9"/>
  <c r="AQ47" i="9"/>
  <c r="AO47" i="9"/>
  <c r="AX47" i="9"/>
  <c r="AJ51" i="9"/>
  <c r="AF51" i="9"/>
  <c r="AI51" i="9"/>
  <c r="AK51" i="9"/>
  <c r="AN51" i="9"/>
  <c r="AH51" i="9"/>
  <c r="AM51" i="9"/>
  <c r="AD51" i="9"/>
  <c r="AL51" i="9"/>
  <c r="AE51" i="9"/>
  <c r="AG51" i="9"/>
  <c r="G47" i="9" l="1"/>
  <c r="F51" i="9"/>
  <c r="P68" i="9" l="1"/>
  <c r="U67" i="9"/>
  <c r="I47" i="9"/>
  <c r="H47" i="9"/>
  <c r="AA48" i="9"/>
  <c r="Z52" i="9"/>
  <c r="Y52" i="9" s="1"/>
  <c r="X71" i="9"/>
  <c r="M69" i="9"/>
  <c r="Q48" i="9" l="1"/>
  <c r="V48" i="9"/>
  <c r="N52" i="9"/>
  <c r="AB52" i="9" s="1"/>
  <c r="AC48" i="9" l="1"/>
  <c r="AH52" i="9"/>
  <c r="AG52" i="9"/>
  <c r="AL52" i="9"/>
  <c r="AN52" i="9"/>
  <c r="AJ52" i="9"/>
  <c r="AF52" i="9"/>
  <c r="AK52" i="9"/>
  <c r="AE52" i="9"/>
  <c r="AD52" i="9"/>
  <c r="AI52" i="9"/>
  <c r="AM52" i="9"/>
  <c r="AP48" i="9" l="1"/>
  <c r="AX48" i="9"/>
  <c r="AS48" i="9"/>
  <c r="AV48" i="9"/>
  <c r="AO48" i="9"/>
  <c r="AT48" i="9"/>
  <c r="AU48" i="9"/>
  <c r="AW48" i="9"/>
  <c r="AY48" i="9"/>
  <c r="AR48" i="9"/>
  <c r="AQ48" i="9"/>
  <c r="F52" i="9"/>
  <c r="G48" i="9" l="1"/>
  <c r="Z53" i="9"/>
  <c r="Y53" i="9" s="1"/>
  <c r="X70" i="9"/>
  <c r="M66" i="9"/>
  <c r="U65" i="9" l="1"/>
  <c r="P70" i="9"/>
  <c r="I48" i="9"/>
  <c r="H48" i="9"/>
  <c r="AA49" i="9"/>
  <c r="N53" i="9"/>
  <c r="AB53" i="9" s="1"/>
  <c r="Q49" i="9" l="1"/>
  <c r="V49" i="9"/>
  <c r="AI53" i="9"/>
  <c r="AG53" i="9"/>
  <c r="AJ53" i="9"/>
  <c r="AF53" i="9"/>
  <c r="AK53" i="9"/>
  <c r="AM53" i="9"/>
  <c r="AN53" i="9"/>
  <c r="AD53" i="9"/>
  <c r="AL53" i="9"/>
  <c r="AE53" i="9"/>
  <c r="AH53" i="9"/>
  <c r="AC49" i="9" l="1"/>
  <c r="F53" i="9"/>
  <c r="AX49" i="9" l="1"/>
  <c r="AU49" i="9"/>
  <c r="AV49" i="9"/>
  <c r="AY49" i="9"/>
  <c r="AO49" i="9"/>
  <c r="AQ49" i="9"/>
  <c r="AS49" i="9"/>
  <c r="AR49" i="9"/>
  <c r="AW49" i="9"/>
  <c r="AP49" i="9"/>
  <c r="AT49" i="9"/>
  <c r="Z54" i="9"/>
  <c r="Y54" i="9" s="1"/>
  <c r="M72" i="9"/>
  <c r="X69" i="9"/>
  <c r="G49" i="9" l="1"/>
  <c r="N54" i="9"/>
  <c r="U62" i="9" l="1"/>
  <c r="P73" i="9"/>
  <c r="H49" i="9"/>
  <c r="I49" i="9"/>
  <c r="AA50" i="9"/>
  <c r="AB54" i="9"/>
  <c r="Q50" i="9" l="1"/>
  <c r="V50" i="9"/>
  <c r="AL54" i="9"/>
  <c r="AJ54" i="9"/>
  <c r="AM54" i="9"/>
  <c r="AH54" i="9"/>
  <c r="AG54" i="9"/>
  <c r="AE54" i="9"/>
  <c r="AN54" i="9"/>
  <c r="AF54" i="9"/>
  <c r="AD54" i="9"/>
  <c r="AK54" i="9"/>
  <c r="AI54" i="9"/>
  <c r="AC50" i="9" l="1"/>
  <c r="F54" i="9"/>
  <c r="AR50" i="9" l="1"/>
  <c r="AU50" i="9"/>
  <c r="AQ50" i="9"/>
  <c r="AV50" i="9"/>
  <c r="AW50" i="9"/>
  <c r="AX50" i="9"/>
  <c r="AS50" i="9"/>
  <c r="AP50" i="9"/>
  <c r="AT50" i="9"/>
  <c r="AO50" i="9"/>
  <c r="AY50" i="9"/>
  <c r="Z55" i="9"/>
  <c r="Y55" i="9" s="1"/>
  <c r="M71" i="9"/>
  <c r="X68" i="9"/>
  <c r="G50" i="9" l="1"/>
  <c r="N55" i="9"/>
  <c r="U72" i="9" l="1"/>
  <c r="P60" i="9"/>
  <c r="H50" i="9"/>
  <c r="I50" i="9"/>
  <c r="AA51" i="9"/>
  <c r="AB55" i="9"/>
  <c r="Q51" i="9" l="1"/>
  <c r="V51" i="9"/>
  <c r="AI55" i="9"/>
  <c r="AG55" i="9"/>
  <c r="AL55" i="9"/>
  <c r="AE55" i="9"/>
  <c r="AK55" i="9"/>
  <c r="AN55" i="9"/>
  <c r="AJ55" i="9"/>
  <c r="AM55" i="9"/>
  <c r="AH55" i="9"/>
  <c r="AF55" i="9"/>
  <c r="AD55" i="9"/>
  <c r="AC51" i="9" l="1"/>
  <c r="F55" i="9"/>
  <c r="Z56" i="9"/>
  <c r="Y56" i="9" s="1"/>
  <c r="M67" i="9"/>
  <c r="X73" i="9"/>
  <c r="AX51" i="9" l="1"/>
  <c r="AQ51" i="9"/>
  <c r="AW51" i="9"/>
  <c r="AV51" i="9"/>
  <c r="AP51" i="9"/>
  <c r="AR51" i="9"/>
  <c r="AT51" i="9"/>
  <c r="AS51" i="9"/>
  <c r="AO51" i="9"/>
  <c r="AY51" i="9"/>
  <c r="AU51" i="9"/>
  <c r="N56" i="9"/>
  <c r="AB56" i="9" s="1"/>
  <c r="G51" i="9" l="1"/>
  <c r="AE56" i="9"/>
  <c r="AH56" i="9"/>
  <c r="AD56" i="9"/>
  <c r="AI56" i="9"/>
  <c r="AJ56" i="9"/>
  <c r="AL56" i="9"/>
  <c r="AK56" i="9"/>
  <c r="AF56" i="9"/>
  <c r="AG56" i="9"/>
  <c r="AN56" i="9"/>
  <c r="AM56" i="9"/>
  <c r="P69" i="9" l="1"/>
  <c r="U71" i="9"/>
  <c r="H51" i="9"/>
  <c r="I51" i="9"/>
  <c r="AA52" i="9"/>
  <c r="F56" i="9"/>
  <c r="Q52" i="9" l="1"/>
  <c r="V52" i="9"/>
  <c r="Z57" i="9"/>
  <c r="Y57" i="9" s="1"/>
  <c r="X75" i="9"/>
  <c r="M89" i="9"/>
  <c r="AC52" i="9" l="1"/>
  <c r="N57" i="9"/>
  <c r="AP52" i="9" l="1"/>
  <c r="AY52" i="9"/>
  <c r="AO52" i="9"/>
  <c r="AU52" i="9"/>
  <c r="AT52" i="9"/>
  <c r="AS52" i="9"/>
  <c r="AR52" i="9"/>
  <c r="AV52" i="9"/>
  <c r="AX52" i="9"/>
  <c r="AQ52" i="9"/>
  <c r="AW52" i="9"/>
  <c r="AB57" i="9"/>
  <c r="G52" i="9" l="1"/>
  <c r="I52" i="9" s="1"/>
  <c r="P66" i="9"/>
  <c r="U70" i="9"/>
  <c r="AA53" i="9"/>
  <c r="AN57" i="9"/>
  <c r="AF57" i="9"/>
  <c r="AG57" i="9"/>
  <c r="AJ57" i="9"/>
  <c r="AH57" i="9"/>
  <c r="AL57" i="9"/>
  <c r="AE57" i="9"/>
  <c r="AK57" i="9"/>
  <c r="AD57" i="9"/>
  <c r="AM57" i="9"/>
  <c r="AI57" i="9"/>
  <c r="H52" i="9" l="1"/>
  <c r="Q53" i="9"/>
  <c r="V53" i="9"/>
  <c r="F57" i="9"/>
  <c r="AC53" i="9" l="1"/>
  <c r="Z58" i="9"/>
  <c r="Y58" i="9" s="1"/>
  <c r="M76" i="9"/>
  <c r="X78" i="9"/>
  <c r="AV53" i="9" l="1"/>
  <c r="AP53" i="9"/>
  <c r="AW53" i="9"/>
  <c r="AT53" i="9"/>
  <c r="AX53" i="9"/>
  <c r="AU53" i="9"/>
  <c r="AY53" i="9"/>
  <c r="AQ53" i="9"/>
  <c r="AR53" i="9"/>
  <c r="AO53" i="9"/>
  <c r="AS53" i="9"/>
  <c r="N58" i="9"/>
  <c r="G53" i="9" l="1"/>
  <c r="AB58" i="9"/>
  <c r="U69" i="9" l="1"/>
  <c r="P72" i="9"/>
  <c r="I53" i="9"/>
  <c r="H53" i="9"/>
  <c r="AA54" i="9"/>
  <c r="AD58" i="9"/>
  <c r="AM58" i="9"/>
  <c r="AE58" i="9"/>
  <c r="AF58" i="9"/>
  <c r="AN58" i="9"/>
  <c r="AH58" i="9"/>
  <c r="AI58" i="9"/>
  <c r="AK58" i="9"/>
  <c r="AL58" i="9"/>
  <c r="AG58" i="9"/>
  <c r="AJ58" i="9"/>
  <c r="Q54" i="9" l="1"/>
  <c r="V54" i="9"/>
  <c r="F58" i="9"/>
  <c r="AC54" i="9" l="1"/>
  <c r="Z59" i="9"/>
  <c r="Y59" i="9" s="1"/>
  <c r="M77" i="9"/>
  <c r="X76" i="9"/>
  <c r="AQ54" i="9" l="1"/>
  <c r="AP54" i="9"/>
  <c r="AV54" i="9"/>
  <c r="AT54" i="9"/>
  <c r="AX54" i="9"/>
  <c r="AW54" i="9"/>
  <c r="AU54" i="9"/>
  <c r="AO54" i="9"/>
  <c r="AR54" i="9"/>
  <c r="AY54" i="9"/>
  <c r="AS54" i="9"/>
  <c r="N59" i="9"/>
  <c r="G54" i="9" l="1"/>
  <c r="AB59" i="9"/>
  <c r="U68" i="9" l="1"/>
  <c r="P71" i="9"/>
  <c r="I54" i="9"/>
  <c r="H54" i="9"/>
  <c r="AA55" i="9"/>
  <c r="AD59" i="9"/>
  <c r="AJ59" i="9"/>
  <c r="AE59" i="9"/>
  <c r="AF59" i="9"/>
  <c r="AI59" i="9"/>
  <c r="AN59" i="9"/>
  <c r="AG59" i="9"/>
  <c r="AK59" i="9"/>
  <c r="AH59" i="9"/>
  <c r="AM59" i="9"/>
  <c r="AL59" i="9"/>
  <c r="Q55" i="9" l="1"/>
  <c r="V55" i="9"/>
  <c r="F59" i="9"/>
  <c r="AC55" i="9" l="1"/>
  <c r="Z60" i="9"/>
  <c r="Y60" i="9" s="1"/>
  <c r="M82" i="9"/>
  <c r="X80" i="9"/>
  <c r="AP55" i="9" l="1"/>
  <c r="AS55" i="9"/>
  <c r="AW55" i="9"/>
  <c r="AT55" i="9"/>
  <c r="AV55" i="9"/>
  <c r="AY55" i="9"/>
  <c r="AU55" i="9"/>
  <c r="AR55" i="9"/>
  <c r="AQ55" i="9"/>
  <c r="AO55" i="9"/>
  <c r="AX55" i="9"/>
  <c r="N60" i="9"/>
  <c r="AB60" i="9" s="1"/>
  <c r="G55" i="9" l="1"/>
  <c r="AI60" i="9"/>
  <c r="AD60" i="9"/>
  <c r="AL60" i="9"/>
  <c r="AJ60" i="9"/>
  <c r="AH60" i="9"/>
  <c r="AG60" i="9"/>
  <c r="AN60" i="9"/>
  <c r="AM60" i="9"/>
  <c r="AF60" i="9"/>
  <c r="AE60" i="9"/>
  <c r="AK60" i="9"/>
  <c r="U73" i="9" l="1"/>
  <c r="P67" i="9"/>
  <c r="I55" i="9"/>
  <c r="H55" i="9"/>
  <c r="AA56" i="9"/>
  <c r="F60" i="9"/>
  <c r="Q56" i="9" l="1"/>
  <c r="V56" i="9"/>
  <c r="Z61" i="9"/>
  <c r="Y61" i="9" s="1"/>
  <c r="X81" i="9"/>
  <c r="M78" i="9"/>
  <c r="AC56" i="9" l="1"/>
  <c r="N61" i="9"/>
  <c r="AB61" i="9" s="1"/>
  <c r="AR56" i="9" l="1"/>
  <c r="AW56" i="9"/>
  <c r="AQ56" i="9"/>
  <c r="AV56" i="9"/>
  <c r="AO56" i="9"/>
  <c r="AX56" i="9"/>
  <c r="AT56" i="9"/>
  <c r="AU56" i="9"/>
  <c r="AS56" i="9"/>
  <c r="AY56" i="9"/>
  <c r="AP56" i="9"/>
  <c r="AI61" i="9"/>
  <c r="AN61" i="9"/>
  <c r="AG61" i="9"/>
  <c r="AH61" i="9"/>
  <c r="AJ61" i="9"/>
  <c r="AD61" i="9"/>
  <c r="AE61" i="9"/>
  <c r="AF61" i="9"/>
  <c r="AM61" i="9"/>
  <c r="AK61" i="9"/>
  <c r="AL61" i="9"/>
  <c r="G56" i="9" l="1"/>
  <c r="F61" i="9"/>
  <c r="P89" i="9" l="1"/>
  <c r="U75" i="9"/>
  <c r="H56" i="9"/>
  <c r="I56" i="9"/>
  <c r="AA57" i="9"/>
  <c r="Z62" i="9"/>
  <c r="Y62" i="9" s="1"/>
  <c r="M79" i="9"/>
  <c r="X77" i="9"/>
  <c r="Q57" i="9" l="1"/>
  <c r="V57" i="9"/>
  <c r="N62" i="9"/>
  <c r="AB62" i="9" s="1"/>
  <c r="AC57" i="9" l="1"/>
  <c r="AH62" i="9"/>
  <c r="AE62" i="9"/>
  <c r="AG62" i="9"/>
  <c r="AJ62" i="9"/>
  <c r="AL62" i="9"/>
  <c r="AN62" i="9"/>
  <c r="AK62" i="9"/>
  <c r="AM62" i="9"/>
  <c r="AD62" i="9"/>
  <c r="AI62" i="9"/>
  <c r="AF62" i="9"/>
  <c r="AO57" i="9" l="1"/>
  <c r="AT57" i="9"/>
  <c r="AX57" i="9"/>
  <c r="AP57" i="9"/>
  <c r="AQ57" i="9"/>
  <c r="AR57" i="9"/>
  <c r="AW57" i="9"/>
  <c r="AY57" i="9"/>
  <c r="AS57" i="9"/>
  <c r="AU57" i="9"/>
  <c r="AV57" i="9"/>
  <c r="F62" i="9"/>
  <c r="G57" i="9" l="1"/>
  <c r="Z63" i="9"/>
  <c r="Y63" i="9" s="1"/>
  <c r="M75" i="9"/>
  <c r="X79" i="9"/>
  <c r="U78" i="9" l="1"/>
  <c r="P76" i="9"/>
  <c r="I57" i="9"/>
  <c r="H57" i="9"/>
  <c r="AA58" i="9"/>
  <c r="N63" i="9"/>
  <c r="Q58" i="9" l="1"/>
  <c r="V58" i="9"/>
  <c r="AB63" i="9"/>
  <c r="AC58" i="9" l="1"/>
  <c r="AM63" i="9"/>
  <c r="AL63" i="9"/>
  <c r="AN63" i="9"/>
  <c r="AI63" i="9"/>
  <c r="AH63" i="9"/>
  <c r="AE63" i="9"/>
  <c r="AJ63" i="9"/>
  <c r="AK63" i="9"/>
  <c r="AF63" i="9"/>
  <c r="AD63" i="9"/>
  <c r="AG63" i="9"/>
  <c r="AR58" i="9" l="1"/>
  <c r="AU58" i="9"/>
  <c r="AS58" i="9"/>
  <c r="AW58" i="9"/>
  <c r="AT58" i="9"/>
  <c r="AO58" i="9"/>
  <c r="AV58" i="9"/>
  <c r="AX58" i="9"/>
  <c r="AY58" i="9"/>
  <c r="AP58" i="9"/>
  <c r="AQ58" i="9"/>
  <c r="F63" i="9"/>
  <c r="G58" i="9" l="1"/>
  <c r="H58" i="9" s="1"/>
  <c r="U76" i="9"/>
  <c r="P77" i="9"/>
  <c r="AA59" i="9"/>
  <c r="Z64" i="9"/>
  <c r="Y64" i="9" s="1"/>
  <c r="M74" i="9"/>
  <c r="X82" i="9"/>
  <c r="I58" i="9" l="1"/>
  <c r="Q59" i="9"/>
  <c r="V59" i="9"/>
  <c r="N64" i="9"/>
  <c r="AC59" i="9" l="1"/>
  <c r="AB64" i="9"/>
  <c r="AW59" i="9" l="1"/>
  <c r="AV59" i="9"/>
  <c r="AQ59" i="9"/>
  <c r="AY59" i="9"/>
  <c r="AO59" i="9"/>
  <c r="AX59" i="9"/>
  <c r="AT59" i="9"/>
  <c r="AR59" i="9"/>
  <c r="AU59" i="9"/>
  <c r="AP59" i="9"/>
  <c r="AS59" i="9"/>
  <c r="AD64" i="9"/>
  <c r="AF64" i="9"/>
  <c r="AL64" i="9"/>
  <c r="AN64" i="9"/>
  <c r="AK64" i="9"/>
  <c r="AE64" i="9"/>
  <c r="AG64" i="9"/>
  <c r="AJ64" i="9"/>
  <c r="AH64" i="9"/>
  <c r="AM64" i="9"/>
  <c r="AI64" i="9"/>
  <c r="G59" i="9" l="1"/>
  <c r="F64" i="9"/>
  <c r="U80" i="9" l="1"/>
  <c r="P82" i="9"/>
  <c r="H59" i="9"/>
  <c r="I59" i="9"/>
  <c r="AA60" i="9"/>
  <c r="Z65" i="9"/>
  <c r="Y65" i="9" s="1"/>
  <c r="X84" i="9"/>
  <c r="M81" i="9"/>
  <c r="Q60" i="9" l="1"/>
  <c r="V60" i="9"/>
  <c r="N65" i="9"/>
  <c r="AB65" i="9" s="1"/>
  <c r="AC60" i="9" l="1"/>
  <c r="AJ65" i="9"/>
  <c r="AH65" i="9"/>
  <c r="AK65" i="9"/>
  <c r="AL65" i="9"/>
  <c r="AG65" i="9"/>
  <c r="AF65" i="9"/>
  <c r="AM65" i="9"/>
  <c r="AD65" i="9"/>
  <c r="AI65" i="9"/>
  <c r="AN65" i="9"/>
  <c r="AE65" i="9"/>
  <c r="AY60" i="9" l="1"/>
  <c r="AQ60" i="9"/>
  <c r="AV60" i="9"/>
  <c r="AR60" i="9"/>
  <c r="AT60" i="9"/>
  <c r="AW60" i="9"/>
  <c r="AX60" i="9"/>
  <c r="AU60" i="9"/>
  <c r="AP60" i="9"/>
  <c r="AS60" i="9"/>
  <c r="AO60" i="9"/>
  <c r="F65" i="9"/>
  <c r="G60" i="9" l="1"/>
  <c r="P78" i="9"/>
  <c r="U81" i="9"/>
  <c r="I60" i="9"/>
  <c r="H60" i="9"/>
  <c r="AA61" i="9"/>
  <c r="Z66" i="9"/>
  <c r="Y66" i="9" s="1"/>
  <c r="M88" i="9"/>
  <c r="X74" i="9"/>
  <c r="Q61" i="9" l="1"/>
  <c r="V61" i="9"/>
  <c r="N66" i="9"/>
  <c r="AC61" i="9" l="1"/>
  <c r="AB66" i="9"/>
  <c r="AX61" i="9" l="1"/>
  <c r="AO61" i="9"/>
  <c r="AV61" i="9"/>
  <c r="AP61" i="9"/>
  <c r="AW61" i="9"/>
  <c r="AQ61" i="9"/>
  <c r="AU61" i="9"/>
  <c r="AR61" i="9"/>
  <c r="AS61" i="9"/>
  <c r="AT61" i="9"/>
  <c r="AY61" i="9"/>
  <c r="AD66" i="9"/>
  <c r="AF66" i="9"/>
  <c r="AG66" i="9"/>
  <c r="AL66" i="9"/>
  <c r="AJ66" i="9"/>
  <c r="AE66" i="9"/>
  <c r="AH66" i="9"/>
  <c r="AK66" i="9"/>
  <c r="AI66" i="9"/>
  <c r="AN66" i="9"/>
  <c r="AM66" i="9"/>
  <c r="G61" i="9" l="1"/>
  <c r="F66" i="9"/>
  <c r="U77" i="9" l="1"/>
  <c r="P79" i="9"/>
  <c r="H61" i="9"/>
  <c r="I61" i="9"/>
  <c r="AA62" i="9"/>
  <c r="Z67" i="9"/>
  <c r="Y67" i="9" s="1"/>
  <c r="X91" i="9"/>
  <c r="M80" i="9"/>
  <c r="Q62" i="9" l="1"/>
  <c r="V62" i="9"/>
  <c r="N67" i="9"/>
  <c r="AB67" i="9" s="1"/>
  <c r="AC62" i="9" l="1"/>
  <c r="AF67" i="9"/>
  <c r="AK67" i="9"/>
  <c r="AM67" i="9"/>
  <c r="AE67" i="9"/>
  <c r="AH67" i="9"/>
  <c r="AG67" i="9"/>
  <c r="AJ67" i="9"/>
  <c r="AD67" i="9"/>
  <c r="AI67" i="9"/>
  <c r="AN67" i="9"/>
  <c r="AL67" i="9"/>
  <c r="AO62" i="9" l="1"/>
  <c r="AQ62" i="9"/>
  <c r="AR62" i="9"/>
  <c r="AV62" i="9"/>
  <c r="AU62" i="9"/>
  <c r="AY62" i="9"/>
  <c r="AT62" i="9"/>
  <c r="AP62" i="9"/>
  <c r="AS62" i="9"/>
  <c r="AW62" i="9"/>
  <c r="AX62" i="9"/>
  <c r="F67" i="9"/>
  <c r="G62" i="9" l="1"/>
  <c r="Z68" i="9"/>
  <c r="Y68" i="9" s="1"/>
  <c r="X89" i="9"/>
  <c r="M91" i="9"/>
  <c r="U79" i="9" l="1"/>
  <c r="P75" i="9"/>
  <c r="I62" i="9"/>
  <c r="H62" i="9"/>
  <c r="AA63" i="9"/>
  <c r="N68" i="9"/>
  <c r="Q63" i="9" l="1"/>
  <c r="V63" i="9"/>
  <c r="AB68" i="9"/>
  <c r="AC63" i="9" l="1"/>
  <c r="AN68" i="9"/>
  <c r="AG68" i="9"/>
  <c r="AD68" i="9"/>
  <c r="AL68" i="9"/>
  <c r="AM68" i="9"/>
  <c r="AH68" i="9"/>
  <c r="AF68" i="9"/>
  <c r="AK68" i="9"/>
  <c r="AI68" i="9"/>
  <c r="AJ68" i="9"/>
  <c r="AE68" i="9"/>
  <c r="AR63" i="9" l="1"/>
  <c r="AS63" i="9"/>
  <c r="AV63" i="9"/>
  <c r="AO63" i="9"/>
  <c r="AW63" i="9"/>
  <c r="AX63" i="9"/>
  <c r="AQ63" i="9"/>
  <c r="AP63" i="9"/>
  <c r="AY63" i="9"/>
  <c r="AT63" i="9"/>
  <c r="AU63" i="9"/>
  <c r="F68" i="9"/>
  <c r="G63" i="9" l="1"/>
  <c r="Z69" i="9"/>
  <c r="Y69" i="9" s="1"/>
  <c r="M90" i="9"/>
  <c r="X86" i="9"/>
  <c r="P74" i="9" l="1"/>
  <c r="U82" i="9"/>
  <c r="I63" i="9"/>
  <c r="H63" i="9"/>
  <c r="AA64" i="9"/>
  <c r="N69" i="9"/>
  <c r="AB69" i="9" s="1"/>
  <c r="Q64" i="9" l="1"/>
  <c r="V64" i="9"/>
  <c r="AI69" i="9"/>
  <c r="AG69" i="9"/>
  <c r="AF69" i="9"/>
  <c r="AJ69" i="9"/>
  <c r="AE69" i="9"/>
  <c r="AD69" i="9"/>
  <c r="AH69" i="9"/>
  <c r="AK69" i="9"/>
  <c r="AN69" i="9"/>
  <c r="AM69" i="9"/>
  <c r="AL69" i="9"/>
  <c r="AC64" i="9" l="1"/>
  <c r="F69" i="9"/>
  <c r="AR64" i="9" l="1"/>
  <c r="AX64" i="9"/>
  <c r="AQ64" i="9"/>
  <c r="AS64" i="9"/>
  <c r="AT64" i="9"/>
  <c r="AU64" i="9"/>
  <c r="AV64" i="9"/>
  <c r="AP64" i="9"/>
  <c r="AW64" i="9"/>
  <c r="AY64" i="9"/>
  <c r="AO64" i="9"/>
  <c r="Z70" i="9"/>
  <c r="Y70" i="9" s="1"/>
  <c r="M87" i="9"/>
  <c r="X90" i="9"/>
  <c r="G64" i="9" l="1"/>
  <c r="P81" i="9"/>
  <c r="U84" i="9"/>
  <c r="H64" i="9"/>
  <c r="I64" i="9"/>
  <c r="AA65" i="9"/>
  <c r="N70" i="9"/>
  <c r="AB70" i="9" s="1"/>
  <c r="Q65" i="9" l="1"/>
  <c r="V65" i="9"/>
  <c r="AI70" i="9"/>
  <c r="AL70" i="9"/>
  <c r="AD70" i="9"/>
  <c r="AF70" i="9"/>
  <c r="AE70" i="9"/>
  <c r="AG70" i="9"/>
  <c r="AJ70" i="9"/>
  <c r="AK70" i="9"/>
  <c r="AH70" i="9"/>
  <c r="AM70" i="9"/>
  <c r="AN70" i="9"/>
  <c r="AC65" i="9" l="1"/>
  <c r="F70" i="9"/>
  <c r="AW65" i="9" l="1"/>
  <c r="AO65" i="9"/>
  <c r="AP65" i="9"/>
  <c r="AR65" i="9"/>
  <c r="AT65" i="9"/>
  <c r="AS65" i="9"/>
  <c r="AQ65" i="9"/>
  <c r="AY65" i="9"/>
  <c r="AV65" i="9"/>
  <c r="AU65" i="9"/>
  <c r="AX65" i="9"/>
  <c r="Z71" i="9"/>
  <c r="Y71" i="9" s="1"/>
  <c r="M85" i="9"/>
  <c r="X88" i="9"/>
  <c r="G65" i="9" l="1"/>
  <c r="N71" i="9"/>
  <c r="P88" i="9" l="1"/>
  <c r="U74" i="9"/>
  <c r="H65" i="9"/>
  <c r="I65" i="9"/>
  <c r="AA66" i="9"/>
  <c r="AB71" i="9"/>
  <c r="Q66" i="9" l="1"/>
  <c r="V66" i="9"/>
  <c r="AD71" i="9"/>
  <c r="AI71" i="9"/>
  <c r="AK71" i="9"/>
  <c r="AJ71" i="9"/>
  <c r="AM71" i="9"/>
  <c r="AE71" i="9"/>
  <c r="AG71" i="9"/>
  <c r="AF71" i="9"/>
  <c r="AN71" i="9"/>
  <c r="AH71" i="9"/>
  <c r="AL71" i="9"/>
  <c r="AC66" i="9" l="1"/>
  <c r="F71" i="9"/>
  <c r="AO66" i="9" l="1"/>
  <c r="AT66" i="9"/>
  <c r="AQ66" i="9"/>
  <c r="AY66" i="9"/>
  <c r="AR66" i="9"/>
  <c r="AU66" i="9"/>
  <c r="AS66" i="9"/>
  <c r="AW66" i="9"/>
  <c r="AV66" i="9"/>
  <c r="AX66" i="9"/>
  <c r="AP66" i="9"/>
  <c r="Z72" i="9"/>
  <c r="Y72" i="9" s="1"/>
  <c r="X85" i="9"/>
  <c r="M83" i="9"/>
  <c r="G66" i="9" l="1"/>
  <c r="N72" i="9"/>
  <c r="AB72" i="9" s="1"/>
  <c r="P80" i="9" l="1"/>
  <c r="U91" i="9"/>
  <c r="I66" i="9"/>
  <c r="H66" i="9"/>
  <c r="AA67" i="9"/>
  <c r="AI72" i="9"/>
  <c r="AE72" i="9"/>
  <c r="AK72" i="9"/>
  <c r="AD72" i="9"/>
  <c r="AG72" i="9"/>
  <c r="AH72" i="9"/>
  <c r="AN72" i="9"/>
  <c r="AM72" i="9"/>
  <c r="AF72" i="9"/>
  <c r="AJ72" i="9"/>
  <c r="AL72" i="9"/>
  <c r="Q67" i="9" l="1"/>
  <c r="V67" i="9"/>
  <c r="F72" i="9"/>
  <c r="AC67" i="9" l="1"/>
  <c r="AT67" i="9" s="1"/>
  <c r="AX67" i="9"/>
  <c r="AU67" i="9"/>
  <c r="AQ67" i="9"/>
  <c r="AY67" i="9"/>
  <c r="AV67" i="9"/>
  <c r="AS67" i="9"/>
  <c r="AO67" i="9"/>
  <c r="AW67" i="9"/>
  <c r="AP67" i="9"/>
  <c r="AR67" i="9"/>
  <c r="Z73" i="9"/>
  <c r="Y73" i="9" s="1"/>
  <c r="X87" i="9"/>
  <c r="M84" i="9"/>
  <c r="G67" i="9" l="1"/>
  <c r="N73" i="9"/>
  <c r="U89" i="9" l="1"/>
  <c r="P91" i="9"/>
  <c r="H67" i="9"/>
  <c r="I67" i="9"/>
  <c r="AA68" i="9"/>
  <c r="AB73" i="9"/>
  <c r="Q68" i="9" l="1"/>
  <c r="V68" i="9"/>
  <c r="AD73" i="9"/>
  <c r="AJ73" i="9"/>
  <c r="AK73" i="9"/>
  <c r="AI73" i="9"/>
  <c r="AM73" i="9"/>
  <c r="AL73" i="9"/>
  <c r="AH73" i="9"/>
  <c r="AF73" i="9"/>
  <c r="AN73" i="9"/>
  <c r="AG73" i="9"/>
  <c r="AE73" i="9"/>
  <c r="AC68" i="9" l="1"/>
  <c r="F73" i="9"/>
  <c r="AO68" i="9" l="1"/>
  <c r="AU68" i="9"/>
  <c r="AQ68" i="9"/>
  <c r="AW68" i="9"/>
  <c r="AV68" i="9"/>
  <c r="AX68" i="9"/>
  <c r="AR68" i="9"/>
  <c r="AS68" i="9"/>
  <c r="AT68" i="9"/>
  <c r="AY68" i="9"/>
  <c r="AP68" i="9"/>
  <c r="Z74" i="9"/>
  <c r="Y74" i="9" s="1"/>
  <c r="M86" i="9"/>
  <c r="X83" i="9"/>
  <c r="G68" i="9" l="1"/>
  <c r="N74" i="9"/>
  <c r="AB74" i="9" s="1"/>
  <c r="P90" i="9" l="1"/>
  <c r="U86" i="9"/>
  <c r="H68" i="9"/>
  <c r="I68" i="9"/>
  <c r="AA69" i="9"/>
  <c r="AN74" i="9"/>
  <c r="AK74" i="9"/>
  <c r="AM74" i="9"/>
  <c r="AF74" i="9"/>
  <c r="AI74" i="9"/>
  <c r="AG74" i="9"/>
  <c r="AD74" i="9"/>
  <c r="AE74" i="9"/>
  <c r="AL74" i="9"/>
  <c r="AJ74" i="9"/>
  <c r="AH74" i="9"/>
  <c r="F74" i="9" l="1"/>
  <c r="Q69" i="9"/>
  <c r="V69" i="9"/>
  <c r="Z75" i="9"/>
  <c r="Y75" i="9" s="1"/>
  <c r="M92" i="9"/>
  <c r="X94" i="9"/>
  <c r="AC69" i="9" l="1"/>
  <c r="N75" i="9"/>
  <c r="AB75" i="9" s="1"/>
  <c r="AO69" i="9" l="1"/>
  <c r="AP69" i="9"/>
  <c r="AU69" i="9"/>
  <c r="AW69" i="9"/>
  <c r="AX69" i="9"/>
  <c r="AR69" i="9"/>
  <c r="AV69" i="9"/>
  <c r="AQ69" i="9"/>
  <c r="AT69" i="9"/>
  <c r="AY69" i="9"/>
  <c r="AS69" i="9"/>
  <c r="AK75" i="9"/>
  <c r="AG75" i="9"/>
  <c r="AD75" i="9"/>
  <c r="AF75" i="9"/>
  <c r="AH75" i="9"/>
  <c r="AI75" i="9"/>
  <c r="AE75" i="9"/>
  <c r="AN75" i="9"/>
  <c r="AM75" i="9"/>
  <c r="AJ75" i="9"/>
  <c r="AL75" i="9"/>
  <c r="G69" i="9" l="1"/>
  <c r="F75" i="9"/>
  <c r="U90" i="9" l="1"/>
  <c r="P87" i="9"/>
  <c r="H69" i="9"/>
  <c r="I69" i="9"/>
  <c r="AA70" i="9"/>
  <c r="Z76" i="9"/>
  <c r="Y76" i="9" s="1"/>
  <c r="X97" i="9"/>
  <c r="M93" i="9"/>
  <c r="Q70" i="9" l="1"/>
  <c r="V70" i="9"/>
  <c r="N76" i="9"/>
  <c r="AC70" i="9" l="1"/>
  <c r="AB76" i="9"/>
  <c r="AW70" i="9" l="1"/>
  <c r="AU70" i="9"/>
  <c r="AO70" i="9"/>
  <c r="AQ70" i="9"/>
  <c r="AT70" i="9"/>
  <c r="AX70" i="9"/>
  <c r="AR70" i="9"/>
  <c r="AS70" i="9"/>
  <c r="AV70" i="9"/>
  <c r="AP70" i="9"/>
  <c r="AY70" i="9"/>
  <c r="AG76" i="9"/>
  <c r="AJ76" i="9"/>
  <c r="AD76" i="9"/>
  <c r="AE76" i="9"/>
  <c r="AN76" i="9"/>
  <c r="AI76" i="9"/>
  <c r="AH76" i="9"/>
  <c r="AK76" i="9"/>
  <c r="AM76" i="9"/>
  <c r="AF76" i="9"/>
  <c r="AL76" i="9"/>
  <c r="G70" i="9" l="1"/>
  <c r="F76" i="9"/>
  <c r="Z77" i="9"/>
  <c r="Y77" i="9" s="1"/>
  <c r="M94" i="9"/>
  <c r="X96" i="9"/>
  <c r="U88" i="9" l="1"/>
  <c r="P85" i="9"/>
  <c r="H70" i="9"/>
  <c r="I70" i="9"/>
  <c r="AA71" i="9"/>
  <c r="N77" i="9"/>
  <c r="AB77" i="9" s="1"/>
  <c r="Q71" i="9" l="1"/>
  <c r="V71" i="9"/>
  <c r="AL77" i="9"/>
  <c r="AI77" i="9"/>
  <c r="AJ77" i="9"/>
  <c r="AE77" i="9"/>
  <c r="AN77" i="9"/>
  <c r="AG77" i="9"/>
  <c r="AM77" i="9"/>
  <c r="AF77" i="9"/>
  <c r="AK77" i="9"/>
  <c r="AD77" i="9"/>
  <c r="AH77" i="9"/>
  <c r="AC71" i="9" l="1"/>
  <c r="F77" i="9"/>
  <c r="AX71" i="9" l="1"/>
  <c r="AU71" i="9"/>
  <c r="AT71" i="9"/>
  <c r="AO71" i="9"/>
  <c r="AR71" i="9"/>
  <c r="AY71" i="9"/>
  <c r="AS71" i="9"/>
  <c r="AW71" i="9"/>
  <c r="AQ71" i="9"/>
  <c r="AP71" i="9"/>
  <c r="AV71" i="9"/>
  <c r="Z78" i="9"/>
  <c r="Y78" i="9" s="1"/>
  <c r="M98" i="9"/>
  <c r="X92" i="9"/>
  <c r="G71" i="9" l="1"/>
  <c r="N78" i="9"/>
  <c r="AB78" i="9" s="1"/>
  <c r="P83" i="9" l="1"/>
  <c r="U85" i="9"/>
  <c r="I71" i="9"/>
  <c r="H71" i="9"/>
  <c r="AA72" i="9"/>
  <c r="AM78" i="9"/>
  <c r="AK78" i="9"/>
  <c r="AG78" i="9"/>
  <c r="AF78" i="9"/>
  <c r="AJ78" i="9"/>
  <c r="AD78" i="9"/>
  <c r="AN78" i="9"/>
  <c r="AH78" i="9"/>
  <c r="AL78" i="9"/>
  <c r="AE78" i="9"/>
  <c r="AI78" i="9"/>
  <c r="Q72" i="9" l="1"/>
  <c r="V72" i="9"/>
  <c r="F78" i="9"/>
  <c r="AC72" i="9" l="1"/>
  <c r="Z79" i="9"/>
  <c r="Y79" i="9" s="1"/>
  <c r="X105" i="9"/>
  <c r="M99" i="9"/>
  <c r="AT72" i="9" l="1"/>
  <c r="AO72" i="9"/>
  <c r="AS72" i="9"/>
  <c r="AU72" i="9"/>
  <c r="AX72" i="9"/>
  <c r="AR72" i="9"/>
  <c r="AW72" i="9"/>
  <c r="AV72" i="9"/>
  <c r="AY72" i="9"/>
  <c r="AP72" i="9"/>
  <c r="AQ72" i="9"/>
  <c r="N79" i="9"/>
  <c r="G72" i="9" l="1"/>
  <c r="AB79" i="9"/>
  <c r="U87" i="9" l="1"/>
  <c r="P84" i="9"/>
  <c r="I72" i="9"/>
  <c r="H72" i="9"/>
  <c r="AA73" i="9"/>
  <c r="AF79" i="9"/>
  <c r="AK79" i="9"/>
  <c r="AN79" i="9"/>
  <c r="AM79" i="9"/>
  <c r="AJ79" i="9"/>
  <c r="AG79" i="9"/>
  <c r="AL79" i="9"/>
  <c r="AD79" i="9"/>
  <c r="AI79" i="9"/>
  <c r="AH79" i="9"/>
  <c r="AE79" i="9"/>
  <c r="Q73" i="9" l="1"/>
  <c r="V73" i="9"/>
  <c r="F79" i="9"/>
  <c r="AC73" i="9" l="1"/>
  <c r="Z80" i="9"/>
  <c r="Y80" i="9" s="1"/>
  <c r="M104" i="9"/>
  <c r="X98" i="9"/>
  <c r="AX73" i="9" l="1"/>
  <c r="AP73" i="9"/>
  <c r="AR73" i="9"/>
  <c r="AV73" i="9"/>
  <c r="AT73" i="9"/>
  <c r="AQ73" i="9"/>
  <c r="AS73" i="9"/>
  <c r="AO73" i="9"/>
  <c r="AU73" i="9"/>
  <c r="AW73" i="9"/>
  <c r="AY73" i="9"/>
  <c r="N80" i="9"/>
  <c r="G73" i="9" l="1"/>
  <c r="AB80" i="9"/>
  <c r="U83" i="9" l="1"/>
  <c r="P86" i="9"/>
  <c r="H73" i="9"/>
  <c r="I73" i="9"/>
  <c r="AA74" i="9"/>
  <c r="AM80" i="9"/>
  <c r="AD80" i="9"/>
  <c r="AK80" i="9"/>
  <c r="AN80" i="9"/>
  <c r="AJ80" i="9"/>
  <c r="AI80" i="9"/>
  <c r="AE80" i="9"/>
  <c r="AG80" i="9"/>
  <c r="AH80" i="9"/>
  <c r="AF80" i="9"/>
  <c r="AL80" i="9"/>
  <c r="Q74" i="9" l="1"/>
  <c r="V74" i="9"/>
  <c r="F80" i="9"/>
  <c r="AC74" i="9" l="1"/>
  <c r="Z81" i="9"/>
  <c r="Y81" i="9" s="1"/>
  <c r="X99" i="9"/>
  <c r="M95" i="9"/>
  <c r="AW74" i="9" l="1"/>
  <c r="AP74" i="9"/>
  <c r="AU74" i="9"/>
  <c r="AS74" i="9"/>
  <c r="AT74" i="9"/>
  <c r="AX74" i="9"/>
  <c r="AV74" i="9"/>
  <c r="AQ74" i="9"/>
  <c r="AR74" i="9"/>
  <c r="AO74" i="9"/>
  <c r="AY74" i="9"/>
  <c r="N81" i="9"/>
  <c r="AB81" i="9" s="1"/>
  <c r="G74" i="9" l="1"/>
  <c r="AI81" i="9"/>
  <c r="AD81" i="9"/>
  <c r="AG81" i="9"/>
  <c r="AL81" i="9"/>
  <c r="AE81" i="9"/>
  <c r="AF81" i="9"/>
  <c r="AM81" i="9"/>
  <c r="AJ81" i="9"/>
  <c r="AN81" i="9"/>
  <c r="AH81" i="9"/>
  <c r="AK81" i="9"/>
  <c r="U94" i="9" l="1"/>
  <c r="H74" i="9"/>
  <c r="I74" i="9"/>
  <c r="P92" i="9"/>
  <c r="AA75" i="9"/>
  <c r="F81" i="9"/>
  <c r="Q75" i="9" l="1"/>
  <c r="V75" i="9"/>
  <c r="Z82" i="9"/>
  <c r="Y82" i="9" s="1"/>
  <c r="X95" i="9"/>
  <c r="M100" i="9"/>
  <c r="AC75" i="9" l="1"/>
  <c r="N82" i="9"/>
  <c r="AR75" i="9" l="1"/>
  <c r="AW75" i="9"/>
  <c r="AT75" i="9"/>
  <c r="AP75" i="9"/>
  <c r="AY75" i="9"/>
  <c r="AV75" i="9"/>
  <c r="AS75" i="9"/>
  <c r="AQ75" i="9"/>
  <c r="AU75" i="9"/>
  <c r="AX75" i="9"/>
  <c r="AO75" i="9"/>
  <c r="AB82" i="9"/>
  <c r="G75" i="9" l="1"/>
  <c r="P93" i="9"/>
  <c r="U97" i="9"/>
  <c r="I75" i="9"/>
  <c r="H75" i="9"/>
  <c r="AA76" i="9"/>
  <c r="AG82" i="9"/>
  <c r="AL82" i="9"/>
  <c r="AH82" i="9"/>
  <c r="AJ82" i="9"/>
  <c r="AI82" i="9"/>
  <c r="AK82" i="9"/>
  <c r="AE82" i="9"/>
  <c r="AN82" i="9"/>
  <c r="AD82" i="9"/>
  <c r="AF82" i="9"/>
  <c r="AM82" i="9"/>
  <c r="Q76" i="9" l="1"/>
  <c r="V76" i="9"/>
  <c r="F82" i="9"/>
  <c r="AC76" i="9" l="1"/>
  <c r="Z83" i="9"/>
  <c r="Y83" i="9" s="1"/>
  <c r="M97" i="9"/>
  <c r="X100" i="9"/>
  <c r="AY76" i="9" l="1"/>
  <c r="AU76" i="9"/>
  <c r="AT76" i="9"/>
  <c r="AS76" i="9"/>
  <c r="AP76" i="9"/>
  <c r="AR76" i="9"/>
  <c r="AW76" i="9"/>
  <c r="AX76" i="9"/>
  <c r="AO76" i="9"/>
  <c r="AQ76" i="9"/>
  <c r="AV76" i="9"/>
  <c r="N83" i="9"/>
  <c r="AB83" i="9" s="1"/>
  <c r="G76" i="9" l="1"/>
  <c r="AH83" i="9"/>
  <c r="AI83" i="9"/>
  <c r="AM83" i="9"/>
  <c r="AN83" i="9"/>
  <c r="AE83" i="9"/>
  <c r="AG83" i="9"/>
  <c r="AJ83" i="9"/>
  <c r="AL83" i="9"/>
  <c r="AD83" i="9"/>
  <c r="AK83" i="9"/>
  <c r="AF83" i="9"/>
  <c r="U96" i="9" l="1"/>
  <c r="P94" i="9"/>
  <c r="I76" i="9"/>
  <c r="H76" i="9"/>
  <c r="AA77" i="9"/>
  <c r="F83" i="9"/>
  <c r="Q77" i="9" l="1"/>
  <c r="V77" i="9"/>
  <c r="Z84" i="9"/>
  <c r="Y84" i="9" s="1"/>
  <c r="M102" i="9"/>
  <c r="X104" i="9"/>
  <c r="AC77" i="9" l="1"/>
  <c r="N84" i="9"/>
  <c r="AB84" i="9" s="1"/>
  <c r="AT77" i="9" l="1"/>
  <c r="AW77" i="9"/>
  <c r="AP77" i="9"/>
  <c r="AO77" i="9"/>
  <c r="AY77" i="9"/>
  <c r="AQ77" i="9"/>
  <c r="AX77" i="9"/>
  <c r="AS77" i="9"/>
  <c r="AU77" i="9"/>
  <c r="AR77" i="9"/>
  <c r="AV77" i="9"/>
  <c r="AD84" i="9"/>
  <c r="AI84" i="9"/>
  <c r="AN84" i="9"/>
  <c r="AL84" i="9"/>
  <c r="AK84" i="9"/>
  <c r="AE84" i="9"/>
  <c r="AF84" i="9"/>
  <c r="AH84" i="9"/>
  <c r="AJ84" i="9"/>
  <c r="AG84" i="9"/>
  <c r="AM84" i="9"/>
  <c r="G77" i="9" l="1"/>
  <c r="F84" i="9"/>
  <c r="U92" i="9" l="1"/>
  <c r="P98" i="9"/>
  <c r="H77" i="9"/>
  <c r="I77" i="9"/>
  <c r="AA78" i="9"/>
  <c r="Z85" i="9"/>
  <c r="Y85" i="9" s="1"/>
  <c r="X101" i="9"/>
  <c r="M96" i="9"/>
  <c r="Q78" i="9" l="1"/>
  <c r="V78" i="9"/>
  <c r="N85" i="9"/>
  <c r="AB85" i="9" s="1"/>
  <c r="AC78" i="9" l="1"/>
  <c r="AE85" i="9"/>
  <c r="AK85" i="9"/>
  <c r="AF85" i="9"/>
  <c r="AJ85" i="9"/>
  <c r="AN85" i="9"/>
  <c r="AD85" i="9"/>
  <c r="AI85" i="9"/>
  <c r="AG85" i="9"/>
  <c r="AL85" i="9"/>
  <c r="AH85" i="9"/>
  <c r="AM85" i="9"/>
  <c r="AS78" i="9" l="1"/>
  <c r="AO78" i="9"/>
  <c r="AX78" i="9"/>
  <c r="AP78" i="9"/>
  <c r="AW78" i="9"/>
  <c r="AY78" i="9"/>
  <c r="AT78" i="9"/>
  <c r="AV78" i="9"/>
  <c r="AU78" i="9"/>
  <c r="AQ78" i="9"/>
  <c r="AR78" i="9"/>
  <c r="F85" i="9"/>
  <c r="G78" i="9" l="1"/>
  <c r="Z86" i="9"/>
  <c r="Y86" i="9" s="1"/>
  <c r="M101" i="9"/>
  <c r="X103" i="9"/>
  <c r="P99" i="9" l="1"/>
  <c r="U105" i="9"/>
  <c r="I78" i="9"/>
  <c r="H78" i="9"/>
  <c r="AA79" i="9"/>
  <c r="N86" i="9"/>
  <c r="AB86" i="9" s="1"/>
  <c r="Q79" i="9" l="1"/>
  <c r="V79" i="9"/>
  <c r="AK86" i="9"/>
  <c r="AL86" i="9"/>
  <c r="AH86" i="9"/>
  <c r="AI86" i="9"/>
  <c r="AF86" i="9"/>
  <c r="AJ86" i="9"/>
  <c r="AN86" i="9"/>
  <c r="AE86" i="9"/>
  <c r="AD86" i="9"/>
  <c r="AM86" i="9"/>
  <c r="AG86" i="9"/>
  <c r="AC79" i="9" l="1"/>
  <c r="F86" i="9"/>
  <c r="AU79" i="9" l="1"/>
  <c r="AR79" i="9"/>
  <c r="AW79" i="9"/>
  <c r="AY79" i="9"/>
  <c r="AS79" i="9"/>
  <c r="AV79" i="9"/>
  <c r="AX79" i="9"/>
  <c r="AO79" i="9"/>
  <c r="AQ79" i="9"/>
  <c r="AT79" i="9"/>
  <c r="AP79" i="9"/>
  <c r="Z87" i="9"/>
  <c r="Y87" i="9" s="1"/>
  <c r="X106" i="9"/>
  <c r="M108" i="9"/>
  <c r="G79" i="9" l="1"/>
  <c r="N87" i="9"/>
  <c r="AB87" i="9" s="1"/>
  <c r="U98" i="9" l="1"/>
  <c r="P104" i="9"/>
  <c r="I79" i="9"/>
  <c r="H79" i="9"/>
  <c r="AA80" i="9"/>
  <c r="AI87" i="9"/>
  <c r="AE87" i="9"/>
  <c r="AN87" i="9"/>
  <c r="AL87" i="9"/>
  <c r="AG87" i="9"/>
  <c r="AJ87" i="9"/>
  <c r="AH87" i="9"/>
  <c r="AK87" i="9"/>
  <c r="AD87" i="9"/>
  <c r="AF87" i="9"/>
  <c r="AM87" i="9"/>
  <c r="Q80" i="9" l="1"/>
  <c r="V80" i="9"/>
  <c r="F87" i="9"/>
  <c r="AC80" i="9" l="1"/>
  <c r="Z88" i="9"/>
  <c r="Y88" i="9" s="1"/>
  <c r="M109" i="9"/>
  <c r="X102" i="9"/>
  <c r="AX80" i="9" l="1"/>
  <c r="AS80" i="9"/>
  <c r="AQ80" i="9"/>
  <c r="AO80" i="9"/>
  <c r="AV80" i="9"/>
  <c r="AT80" i="9"/>
  <c r="AU80" i="9"/>
  <c r="AW80" i="9"/>
  <c r="AY80" i="9"/>
  <c r="AP80" i="9"/>
  <c r="AR80" i="9"/>
  <c r="N88" i="9"/>
  <c r="G80" i="9" l="1"/>
  <c r="AB88" i="9"/>
  <c r="P95" i="9" l="1"/>
  <c r="U99" i="9"/>
  <c r="H80" i="9"/>
  <c r="I80" i="9"/>
  <c r="AA81" i="9"/>
  <c r="AH88" i="9"/>
  <c r="AI88" i="9"/>
  <c r="AG88" i="9"/>
  <c r="AM88" i="9"/>
  <c r="AL88" i="9"/>
  <c r="AD88" i="9"/>
  <c r="AF88" i="9"/>
  <c r="AE88" i="9"/>
  <c r="AN88" i="9"/>
  <c r="AK88" i="9"/>
  <c r="AJ88" i="9"/>
  <c r="Q81" i="9" l="1"/>
  <c r="V81" i="9"/>
  <c r="F88" i="9"/>
  <c r="AC81" i="9" l="1"/>
  <c r="AX81" i="9"/>
  <c r="AY81" i="9"/>
  <c r="AW81" i="9"/>
  <c r="AQ81" i="9"/>
  <c r="AU81" i="9"/>
  <c r="AS81" i="9"/>
  <c r="AV81" i="9"/>
  <c r="AT81" i="9"/>
  <c r="AO81" i="9"/>
  <c r="AP81" i="9"/>
  <c r="AR81" i="9"/>
  <c r="Z89" i="9"/>
  <c r="Y89" i="9" s="1"/>
  <c r="M106" i="9"/>
  <c r="X107" i="9"/>
  <c r="G81" i="9" l="1"/>
  <c r="N89" i="9"/>
  <c r="AB89" i="9" s="1"/>
  <c r="U95" i="9" l="1"/>
  <c r="P100" i="9"/>
  <c r="H81" i="9"/>
  <c r="I81" i="9"/>
  <c r="AA82" i="9"/>
  <c r="AD89" i="9"/>
  <c r="AK89" i="9"/>
  <c r="AE89" i="9"/>
  <c r="AI89" i="9"/>
  <c r="AM89" i="9"/>
  <c r="AN89" i="9"/>
  <c r="AG89" i="9"/>
  <c r="AL89" i="9"/>
  <c r="AJ89" i="9"/>
  <c r="AF89" i="9"/>
  <c r="AH89" i="9"/>
  <c r="Q82" i="9" l="1"/>
  <c r="V82" i="9"/>
  <c r="F89" i="9"/>
  <c r="AC82" i="9" l="1"/>
  <c r="X93" i="9"/>
  <c r="Z90" i="9"/>
  <c r="Y90" i="9" s="1"/>
  <c r="M103" i="9"/>
  <c r="AW82" i="9" l="1"/>
  <c r="AR82" i="9"/>
  <c r="AX82" i="9"/>
  <c r="AV82" i="9"/>
  <c r="AQ82" i="9"/>
  <c r="AP82" i="9"/>
  <c r="AU82" i="9"/>
  <c r="AY82" i="9"/>
  <c r="AT82" i="9"/>
  <c r="AO82" i="9"/>
  <c r="AS82" i="9"/>
  <c r="N90" i="9"/>
  <c r="AB90" i="9" s="1"/>
  <c r="G82" i="9" l="1"/>
  <c r="AD90" i="9"/>
  <c r="AI90" i="9"/>
  <c r="AF90" i="9"/>
  <c r="AH90" i="9"/>
  <c r="AN90" i="9"/>
  <c r="AE90" i="9"/>
  <c r="AM90" i="9"/>
  <c r="AJ90" i="9"/>
  <c r="AG90" i="9"/>
  <c r="AK90" i="9"/>
  <c r="AL90" i="9"/>
  <c r="U100" i="9" l="1"/>
  <c r="P97" i="9"/>
  <c r="I82" i="9"/>
  <c r="H82" i="9"/>
  <c r="AA83" i="9"/>
  <c r="F90" i="9"/>
  <c r="Q83" i="9" l="1"/>
  <c r="V83" i="9"/>
  <c r="Z91" i="9"/>
  <c r="Y91" i="9" s="1"/>
  <c r="M105" i="9"/>
  <c r="AC83" i="9" l="1"/>
  <c r="N91" i="9"/>
  <c r="AB91" i="9" s="1"/>
  <c r="AR83" i="9" l="1"/>
  <c r="AU83" i="9"/>
  <c r="AV83" i="9"/>
  <c r="AS83" i="9"/>
  <c r="AT83" i="9"/>
  <c r="AP83" i="9"/>
  <c r="AY83" i="9"/>
  <c r="AQ83" i="9"/>
  <c r="AW83" i="9"/>
  <c r="AO83" i="9"/>
  <c r="AX83" i="9"/>
  <c r="AG91" i="9"/>
  <c r="AF91" i="9"/>
  <c r="AK91" i="9"/>
  <c r="AL91" i="9"/>
  <c r="AI91" i="9"/>
  <c r="AH91" i="9"/>
  <c r="AE91" i="9"/>
  <c r="AM91" i="9"/>
  <c r="AN91" i="9"/>
  <c r="AD91" i="9"/>
  <c r="AJ91" i="9"/>
  <c r="G83" i="9" l="1"/>
  <c r="F91" i="9"/>
  <c r="X109" i="9" s="1"/>
  <c r="Z92" i="9"/>
  <c r="Y92" i="9" s="1"/>
  <c r="M107" i="9"/>
  <c r="P102" i="9" l="1"/>
  <c r="U104" i="9"/>
  <c r="I83" i="9"/>
  <c r="H83" i="9"/>
  <c r="AA84" i="9"/>
  <c r="N92" i="9"/>
  <c r="Q84" i="9" l="1"/>
  <c r="V84" i="9"/>
  <c r="AB92" i="9"/>
  <c r="AC84" i="9" l="1"/>
  <c r="AI92" i="9"/>
  <c r="AE92" i="9"/>
  <c r="AN92" i="9"/>
  <c r="AM92" i="9"/>
  <c r="AJ92" i="9"/>
  <c r="AG92" i="9"/>
  <c r="AH92" i="9"/>
  <c r="AK92" i="9"/>
  <c r="AL92" i="9"/>
  <c r="AF92" i="9"/>
  <c r="AD92" i="9"/>
  <c r="F92" i="9" l="1"/>
  <c r="AS84" i="9"/>
  <c r="AO84" i="9"/>
  <c r="AW84" i="9"/>
  <c r="AX84" i="9"/>
  <c r="AQ84" i="9"/>
  <c r="AR84" i="9"/>
  <c r="AY84" i="9"/>
  <c r="AT84" i="9"/>
  <c r="AV84" i="9"/>
  <c r="AP84" i="9"/>
  <c r="AU84" i="9"/>
  <c r="Z93" i="9"/>
  <c r="Y93" i="9" s="1"/>
  <c r="G84" i="9" l="1"/>
  <c r="N93" i="9"/>
  <c r="P96" i="9" l="1"/>
  <c r="U101" i="9"/>
  <c r="H84" i="9"/>
  <c r="I84" i="9"/>
  <c r="AA85" i="9"/>
  <c r="AB93" i="9"/>
  <c r="Q85" i="9" l="1"/>
  <c r="V85" i="9"/>
  <c r="AN93" i="9"/>
  <c r="AM93" i="9"/>
  <c r="AJ93" i="9"/>
  <c r="AL93" i="9"/>
  <c r="AD93" i="9"/>
  <c r="AI93" i="9"/>
  <c r="AE93" i="9"/>
  <c r="AF93" i="9"/>
  <c r="AH93" i="9"/>
  <c r="AK93" i="9"/>
  <c r="AG93" i="9"/>
  <c r="AC85" i="9" l="1"/>
  <c r="F93" i="9"/>
  <c r="AS85" i="9" l="1"/>
  <c r="AO85" i="9"/>
  <c r="AP85" i="9"/>
  <c r="AY85" i="9"/>
  <c r="AW85" i="9"/>
  <c r="AV85" i="9"/>
  <c r="AR85" i="9"/>
  <c r="AT85" i="9"/>
  <c r="AU85" i="9"/>
  <c r="AQ85" i="9"/>
  <c r="AX85" i="9"/>
  <c r="Z94" i="9"/>
  <c r="Y94" i="9" s="1"/>
  <c r="G85" i="9" l="1"/>
  <c r="N94" i="9"/>
  <c r="P101" i="9" l="1"/>
  <c r="U103" i="9"/>
  <c r="I85" i="9"/>
  <c r="H85" i="9"/>
  <c r="AA86" i="9"/>
  <c r="AB94" i="9"/>
  <c r="Q86" i="9" l="1"/>
  <c r="V86" i="9"/>
  <c r="AF94" i="9"/>
  <c r="AN94" i="9"/>
  <c r="AM94" i="9"/>
  <c r="AD94" i="9"/>
  <c r="AL94" i="9"/>
  <c r="AK94" i="9"/>
  <c r="AJ94" i="9"/>
  <c r="AE94" i="9"/>
  <c r="AI94" i="9"/>
  <c r="AH94" i="9"/>
  <c r="AG94" i="9"/>
  <c r="AC86" i="9" l="1"/>
  <c r="F94" i="9"/>
  <c r="Z95" i="9"/>
  <c r="Y95" i="9" s="1"/>
  <c r="AV86" i="9" l="1"/>
  <c r="AR86" i="9"/>
  <c r="AX86" i="9"/>
  <c r="AU86" i="9"/>
  <c r="AY86" i="9"/>
  <c r="AS86" i="9"/>
  <c r="AQ86" i="9"/>
  <c r="AP86" i="9"/>
  <c r="AT86" i="9"/>
  <c r="AW86" i="9"/>
  <c r="AO86" i="9"/>
  <c r="N95" i="9"/>
  <c r="G86" i="9" l="1"/>
  <c r="AB95" i="9"/>
  <c r="P108" i="9" l="1"/>
  <c r="U106" i="9"/>
  <c r="H86" i="9"/>
  <c r="I86" i="9"/>
  <c r="AA87" i="9"/>
  <c r="AE95" i="9"/>
  <c r="AL95" i="9"/>
  <c r="AM95" i="9"/>
  <c r="AN95" i="9"/>
  <c r="AJ95" i="9"/>
  <c r="AF95" i="9"/>
  <c r="AG95" i="9"/>
  <c r="AK95" i="9"/>
  <c r="AI95" i="9"/>
  <c r="AD95" i="9"/>
  <c r="AH95" i="9"/>
  <c r="Q87" i="9" l="1"/>
  <c r="V87" i="9"/>
  <c r="F95" i="9"/>
  <c r="AC87" i="9" l="1"/>
  <c r="AX87" i="9"/>
  <c r="AQ87" i="9"/>
  <c r="AU87" i="9"/>
  <c r="AR87" i="9"/>
  <c r="AY87" i="9"/>
  <c r="AO87" i="9"/>
  <c r="AS87" i="9"/>
  <c r="AP87" i="9"/>
  <c r="AW87" i="9"/>
  <c r="AV87" i="9"/>
  <c r="AT87" i="9"/>
  <c r="Z96" i="9"/>
  <c r="Y96" i="9" s="1"/>
  <c r="X117" i="9"/>
  <c r="G87" i="9" l="1"/>
  <c r="N96" i="9"/>
  <c r="AB96" i="9" s="1"/>
  <c r="P109" i="9" l="1"/>
  <c r="U102" i="9"/>
  <c r="I87" i="9"/>
  <c r="H87" i="9"/>
  <c r="AA88" i="9"/>
  <c r="AF96" i="9"/>
  <c r="AJ96" i="9"/>
  <c r="AD96" i="9"/>
  <c r="AG96" i="9"/>
  <c r="AK96" i="9"/>
  <c r="AL96" i="9"/>
  <c r="AM96" i="9"/>
  <c r="AI96" i="9"/>
  <c r="AH96" i="9"/>
  <c r="AN96" i="9"/>
  <c r="AE96" i="9"/>
  <c r="Q88" i="9" l="1"/>
  <c r="V88" i="9"/>
  <c r="F96" i="9"/>
  <c r="Z97" i="9"/>
  <c r="Y97" i="9" s="1"/>
  <c r="X113" i="9"/>
  <c r="AC88" i="9" l="1"/>
  <c r="AW88" i="9"/>
  <c r="AU88" i="9"/>
  <c r="AT88" i="9"/>
  <c r="AP88" i="9"/>
  <c r="AS88" i="9"/>
  <c r="AR88" i="9"/>
  <c r="AY88" i="9"/>
  <c r="AV88" i="9"/>
  <c r="AX88" i="9"/>
  <c r="AQ88" i="9"/>
  <c r="AO88" i="9"/>
  <c r="N97" i="9"/>
  <c r="G88" i="9" l="1"/>
  <c r="AB97" i="9"/>
  <c r="P106" i="9" l="1"/>
  <c r="U107" i="9"/>
  <c r="H88" i="9"/>
  <c r="I88" i="9"/>
  <c r="AA89" i="9"/>
  <c r="AK97" i="9"/>
  <c r="AI97" i="9"/>
  <c r="AD97" i="9"/>
  <c r="AM97" i="9"/>
  <c r="AF97" i="9"/>
  <c r="AE97" i="9"/>
  <c r="AL97" i="9"/>
  <c r="AG97" i="9"/>
  <c r="AH97" i="9"/>
  <c r="AJ97" i="9"/>
  <c r="AN97" i="9"/>
  <c r="Q89" i="9" l="1"/>
  <c r="V89" i="9"/>
  <c r="F97" i="9"/>
  <c r="Z98" i="9"/>
  <c r="Y98" i="9" s="1"/>
  <c r="X111" i="9"/>
  <c r="AC89" i="9" l="1"/>
  <c r="N98" i="9"/>
  <c r="AY89" i="9" l="1"/>
  <c r="AP89" i="9"/>
  <c r="AS89" i="9"/>
  <c r="AX89" i="9"/>
  <c r="AV89" i="9"/>
  <c r="AU89" i="9"/>
  <c r="AW89" i="9"/>
  <c r="AO89" i="9"/>
  <c r="AT89" i="9"/>
  <c r="AR89" i="9"/>
  <c r="AQ89" i="9"/>
  <c r="AB98" i="9"/>
  <c r="G89" i="9" l="1"/>
  <c r="AM98" i="9"/>
  <c r="AH98" i="9"/>
  <c r="AI98" i="9"/>
  <c r="AJ98" i="9"/>
  <c r="AL98" i="9"/>
  <c r="AF98" i="9"/>
  <c r="AN98" i="9"/>
  <c r="AE98" i="9"/>
  <c r="AD98" i="9"/>
  <c r="AG98" i="9"/>
  <c r="AK98" i="9"/>
  <c r="U93" i="9" l="1"/>
  <c r="P103" i="9"/>
  <c r="I89" i="9"/>
  <c r="H89" i="9"/>
  <c r="AA90" i="9"/>
  <c r="F98" i="9"/>
  <c r="Q90" i="9" l="1"/>
  <c r="V90" i="9"/>
  <c r="Z99" i="9"/>
  <c r="Y99" i="9" s="1"/>
  <c r="M110" i="9"/>
  <c r="AC90" i="9" l="1"/>
  <c r="N99" i="9"/>
  <c r="AB99" i="9" s="1"/>
  <c r="AS90" i="9" l="1"/>
  <c r="AO90" i="9"/>
  <c r="AP90" i="9"/>
  <c r="AT90" i="9"/>
  <c r="AW90" i="9"/>
  <c r="AX90" i="9"/>
  <c r="AU90" i="9"/>
  <c r="AV90" i="9"/>
  <c r="AY90" i="9"/>
  <c r="AQ90" i="9"/>
  <c r="AR90" i="9"/>
  <c r="AK99" i="9"/>
  <c r="AL99" i="9"/>
  <c r="AI99" i="9"/>
  <c r="AM99" i="9"/>
  <c r="AD99" i="9"/>
  <c r="AH99" i="9"/>
  <c r="AJ99" i="9"/>
  <c r="AF99" i="9"/>
  <c r="AE99" i="9"/>
  <c r="AN99" i="9"/>
  <c r="AG99" i="9"/>
  <c r="G90" i="9" l="1"/>
  <c r="F99" i="9"/>
  <c r="U108" i="9" l="1"/>
  <c r="P105" i="9"/>
  <c r="H90" i="9"/>
  <c r="I90" i="9"/>
  <c r="AA91" i="9"/>
  <c r="Z100" i="9"/>
  <c r="Y100" i="9" s="1"/>
  <c r="X124" i="9"/>
  <c r="Q91" i="9" l="1"/>
  <c r="V91" i="9"/>
  <c r="N100" i="9"/>
  <c r="AC91" i="9" l="1"/>
  <c r="AB100" i="9"/>
  <c r="AV91" i="9" l="1"/>
  <c r="AO91" i="9"/>
  <c r="AT91" i="9"/>
  <c r="AW91" i="9"/>
  <c r="AY91" i="9"/>
  <c r="AR91" i="9"/>
  <c r="AU91" i="9"/>
  <c r="AQ91" i="9"/>
  <c r="AS91" i="9"/>
  <c r="AP91" i="9"/>
  <c r="AX91" i="9"/>
  <c r="AG100" i="9"/>
  <c r="AF100" i="9"/>
  <c r="AJ100" i="9"/>
  <c r="AM100" i="9"/>
  <c r="AL100" i="9"/>
  <c r="AN100" i="9"/>
  <c r="AH100" i="9"/>
  <c r="AD100" i="9"/>
  <c r="AI100" i="9"/>
  <c r="AK100" i="9"/>
  <c r="AE100" i="9"/>
  <c r="G91" i="9" l="1"/>
  <c r="F100" i="9"/>
  <c r="Z101" i="9"/>
  <c r="Y101" i="9" s="1"/>
  <c r="M116" i="9"/>
  <c r="X112" i="9"/>
  <c r="P107" i="9" l="1"/>
  <c r="U109" i="9"/>
  <c r="H91" i="9"/>
  <c r="I91" i="9"/>
  <c r="AA92" i="9"/>
  <c r="N101" i="9"/>
  <c r="Q92" i="9" l="1"/>
  <c r="V92" i="9"/>
  <c r="AB101" i="9"/>
  <c r="AC92" i="9" l="1"/>
  <c r="AN101" i="9"/>
  <c r="AF101" i="9"/>
  <c r="AM101" i="9"/>
  <c r="AG101" i="9"/>
  <c r="AI101" i="9"/>
  <c r="AL101" i="9"/>
  <c r="AJ101" i="9"/>
  <c r="AK101" i="9"/>
  <c r="AH101" i="9"/>
  <c r="AD101" i="9"/>
  <c r="AE101" i="9"/>
  <c r="AP92" i="9" l="1"/>
  <c r="AW92" i="9"/>
  <c r="AX92" i="9"/>
  <c r="AR92" i="9"/>
  <c r="AQ92" i="9"/>
  <c r="AV92" i="9"/>
  <c r="AT92" i="9"/>
  <c r="AS92" i="9"/>
  <c r="AU92" i="9"/>
  <c r="AY92" i="9"/>
  <c r="AO92" i="9"/>
  <c r="F101" i="9"/>
  <c r="Z102" i="9"/>
  <c r="Y102" i="9" s="1"/>
  <c r="X123" i="9"/>
  <c r="M120" i="9"/>
  <c r="G92" i="9" l="1"/>
  <c r="N102" i="9"/>
  <c r="P118" i="9" l="1"/>
  <c r="I92" i="9"/>
  <c r="H92" i="9"/>
  <c r="U115" i="9"/>
  <c r="AA93" i="9"/>
  <c r="AB102" i="9"/>
  <c r="Q93" i="9" l="1"/>
  <c r="V93" i="9"/>
  <c r="AI102" i="9"/>
  <c r="AH102" i="9"/>
  <c r="AE102" i="9"/>
  <c r="AL102" i="9"/>
  <c r="AM102" i="9"/>
  <c r="AG102" i="9"/>
  <c r="AF102" i="9"/>
  <c r="AJ102" i="9"/>
  <c r="AK102" i="9"/>
  <c r="AN102" i="9"/>
  <c r="AD102" i="9"/>
  <c r="AC93" i="9" l="1"/>
  <c r="F102" i="9"/>
  <c r="Z103" i="9"/>
  <c r="Y103" i="9" s="1"/>
  <c r="M124" i="9"/>
  <c r="X127" i="9"/>
  <c r="AU93" i="9" l="1"/>
  <c r="AP93" i="9"/>
  <c r="AR93" i="9"/>
  <c r="AO93" i="9"/>
  <c r="AV93" i="9"/>
  <c r="AQ93" i="9"/>
  <c r="AT93" i="9"/>
  <c r="AW93" i="9"/>
  <c r="AY93" i="9"/>
  <c r="AX93" i="9"/>
  <c r="AS93" i="9"/>
  <c r="N103" i="9"/>
  <c r="AB103" i="9" s="1"/>
  <c r="G93" i="9" l="1"/>
  <c r="AM103" i="9"/>
  <c r="AE103" i="9"/>
  <c r="AF103" i="9"/>
  <c r="AG103" i="9"/>
  <c r="AH103" i="9"/>
  <c r="AL103" i="9"/>
  <c r="AJ103" i="9"/>
  <c r="AD103" i="9"/>
  <c r="AN103" i="9"/>
  <c r="AI103" i="9"/>
  <c r="AK103" i="9"/>
  <c r="P126" i="9" l="1"/>
  <c r="H93" i="9"/>
  <c r="I93" i="9"/>
  <c r="AA94" i="9"/>
  <c r="U118" i="9"/>
  <c r="F103" i="9"/>
  <c r="Q94" i="9" l="1"/>
  <c r="V94" i="9"/>
  <c r="Z104" i="9"/>
  <c r="Y104" i="9" s="1"/>
  <c r="M122" i="9"/>
  <c r="AC94" i="9" l="1"/>
  <c r="N104" i="9"/>
  <c r="AR94" i="9" l="1"/>
  <c r="AP94" i="9"/>
  <c r="AV94" i="9"/>
  <c r="AQ94" i="9"/>
  <c r="AT94" i="9"/>
  <c r="AU94" i="9"/>
  <c r="AX94" i="9"/>
  <c r="AW94" i="9"/>
  <c r="AO94" i="9"/>
  <c r="AS94" i="9"/>
  <c r="AY94" i="9"/>
  <c r="AB104" i="9"/>
  <c r="G94" i="9" l="1"/>
  <c r="AE104" i="9"/>
  <c r="AN104" i="9"/>
  <c r="AK104" i="9"/>
  <c r="AM104" i="9"/>
  <c r="AF104" i="9"/>
  <c r="AL104" i="9"/>
  <c r="AD104" i="9"/>
  <c r="AJ104" i="9"/>
  <c r="AH104" i="9"/>
  <c r="AG104" i="9"/>
  <c r="AI104" i="9"/>
  <c r="P111" i="9" l="1"/>
  <c r="U114" i="9"/>
  <c r="I94" i="9"/>
  <c r="H94" i="9"/>
  <c r="AA95" i="9"/>
  <c r="F104" i="9"/>
  <c r="M125" i="9" s="1"/>
  <c r="Z105" i="9"/>
  <c r="Y105" i="9" s="1"/>
  <c r="Q95" i="9" l="1"/>
  <c r="V95" i="9"/>
  <c r="N105" i="9"/>
  <c r="AB105" i="9" s="1"/>
  <c r="AC95" i="9" l="1"/>
  <c r="AF105" i="9"/>
  <c r="AM105" i="9"/>
  <c r="AK105" i="9"/>
  <c r="AL105" i="9"/>
  <c r="AD105" i="9"/>
  <c r="AE105" i="9"/>
  <c r="AJ105" i="9"/>
  <c r="AN105" i="9"/>
  <c r="AG105" i="9"/>
  <c r="AI105" i="9"/>
  <c r="AH105" i="9"/>
  <c r="AY95" i="9" l="1"/>
  <c r="AX95" i="9"/>
  <c r="AR95" i="9"/>
  <c r="AW95" i="9"/>
  <c r="AV95" i="9"/>
  <c r="AP95" i="9"/>
  <c r="AT95" i="9"/>
  <c r="AU95" i="9"/>
  <c r="AQ95" i="9"/>
  <c r="AS95" i="9"/>
  <c r="AO95" i="9"/>
  <c r="F105" i="9"/>
  <c r="G95" i="9" l="1"/>
  <c r="Z106" i="9"/>
  <c r="Y106" i="9" s="1"/>
  <c r="X119" i="9"/>
  <c r="P112" i="9" l="1"/>
  <c r="U117" i="9"/>
  <c r="H95" i="9"/>
  <c r="I95" i="9"/>
  <c r="AA96" i="9"/>
  <c r="N106" i="9"/>
  <c r="Q96" i="9" l="1"/>
  <c r="V96" i="9"/>
  <c r="AB106" i="9"/>
  <c r="AC96" i="9" l="1"/>
  <c r="AI106" i="9"/>
  <c r="AD106" i="9"/>
  <c r="AL106" i="9"/>
  <c r="AJ106" i="9"/>
  <c r="AM106" i="9"/>
  <c r="AE106" i="9"/>
  <c r="AH106" i="9"/>
  <c r="AF106" i="9"/>
  <c r="AK106" i="9"/>
  <c r="AG106" i="9"/>
  <c r="AN106" i="9"/>
  <c r="AS96" i="9" l="1"/>
  <c r="AP96" i="9"/>
  <c r="AV96" i="9"/>
  <c r="AW96" i="9"/>
  <c r="AO96" i="9"/>
  <c r="AX96" i="9"/>
  <c r="AR96" i="9"/>
  <c r="AY96" i="9"/>
  <c r="AU96" i="9"/>
  <c r="AQ96" i="9"/>
  <c r="AT96" i="9"/>
  <c r="F106" i="9"/>
  <c r="G96" i="9" l="1"/>
  <c r="Z107" i="9"/>
  <c r="Y107" i="9" s="1"/>
  <c r="M127" i="9"/>
  <c r="U113" i="9" l="1"/>
  <c r="P117" i="9"/>
  <c r="I96" i="9"/>
  <c r="H96" i="9"/>
  <c r="AA97" i="9"/>
  <c r="N107" i="9"/>
  <c r="Q97" i="9" l="1"/>
  <c r="V97" i="9"/>
  <c r="AB107" i="9"/>
  <c r="AC97" i="9" l="1"/>
  <c r="AM107" i="9"/>
  <c r="AI107" i="9"/>
  <c r="AJ107" i="9"/>
  <c r="AG107" i="9"/>
  <c r="AF107" i="9"/>
  <c r="AH107" i="9"/>
  <c r="AD107" i="9"/>
  <c r="AE107" i="9"/>
  <c r="AN107" i="9"/>
  <c r="AK107" i="9"/>
  <c r="AL107" i="9"/>
  <c r="AV97" i="9" l="1"/>
  <c r="AQ97" i="9"/>
  <c r="AT97" i="9"/>
  <c r="AW97" i="9"/>
  <c r="AS97" i="9"/>
  <c r="AR97" i="9"/>
  <c r="AO97" i="9"/>
  <c r="AU97" i="9"/>
  <c r="AX97" i="9"/>
  <c r="AY97" i="9"/>
  <c r="AP97" i="9"/>
  <c r="F107" i="9"/>
  <c r="G97" i="9" l="1"/>
  <c r="Z108" i="9"/>
  <c r="N108" i="9" s="1"/>
  <c r="X108" i="9"/>
  <c r="U111" i="9" l="1"/>
  <c r="P114" i="9"/>
  <c r="I97" i="9"/>
  <c r="H97" i="9"/>
  <c r="AA98" i="9"/>
  <c r="Y108" i="9"/>
  <c r="AB108" i="9" s="1"/>
  <c r="Q98" i="9" l="1"/>
  <c r="V98" i="9"/>
  <c r="AN108" i="9"/>
  <c r="AF108" i="9"/>
  <c r="AG108" i="9"/>
  <c r="AD108" i="9"/>
  <c r="AI108" i="9"/>
  <c r="AM108" i="9"/>
  <c r="AL108" i="9"/>
  <c r="AJ108" i="9"/>
  <c r="AE108" i="9"/>
  <c r="AK108" i="9"/>
  <c r="AH108" i="9"/>
  <c r="AC98" i="9" l="1"/>
  <c r="F108" i="9"/>
  <c r="AP98" i="9" l="1"/>
  <c r="AV98" i="9"/>
  <c r="AR98" i="9"/>
  <c r="AQ98" i="9"/>
  <c r="AW98" i="9"/>
  <c r="AO98" i="9"/>
  <c r="AX98" i="9"/>
  <c r="AY98" i="9"/>
  <c r="AU98" i="9"/>
  <c r="AT98" i="9"/>
  <c r="AS98" i="9"/>
  <c r="Z109" i="9"/>
  <c r="Y109" i="9" s="1"/>
  <c r="G98" i="9" l="1"/>
  <c r="N109" i="9"/>
  <c r="P110" i="9" l="1"/>
  <c r="U116" i="9"/>
  <c r="I98" i="9"/>
  <c r="H98" i="9"/>
  <c r="AA99" i="9"/>
  <c r="AB109" i="9"/>
  <c r="Q99" i="9" l="1"/>
  <c r="V99" i="9"/>
  <c r="AG109" i="9"/>
  <c r="AH109" i="9"/>
  <c r="AJ109" i="9"/>
  <c r="AF109" i="9"/>
  <c r="AI109" i="9"/>
  <c r="AM109" i="9"/>
  <c r="AE109" i="9"/>
  <c r="AK109" i="9"/>
  <c r="AN109" i="9"/>
  <c r="AL109" i="9"/>
  <c r="AD109" i="9"/>
  <c r="F109" i="9" l="1"/>
  <c r="AC99" i="9"/>
  <c r="Z110" i="9"/>
  <c r="N110" i="9" s="1"/>
  <c r="X110" i="9"/>
  <c r="X121" i="9"/>
  <c r="AY99" i="9" l="1"/>
  <c r="AW99" i="9"/>
  <c r="AP99" i="9"/>
  <c r="AV99" i="9"/>
  <c r="AS99" i="9"/>
  <c r="AQ99" i="9"/>
  <c r="AR99" i="9"/>
  <c r="AU99" i="9"/>
  <c r="AX99" i="9"/>
  <c r="AO99" i="9"/>
  <c r="AT99" i="9"/>
  <c r="Y110" i="9"/>
  <c r="AB110" i="9" s="1"/>
  <c r="G99" i="9" l="1"/>
  <c r="AH110" i="9"/>
  <c r="AD110" i="9"/>
  <c r="AM110" i="9"/>
  <c r="AK110" i="9"/>
  <c r="AF110" i="9"/>
  <c r="AJ110" i="9"/>
  <c r="AE110" i="9"/>
  <c r="AG110" i="9"/>
  <c r="AI110" i="9"/>
  <c r="AL110" i="9"/>
  <c r="AN110" i="9"/>
  <c r="U124" i="9" l="1"/>
  <c r="P115" i="9"/>
  <c r="H99" i="9"/>
  <c r="I99" i="9"/>
  <c r="AA100" i="9"/>
  <c r="F110" i="9"/>
  <c r="Q100" i="9" l="1"/>
  <c r="V100" i="9"/>
  <c r="Z111" i="9"/>
  <c r="Y111" i="9" s="1"/>
  <c r="M111" i="9"/>
  <c r="AC100" i="9" l="1"/>
  <c r="N111" i="9"/>
  <c r="AB111" i="9" s="1"/>
  <c r="AO100" i="9" l="1"/>
  <c r="AQ100" i="9"/>
  <c r="AY100" i="9"/>
  <c r="AX100" i="9"/>
  <c r="AV100" i="9"/>
  <c r="AW100" i="9"/>
  <c r="AU100" i="9"/>
  <c r="AP100" i="9"/>
  <c r="AS100" i="9"/>
  <c r="AR100" i="9"/>
  <c r="AT100" i="9"/>
  <c r="AL111" i="9"/>
  <c r="AD111" i="9"/>
  <c r="AK111" i="9"/>
  <c r="AJ111" i="9"/>
  <c r="AI111" i="9"/>
  <c r="AG111" i="9"/>
  <c r="AN111" i="9"/>
  <c r="AF111" i="9"/>
  <c r="AE111" i="9"/>
  <c r="AH111" i="9"/>
  <c r="AM111" i="9"/>
  <c r="G100" i="9" l="1"/>
  <c r="F111" i="9"/>
  <c r="U112" i="9" l="1"/>
  <c r="P116" i="9"/>
  <c r="I100" i="9"/>
  <c r="H100" i="9"/>
  <c r="AA101" i="9"/>
  <c r="Z112" i="9"/>
  <c r="Y112" i="9" s="1"/>
  <c r="M112" i="9"/>
  <c r="Q101" i="9" l="1"/>
  <c r="V101" i="9"/>
  <c r="N112" i="9"/>
  <c r="AB112" i="9" s="1"/>
  <c r="AC101" i="9" l="1"/>
  <c r="AD112" i="9"/>
  <c r="AL112" i="9"/>
  <c r="AF112" i="9"/>
  <c r="AN112" i="9"/>
  <c r="AG112" i="9"/>
  <c r="AK112" i="9"/>
  <c r="AH112" i="9"/>
  <c r="AI112" i="9"/>
  <c r="AM112" i="9"/>
  <c r="AJ112" i="9"/>
  <c r="AE112" i="9"/>
  <c r="AO101" i="9" l="1"/>
  <c r="AY101" i="9"/>
  <c r="AW101" i="9"/>
  <c r="AV101" i="9"/>
  <c r="AU101" i="9"/>
  <c r="AX101" i="9"/>
  <c r="AS101" i="9"/>
  <c r="AQ101" i="9"/>
  <c r="AP101" i="9"/>
  <c r="AR101" i="9"/>
  <c r="AT101" i="9"/>
  <c r="F112" i="9"/>
  <c r="G101" i="9" l="1"/>
  <c r="Z113" i="9"/>
  <c r="Y113" i="9" s="1"/>
  <c r="M113" i="9"/>
  <c r="U123" i="9" l="1"/>
  <c r="P120" i="9"/>
  <c r="H101" i="9"/>
  <c r="I101" i="9"/>
  <c r="AA102" i="9"/>
  <c r="N113" i="9"/>
  <c r="AB113" i="9" s="1"/>
  <c r="Q102" i="9" l="1"/>
  <c r="V102" i="9"/>
  <c r="AE113" i="9"/>
  <c r="AL113" i="9"/>
  <c r="AG113" i="9"/>
  <c r="AI113" i="9"/>
  <c r="AF113" i="9"/>
  <c r="AM113" i="9"/>
  <c r="AN113" i="9"/>
  <c r="AK113" i="9"/>
  <c r="AD113" i="9"/>
  <c r="AJ113" i="9"/>
  <c r="AH113" i="9"/>
  <c r="AC102" i="9" l="1"/>
  <c r="F113" i="9"/>
  <c r="AV102" i="9" l="1"/>
  <c r="AP102" i="9"/>
  <c r="AQ102" i="9"/>
  <c r="AR102" i="9"/>
  <c r="AY102" i="9"/>
  <c r="AU102" i="9"/>
  <c r="AX102" i="9"/>
  <c r="AS102" i="9"/>
  <c r="AT102" i="9"/>
  <c r="AW102" i="9"/>
  <c r="AO102" i="9"/>
  <c r="Z114" i="9"/>
  <c r="X114" i="9"/>
  <c r="M114" i="9"/>
  <c r="G102" i="9" l="1"/>
  <c r="H102" i="9" s="1"/>
  <c r="U127" i="9"/>
  <c r="P124" i="9"/>
  <c r="AA103" i="9"/>
  <c r="Y114" i="9"/>
  <c r="N114" i="9"/>
  <c r="I102" i="9" l="1"/>
  <c r="AB114" i="9"/>
  <c r="AF114" i="9" s="1"/>
  <c r="Q103" i="9"/>
  <c r="V103" i="9"/>
  <c r="AL114" i="9"/>
  <c r="AK114" i="9"/>
  <c r="AM114" i="9"/>
  <c r="AH114" i="9"/>
  <c r="AJ114" i="9"/>
  <c r="AI114" i="9"/>
  <c r="AG114" i="9" l="1"/>
  <c r="AN114" i="9"/>
  <c r="AD114" i="9"/>
  <c r="F114" i="9" s="1"/>
  <c r="AE114" i="9"/>
  <c r="AC103" i="9"/>
  <c r="AY103" i="9" l="1"/>
  <c r="AR103" i="9"/>
  <c r="AV103" i="9"/>
  <c r="AX103" i="9"/>
  <c r="AS103" i="9"/>
  <c r="AW103" i="9"/>
  <c r="AQ103" i="9"/>
  <c r="AP103" i="9"/>
  <c r="AT103" i="9"/>
  <c r="AU103" i="9"/>
  <c r="AO103" i="9"/>
  <c r="Z115" i="9"/>
  <c r="X115" i="9"/>
  <c r="M115" i="9"/>
  <c r="G103" i="9" l="1"/>
  <c r="I103" i="9" s="1"/>
  <c r="U110" i="9"/>
  <c r="P122" i="9"/>
  <c r="AA104" i="9"/>
  <c r="Y115" i="9"/>
  <c r="N115" i="9"/>
  <c r="H103" i="9" l="1"/>
  <c r="AB115" i="9"/>
  <c r="AL115" i="9" s="1"/>
  <c r="Q104" i="9"/>
  <c r="V104" i="9"/>
  <c r="AD115" i="9" l="1"/>
  <c r="AH115" i="9"/>
  <c r="AI115" i="9"/>
  <c r="AK115" i="9"/>
  <c r="AG115" i="9"/>
  <c r="AJ115" i="9"/>
  <c r="AE115" i="9"/>
  <c r="AF115" i="9"/>
  <c r="AN115" i="9"/>
  <c r="AM115" i="9"/>
  <c r="AC104" i="9"/>
  <c r="X116" i="9"/>
  <c r="F115" i="9" l="1"/>
  <c r="Z116" i="9" s="1"/>
  <c r="N116" i="9" s="1"/>
  <c r="AX104" i="9"/>
  <c r="AQ104" i="9"/>
  <c r="AU104" i="9"/>
  <c r="AW104" i="9"/>
  <c r="AR104" i="9"/>
  <c r="AV104" i="9"/>
  <c r="AT104" i="9"/>
  <c r="AP104" i="9"/>
  <c r="AS104" i="9"/>
  <c r="AY104" i="9"/>
  <c r="AO104" i="9"/>
  <c r="Y116" i="9" l="1"/>
  <c r="AB116" i="9" s="1"/>
  <c r="G104" i="9"/>
  <c r="P125" i="9"/>
  <c r="U122" i="9"/>
  <c r="H104" i="9"/>
  <c r="I104" i="9"/>
  <c r="AA105" i="9"/>
  <c r="AH116" i="9"/>
  <c r="AJ116" i="9"/>
  <c r="AL116" i="9"/>
  <c r="AM116" i="9"/>
  <c r="AG116" i="9"/>
  <c r="AI116" i="9"/>
  <c r="AD116" i="9"/>
  <c r="AN116" i="9"/>
  <c r="AK116" i="9"/>
  <c r="AF116" i="9"/>
  <c r="AE116" i="9"/>
  <c r="Q105" i="9" l="1"/>
  <c r="V105" i="9"/>
  <c r="F116" i="9"/>
  <c r="AC105" i="9" l="1"/>
  <c r="AT105" i="9"/>
  <c r="AQ105" i="9"/>
  <c r="AX105" i="9"/>
  <c r="AV105" i="9"/>
  <c r="AO105" i="9"/>
  <c r="AW105" i="9"/>
  <c r="AU105" i="9"/>
  <c r="AR105" i="9"/>
  <c r="AY105" i="9"/>
  <c r="AS105" i="9"/>
  <c r="AP105" i="9"/>
  <c r="Z117" i="9"/>
  <c r="Y117" i="9" s="1"/>
  <c r="M117" i="9"/>
  <c r="G105" i="9" l="1"/>
  <c r="N117" i="9"/>
  <c r="AB117" i="9" s="1"/>
  <c r="U119" i="9" l="1"/>
  <c r="P113" i="9"/>
  <c r="I105" i="9"/>
  <c r="H105" i="9"/>
  <c r="AA106" i="9"/>
  <c r="AD117" i="9"/>
  <c r="AM117" i="9"/>
  <c r="AL117" i="9"/>
  <c r="AN117" i="9"/>
  <c r="AH117" i="9"/>
  <c r="AF117" i="9"/>
  <c r="AE117" i="9"/>
  <c r="AK117" i="9"/>
  <c r="AJ117" i="9"/>
  <c r="AG117" i="9"/>
  <c r="AI117" i="9"/>
  <c r="Q106" i="9" l="1"/>
  <c r="V106" i="9"/>
  <c r="F117" i="9"/>
  <c r="AC106" i="9" l="1"/>
  <c r="Z118" i="9"/>
  <c r="M118" i="9"/>
  <c r="X118" i="9"/>
  <c r="AY106" i="9" l="1"/>
  <c r="AS106" i="9"/>
  <c r="AR106" i="9"/>
  <c r="AX106" i="9"/>
  <c r="AT106" i="9"/>
  <c r="AW106" i="9"/>
  <c r="AQ106" i="9"/>
  <c r="AU106" i="9"/>
  <c r="AO106" i="9"/>
  <c r="AP106" i="9"/>
  <c r="AV106" i="9"/>
  <c r="Y118" i="9"/>
  <c r="N118" i="9"/>
  <c r="AB118" i="9" l="1"/>
  <c r="G106" i="9"/>
  <c r="AK118" i="9"/>
  <c r="AE118" i="9"/>
  <c r="AH118" i="9"/>
  <c r="AM118" i="9"/>
  <c r="AJ118" i="9"/>
  <c r="AN118" i="9"/>
  <c r="AG118" i="9"/>
  <c r="AL118" i="9"/>
  <c r="AD118" i="9"/>
  <c r="AI118" i="9"/>
  <c r="AF118" i="9"/>
  <c r="P127" i="9" l="1"/>
  <c r="U126" i="9"/>
  <c r="I106" i="9"/>
  <c r="H106" i="9"/>
  <c r="AA107" i="9"/>
  <c r="F118" i="9"/>
  <c r="Q107" i="9" l="1"/>
  <c r="V107" i="9"/>
  <c r="Z119" i="9"/>
  <c r="Y119" i="9" s="1"/>
  <c r="M119" i="9"/>
  <c r="AC107" i="9" l="1"/>
  <c r="N119" i="9"/>
  <c r="AB119" i="9" s="1"/>
  <c r="AO107" i="9" l="1"/>
  <c r="AQ107" i="9"/>
  <c r="AT107" i="9"/>
  <c r="AV107" i="9"/>
  <c r="AU107" i="9"/>
  <c r="AP107" i="9"/>
  <c r="AR107" i="9"/>
  <c r="AY107" i="9"/>
  <c r="AW107" i="9"/>
  <c r="AS107" i="9"/>
  <c r="AX107" i="9"/>
  <c r="AL119" i="9"/>
  <c r="AN119" i="9"/>
  <c r="AM119" i="9"/>
  <c r="AD119" i="9"/>
  <c r="AF119" i="9"/>
  <c r="AH119" i="9"/>
  <c r="AG119" i="9"/>
  <c r="AI119" i="9"/>
  <c r="AK119" i="9"/>
  <c r="AE119" i="9"/>
  <c r="AJ119" i="9"/>
  <c r="G107" i="9" l="1"/>
  <c r="F119" i="9"/>
  <c r="U125" i="9" l="1"/>
  <c r="P119" i="9"/>
  <c r="I107" i="9"/>
  <c r="H107" i="9"/>
  <c r="AA108" i="9"/>
  <c r="Z120" i="9"/>
  <c r="N120" i="9" s="1"/>
  <c r="X120" i="9"/>
  <c r="Q108" i="9" l="1"/>
  <c r="V108" i="9"/>
  <c r="Y120" i="9"/>
  <c r="AB120" i="9" s="1"/>
  <c r="AC108" i="9" l="1"/>
  <c r="AK120" i="9"/>
  <c r="AI120" i="9"/>
  <c r="AF120" i="9"/>
  <c r="AH120" i="9"/>
  <c r="AJ120" i="9"/>
  <c r="AD120" i="9"/>
  <c r="AE120" i="9"/>
  <c r="AL120" i="9"/>
  <c r="AM120" i="9"/>
  <c r="AN120" i="9"/>
  <c r="AG120" i="9"/>
  <c r="AT108" i="9" l="1"/>
  <c r="AP108" i="9"/>
  <c r="AU108" i="9"/>
  <c r="AW108" i="9"/>
  <c r="AY108" i="9"/>
  <c r="AO108" i="9"/>
  <c r="AQ108" i="9"/>
  <c r="AX108" i="9"/>
  <c r="AV108" i="9"/>
  <c r="AS108" i="9"/>
  <c r="AR108" i="9"/>
  <c r="F120" i="9"/>
  <c r="G108" i="9" l="1"/>
  <c r="Z121" i="9"/>
  <c r="Y121" i="9" s="1"/>
  <c r="M121" i="9"/>
  <c r="H108" i="9" l="1"/>
  <c r="I108" i="9"/>
  <c r="AA109" i="9"/>
  <c r="U120" i="9"/>
  <c r="P121" i="9"/>
  <c r="N121" i="9"/>
  <c r="AB121" i="9" s="1"/>
  <c r="Q109" i="9" l="1"/>
  <c r="V109" i="9"/>
  <c r="AG121" i="9"/>
  <c r="AD121" i="9"/>
  <c r="AM121" i="9"/>
  <c r="AJ121" i="9"/>
  <c r="AE121" i="9"/>
  <c r="AI121" i="9"/>
  <c r="AF121" i="9"/>
  <c r="AH121" i="9"/>
  <c r="AL121" i="9"/>
  <c r="AN121" i="9"/>
  <c r="AK121" i="9"/>
  <c r="AC109" i="9" l="1"/>
  <c r="F121" i="9"/>
  <c r="AQ109" i="9" l="1"/>
  <c r="AX109" i="9"/>
  <c r="AS109" i="9"/>
  <c r="AV109" i="9"/>
  <c r="AW109" i="9"/>
  <c r="AR109" i="9"/>
  <c r="AU109" i="9"/>
  <c r="AP109" i="9"/>
  <c r="AT109" i="9"/>
  <c r="AO109" i="9"/>
  <c r="AY109" i="9"/>
  <c r="Z122" i="9"/>
  <c r="N122" i="9" s="1"/>
  <c r="X122" i="9"/>
  <c r="G109" i="9" l="1"/>
  <c r="Y122" i="9"/>
  <c r="AB122" i="9" s="1"/>
  <c r="U121" i="9" l="1"/>
  <c r="I109" i="9"/>
  <c r="H109" i="9"/>
  <c r="P123" i="9"/>
  <c r="AA110" i="9"/>
  <c r="AF122" i="9"/>
  <c r="AJ122" i="9"/>
  <c r="AM122" i="9"/>
  <c r="AI122" i="9"/>
  <c r="AE122" i="9"/>
  <c r="AN122" i="9"/>
  <c r="AG122" i="9"/>
  <c r="AK122" i="9"/>
  <c r="AH122" i="9"/>
  <c r="AD122" i="9"/>
  <c r="AL122" i="9"/>
  <c r="Q110" i="9" l="1"/>
  <c r="V110" i="9"/>
  <c r="F122" i="9"/>
  <c r="AC110" i="9" l="1"/>
  <c r="Z123" i="9"/>
  <c r="Y123" i="9" s="1"/>
  <c r="M123" i="9"/>
  <c r="AY110" i="9" l="1"/>
  <c r="AU110" i="9"/>
  <c r="AO110" i="9"/>
  <c r="AQ110" i="9"/>
  <c r="AP110" i="9"/>
  <c r="AV110" i="9"/>
  <c r="AX110" i="9"/>
  <c r="AW110" i="9"/>
  <c r="AR110" i="9"/>
  <c r="AS110" i="9"/>
  <c r="AT110" i="9"/>
  <c r="N123" i="9"/>
  <c r="AB123" i="9" s="1"/>
  <c r="G110" i="9" l="1"/>
  <c r="AM123" i="9"/>
  <c r="AH123" i="9"/>
  <c r="AG123" i="9"/>
  <c r="AL123" i="9"/>
  <c r="AK123" i="9"/>
  <c r="AN123" i="9"/>
  <c r="AJ123" i="9"/>
  <c r="AF123" i="9"/>
  <c r="AE123" i="9"/>
  <c r="AD123" i="9"/>
  <c r="AI123" i="9"/>
  <c r="H110" i="9" l="1"/>
  <c r="I110" i="9"/>
  <c r="AA111" i="9"/>
  <c r="F123" i="9"/>
  <c r="Q111" i="9" l="1"/>
  <c r="V111" i="9"/>
  <c r="Z124" i="9"/>
  <c r="Y124" i="9" s="1"/>
  <c r="AC111" i="9" l="1"/>
  <c r="N124" i="9"/>
  <c r="AB124" i="9" s="1"/>
  <c r="AQ111" i="9" l="1"/>
  <c r="AU111" i="9"/>
  <c r="AV111" i="9"/>
  <c r="AP111" i="9"/>
  <c r="AS111" i="9"/>
  <c r="AW111" i="9"/>
  <c r="AO111" i="9"/>
  <c r="AT111" i="9"/>
  <c r="AX111" i="9"/>
  <c r="AY111" i="9"/>
  <c r="AR111" i="9"/>
  <c r="AE124" i="9"/>
  <c r="AK124" i="9"/>
  <c r="AN124" i="9"/>
  <c r="AJ124" i="9"/>
  <c r="AH124" i="9"/>
  <c r="AF124" i="9"/>
  <c r="AD124" i="9"/>
  <c r="AG124" i="9"/>
  <c r="AM124" i="9"/>
  <c r="AI124" i="9"/>
  <c r="AL124" i="9"/>
  <c r="G111" i="9" l="1"/>
  <c r="F124" i="9"/>
  <c r="Z125" i="9"/>
  <c r="N125" i="9" s="1"/>
  <c r="X125" i="9"/>
  <c r="U130" i="9" l="1"/>
  <c r="H111" i="9"/>
  <c r="I111" i="9"/>
  <c r="AA112" i="9"/>
  <c r="Y125" i="9"/>
  <c r="AB125" i="9" s="1"/>
  <c r="Q112" i="9" l="1"/>
  <c r="V112" i="9"/>
  <c r="AE125" i="9"/>
  <c r="AK125" i="9"/>
  <c r="AN125" i="9"/>
  <c r="AJ125" i="9"/>
  <c r="AG125" i="9"/>
  <c r="AF125" i="9"/>
  <c r="AD125" i="9"/>
  <c r="AI125" i="9"/>
  <c r="AL125" i="9"/>
  <c r="AM125" i="9"/>
  <c r="AH125" i="9"/>
  <c r="AC112" i="9" l="1"/>
  <c r="F125" i="9"/>
  <c r="Z126" i="9"/>
  <c r="M126" i="9"/>
  <c r="X126" i="9"/>
  <c r="AW112" i="9" l="1"/>
  <c r="AY112" i="9"/>
  <c r="AQ112" i="9"/>
  <c r="AX112" i="9"/>
  <c r="AT112" i="9"/>
  <c r="AP112" i="9"/>
  <c r="AV112" i="9"/>
  <c r="AR112" i="9"/>
  <c r="AO112" i="9"/>
  <c r="AS112" i="9"/>
  <c r="AU112" i="9"/>
  <c r="Y126" i="9"/>
  <c r="N126" i="9"/>
  <c r="AB126" i="9" l="1"/>
  <c r="G112" i="9"/>
  <c r="AD126" i="9"/>
  <c r="AJ126" i="9"/>
  <c r="AM126" i="9"/>
  <c r="AK126" i="9"/>
  <c r="AL126" i="9"/>
  <c r="AH126" i="9"/>
  <c r="AG126" i="9"/>
  <c r="AE126" i="9"/>
  <c r="AI126" i="9"/>
  <c r="AF126" i="9"/>
  <c r="AN126" i="9"/>
  <c r="I112" i="9" l="1"/>
  <c r="H112" i="9"/>
  <c r="AA113" i="9"/>
  <c r="F126" i="9"/>
  <c r="Q113" i="9" l="1"/>
  <c r="V113" i="9"/>
  <c r="Z127" i="9"/>
  <c r="Y127" i="9" s="1"/>
  <c r="AC113" i="9" l="1"/>
  <c r="N127" i="9"/>
  <c r="AP113" i="9" l="1"/>
  <c r="AY113" i="9"/>
  <c r="AX113" i="9"/>
  <c r="AR113" i="9"/>
  <c r="AU113" i="9"/>
  <c r="AQ113" i="9"/>
  <c r="AV113" i="9"/>
  <c r="AT113" i="9"/>
  <c r="AW113" i="9"/>
  <c r="AO113" i="9"/>
  <c r="AS113" i="9"/>
  <c r="AB127" i="9"/>
  <c r="G113" i="9" l="1"/>
  <c r="AL127" i="9"/>
  <c r="AF127" i="9"/>
  <c r="AK127" i="9"/>
  <c r="AH127" i="9"/>
  <c r="AI127" i="9"/>
  <c r="AM127" i="9"/>
  <c r="AG127" i="9"/>
  <c r="AN127" i="9"/>
  <c r="AJ127" i="9"/>
  <c r="AD127" i="9"/>
  <c r="AE127" i="9"/>
  <c r="I113" i="9" l="1"/>
  <c r="H113" i="9"/>
  <c r="AA114" i="9"/>
  <c r="P128" i="9"/>
  <c r="F127" i="9"/>
  <c r="Q114" i="9" l="1"/>
  <c r="V114" i="9"/>
  <c r="Z128" i="9"/>
  <c r="X128" i="9"/>
  <c r="M128" i="9"/>
  <c r="AC114" i="9" l="1"/>
  <c r="Y128" i="9"/>
  <c r="N128" i="9"/>
  <c r="AO114" i="9" l="1"/>
  <c r="AQ114" i="9"/>
  <c r="AX114" i="9"/>
  <c r="AT114" i="9"/>
  <c r="AW114" i="9"/>
  <c r="AS114" i="9"/>
  <c r="AP114" i="9"/>
  <c r="AR114" i="9"/>
  <c r="AY114" i="9"/>
  <c r="AU114" i="9"/>
  <c r="AV114" i="9"/>
  <c r="AB128" i="9"/>
  <c r="AE128" i="9" s="1"/>
  <c r="AL128" i="9" l="1"/>
  <c r="AK128" i="9"/>
  <c r="AN128" i="9"/>
  <c r="AJ128" i="9"/>
  <c r="AI128" i="9"/>
  <c r="AF128" i="9"/>
  <c r="AG128" i="9"/>
  <c r="AH128" i="9"/>
  <c r="AD128" i="9"/>
  <c r="AM128" i="9"/>
  <c r="G114" i="9"/>
  <c r="U129" i="9"/>
  <c r="F128" i="9" l="1"/>
  <c r="I114" i="9"/>
  <c r="H114" i="9"/>
  <c r="AA115" i="9"/>
  <c r="Z129" i="9"/>
  <c r="X129" i="9"/>
  <c r="M129" i="9"/>
  <c r="Q115" i="9" l="1"/>
  <c r="V115" i="9"/>
  <c r="Y129" i="9"/>
  <c r="N129" i="9"/>
  <c r="AC115" i="9" l="1"/>
  <c r="AB129" i="9"/>
  <c r="AP115" i="9" l="1"/>
  <c r="AX115" i="9"/>
  <c r="AU115" i="9"/>
  <c r="AR115" i="9"/>
  <c r="AQ115" i="9"/>
  <c r="AY115" i="9"/>
  <c r="AS115" i="9"/>
  <c r="AO115" i="9"/>
  <c r="AT115" i="9"/>
  <c r="AW115" i="9"/>
  <c r="AV115" i="9"/>
  <c r="AM129" i="9"/>
  <c r="AI129" i="9"/>
  <c r="AJ129" i="9"/>
  <c r="AK129" i="9"/>
  <c r="AN129" i="9"/>
  <c r="AD129" i="9"/>
  <c r="AG129" i="9"/>
  <c r="AE129" i="9"/>
  <c r="AH129" i="9"/>
  <c r="AF129" i="9"/>
  <c r="AL129" i="9"/>
  <c r="G115" i="9" l="1"/>
  <c r="H115" i="9" s="1"/>
  <c r="AA116" i="9"/>
  <c r="F129" i="9"/>
  <c r="I115" i="9" l="1"/>
  <c r="Q116" i="9"/>
  <c r="V116" i="9"/>
  <c r="Z130" i="9"/>
  <c r="M130" i="9"/>
  <c r="X130" i="9"/>
  <c r="AC116" i="9" l="1"/>
  <c r="Y130" i="9"/>
  <c r="N130" i="9"/>
  <c r="AB130" i="9" l="1"/>
  <c r="AU116" i="9"/>
  <c r="AY116" i="9"/>
  <c r="AQ116" i="9"/>
  <c r="AS116" i="9"/>
  <c r="AP116" i="9"/>
  <c r="AV116" i="9"/>
  <c r="AR116" i="9"/>
  <c r="AT116" i="9"/>
  <c r="AW116" i="9"/>
  <c r="AX116" i="9"/>
  <c r="AO116" i="9"/>
  <c r="AM130" i="9"/>
  <c r="AL130" i="9"/>
  <c r="AG130" i="9"/>
  <c r="AH130" i="9"/>
  <c r="AJ130" i="9"/>
  <c r="AN130" i="9"/>
  <c r="AF130" i="9"/>
  <c r="AI130" i="9"/>
  <c r="AE130" i="9"/>
  <c r="AK130" i="9"/>
  <c r="AD130" i="9"/>
  <c r="G116" i="9" l="1"/>
  <c r="P131" i="9"/>
  <c r="F130" i="9"/>
  <c r="Z131" i="9"/>
  <c r="X131" i="9"/>
  <c r="M131" i="9"/>
  <c r="P129" i="9" l="1"/>
  <c r="I116" i="9"/>
  <c r="H116" i="9"/>
  <c r="AA117" i="9"/>
  <c r="U128" i="9"/>
  <c r="Y131" i="9"/>
  <c r="N131" i="9"/>
  <c r="Q117" i="9" l="1"/>
  <c r="V117" i="9"/>
  <c r="AB131" i="9"/>
  <c r="AC117" i="9" l="1"/>
  <c r="AN131" i="9"/>
  <c r="AD131" i="9"/>
  <c r="AJ131" i="9"/>
  <c r="AF131" i="9"/>
  <c r="AG131" i="9"/>
  <c r="AM131" i="9"/>
  <c r="AI131" i="9"/>
  <c r="AK131" i="9"/>
  <c r="AH131" i="9"/>
  <c r="AL131" i="9"/>
  <c r="AE131" i="9"/>
  <c r="AR117" i="9" l="1"/>
  <c r="AW117" i="9"/>
  <c r="AY117" i="9"/>
  <c r="AS117" i="9"/>
  <c r="AO117" i="9"/>
  <c r="AT117" i="9"/>
  <c r="AP117" i="9"/>
  <c r="AV117" i="9"/>
  <c r="AU117" i="9"/>
  <c r="AX117" i="9"/>
  <c r="AQ117" i="9"/>
  <c r="U132" i="9"/>
  <c r="P132" i="9"/>
  <c r="F131" i="9"/>
  <c r="G117" i="9" l="1"/>
  <c r="Z132" i="9"/>
  <c r="M132" i="9"/>
  <c r="X132" i="9"/>
  <c r="P130" i="9" l="1"/>
  <c r="I117" i="9"/>
  <c r="H117" i="9"/>
  <c r="AA118" i="9"/>
  <c r="Y132" i="9"/>
  <c r="N132" i="9"/>
  <c r="AB132" i="9" l="1"/>
  <c r="Q118" i="9"/>
  <c r="V118" i="9"/>
  <c r="AN132" i="9"/>
  <c r="AG132" i="9"/>
  <c r="AD132" i="9"/>
  <c r="AJ132" i="9"/>
  <c r="AK132" i="9"/>
  <c r="AI132" i="9"/>
  <c r="AF132" i="9"/>
  <c r="AL132" i="9"/>
  <c r="AH132" i="9"/>
  <c r="AM132" i="9"/>
  <c r="AE132" i="9"/>
  <c r="AC118" i="9" l="1"/>
  <c r="U133" i="9"/>
  <c r="P133" i="9"/>
  <c r="F132" i="9"/>
  <c r="AV118" i="9" l="1"/>
  <c r="AX118" i="9"/>
  <c r="AO118" i="9"/>
  <c r="AS118" i="9"/>
  <c r="AU118" i="9"/>
  <c r="AR118" i="9"/>
  <c r="AW118" i="9"/>
  <c r="AQ118" i="9"/>
  <c r="AY118" i="9"/>
  <c r="AP118" i="9"/>
  <c r="AT118" i="9"/>
  <c r="Z133" i="9"/>
  <c r="X133" i="9"/>
  <c r="M133" i="9"/>
  <c r="G118" i="9" l="1"/>
  <c r="Y133" i="9"/>
  <c r="N133" i="9"/>
  <c r="I118" i="9" l="1"/>
  <c r="H118" i="9"/>
  <c r="AA119" i="9"/>
  <c r="AB133" i="9"/>
  <c r="Q119" i="9" l="1"/>
  <c r="V119" i="9"/>
  <c r="AG133" i="9"/>
  <c r="AF133" i="9"/>
  <c r="AJ133" i="9"/>
  <c r="AL133" i="9"/>
  <c r="AI133" i="9"/>
  <c r="AH133" i="9"/>
  <c r="AK133" i="9"/>
  <c r="AN133" i="9"/>
  <c r="AM133" i="9"/>
  <c r="AE133" i="9"/>
  <c r="AD133" i="9"/>
  <c r="F133" i="9" l="1"/>
  <c r="AC119" i="9"/>
  <c r="P134" i="9"/>
  <c r="U134" i="9"/>
  <c r="Z134" i="9"/>
  <c r="M134" i="9"/>
  <c r="X134" i="9"/>
  <c r="AS119" i="9" l="1"/>
  <c r="AR119" i="9"/>
  <c r="AQ119" i="9"/>
  <c r="AU119" i="9"/>
  <c r="AV119" i="9"/>
  <c r="AX119" i="9"/>
  <c r="AP119" i="9"/>
  <c r="AW119" i="9"/>
  <c r="AT119" i="9"/>
  <c r="AY119" i="9"/>
  <c r="AO119" i="9"/>
  <c r="Y134" i="9"/>
  <c r="N134" i="9"/>
  <c r="G119" i="9" l="1"/>
  <c r="AB134" i="9"/>
  <c r="AL134" i="9" s="1"/>
  <c r="H119" i="9"/>
  <c r="I119" i="9"/>
  <c r="AA120" i="9"/>
  <c r="AK134" i="9"/>
  <c r="AM134" i="9"/>
  <c r="AF134" i="9"/>
  <c r="AD134" i="9"/>
  <c r="AN134" i="9"/>
  <c r="AJ134" i="9"/>
  <c r="AH134" i="9"/>
  <c r="AG134" i="9" l="1"/>
  <c r="AI134" i="9"/>
  <c r="AE134" i="9"/>
  <c r="F134" i="9" s="1"/>
  <c r="Q120" i="9"/>
  <c r="V120" i="9"/>
  <c r="AC120" i="9" s="1"/>
  <c r="U135" i="9"/>
  <c r="P135" i="9"/>
  <c r="AR120" i="9" l="1"/>
  <c r="AV120" i="9"/>
  <c r="AU120" i="9"/>
  <c r="AX120" i="9"/>
  <c r="AW120" i="9"/>
  <c r="AS120" i="9"/>
  <c r="AT120" i="9"/>
  <c r="AP120" i="9"/>
  <c r="AQ120" i="9"/>
  <c r="AY120" i="9"/>
  <c r="AO120" i="9"/>
  <c r="Z135" i="9"/>
  <c r="M135" i="9"/>
  <c r="X135" i="9"/>
  <c r="G120" i="9" l="1"/>
  <c r="H120" i="9"/>
  <c r="I120" i="9"/>
  <c r="AA121" i="9"/>
  <c r="Y135" i="9"/>
  <c r="N135" i="9"/>
  <c r="AB135" i="9" l="1"/>
  <c r="Q121" i="9"/>
  <c r="V121" i="9"/>
  <c r="AD135" i="9"/>
  <c r="AM135" i="9"/>
  <c r="AK135" i="9"/>
  <c r="AL135" i="9"/>
  <c r="AJ135" i="9"/>
  <c r="AH135" i="9"/>
  <c r="AN135" i="9"/>
  <c r="AF135" i="9"/>
  <c r="AG135" i="9"/>
  <c r="AE135" i="9"/>
  <c r="AI135" i="9"/>
  <c r="AC121" i="9" l="1"/>
  <c r="U136" i="9"/>
  <c r="F135" i="9"/>
  <c r="AQ121" i="9" l="1"/>
  <c r="AU121" i="9"/>
  <c r="AY121" i="9"/>
  <c r="AV121" i="9"/>
  <c r="AP121" i="9"/>
  <c r="AT121" i="9"/>
  <c r="AX121" i="9"/>
  <c r="AS121" i="9"/>
  <c r="AR121" i="9"/>
  <c r="AO121" i="9"/>
  <c r="AW121" i="9"/>
  <c r="Z136" i="9"/>
  <c r="M136" i="9"/>
  <c r="X136" i="9"/>
  <c r="G121" i="9" l="1"/>
  <c r="I121" i="9" s="1"/>
  <c r="AA122" i="9"/>
  <c r="Y136" i="9"/>
  <c r="N136" i="9"/>
  <c r="H121" i="9" l="1"/>
  <c r="AB136" i="9"/>
  <c r="AI136" i="9" s="1"/>
  <c r="Q122" i="9"/>
  <c r="V122" i="9"/>
  <c r="AF136" i="9" l="1"/>
  <c r="AL136" i="9"/>
  <c r="AK136" i="9"/>
  <c r="AN136" i="9"/>
  <c r="AM136" i="9"/>
  <c r="AH136" i="9"/>
  <c r="AD136" i="9"/>
  <c r="AJ136" i="9"/>
  <c r="AE136" i="9"/>
  <c r="AG136" i="9"/>
  <c r="AC122" i="9"/>
  <c r="U137" i="9"/>
  <c r="F136" i="9" l="1"/>
  <c r="AY122" i="9"/>
  <c r="AR122" i="9"/>
  <c r="AT122" i="9"/>
  <c r="AV122" i="9"/>
  <c r="AU122" i="9"/>
  <c r="AS122" i="9"/>
  <c r="AX122" i="9"/>
  <c r="AW122" i="9"/>
  <c r="AO122" i="9"/>
  <c r="AP122" i="9"/>
  <c r="AQ122" i="9"/>
  <c r="Z137" i="9"/>
  <c r="X137" i="9"/>
  <c r="M137" i="9"/>
  <c r="G122" i="9" l="1"/>
  <c r="Y137" i="9"/>
  <c r="N137" i="9"/>
  <c r="AB137" i="9" l="1"/>
  <c r="H122" i="9"/>
  <c r="I122" i="9"/>
  <c r="AA123" i="9"/>
  <c r="AE137" i="9"/>
  <c r="AD137" i="9"/>
  <c r="AF137" i="9"/>
  <c r="AN137" i="9"/>
  <c r="AH137" i="9"/>
  <c r="AI137" i="9"/>
  <c r="AL137" i="9"/>
  <c r="AJ137" i="9"/>
  <c r="AM137" i="9"/>
  <c r="AK137" i="9"/>
  <c r="AG137" i="9"/>
  <c r="Q123" i="9" l="1"/>
  <c r="V123" i="9"/>
  <c r="F137" i="9"/>
  <c r="AC123" i="9" l="1"/>
  <c r="Z138" i="9"/>
  <c r="M138" i="9"/>
  <c r="X138" i="9"/>
  <c r="AO123" i="9" l="1"/>
  <c r="AS123" i="9"/>
  <c r="AT123" i="9"/>
  <c r="AY123" i="9"/>
  <c r="AW123" i="9"/>
  <c r="AU123" i="9"/>
  <c r="AQ123" i="9"/>
  <c r="AV123" i="9"/>
  <c r="AR123" i="9"/>
  <c r="AP123" i="9"/>
  <c r="AX123" i="9"/>
  <c r="Y138" i="9"/>
  <c r="N138" i="9"/>
  <c r="AB138" i="9" l="1"/>
  <c r="G123" i="9"/>
  <c r="AG138" i="9"/>
  <c r="AK138" i="9"/>
  <c r="AF138" i="9"/>
  <c r="AI138" i="9"/>
  <c r="AN138" i="9"/>
  <c r="AL138" i="9"/>
  <c r="AM138" i="9"/>
  <c r="AE138" i="9"/>
  <c r="AD138" i="9"/>
  <c r="AH138" i="9"/>
  <c r="AJ138" i="9"/>
  <c r="I123" i="9" l="1"/>
  <c r="H123" i="9"/>
  <c r="AA124" i="9"/>
  <c r="P136" i="9"/>
  <c r="U139" i="9"/>
  <c r="P139" i="9"/>
  <c r="F138" i="9"/>
  <c r="Z139" i="9"/>
  <c r="M139" i="9"/>
  <c r="X139" i="9"/>
  <c r="Q124" i="9" l="1"/>
  <c r="V124" i="9"/>
  <c r="Y139" i="9"/>
  <c r="N139" i="9"/>
  <c r="AC124" i="9" l="1"/>
  <c r="AB139" i="9"/>
  <c r="AU124" i="9" l="1"/>
  <c r="AO124" i="9"/>
  <c r="AT124" i="9"/>
  <c r="AP124" i="9"/>
  <c r="AR124" i="9"/>
  <c r="AV124" i="9"/>
  <c r="AY124" i="9"/>
  <c r="AX124" i="9"/>
  <c r="AQ124" i="9"/>
  <c r="AW124" i="9"/>
  <c r="AS124" i="9"/>
  <c r="AI139" i="9"/>
  <c r="AN139" i="9"/>
  <c r="AD139" i="9"/>
  <c r="AE139" i="9"/>
  <c r="AK139" i="9"/>
  <c r="AJ139" i="9"/>
  <c r="AM139" i="9"/>
  <c r="AF139" i="9"/>
  <c r="AH139" i="9"/>
  <c r="AG139" i="9"/>
  <c r="AL139" i="9"/>
  <c r="F139" i="9" l="1"/>
  <c r="G124" i="9"/>
  <c r="P140" i="9"/>
  <c r="Z140" i="9"/>
  <c r="M140" i="9"/>
  <c r="X140" i="9"/>
  <c r="U145" i="9" l="1"/>
  <c r="I124" i="9"/>
  <c r="H124" i="9"/>
  <c r="P148" i="9"/>
  <c r="AA125" i="9"/>
  <c r="Y140" i="9"/>
  <c r="N140" i="9"/>
  <c r="Q125" i="9" l="1"/>
  <c r="V125" i="9"/>
  <c r="AB140" i="9"/>
  <c r="AC125" i="9" l="1"/>
  <c r="AF140" i="9"/>
  <c r="AH140" i="9"/>
  <c r="AJ140" i="9"/>
  <c r="AG140" i="9"/>
  <c r="AK140" i="9"/>
  <c r="AL140" i="9"/>
  <c r="AD140" i="9"/>
  <c r="AI140" i="9"/>
  <c r="AN140" i="9"/>
  <c r="AE140" i="9"/>
  <c r="AM140" i="9"/>
  <c r="AY125" i="9" l="1"/>
  <c r="AW125" i="9"/>
  <c r="AV125" i="9"/>
  <c r="AX125" i="9"/>
  <c r="AT125" i="9"/>
  <c r="AU125" i="9"/>
  <c r="AR125" i="9"/>
  <c r="AQ125" i="9"/>
  <c r="AP125" i="9"/>
  <c r="AO125" i="9"/>
  <c r="AS125" i="9"/>
  <c r="P141" i="9"/>
  <c r="F140" i="9"/>
  <c r="G125" i="9" l="1"/>
  <c r="I125" i="9" s="1"/>
  <c r="AA126" i="9"/>
  <c r="U140" i="9"/>
  <c r="Z141" i="9"/>
  <c r="M141" i="9"/>
  <c r="X141" i="9"/>
  <c r="H125" i="9" l="1"/>
  <c r="Q126" i="9"/>
  <c r="V126" i="9"/>
  <c r="Y141" i="9"/>
  <c r="N141" i="9"/>
  <c r="AB141" i="9" l="1"/>
  <c r="AC126" i="9"/>
  <c r="AH141" i="9"/>
  <c r="AN141" i="9"/>
  <c r="AE141" i="9"/>
  <c r="AD141" i="9"/>
  <c r="AK141" i="9"/>
  <c r="AJ141" i="9"/>
  <c r="AF141" i="9"/>
  <c r="AI141" i="9"/>
  <c r="AM141" i="9"/>
  <c r="AL141" i="9"/>
  <c r="AG141" i="9"/>
  <c r="F141" i="9" l="1"/>
  <c r="AY126" i="9"/>
  <c r="AR126" i="9"/>
  <c r="AQ126" i="9"/>
  <c r="AO126" i="9"/>
  <c r="AT126" i="9"/>
  <c r="AS126" i="9"/>
  <c r="AX126" i="9"/>
  <c r="AP126" i="9"/>
  <c r="AU126" i="9"/>
  <c r="AV126" i="9"/>
  <c r="AW126" i="9"/>
  <c r="P142" i="9"/>
  <c r="U142" i="9"/>
  <c r="Z142" i="9"/>
  <c r="M142" i="9"/>
  <c r="X142" i="9"/>
  <c r="G126" i="9" l="1"/>
  <c r="Y142" i="9"/>
  <c r="N142" i="9"/>
  <c r="I126" i="9" l="1"/>
  <c r="H126" i="9"/>
  <c r="U131" i="9"/>
  <c r="AA127" i="9"/>
  <c r="P138" i="9"/>
  <c r="AB142" i="9"/>
  <c r="Q127" i="9" l="1"/>
  <c r="V127" i="9"/>
  <c r="AN142" i="9"/>
  <c r="AJ142" i="9"/>
  <c r="AH142" i="9"/>
  <c r="AE142" i="9"/>
  <c r="AL142" i="9"/>
  <c r="AD142" i="9"/>
  <c r="AM142" i="9"/>
  <c r="AF142" i="9"/>
  <c r="AG142" i="9"/>
  <c r="AI142" i="9"/>
  <c r="AK142" i="9"/>
  <c r="AC127" i="9" l="1"/>
  <c r="U143" i="9"/>
  <c r="P143" i="9"/>
  <c r="F142" i="9"/>
  <c r="AY127" i="9" l="1"/>
  <c r="AP127" i="9"/>
  <c r="AV127" i="9"/>
  <c r="AO127" i="9"/>
  <c r="AQ127" i="9"/>
  <c r="AS127" i="9"/>
  <c r="AW127" i="9"/>
  <c r="AX127" i="9"/>
  <c r="AT127" i="9"/>
  <c r="AR127" i="9"/>
  <c r="AU127" i="9"/>
  <c r="Z143" i="9"/>
  <c r="X143" i="9"/>
  <c r="M143" i="9"/>
  <c r="G127" i="9" l="1"/>
  <c r="Y143" i="9"/>
  <c r="N143" i="9"/>
  <c r="AB143" i="9" l="1"/>
  <c r="P144" i="9"/>
  <c r="H127" i="9"/>
  <c r="I127" i="9"/>
  <c r="AA128" i="9"/>
  <c r="U138" i="9"/>
  <c r="AH143" i="9"/>
  <c r="AM143" i="9"/>
  <c r="AD143" i="9"/>
  <c r="AF143" i="9"/>
  <c r="AE143" i="9"/>
  <c r="AN143" i="9"/>
  <c r="AG143" i="9"/>
  <c r="AL143" i="9"/>
  <c r="AK143" i="9"/>
  <c r="AJ143" i="9"/>
  <c r="AI143" i="9"/>
  <c r="Q128" i="9" l="1"/>
  <c r="V128" i="9"/>
  <c r="U144" i="9"/>
  <c r="F143" i="9"/>
  <c r="AC128" i="9" l="1"/>
  <c r="Z144" i="9"/>
  <c r="X144" i="9"/>
  <c r="M144" i="9"/>
  <c r="AV128" i="9" l="1"/>
  <c r="AP128" i="9"/>
  <c r="AR128" i="9"/>
  <c r="AO128" i="9"/>
  <c r="AS128" i="9"/>
  <c r="AT128" i="9"/>
  <c r="AW128" i="9"/>
  <c r="AY128" i="9"/>
  <c r="AX128" i="9"/>
  <c r="AU128" i="9"/>
  <c r="AQ128" i="9"/>
  <c r="Y144" i="9"/>
  <c r="N144" i="9"/>
  <c r="AB144" i="9" l="1"/>
  <c r="G128" i="9"/>
  <c r="AK144" i="9"/>
  <c r="AH144" i="9"/>
  <c r="AD144" i="9"/>
  <c r="AE144" i="9"/>
  <c r="AG144" i="9"/>
  <c r="AL144" i="9"/>
  <c r="AI144" i="9"/>
  <c r="AF144" i="9"/>
  <c r="AM144" i="9"/>
  <c r="AJ144" i="9"/>
  <c r="AN144" i="9"/>
  <c r="I128" i="9" l="1"/>
  <c r="H128" i="9"/>
  <c r="AA129" i="9"/>
  <c r="P145" i="9"/>
  <c r="F144" i="9"/>
  <c r="Q129" i="9" l="1"/>
  <c r="V129" i="9"/>
  <c r="AC129" i="9" s="1"/>
  <c r="Z145" i="9"/>
  <c r="X145" i="9"/>
  <c r="M145" i="9"/>
  <c r="AT129" i="9" l="1"/>
  <c r="AY129" i="9"/>
  <c r="AU129" i="9"/>
  <c r="AR129" i="9"/>
  <c r="AP129" i="9"/>
  <c r="AX129" i="9"/>
  <c r="AS129" i="9"/>
  <c r="AQ129" i="9"/>
  <c r="AO129" i="9"/>
  <c r="AV129" i="9"/>
  <c r="AW129" i="9"/>
  <c r="Y145" i="9"/>
  <c r="N145" i="9"/>
  <c r="G129" i="9" l="1"/>
  <c r="AB145" i="9"/>
  <c r="H129" i="9" l="1"/>
  <c r="I129" i="9"/>
  <c r="AA130" i="9"/>
  <c r="AE145" i="9"/>
  <c r="AJ145" i="9"/>
  <c r="AF145" i="9"/>
  <c r="AD145" i="9"/>
  <c r="AK145" i="9"/>
  <c r="AL145" i="9"/>
  <c r="AI145" i="9"/>
  <c r="AM145" i="9"/>
  <c r="AH145" i="9"/>
  <c r="AN145" i="9"/>
  <c r="AG145" i="9"/>
  <c r="Q130" i="9" l="1"/>
  <c r="V130" i="9"/>
  <c r="U146" i="9"/>
  <c r="P146" i="9"/>
  <c r="F145" i="9"/>
  <c r="AC130" i="9" l="1"/>
  <c r="Z146" i="9"/>
  <c r="X146" i="9"/>
  <c r="M146" i="9"/>
  <c r="AT130" i="9" l="1"/>
  <c r="AV130" i="9"/>
  <c r="AR130" i="9"/>
  <c r="AW130" i="9"/>
  <c r="AU130" i="9"/>
  <c r="AS130" i="9"/>
  <c r="AQ130" i="9"/>
  <c r="AX130" i="9"/>
  <c r="AY130" i="9"/>
  <c r="AO130" i="9"/>
  <c r="AP130" i="9"/>
  <c r="Y146" i="9"/>
  <c r="N146" i="9"/>
  <c r="AB146" i="9" l="1"/>
  <c r="G130" i="9"/>
  <c r="AD146" i="9"/>
  <c r="AG146" i="9"/>
  <c r="AJ146" i="9"/>
  <c r="AN146" i="9"/>
  <c r="AL146" i="9"/>
  <c r="AK146" i="9"/>
  <c r="AE146" i="9"/>
  <c r="AH146" i="9"/>
  <c r="AF146" i="9"/>
  <c r="AI146" i="9"/>
  <c r="AM146" i="9"/>
  <c r="I130" i="9" l="1"/>
  <c r="H130" i="9"/>
  <c r="AA131" i="9"/>
  <c r="P147" i="9"/>
  <c r="F146" i="9"/>
  <c r="Q131" i="9" l="1"/>
  <c r="V131" i="9"/>
  <c r="Z147" i="9"/>
  <c r="X147" i="9"/>
  <c r="M147" i="9"/>
  <c r="AC131" i="9" l="1"/>
  <c r="Y147" i="9"/>
  <c r="N147" i="9"/>
  <c r="AB147" i="9" l="1"/>
  <c r="AO131" i="9"/>
  <c r="AV131" i="9"/>
  <c r="AY131" i="9"/>
  <c r="AQ131" i="9"/>
  <c r="AP131" i="9"/>
  <c r="AX131" i="9"/>
  <c r="AS131" i="9"/>
  <c r="AR131" i="9"/>
  <c r="AW131" i="9"/>
  <c r="AU131" i="9"/>
  <c r="AT131" i="9"/>
  <c r="AF147" i="9"/>
  <c r="AH147" i="9"/>
  <c r="AJ147" i="9"/>
  <c r="AK147" i="9"/>
  <c r="AE147" i="9"/>
  <c r="AI147" i="9"/>
  <c r="AD147" i="9"/>
  <c r="AM147" i="9"/>
  <c r="AN147" i="9"/>
  <c r="AL147" i="9"/>
  <c r="AG147" i="9"/>
  <c r="G131" i="9" l="1"/>
  <c r="F147" i="9"/>
  <c r="H131" i="9" l="1"/>
  <c r="I131" i="9"/>
  <c r="AA132" i="9"/>
  <c r="P137" i="9"/>
  <c r="Z148" i="9"/>
  <c r="X148" i="9"/>
  <c r="M148" i="9"/>
  <c r="V132" i="9" l="1"/>
  <c r="Q132" i="9"/>
  <c r="AC132" i="9" s="1"/>
  <c r="Y148" i="9"/>
  <c r="N148" i="9"/>
  <c r="AB148" i="9" l="1"/>
  <c r="AX132" i="9"/>
  <c r="AP132" i="9"/>
  <c r="AS132" i="9"/>
  <c r="AU132" i="9"/>
  <c r="AY132" i="9"/>
  <c r="AR132" i="9"/>
  <c r="AQ132" i="9"/>
  <c r="AO132" i="9"/>
  <c r="AV132" i="9"/>
  <c r="AW132" i="9"/>
  <c r="AT132" i="9"/>
  <c r="AL148" i="9"/>
  <c r="AI148" i="9"/>
  <c r="AD148" i="9"/>
  <c r="AK148" i="9"/>
  <c r="AN148" i="9"/>
  <c r="AM148" i="9"/>
  <c r="AF148" i="9"/>
  <c r="AJ148" i="9"/>
  <c r="AH148" i="9"/>
  <c r="AE148" i="9"/>
  <c r="AG148" i="9"/>
  <c r="G132" i="9" l="1"/>
  <c r="U149" i="9"/>
  <c r="F148" i="9"/>
  <c r="H132" i="9" l="1"/>
  <c r="I132" i="9"/>
  <c r="AA133" i="9"/>
  <c r="U148" i="9"/>
  <c r="Z149" i="9"/>
  <c r="M149" i="9"/>
  <c r="X149" i="9"/>
  <c r="V133" i="9" l="1"/>
  <c r="Q133" i="9"/>
  <c r="AC133" i="9" s="1"/>
  <c r="Y149" i="9"/>
  <c r="N149" i="9"/>
  <c r="AB149" i="9" l="1"/>
  <c r="AU133" i="9"/>
  <c r="AX133" i="9"/>
  <c r="AW133" i="9"/>
  <c r="AQ133" i="9"/>
  <c r="AV133" i="9"/>
  <c r="AR133" i="9"/>
  <c r="AP133" i="9"/>
  <c r="AO133" i="9"/>
  <c r="AY133" i="9"/>
  <c r="AS133" i="9"/>
  <c r="AT133" i="9"/>
  <c r="AG149" i="9"/>
  <c r="AJ149" i="9"/>
  <c r="AI149" i="9"/>
  <c r="AK149" i="9"/>
  <c r="AL149" i="9"/>
  <c r="AE149" i="9"/>
  <c r="AF149" i="9"/>
  <c r="AH149" i="9"/>
  <c r="AD149" i="9"/>
  <c r="AM149" i="9"/>
  <c r="AN149" i="9"/>
  <c r="G133" i="9" l="1"/>
  <c r="P150" i="9"/>
  <c r="U150" i="9"/>
  <c r="F149" i="9"/>
  <c r="I133" i="9" l="1"/>
  <c r="H133" i="9"/>
  <c r="AA134" i="9"/>
  <c r="P149" i="9"/>
  <c r="Z150" i="9"/>
  <c r="M150" i="9"/>
  <c r="X150" i="9"/>
  <c r="Q134" i="9" l="1"/>
  <c r="V134" i="9"/>
  <c r="Y150" i="9"/>
  <c r="N150" i="9"/>
  <c r="AC134" i="9" l="1"/>
  <c r="AB150" i="9"/>
  <c r="AY134" i="9" l="1"/>
  <c r="AR134" i="9"/>
  <c r="AX134" i="9"/>
  <c r="AQ134" i="9"/>
  <c r="AT134" i="9"/>
  <c r="AO134" i="9"/>
  <c r="AS134" i="9"/>
  <c r="AW134" i="9"/>
  <c r="AV134" i="9"/>
  <c r="AU134" i="9"/>
  <c r="AP134" i="9"/>
  <c r="AF150" i="9"/>
  <c r="AK150" i="9"/>
  <c r="AH150" i="9"/>
  <c r="AL150" i="9"/>
  <c r="AI150" i="9"/>
  <c r="AN150" i="9"/>
  <c r="AM150" i="9"/>
  <c r="AE150" i="9"/>
  <c r="AD150" i="9"/>
  <c r="AG150" i="9"/>
  <c r="AJ150" i="9"/>
  <c r="G134" i="9" l="1"/>
  <c r="U151" i="9"/>
  <c r="F150" i="9"/>
  <c r="P151" i="9" l="1"/>
  <c r="I134" i="9"/>
  <c r="H134" i="9"/>
  <c r="AA135" i="9"/>
  <c r="U147" i="9"/>
  <c r="Z151" i="9"/>
  <c r="M151" i="9"/>
  <c r="X151" i="9"/>
  <c r="Q135" i="9" l="1"/>
  <c r="V135" i="9"/>
  <c r="Y151" i="9"/>
  <c r="N151" i="9"/>
  <c r="AB151" i="9" l="1"/>
  <c r="AC135" i="9"/>
  <c r="AJ151" i="9"/>
  <c r="AH151" i="9"/>
  <c r="AD151" i="9"/>
  <c r="AM151" i="9"/>
  <c r="AF151" i="9"/>
  <c r="AK151" i="9"/>
  <c r="AL151" i="9"/>
  <c r="AE151" i="9"/>
  <c r="AI151" i="9"/>
  <c r="AG151" i="9"/>
  <c r="AN151" i="9"/>
  <c r="AR135" i="9" l="1"/>
  <c r="AV135" i="9"/>
  <c r="AS135" i="9"/>
  <c r="AQ135" i="9"/>
  <c r="AP135" i="9"/>
  <c r="AU135" i="9"/>
  <c r="AW135" i="9"/>
  <c r="AX135" i="9"/>
  <c r="AY135" i="9"/>
  <c r="AO135" i="9"/>
  <c r="AT135" i="9"/>
  <c r="U152" i="9"/>
  <c r="P152" i="9"/>
  <c r="F151" i="9"/>
  <c r="G135" i="9" l="1"/>
  <c r="H135" i="9" s="1"/>
  <c r="AA136" i="9"/>
  <c r="Z152" i="9"/>
  <c r="X152" i="9"/>
  <c r="M152" i="9"/>
  <c r="I135" i="9" l="1"/>
  <c r="V136" i="9"/>
  <c r="Q136" i="9"/>
  <c r="Y152" i="9"/>
  <c r="N152" i="9"/>
  <c r="AC136" i="9" l="1"/>
  <c r="AQ136" i="9" s="1"/>
  <c r="AO136" i="9"/>
  <c r="AR136" i="9"/>
  <c r="AV136" i="9"/>
  <c r="AU136" i="9"/>
  <c r="AT136" i="9"/>
  <c r="AY136" i="9"/>
  <c r="AX136" i="9"/>
  <c r="AW136" i="9"/>
  <c r="AS136" i="9"/>
  <c r="AB152" i="9"/>
  <c r="AP136" i="9" l="1"/>
  <c r="G136" i="9"/>
  <c r="AN152" i="9"/>
  <c r="AI152" i="9"/>
  <c r="AD152" i="9"/>
  <c r="AF152" i="9"/>
  <c r="AL152" i="9"/>
  <c r="AH152" i="9"/>
  <c r="AE152" i="9"/>
  <c r="AJ152" i="9"/>
  <c r="AK152" i="9"/>
  <c r="AM152" i="9"/>
  <c r="AG152" i="9"/>
  <c r="H136" i="9" l="1"/>
  <c r="I136" i="9"/>
  <c r="U141" i="9"/>
  <c r="AA137" i="9"/>
  <c r="U153" i="9"/>
  <c r="P153" i="9"/>
  <c r="F152" i="9"/>
  <c r="V137" i="9" l="1"/>
  <c r="Q137" i="9"/>
  <c r="Z153" i="9"/>
  <c r="X153" i="9"/>
  <c r="M153" i="9"/>
  <c r="AC137" i="9" l="1"/>
  <c r="Y153" i="9"/>
  <c r="N153" i="9"/>
  <c r="AR137" i="9" l="1"/>
  <c r="AW137" i="9"/>
  <c r="AV137" i="9"/>
  <c r="AU137" i="9"/>
  <c r="AY137" i="9"/>
  <c r="AP137" i="9"/>
  <c r="AX137" i="9"/>
  <c r="AS137" i="9"/>
  <c r="AO137" i="9"/>
  <c r="AQ137" i="9"/>
  <c r="AT137" i="9"/>
  <c r="AB153" i="9"/>
  <c r="G137" i="9" l="1"/>
  <c r="AJ153" i="9"/>
  <c r="AK153" i="9"/>
  <c r="AH153" i="9"/>
  <c r="AN153" i="9"/>
  <c r="AF153" i="9"/>
  <c r="AI153" i="9"/>
  <c r="AD153" i="9"/>
  <c r="AM153" i="9"/>
  <c r="AE153" i="9"/>
  <c r="AG153" i="9"/>
  <c r="AL153" i="9"/>
  <c r="I137" i="9" l="1"/>
  <c r="H137" i="9"/>
  <c r="AA138" i="9"/>
  <c r="U154" i="9"/>
  <c r="P154" i="9"/>
  <c r="F153" i="9"/>
  <c r="Q138" i="9" l="1"/>
  <c r="V138" i="9"/>
  <c r="Z154" i="9"/>
  <c r="X154" i="9"/>
  <c r="M154" i="9"/>
  <c r="AC138" i="9" l="1"/>
  <c r="Y154" i="9"/>
  <c r="N154" i="9"/>
  <c r="AB154" i="9" l="1"/>
  <c r="AO138" i="9"/>
  <c r="AS138" i="9"/>
  <c r="AQ138" i="9"/>
  <c r="AW138" i="9"/>
  <c r="AV138" i="9"/>
  <c r="AP138" i="9"/>
  <c r="AY138" i="9"/>
  <c r="AR138" i="9"/>
  <c r="AT138" i="9"/>
  <c r="AX138" i="9"/>
  <c r="AU138" i="9"/>
  <c r="AF154" i="9"/>
  <c r="AL154" i="9"/>
  <c r="AE154" i="9"/>
  <c r="AD154" i="9"/>
  <c r="AM154" i="9"/>
  <c r="AN154" i="9"/>
  <c r="AI154" i="9"/>
  <c r="AG154" i="9"/>
  <c r="AH154" i="9"/>
  <c r="AJ154" i="9"/>
  <c r="AK154" i="9"/>
  <c r="G138" i="9" l="1"/>
  <c r="F154" i="9"/>
  <c r="I138" i="9" l="1"/>
  <c r="H138" i="9"/>
  <c r="AA139" i="9"/>
  <c r="Z155" i="9"/>
  <c r="X155" i="9"/>
  <c r="M155" i="9"/>
  <c r="Q139" i="9" l="1"/>
  <c r="V139" i="9"/>
  <c r="Y155" i="9"/>
  <c r="N155" i="9"/>
  <c r="AC139" i="9" l="1"/>
  <c r="AB155" i="9"/>
  <c r="AX139" i="9" l="1"/>
  <c r="AU139" i="9"/>
  <c r="AP139" i="9"/>
  <c r="AQ139" i="9"/>
  <c r="AW139" i="9"/>
  <c r="AY139" i="9"/>
  <c r="AR139" i="9"/>
  <c r="AV139" i="9"/>
  <c r="AO139" i="9"/>
  <c r="AS139" i="9"/>
  <c r="AT139" i="9"/>
  <c r="AM155" i="9"/>
  <c r="AN155" i="9"/>
  <c r="AL155" i="9"/>
  <c r="AD155" i="9"/>
  <c r="AK155" i="9"/>
  <c r="AJ155" i="9"/>
  <c r="AE155" i="9"/>
  <c r="AF155" i="9"/>
  <c r="AH155" i="9"/>
  <c r="AG155" i="9"/>
  <c r="AI155" i="9"/>
  <c r="G139" i="9" l="1"/>
  <c r="F155" i="9"/>
  <c r="I139" i="9" l="1"/>
  <c r="H139" i="9"/>
  <c r="AA140" i="9"/>
  <c r="Z156" i="9"/>
  <c r="X156" i="9"/>
  <c r="M156" i="9"/>
  <c r="Q140" i="9" l="1"/>
  <c r="V140" i="9"/>
  <c r="Y156" i="9"/>
  <c r="N156" i="9"/>
  <c r="AC140" i="9" l="1"/>
  <c r="AB156" i="9"/>
  <c r="AS140" i="9" l="1"/>
  <c r="AR140" i="9"/>
  <c r="AW140" i="9"/>
  <c r="AO140" i="9"/>
  <c r="AP140" i="9"/>
  <c r="AQ140" i="9"/>
  <c r="AV140" i="9"/>
  <c r="AY140" i="9"/>
  <c r="AU140" i="9"/>
  <c r="AT140" i="9"/>
  <c r="AX140" i="9"/>
  <c r="AD156" i="9"/>
  <c r="AG156" i="9"/>
  <c r="AK156" i="9"/>
  <c r="AI156" i="9"/>
  <c r="AE156" i="9"/>
  <c r="AH156" i="9"/>
  <c r="AL156" i="9"/>
  <c r="AN156" i="9"/>
  <c r="AM156" i="9"/>
  <c r="AJ156" i="9"/>
  <c r="AF156" i="9"/>
  <c r="G140" i="9" l="1"/>
  <c r="F156" i="9"/>
  <c r="I140" i="9" l="1"/>
  <c r="H140" i="9"/>
  <c r="AA141" i="9"/>
  <c r="Z157" i="9"/>
  <c r="M157" i="9"/>
  <c r="X157" i="9"/>
  <c r="Q141" i="9" l="1"/>
  <c r="V141" i="9"/>
  <c r="Y157" i="9"/>
  <c r="N157" i="9"/>
  <c r="AC141" i="9" l="1"/>
  <c r="AB157" i="9"/>
  <c r="AU141" i="9" l="1"/>
  <c r="AT141" i="9"/>
  <c r="AQ141" i="9"/>
  <c r="AR141" i="9"/>
  <c r="AV141" i="9"/>
  <c r="AY141" i="9"/>
  <c r="AO141" i="9"/>
  <c r="AX141" i="9"/>
  <c r="AS141" i="9"/>
  <c r="AW141" i="9"/>
  <c r="AP141" i="9"/>
  <c r="AM157" i="9"/>
  <c r="AI157" i="9"/>
  <c r="AJ157" i="9"/>
  <c r="AD157" i="9"/>
  <c r="AF157" i="9"/>
  <c r="AN157" i="9"/>
  <c r="AE157" i="9"/>
  <c r="AH157" i="9"/>
  <c r="AG157" i="9"/>
  <c r="AL157" i="9"/>
  <c r="AK157" i="9"/>
  <c r="G141" i="9" l="1"/>
  <c r="I141" i="9" s="1"/>
  <c r="AA142" i="9"/>
  <c r="U158" i="9"/>
  <c r="F157" i="9"/>
  <c r="H141" i="9" l="1"/>
  <c r="V142" i="9"/>
  <c r="Q142" i="9"/>
  <c r="Z158" i="9"/>
  <c r="M158" i="9"/>
  <c r="X158" i="9"/>
  <c r="AC142" i="9" l="1"/>
  <c r="AV142" i="9" s="1"/>
  <c r="AU142" i="9"/>
  <c r="AQ142" i="9"/>
  <c r="AS142" i="9"/>
  <c r="AW142" i="9"/>
  <c r="AX142" i="9"/>
  <c r="AY142" i="9"/>
  <c r="AO142" i="9"/>
  <c r="AP142" i="9"/>
  <c r="Y158" i="9"/>
  <c r="N158" i="9"/>
  <c r="AR142" i="9" l="1"/>
  <c r="AT142" i="9"/>
  <c r="G142" i="9" s="1"/>
  <c r="AB158" i="9"/>
  <c r="AG158" i="9" s="1"/>
  <c r="AF158" i="9"/>
  <c r="AH158" i="9"/>
  <c r="AN158" i="9" l="1"/>
  <c r="AE158" i="9"/>
  <c r="AK158" i="9"/>
  <c r="AJ158" i="9"/>
  <c r="AM158" i="9"/>
  <c r="AL158" i="9"/>
  <c r="AI158" i="9"/>
  <c r="AD158" i="9"/>
  <c r="H142" i="9"/>
  <c r="I142" i="9"/>
  <c r="AA143" i="9"/>
  <c r="F158" i="9" l="1"/>
  <c r="V143" i="9"/>
  <c r="Q143" i="9"/>
  <c r="Z159" i="9"/>
  <c r="M159" i="9"/>
  <c r="X159" i="9"/>
  <c r="AC143" i="9" l="1"/>
  <c r="Y159" i="9"/>
  <c r="N159" i="9"/>
  <c r="AW143" i="9" l="1"/>
  <c r="AU143" i="9"/>
  <c r="AP143" i="9"/>
  <c r="AR143" i="9"/>
  <c r="AQ143" i="9"/>
  <c r="AY143" i="9"/>
  <c r="AX143" i="9"/>
  <c r="AO143" i="9"/>
  <c r="AS143" i="9"/>
  <c r="AV143" i="9"/>
  <c r="AT143" i="9"/>
  <c r="AB159" i="9"/>
  <c r="G143" i="9" l="1"/>
  <c r="AD159" i="9"/>
  <c r="AJ159" i="9"/>
  <c r="AI159" i="9"/>
  <c r="AE159" i="9"/>
  <c r="AL159" i="9"/>
  <c r="AF159" i="9"/>
  <c r="AG159" i="9"/>
  <c r="AH159" i="9"/>
  <c r="AN159" i="9"/>
  <c r="AM159" i="9"/>
  <c r="AK159" i="9"/>
  <c r="H143" i="9" l="1"/>
  <c r="I143" i="9"/>
  <c r="AA144" i="9"/>
  <c r="F159" i="9"/>
  <c r="Q144" i="9" l="1"/>
  <c r="V144" i="9"/>
  <c r="Z160" i="9"/>
  <c r="X160" i="9"/>
  <c r="M160" i="9"/>
  <c r="AC144" i="9" l="1"/>
  <c r="Y160" i="9"/>
  <c r="N160" i="9"/>
  <c r="AB160" i="9" l="1"/>
  <c r="AV144" i="9"/>
  <c r="AX144" i="9"/>
  <c r="AO144" i="9"/>
  <c r="AP144" i="9"/>
  <c r="AR144" i="9"/>
  <c r="AY144" i="9"/>
  <c r="AS144" i="9"/>
  <c r="AU144" i="9"/>
  <c r="AT144" i="9"/>
  <c r="AW144" i="9"/>
  <c r="AQ144" i="9"/>
  <c r="AI160" i="9"/>
  <c r="AK160" i="9"/>
  <c r="AF160" i="9"/>
  <c r="AE160" i="9"/>
  <c r="AH160" i="9"/>
  <c r="AM160" i="9"/>
  <c r="AD160" i="9"/>
  <c r="AN160" i="9"/>
  <c r="AL160" i="9"/>
  <c r="AJ160" i="9"/>
  <c r="AG160" i="9"/>
  <c r="G144" i="9" l="1"/>
  <c r="F160" i="9"/>
  <c r="I144" i="9" l="1"/>
  <c r="H144" i="9"/>
  <c r="AA145" i="9"/>
  <c r="Z161" i="9"/>
  <c r="X161" i="9"/>
  <c r="M161" i="9"/>
  <c r="V145" i="9" l="1"/>
  <c r="Q145" i="9"/>
  <c r="AC145" i="9" s="1"/>
  <c r="Y161" i="9"/>
  <c r="N161" i="9"/>
  <c r="AR145" i="9" l="1"/>
  <c r="AU145" i="9"/>
  <c r="AS145" i="9"/>
  <c r="AT145" i="9"/>
  <c r="AX145" i="9"/>
  <c r="AY145" i="9"/>
  <c r="AQ145" i="9"/>
  <c r="AO145" i="9"/>
  <c r="AW145" i="9"/>
  <c r="AV145" i="9"/>
  <c r="AP145" i="9"/>
  <c r="AB161" i="9"/>
  <c r="G145" i="9" l="1"/>
  <c r="AN161" i="9"/>
  <c r="AJ161" i="9"/>
  <c r="AG161" i="9"/>
  <c r="AD161" i="9"/>
  <c r="AE161" i="9"/>
  <c r="AI161" i="9"/>
  <c r="AK161" i="9"/>
  <c r="AH161" i="9"/>
  <c r="AF161" i="9"/>
  <c r="AL161" i="9"/>
  <c r="AM161" i="9"/>
  <c r="I145" i="9" l="1"/>
  <c r="H145" i="9"/>
  <c r="AA146" i="9"/>
  <c r="F161" i="9"/>
  <c r="V146" i="9" l="1"/>
  <c r="Q146" i="9"/>
  <c r="AC146" i="9" s="1"/>
  <c r="Z162" i="9"/>
  <c r="X162" i="9"/>
  <c r="M162" i="9"/>
  <c r="AR146" i="9" l="1"/>
  <c r="AY146" i="9"/>
  <c r="AX146" i="9"/>
  <c r="AP146" i="9"/>
  <c r="AQ146" i="9"/>
  <c r="AT146" i="9"/>
  <c r="AW146" i="9"/>
  <c r="AU146" i="9"/>
  <c r="AV146" i="9"/>
  <c r="AS146" i="9"/>
  <c r="AO146" i="9"/>
  <c r="Y162" i="9"/>
  <c r="N162" i="9"/>
  <c r="G146" i="9" l="1"/>
  <c r="I146" i="9"/>
  <c r="H146" i="9"/>
  <c r="AA147" i="9"/>
  <c r="P155" i="9"/>
  <c r="U161" i="9"/>
  <c r="AB162" i="9"/>
  <c r="AF162" i="9" s="1"/>
  <c r="AE162" i="9"/>
  <c r="AK162" i="9"/>
  <c r="AM162" i="9"/>
  <c r="AD162" i="9" l="1"/>
  <c r="AJ162" i="9"/>
  <c r="AH162" i="9"/>
  <c r="F162" i="9" s="1"/>
  <c r="Z163" i="9" s="1"/>
  <c r="AG162" i="9"/>
  <c r="AN162" i="9"/>
  <c r="AI162" i="9"/>
  <c r="AL162" i="9"/>
  <c r="Q147" i="9"/>
  <c r="V147" i="9"/>
  <c r="AC147" i="9" s="1"/>
  <c r="P163" i="9"/>
  <c r="X163" i="9"/>
  <c r="M163" i="9"/>
  <c r="AQ147" i="9" l="1"/>
  <c r="AU147" i="9"/>
  <c r="AO147" i="9"/>
  <c r="AT147" i="9"/>
  <c r="AV147" i="9"/>
  <c r="AP147" i="9"/>
  <c r="AX147" i="9"/>
  <c r="AS147" i="9"/>
  <c r="AW147" i="9"/>
  <c r="AY147" i="9"/>
  <c r="AR147" i="9"/>
  <c r="Y163" i="9"/>
  <c r="N163" i="9"/>
  <c r="G147" i="9" l="1"/>
  <c r="AB163" i="9"/>
  <c r="I147" i="9" l="1"/>
  <c r="H147" i="9"/>
  <c r="AA148" i="9"/>
  <c r="U155" i="9"/>
  <c r="P156" i="9"/>
  <c r="AM163" i="9"/>
  <c r="AD163" i="9"/>
  <c r="AN163" i="9"/>
  <c r="AK163" i="9"/>
  <c r="AH163" i="9"/>
  <c r="AJ163" i="9"/>
  <c r="AG163" i="9"/>
  <c r="AI163" i="9"/>
  <c r="AF163" i="9"/>
  <c r="AE163" i="9"/>
  <c r="AL163" i="9"/>
  <c r="Q148" i="9" l="1"/>
  <c r="V148" i="9"/>
  <c r="P164" i="9"/>
  <c r="U164" i="9"/>
  <c r="F163" i="9"/>
  <c r="AC148" i="9" l="1"/>
  <c r="Z164" i="9"/>
  <c r="M164" i="9"/>
  <c r="X164" i="9"/>
  <c r="AY148" i="9" l="1"/>
  <c r="AV148" i="9"/>
  <c r="AW148" i="9"/>
  <c r="AT148" i="9"/>
  <c r="AU148" i="9"/>
  <c r="AX148" i="9"/>
  <c r="AQ148" i="9"/>
  <c r="AR148" i="9"/>
  <c r="AO148" i="9"/>
  <c r="AS148" i="9"/>
  <c r="AP148" i="9"/>
  <c r="Y164" i="9"/>
  <c r="N164" i="9"/>
  <c r="G148" i="9" l="1"/>
  <c r="AB164" i="9"/>
  <c r="AJ164" i="9" s="1"/>
  <c r="AM164" i="9" l="1"/>
  <c r="AG164" i="9"/>
  <c r="AD164" i="9"/>
  <c r="AE164" i="9"/>
  <c r="AH164" i="9"/>
  <c r="AK164" i="9"/>
  <c r="AL164" i="9"/>
  <c r="AF164" i="9"/>
  <c r="H148" i="9"/>
  <c r="I148" i="9"/>
  <c r="AA149" i="9"/>
  <c r="P161" i="9"/>
  <c r="AI164" i="9"/>
  <c r="AN164" i="9"/>
  <c r="X165" i="9"/>
  <c r="M165" i="9"/>
  <c r="V149" i="9" l="1"/>
  <c r="Q149" i="9"/>
  <c r="U165" i="9"/>
  <c r="P165" i="9"/>
  <c r="F164" i="9"/>
  <c r="AC149" i="9" l="1"/>
  <c r="Z165" i="9"/>
  <c r="AO149" i="9" l="1"/>
  <c r="AU149" i="9"/>
  <c r="AP149" i="9"/>
  <c r="AV149" i="9"/>
  <c r="AT149" i="9"/>
  <c r="AS149" i="9"/>
  <c r="AQ149" i="9"/>
  <c r="AY149" i="9"/>
  <c r="AW149" i="9"/>
  <c r="AX149" i="9"/>
  <c r="AR149" i="9"/>
  <c r="Y165" i="9"/>
  <c r="N165" i="9"/>
  <c r="AB165" i="9" l="1"/>
  <c r="AD165" i="9" s="1"/>
  <c r="G149" i="9"/>
  <c r="AI165" i="9"/>
  <c r="AL165" i="9"/>
  <c r="AH165" i="9"/>
  <c r="AJ165" i="9"/>
  <c r="AE165" i="9"/>
  <c r="AG165" i="9"/>
  <c r="AK165" i="9"/>
  <c r="AM165" i="9"/>
  <c r="AF165" i="9"/>
  <c r="AN165" i="9"/>
  <c r="F165" i="9" l="1"/>
  <c r="H149" i="9"/>
  <c r="I149" i="9"/>
  <c r="AA150" i="9"/>
  <c r="U156" i="9"/>
  <c r="P158" i="9"/>
  <c r="P166" i="9"/>
  <c r="U166" i="9"/>
  <c r="Z166" i="9"/>
  <c r="M166" i="9"/>
  <c r="X166" i="9"/>
  <c r="V150" i="9" l="1"/>
  <c r="Q150" i="9"/>
  <c r="Y166" i="9"/>
  <c r="N166" i="9"/>
  <c r="AB166" i="9" l="1"/>
  <c r="AC150" i="9"/>
  <c r="AW150" i="9" s="1"/>
  <c r="AS150" i="9"/>
  <c r="AJ166" i="9"/>
  <c r="AI166" i="9"/>
  <c r="AG166" i="9"/>
  <c r="AN166" i="9"/>
  <c r="AF166" i="9"/>
  <c r="AH166" i="9"/>
  <c r="AM166" i="9"/>
  <c r="AK166" i="9"/>
  <c r="AE166" i="9"/>
  <c r="AD166" i="9"/>
  <c r="AL166" i="9"/>
  <c r="AO150" i="9" l="1"/>
  <c r="AP150" i="9"/>
  <c r="AU150" i="9"/>
  <c r="AR150" i="9"/>
  <c r="AQ150" i="9"/>
  <c r="AV150" i="9"/>
  <c r="AT150" i="9"/>
  <c r="AX150" i="9"/>
  <c r="AY150" i="9"/>
  <c r="U167" i="9"/>
  <c r="P167" i="9"/>
  <c r="F166" i="9"/>
  <c r="G150" i="9" l="1"/>
  <c r="H150" i="9" s="1"/>
  <c r="AA151" i="9"/>
  <c r="P162" i="9"/>
  <c r="U163" i="9"/>
  <c r="Z167" i="9"/>
  <c r="X167" i="9"/>
  <c r="M167" i="9"/>
  <c r="I150" i="9" l="1"/>
  <c r="Q151" i="9"/>
  <c r="V151" i="9"/>
  <c r="Y167" i="9"/>
  <c r="N167" i="9"/>
  <c r="AB167" i="9" l="1"/>
  <c r="AC151" i="9"/>
  <c r="AD167" i="9"/>
  <c r="AF167" i="9"/>
  <c r="AL167" i="9"/>
  <c r="AH167" i="9"/>
  <c r="AN167" i="9"/>
  <c r="AG167" i="9"/>
  <c r="AE167" i="9"/>
  <c r="AK167" i="9"/>
  <c r="AJ167" i="9"/>
  <c r="AM167" i="9"/>
  <c r="AI167" i="9"/>
  <c r="AY151" i="9" l="1"/>
  <c r="AO151" i="9"/>
  <c r="AU151" i="9"/>
  <c r="AP151" i="9"/>
  <c r="AS151" i="9"/>
  <c r="AQ151" i="9"/>
  <c r="AR151" i="9"/>
  <c r="AX151" i="9"/>
  <c r="AV151" i="9"/>
  <c r="AT151" i="9"/>
  <c r="AW151" i="9"/>
  <c r="P168" i="9"/>
  <c r="U168" i="9"/>
  <c r="F167" i="9"/>
  <c r="G151" i="9" l="1"/>
  <c r="Z168" i="9"/>
  <c r="M168" i="9"/>
  <c r="X168" i="9"/>
  <c r="H151" i="9" l="1"/>
  <c r="I151" i="9"/>
  <c r="AA152" i="9"/>
  <c r="U159" i="9"/>
  <c r="Y168" i="9"/>
  <c r="N168" i="9"/>
  <c r="AB168" i="9" l="1"/>
  <c r="V152" i="9"/>
  <c r="Q152" i="9"/>
  <c r="AD168" i="9"/>
  <c r="AI168" i="9"/>
  <c r="AJ168" i="9"/>
  <c r="AH168" i="9"/>
  <c r="AL168" i="9"/>
  <c r="AF168" i="9"/>
  <c r="AN168" i="9"/>
  <c r="AM168" i="9"/>
  <c r="AE168" i="9"/>
  <c r="AK168" i="9"/>
  <c r="AG168" i="9"/>
  <c r="AC152" i="9" l="1"/>
  <c r="AV152" i="9"/>
  <c r="AS152" i="9"/>
  <c r="AY152" i="9"/>
  <c r="AT152" i="9"/>
  <c r="AU152" i="9"/>
  <c r="AP152" i="9"/>
  <c r="AW152" i="9"/>
  <c r="AQ152" i="9"/>
  <c r="AR152" i="9"/>
  <c r="AX152" i="9"/>
  <c r="AO152" i="9"/>
  <c r="P169" i="9"/>
  <c r="U169" i="9"/>
  <c r="F168" i="9"/>
  <c r="G152" i="9" l="1"/>
  <c r="H152" i="9" s="1"/>
  <c r="P157" i="9"/>
  <c r="AA153" i="9"/>
  <c r="U160" i="9"/>
  <c r="Z169" i="9"/>
  <c r="X169" i="9"/>
  <c r="M169" i="9"/>
  <c r="I152" i="9" l="1"/>
  <c r="Y169" i="9"/>
  <c r="V153" i="9"/>
  <c r="Q153" i="9"/>
  <c r="N169" i="9"/>
  <c r="AB169" i="9" l="1"/>
  <c r="AC153" i="9"/>
  <c r="AY153" i="9" s="1"/>
  <c r="AP153" i="9"/>
  <c r="AU153" i="9"/>
  <c r="AX153" i="9"/>
  <c r="AQ153" i="9"/>
  <c r="AN169" i="9"/>
  <c r="AL169" i="9"/>
  <c r="AF169" i="9"/>
  <c r="AI169" i="9"/>
  <c r="AG169" i="9"/>
  <c r="AM169" i="9"/>
  <c r="AJ169" i="9"/>
  <c r="AK169" i="9"/>
  <c r="AH169" i="9"/>
  <c r="AD169" i="9"/>
  <c r="AE169" i="9"/>
  <c r="AR153" i="9" l="1"/>
  <c r="AV153" i="9"/>
  <c r="AS153" i="9"/>
  <c r="AW153" i="9"/>
  <c r="AO153" i="9"/>
  <c r="AT153" i="9"/>
  <c r="U170" i="9"/>
  <c r="P170" i="9"/>
  <c r="F169" i="9"/>
  <c r="G153" i="9" l="1"/>
  <c r="I153" i="9"/>
  <c r="AA154" i="9"/>
  <c r="V154" i="9" s="1"/>
  <c r="P159" i="9"/>
  <c r="U162" i="9"/>
  <c r="H153" i="9"/>
  <c r="Z170" i="9"/>
  <c r="X170" i="9"/>
  <c r="M170" i="9"/>
  <c r="Q154" i="9" l="1"/>
  <c r="AC154" i="9"/>
  <c r="AS154" i="9" s="1"/>
  <c r="Y170" i="9"/>
  <c r="AO154" i="9"/>
  <c r="AV154" i="9"/>
  <c r="AQ154" i="9"/>
  <c r="AY154" i="9"/>
  <c r="N170" i="9"/>
  <c r="AB170" i="9" l="1"/>
  <c r="AW154" i="9"/>
  <c r="AT154" i="9"/>
  <c r="AX154" i="9"/>
  <c r="AU154" i="9"/>
  <c r="AP154" i="9"/>
  <c r="G154" i="9" s="1"/>
  <c r="AR154" i="9"/>
  <c r="AD170" i="9"/>
  <c r="AK170" i="9"/>
  <c r="AL170" i="9"/>
  <c r="AE170" i="9"/>
  <c r="AM170" i="9"/>
  <c r="AF170" i="9"/>
  <c r="AG170" i="9"/>
  <c r="AJ170" i="9"/>
  <c r="AI170" i="9"/>
  <c r="AN170" i="9"/>
  <c r="AH170" i="9"/>
  <c r="H154" i="9" l="1"/>
  <c r="I154" i="9"/>
  <c r="U157" i="9"/>
  <c r="AA155" i="9"/>
  <c r="P160" i="9"/>
  <c r="P171" i="9"/>
  <c r="U171" i="9"/>
  <c r="F170" i="9"/>
  <c r="Q155" i="9" l="1"/>
  <c r="V155" i="9"/>
  <c r="Z171" i="9"/>
  <c r="X171" i="9"/>
  <c r="M171" i="9"/>
  <c r="AC155" i="9" l="1"/>
  <c r="AT155" i="9"/>
  <c r="AV155" i="9"/>
  <c r="AY155" i="9"/>
  <c r="AP155" i="9"/>
  <c r="AS155" i="9"/>
  <c r="AW155" i="9"/>
  <c r="AQ155" i="9"/>
  <c r="AX155" i="9"/>
  <c r="AO155" i="9"/>
  <c r="AR155" i="9"/>
  <c r="AU155" i="9"/>
  <c r="Y171" i="9"/>
  <c r="N171" i="9"/>
  <c r="G155" i="9" l="1"/>
  <c r="AB171" i="9"/>
  <c r="H155" i="9" l="1"/>
  <c r="I155" i="9"/>
  <c r="AA156" i="9"/>
  <c r="AL171" i="9"/>
  <c r="AI171" i="9"/>
  <c r="AM171" i="9"/>
  <c r="AG171" i="9"/>
  <c r="AN171" i="9"/>
  <c r="AH171" i="9"/>
  <c r="AD171" i="9"/>
  <c r="AF171" i="9"/>
  <c r="AK171" i="9"/>
  <c r="AE171" i="9"/>
  <c r="AJ171" i="9"/>
  <c r="Q156" i="9" l="1"/>
  <c r="V156" i="9"/>
  <c r="AC156" i="9" s="1"/>
  <c r="P172" i="9"/>
  <c r="U172" i="9"/>
  <c r="F171" i="9"/>
  <c r="Z172" i="9"/>
  <c r="M172" i="9"/>
  <c r="X172" i="9"/>
  <c r="AP156" i="9" l="1"/>
  <c r="AX156" i="9"/>
  <c r="AT156" i="9"/>
  <c r="AR156" i="9"/>
  <c r="AS156" i="9"/>
  <c r="AY156" i="9"/>
  <c r="AV156" i="9"/>
  <c r="AQ156" i="9"/>
  <c r="AO156" i="9"/>
  <c r="AU156" i="9"/>
  <c r="AW156" i="9"/>
  <c r="Y172" i="9"/>
  <c r="N172" i="9"/>
  <c r="AB172" i="9" l="1"/>
  <c r="G156" i="9"/>
  <c r="I156" i="9" s="1"/>
  <c r="AA157" i="9"/>
  <c r="AD172" i="9"/>
  <c r="AM172" i="9"/>
  <c r="AN172" i="9"/>
  <c r="AF172" i="9"/>
  <c r="AJ172" i="9"/>
  <c r="AK172" i="9"/>
  <c r="AI172" i="9"/>
  <c r="AE172" i="9"/>
  <c r="AL172" i="9"/>
  <c r="AH172" i="9"/>
  <c r="AG172" i="9"/>
  <c r="H156" i="9" l="1"/>
  <c r="Q157" i="9"/>
  <c r="V157" i="9"/>
  <c r="F172" i="9"/>
  <c r="AC157" i="9" l="1"/>
  <c r="Z173" i="9"/>
  <c r="X173" i="9"/>
  <c r="M173" i="9"/>
  <c r="AR157" i="9" l="1"/>
  <c r="AW157" i="9"/>
  <c r="AQ157" i="9"/>
  <c r="AY157" i="9"/>
  <c r="AX157" i="9"/>
  <c r="AS157" i="9"/>
  <c r="AT157" i="9"/>
  <c r="AV157" i="9"/>
  <c r="AP157" i="9"/>
  <c r="AU157" i="9"/>
  <c r="AO157" i="9"/>
  <c r="Y173" i="9"/>
  <c r="N173" i="9"/>
  <c r="G157" i="9" l="1"/>
  <c r="H157" i="9" s="1"/>
  <c r="AB173" i="9"/>
  <c r="AE173" i="9" s="1"/>
  <c r="AA158" i="9"/>
  <c r="AL173" i="9"/>
  <c r="AM173" i="9"/>
  <c r="AG173" i="9" l="1"/>
  <c r="AI173" i="9"/>
  <c r="AH173" i="9"/>
  <c r="AD173" i="9"/>
  <c r="AJ173" i="9"/>
  <c r="I157" i="9"/>
  <c r="AF173" i="9"/>
  <c r="AK173" i="9"/>
  <c r="AN173" i="9"/>
  <c r="V158" i="9"/>
  <c r="Q158" i="9"/>
  <c r="AC158" i="9" s="1"/>
  <c r="U174" i="9"/>
  <c r="P174" i="9"/>
  <c r="F173" i="9" l="1"/>
  <c r="AS158" i="9"/>
  <c r="AP158" i="9"/>
  <c r="AW158" i="9"/>
  <c r="AR158" i="9"/>
  <c r="AX158" i="9"/>
  <c r="AU158" i="9"/>
  <c r="AT158" i="9"/>
  <c r="AY158" i="9"/>
  <c r="AO158" i="9"/>
  <c r="AQ158" i="9"/>
  <c r="AV158" i="9"/>
  <c r="Z174" i="9"/>
  <c r="X174" i="9"/>
  <c r="M174" i="9"/>
  <c r="G158" i="9" l="1"/>
  <c r="Y174" i="9"/>
  <c r="N174" i="9"/>
  <c r="AB174" i="9" l="1"/>
  <c r="H158" i="9"/>
  <c r="I158" i="9"/>
  <c r="AA159" i="9"/>
  <c r="AG174" i="9"/>
  <c r="AE174" i="9"/>
  <c r="AH174" i="9"/>
  <c r="AF174" i="9"/>
  <c r="AJ174" i="9"/>
  <c r="AD174" i="9"/>
  <c r="AL174" i="9"/>
  <c r="AM174" i="9"/>
  <c r="AN174" i="9"/>
  <c r="AI174" i="9"/>
  <c r="AK174" i="9"/>
  <c r="V159" i="9" l="1"/>
  <c r="Q159" i="9"/>
  <c r="AC159" i="9" s="1"/>
  <c r="P175" i="9"/>
  <c r="U175" i="9"/>
  <c r="F174" i="9"/>
  <c r="AO159" i="9" l="1"/>
  <c r="AQ159" i="9"/>
  <c r="AY159" i="9"/>
  <c r="AR159" i="9"/>
  <c r="AV159" i="9"/>
  <c r="AP159" i="9"/>
  <c r="AX159" i="9"/>
  <c r="AU159" i="9"/>
  <c r="AW159" i="9"/>
  <c r="AS159" i="9"/>
  <c r="AT159" i="9"/>
  <c r="Z175" i="9"/>
  <c r="M175" i="9"/>
  <c r="X175" i="9"/>
  <c r="G159" i="9" l="1"/>
  <c r="Y175" i="9"/>
  <c r="N175" i="9"/>
  <c r="AB175" i="9" l="1"/>
  <c r="I159" i="9"/>
  <c r="H159" i="9"/>
  <c r="AA160" i="9"/>
  <c r="AD175" i="9"/>
  <c r="AI175" i="9"/>
  <c r="AG175" i="9"/>
  <c r="AJ175" i="9"/>
  <c r="AL175" i="9"/>
  <c r="AK175" i="9"/>
  <c r="AE175" i="9"/>
  <c r="AM175" i="9"/>
  <c r="AF175" i="9"/>
  <c r="AN175" i="9"/>
  <c r="AH175" i="9"/>
  <c r="V160" i="9" l="1"/>
  <c r="Q160" i="9"/>
  <c r="U176" i="9"/>
  <c r="F175" i="9"/>
  <c r="AC160" i="9" l="1"/>
  <c r="AO160" i="9"/>
  <c r="AY160" i="9"/>
  <c r="AW160" i="9"/>
  <c r="AS160" i="9"/>
  <c r="AU160" i="9"/>
  <c r="AQ160" i="9"/>
  <c r="AT160" i="9"/>
  <c r="AP160" i="9"/>
  <c r="AX160" i="9"/>
  <c r="AR160" i="9"/>
  <c r="AV160" i="9"/>
  <c r="Z176" i="9"/>
  <c r="M176" i="9"/>
  <c r="X176" i="9"/>
  <c r="G160" i="9" l="1"/>
  <c r="Y176" i="9"/>
  <c r="N176" i="9"/>
  <c r="H160" i="9" l="1"/>
  <c r="I160" i="9"/>
  <c r="AA161" i="9"/>
  <c r="AB176" i="9"/>
  <c r="V161" i="9" l="1"/>
  <c r="Q161" i="9"/>
  <c r="AN176" i="9"/>
  <c r="AK176" i="9"/>
  <c r="AD176" i="9"/>
  <c r="AI176" i="9"/>
  <c r="AE176" i="9"/>
  <c r="AL176" i="9"/>
  <c r="AG176" i="9"/>
  <c r="AM176" i="9"/>
  <c r="AF176" i="9"/>
  <c r="AJ176" i="9"/>
  <c r="AH176" i="9"/>
  <c r="AC161" i="9" l="1"/>
  <c r="P177" i="9"/>
  <c r="U177" i="9"/>
  <c r="F176" i="9"/>
  <c r="AR161" i="9" l="1"/>
  <c r="AP161" i="9"/>
  <c r="AW161" i="9"/>
  <c r="AT161" i="9"/>
  <c r="AQ161" i="9"/>
  <c r="AU161" i="9"/>
  <c r="AO161" i="9"/>
  <c r="AY161" i="9"/>
  <c r="AS161" i="9"/>
  <c r="AX161" i="9"/>
  <c r="AV161" i="9"/>
  <c r="Z177" i="9"/>
  <c r="M177" i="9"/>
  <c r="X177" i="9"/>
  <c r="Y177" i="9" l="1"/>
  <c r="G161" i="9"/>
  <c r="H161" i="9" s="1"/>
  <c r="AA162" i="9"/>
  <c r="P173" i="9"/>
  <c r="N177" i="9"/>
  <c r="AB177" i="9"/>
  <c r="I161" i="9" l="1"/>
  <c r="Q162" i="9"/>
  <c r="V162" i="9"/>
  <c r="AC162" i="9" s="1"/>
  <c r="AE177" i="9"/>
  <c r="AJ177" i="9"/>
  <c r="AD177" i="9"/>
  <c r="AK177" i="9"/>
  <c r="AM177" i="9"/>
  <c r="AF177" i="9"/>
  <c r="AI177" i="9"/>
  <c r="AH177" i="9"/>
  <c r="AN177" i="9"/>
  <c r="AG177" i="9"/>
  <c r="AL177" i="9"/>
  <c r="F177" i="9" l="1"/>
  <c r="AV162" i="9"/>
  <c r="AU162" i="9"/>
  <c r="AQ162" i="9"/>
  <c r="AY162" i="9"/>
  <c r="AS162" i="9"/>
  <c r="AX162" i="9"/>
  <c r="AT162" i="9"/>
  <c r="AR162" i="9"/>
  <c r="AO162" i="9"/>
  <c r="AW162" i="9"/>
  <c r="AP162" i="9"/>
  <c r="P178" i="9"/>
  <c r="U178" i="9"/>
  <c r="Z178" i="9"/>
  <c r="X178" i="9"/>
  <c r="M178" i="9"/>
  <c r="G162" i="9" l="1"/>
  <c r="Y178" i="9"/>
  <c r="N178" i="9"/>
  <c r="AB178" i="9" l="1"/>
  <c r="I162" i="9"/>
  <c r="H162" i="9"/>
  <c r="AA163" i="9"/>
  <c r="U173" i="9"/>
  <c r="P176" i="9"/>
  <c r="AI178" i="9"/>
  <c r="AK178" i="9"/>
  <c r="AF178" i="9"/>
  <c r="AD178" i="9"/>
  <c r="AL178" i="9"/>
  <c r="AG178" i="9"/>
  <c r="AE178" i="9"/>
  <c r="AM178" i="9"/>
  <c r="AJ178" i="9"/>
  <c r="AH178" i="9"/>
  <c r="AN178" i="9"/>
  <c r="Q163" i="9" l="1"/>
  <c r="V163" i="9"/>
  <c r="P179" i="9"/>
  <c r="F178" i="9"/>
  <c r="AC163" i="9" l="1"/>
  <c r="Z179" i="9"/>
  <c r="M179" i="9"/>
  <c r="X179" i="9"/>
  <c r="Y179" i="9" l="1"/>
  <c r="AX163" i="9"/>
  <c r="AU163" i="9"/>
  <c r="AV163" i="9"/>
  <c r="AQ163" i="9"/>
  <c r="AS163" i="9"/>
  <c r="AY163" i="9"/>
  <c r="AT163" i="9"/>
  <c r="AO163" i="9"/>
  <c r="AR163" i="9"/>
  <c r="AP163" i="9"/>
  <c r="AW163" i="9"/>
  <c r="N179" i="9"/>
  <c r="AB179" i="9" s="1"/>
  <c r="G163" i="9" l="1"/>
  <c r="AK179" i="9"/>
  <c r="AI179" i="9"/>
  <c r="AL179" i="9"/>
  <c r="AE179" i="9"/>
  <c r="AD179" i="9"/>
  <c r="AN179" i="9"/>
  <c r="AG179" i="9"/>
  <c r="AF179" i="9"/>
  <c r="AH179" i="9"/>
  <c r="AM179" i="9"/>
  <c r="AJ179" i="9"/>
  <c r="H163" i="9" l="1"/>
  <c r="I163" i="9"/>
  <c r="AA164" i="9"/>
  <c r="U179" i="9"/>
  <c r="U180" i="9"/>
  <c r="P180" i="9"/>
  <c r="F179" i="9"/>
  <c r="V164" i="9" l="1"/>
  <c r="Q164" i="9"/>
  <c r="Z180" i="9"/>
  <c r="X180" i="9"/>
  <c r="M180" i="9"/>
  <c r="AC164" i="9" l="1"/>
  <c r="Y180" i="9"/>
  <c r="N180" i="9"/>
  <c r="AX164" i="9" l="1"/>
  <c r="AW164" i="9"/>
  <c r="AU164" i="9"/>
  <c r="AY164" i="9"/>
  <c r="AR164" i="9"/>
  <c r="AQ164" i="9"/>
  <c r="AP164" i="9"/>
  <c r="AT164" i="9"/>
  <c r="AS164" i="9"/>
  <c r="AV164" i="9"/>
  <c r="AO164" i="9"/>
  <c r="AB180" i="9"/>
  <c r="AN180" i="9" s="1"/>
  <c r="G164" i="9" l="1"/>
  <c r="AD180" i="9"/>
  <c r="AF180" i="9"/>
  <c r="AK180" i="9"/>
  <c r="AL180" i="9"/>
  <c r="AG180" i="9"/>
  <c r="AJ180" i="9"/>
  <c r="AH180" i="9"/>
  <c r="AE180" i="9"/>
  <c r="AM180" i="9"/>
  <c r="AI180" i="9"/>
  <c r="H164" i="9"/>
  <c r="I164" i="9"/>
  <c r="AA165" i="9"/>
  <c r="U181" i="9"/>
  <c r="P181" i="9"/>
  <c r="X181" i="9"/>
  <c r="M181" i="9"/>
  <c r="F180" i="9" l="1"/>
  <c r="Z181" i="9" s="1"/>
  <c r="Y181" i="9" s="1"/>
  <c r="V165" i="9"/>
  <c r="Q165" i="9"/>
  <c r="N181" i="9" l="1"/>
  <c r="AC165" i="9"/>
  <c r="AP165" i="9" s="1"/>
  <c r="AV165" i="9"/>
  <c r="AB181" i="9"/>
  <c r="AG181" i="9" s="1"/>
  <c r="AX165" i="9" l="1"/>
  <c r="AT165" i="9"/>
  <c r="AQ165" i="9"/>
  <c r="AY165" i="9"/>
  <c r="AO165" i="9"/>
  <c r="AS165" i="9"/>
  <c r="AW165" i="9"/>
  <c r="AU165" i="9"/>
  <c r="AR165" i="9"/>
  <c r="AD181" i="9"/>
  <c r="AJ181" i="9"/>
  <c r="AI181" i="9"/>
  <c r="AL181" i="9"/>
  <c r="AM181" i="9"/>
  <c r="G165" i="9"/>
  <c r="AF181" i="9"/>
  <c r="AH181" i="9"/>
  <c r="AN181" i="9"/>
  <c r="AK181" i="9"/>
  <c r="AE181" i="9"/>
  <c r="F181" i="9" l="1"/>
  <c r="I165" i="9"/>
  <c r="H165" i="9"/>
  <c r="AA166" i="9"/>
  <c r="Z182" i="9"/>
  <c r="M182" i="9"/>
  <c r="X182" i="9"/>
  <c r="Q166" i="9" l="1"/>
  <c r="V166" i="9"/>
  <c r="Y182" i="9"/>
  <c r="N182" i="9"/>
  <c r="AC166" i="9" l="1"/>
  <c r="AB182" i="9"/>
  <c r="AO166" i="9" l="1"/>
  <c r="AU166" i="9"/>
  <c r="AT166" i="9"/>
  <c r="AS166" i="9"/>
  <c r="AQ166" i="9"/>
  <c r="AV166" i="9"/>
  <c r="AY166" i="9"/>
  <c r="AR166" i="9"/>
  <c r="AX166" i="9"/>
  <c r="AW166" i="9"/>
  <c r="AP166" i="9"/>
  <c r="AF182" i="9"/>
  <c r="AM182" i="9"/>
  <c r="AE182" i="9"/>
  <c r="AJ182" i="9"/>
  <c r="AG182" i="9"/>
  <c r="AD182" i="9"/>
  <c r="AL182" i="9"/>
  <c r="AN182" i="9"/>
  <c r="AK182" i="9"/>
  <c r="AI182" i="9"/>
  <c r="AH182" i="9"/>
  <c r="G166" i="9" l="1"/>
  <c r="U183" i="9"/>
  <c r="P183" i="9"/>
  <c r="F182" i="9"/>
  <c r="H166" i="9" l="1"/>
  <c r="I166" i="9"/>
  <c r="AA167" i="9"/>
  <c r="U182" i="9"/>
  <c r="Z183" i="9"/>
  <c r="X183" i="9"/>
  <c r="M183" i="9"/>
  <c r="Y183" i="9" l="1"/>
  <c r="V167" i="9"/>
  <c r="Q167" i="9"/>
  <c r="N183" i="9"/>
  <c r="AC167" i="9" l="1"/>
  <c r="AB183" i="9"/>
  <c r="AS167" i="9" l="1"/>
  <c r="AV167" i="9"/>
  <c r="AP167" i="9"/>
  <c r="AO167" i="9"/>
  <c r="AQ167" i="9"/>
  <c r="AT167" i="9"/>
  <c r="AU167" i="9"/>
  <c r="AW167" i="9"/>
  <c r="AR167" i="9"/>
  <c r="AX167" i="9"/>
  <c r="AY167" i="9"/>
  <c r="AH183" i="9"/>
  <c r="AE183" i="9"/>
  <c r="AL183" i="9"/>
  <c r="AJ183" i="9"/>
  <c r="AN183" i="9"/>
  <c r="AM183" i="9"/>
  <c r="AK183" i="9"/>
  <c r="AD183" i="9"/>
  <c r="AI183" i="9"/>
  <c r="AF183" i="9"/>
  <c r="AG183" i="9"/>
  <c r="G167" i="9" l="1"/>
  <c r="U184" i="9"/>
  <c r="F183" i="9"/>
  <c r="I167" i="9" l="1"/>
  <c r="H167" i="9"/>
  <c r="AA168" i="9"/>
  <c r="Z184" i="9"/>
  <c r="M184" i="9"/>
  <c r="X184" i="9"/>
  <c r="V168" i="9" l="1"/>
  <c r="Q168" i="9"/>
  <c r="Y184" i="9"/>
  <c r="N184" i="9"/>
  <c r="AC168" i="9" l="1"/>
  <c r="AB184" i="9"/>
  <c r="AF184" i="9" s="1"/>
  <c r="AP168" i="9"/>
  <c r="AW168" i="9"/>
  <c r="AQ168" i="9"/>
  <c r="AS168" i="9"/>
  <c r="AU168" i="9"/>
  <c r="AO168" i="9"/>
  <c r="AV168" i="9"/>
  <c r="AT168" i="9"/>
  <c r="AX168" i="9"/>
  <c r="AR168" i="9"/>
  <c r="AY168" i="9"/>
  <c r="AN184" i="9"/>
  <c r="AG184" i="9"/>
  <c r="AD184" i="9"/>
  <c r="AE184" i="9"/>
  <c r="AK184" i="9"/>
  <c r="AM184" i="9"/>
  <c r="AH184" i="9"/>
  <c r="AL184" i="9" l="1"/>
  <c r="AI184" i="9"/>
  <c r="AJ184" i="9"/>
  <c r="F184" i="9" s="1"/>
  <c r="Z185" i="9" s="1"/>
  <c r="G168" i="9"/>
  <c r="M185" i="9"/>
  <c r="X185" i="9"/>
  <c r="H168" i="9" l="1"/>
  <c r="I168" i="9"/>
  <c r="AA169" i="9"/>
  <c r="Y185" i="9"/>
  <c r="N185" i="9"/>
  <c r="AB185" i="9" l="1"/>
  <c r="AD185" i="9" s="1"/>
  <c r="V169" i="9"/>
  <c r="Q169" i="9"/>
  <c r="AH185" i="9"/>
  <c r="AE185" i="9"/>
  <c r="AK185" i="9"/>
  <c r="AM185" i="9"/>
  <c r="AN185" i="9"/>
  <c r="AG185" i="9"/>
  <c r="AF185" i="9"/>
  <c r="AJ185" i="9"/>
  <c r="AL185" i="9"/>
  <c r="AI185" i="9"/>
  <c r="AC169" i="9" l="1"/>
  <c r="AO169" i="9"/>
  <c r="AT169" i="9"/>
  <c r="AS169" i="9"/>
  <c r="AV169" i="9"/>
  <c r="AU169" i="9"/>
  <c r="AR169" i="9"/>
  <c r="AW169" i="9"/>
  <c r="AQ169" i="9"/>
  <c r="AY169" i="9"/>
  <c r="AX169" i="9"/>
  <c r="AP169" i="9"/>
  <c r="F185" i="9"/>
  <c r="G169" i="9" l="1"/>
  <c r="U186" i="9"/>
  <c r="P186" i="9"/>
  <c r="Z186" i="9"/>
  <c r="X186" i="9"/>
  <c r="M186" i="9"/>
  <c r="Y186" i="9" l="1"/>
  <c r="I169" i="9"/>
  <c r="H169" i="9"/>
  <c r="AA170" i="9"/>
  <c r="P185" i="9"/>
  <c r="N186" i="9"/>
  <c r="V170" i="9" l="1"/>
  <c r="Q170" i="9"/>
  <c r="AB186" i="9"/>
  <c r="AC170" i="9" l="1"/>
  <c r="AK186" i="9"/>
  <c r="AL186" i="9"/>
  <c r="AI186" i="9"/>
  <c r="AE186" i="9"/>
  <c r="AD186" i="9"/>
  <c r="AM186" i="9"/>
  <c r="AG186" i="9"/>
  <c r="AF186" i="9"/>
  <c r="AN186" i="9"/>
  <c r="AJ186" i="9"/>
  <c r="AH186" i="9"/>
  <c r="AS170" i="9" l="1"/>
  <c r="AW170" i="9"/>
  <c r="AT170" i="9"/>
  <c r="AY170" i="9"/>
  <c r="AO170" i="9"/>
  <c r="AV170" i="9"/>
  <c r="AQ170" i="9"/>
  <c r="AX170" i="9"/>
  <c r="AU170" i="9"/>
  <c r="AP170" i="9"/>
  <c r="AR170" i="9"/>
  <c r="P187" i="9"/>
  <c r="U187" i="9"/>
  <c r="F186" i="9"/>
  <c r="G170" i="9" l="1"/>
  <c r="Z187" i="9"/>
  <c r="X187" i="9"/>
  <c r="M187" i="9"/>
  <c r="Y187" i="9" l="1"/>
  <c r="I170" i="9"/>
  <c r="H170" i="9"/>
  <c r="AA171" i="9"/>
  <c r="P182" i="9"/>
  <c r="N187" i="9"/>
  <c r="AB187" i="9" s="1"/>
  <c r="V171" i="9" l="1"/>
  <c r="Q171" i="9"/>
  <c r="AN187" i="9"/>
  <c r="AH187" i="9"/>
  <c r="AI187" i="9"/>
  <c r="AE187" i="9"/>
  <c r="AF187" i="9"/>
  <c r="AG187" i="9"/>
  <c r="AM187" i="9"/>
  <c r="AK187" i="9"/>
  <c r="AL187" i="9"/>
  <c r="AJ187" i="9"/>
  <c r="AD187" i="9"/>
  <c r="F187" i="9" l="1"/>
  <c r="AC171" i="9"/>
  <c r="P188" i="9"/>
  <c r="Z188" i="9"/>
  <c r="X188" i="9"/>
  <c r="M188" i="9"/>
  <c r="AY171" i="9" l="1"/>
  <c r="AQ171" i="9"/>
  <c r="AT171" i="9"/>
  <c r="AX171" i="9"/>
  <c r="AR171" i="9"/>
  <c r="AW171" i="9"/>
  <c r="AU171" i="9"/>
  <c r="AV171" i="9"/>
  <c r="AP171" i="9"/>
  <c r="AS171" i="9"/>
  <c r="AO171" i="9"/>
  <c r="Y188" i="9"/>
  <c r="N188" i="9"/>
  <c r="G171" i="9" l="1"/>
  <c r="AB188" i="9"/>
  <c r="AF188" i="9" s="1"/>
  <c r="H171" i="9"/>
  <c r="I171" i="9"/>
  <c r="AA172" i="9"/>
  <c r="AG188" i="9"/>
  <c r="AN188" i="9"/>
  <c r="AJ188" i="9"/>
  <c r="AI188" i="9"/>
  <c r="AE188" i="9"/>
  <c r="AD188" i="9"/>
  <c r="AK188" i="9"/>
  <c r="AL188" i="9" l="1"/>
  <c r="AM188" i="9"/>
  <c r="AH188" i="9"/>
  <c r="Q172" i="9"/>
  <c r="V172" i="9"/>
  <c r="F188" i="9"/>
  <c r="AC172" i="9" l="1"/>
  <c r="U189" i="9"/>
  <c r="Z189" i="9"/>
  <c r="M189" i="9"/>
  <c r="X189" i="9"/>
  <c r="N189" i="9" l="1"/>
  <c r="Y189" i="9"/>
  <c r="AU172" i="9"/>
  <c r="AP172" i="9"/>
  <c r="AT172" i="9"/>
  <c r="AO172" i="9"/>
  <c r="AW172" i="9"/>
  <c r="AS172" i="9"/>
  <c r="AX172" i="9"/>
  <c r="AR172" i="9"/>
  <c r="AQ172" i="9"/>
  <c r="AV172" i="9"/>
  <c r="AY172" i="9"/>
  <c r="AB189" i="9"/>
  <c r="AJ189" i="9" s="1"/>
  <c r="AM189" i="9"/>
  <c r="AK189" i="9" l="1"/>
  <c r="AE189" i="9"/>
  <c r="AL189" i="9"/>
  <c r="AD189" i="9"/>
  <c r="AG189" i="9"/>
  <c r="AI189" i="9"/>
  <c r="AF189" i="9"/>
  <c r="AH189" i="9"/>
  <c r="AN189" i="9"/>
  <c r="G172" i="9"/>
  <c r="F189" i="9" l="1"/>
  <c r="I172" i="9"/>
  <c r="H172" i="9"/>
  <c r="AA173" i="9"/>
  <c r="U185" i="9"/>
  <c r="P189" i="9"/>
  <c r="U190" i="9"/>
  <c r="P190" i="9"/>
  <c r="Z190" i="9"/>
  <c r="M190" i="9"/>
  <c r="X190" i="9"/>
  <c r="Y190" i="9" l="1"/>
  <c r="Q173" i="9"/>
  <c r="V173" i="9"/>
  <c r="AC173" i="9" s="1"/>
  <c r="N190" i="9"/>
  <c r="AB190" i="9" l="1"/>
  <c r="AY173" i="9"/>
  <c r="AW173" i="9"/>
  <c r="AU173" i="9"/>
  <c r="AQ173" i="9"/>
  <c r="AP173" i="9"/>
  <c r="AR173" i="9"/>
  <c r="AX173" i="9"/>
  <c r="AT173" i="9"/>
  <c r="AO173" i="9"/>
  <c r="AV173" i="9"/>
  <c r="AS173" i="9"/>
  <c r="AD190" i="9"/>
  <c r="AI190" i="9"/>
  <c r="AF190" i="9"/>
  <c r="AK190" i="9"/>
  <c r="AE190" i="9"/>
  <c r="AN190" i="9"/>
  <c r="AJ190" i="9"/>
  <c r="AH190" i="9"/>
  <c r="AM190" i="9"/>
  <c r="AL190" i="9"/>
  <c r="AG190" i="9"/>
  <c r="G173" i="9" l="1"/>
  <c r="F190" i="9"/>
  <c r="I173" i="9" l="1"/>
  <c r="H173" i="9"/>
  <c r="AA174" i="9"/>
  <c r="Z191" i="9"/>
  <c r="X191" i="9"/>
  <c r="M191" i="9"/>
  <c r="Y191" i="9" l="1"/>
  <c r="Q174" i="9"/>
  <c r="V174" i="9"/>
  <c r="AC174" i="9" s="1"/>
  <c r="N191" i="9"/>
  <c r="AB191" i="9" s="1"/>
  <c r="AV174" i="9" l="1"/>
  <c r="AO174" i="9"/>
  <c r="AT174" i="9"/>
  <c r="AR174" i="9"/>
  <c r="AY174" i="9"/>
  <c r="AP174" i="9"/>
  <c r="AU174" i="9"/>
  <c r="AX174" i="9"/>
  <c r="AW174" i="9"/>
  <c r="AS174" i="9"/>
  <c r="AQ174" i="9"/>
  <c r="AM191" i="9"/>
  <c r="AF191" i="9"/>
  <c r="AK191" i="9"/>
  <c r="AJ191" i="9"/>
  <c r="AH191" i="9"/>
  <c r="AN191" i="9"/>
  <c r="AD191" i="9"/>
  <c r="AI191" i="9"/>
  <c r="AG191" i="9"/>
  <c r="AL191" i="9"/>
  <c r="AE191" i="9"/>
  <c r="G174" i="9" l="1"/>
  <c r="F191" i="9"/>
  <c r="Z192" i="9"/>
  <c r="M192" i="9"/>
  <c r="X192" i="9"/>
  <c r="I174" i="9" l="1"/>
  <c r="H174" i="9"/>
  <c r="AA175" i="9"/>
  <c r="P184" i="9"/>
  <c r="Y192" i="9"/>
  <c r="N192" i="9"/>
  <c r="AB192" i="9" s="1"/>
  <c r="V175" i="9" l="1"/>
  <c r="Q175" i="9"/>
  <c r="AH192" i="9"/>
  <c r="AL192" i="9"/>
  <c r="AK192" i="9"/>
  <c r="AE192" i="9"/>
  <c r="AD192" i="9"/>
  <c r="AF192" i="9"/>
  <c r="AG192" i="9"/>
  <c r="AN192" i="9"/>
  <c r="AJ192" i="9"/>
  <c r="AI192" i="9"/>
  <c r="AM192" i="9"/>
  <c r="AC175" i="9" l="1"/>
  <c r="F192" i="9"/>
  <c r="AW175" i="9" l="1"/>
  <c r="AU175" i="9"/>
  <c r="AS175" i="9"/>
  <c r="AX175" i="9"/>
  <c r="AQ175" i="9"/>
  <c r="AO175" i="9"/>
  <c r="AY175" i="9"/>
  <c r="AR175" i="9"/>
  <c r="AP175" i="9"/>
  <c r="AV175" i="9"/>
  <c r="AT175" i="9"/>
  <c r="Z193" i="9"/>
  <c r="M193" i="9"/>
  <c r="X193" i="9"/>
  <c r="Y193" i="9" l="1"/>
  <c r="G175" i="9"/>
  <c r="N193" i="9"/>
  <c r="AB193" i="9" s="1"/>
  <c r="I175" i="9" l="1"/>
  <c r="H175" i="9"/>
  <c r="AA176" i="9"/>
  <c r="P193" i="9"/>
  <c r="AI193" i="9"/>
  <c r="AN193" i="9"/>
  <c r="AD193" i="9"/>
  <c r="AJ193" i="9"/>
  <c r="AH193" i="9"/>
  <c r="AF193" i="9"/>
  <c r="AM193" i="9"/>
  <c r="AE193" i="9"/>
  <c r="AL193" i="9"/>
  <c r="AK193" i="9"/>
  <c r="AG193" i="9"/>
  <c r="V176" i="9" l="1"/>
  <c r="Q176" i="9"/>
  <c r="AC176" i="9" s="1"/>
  <c r="F193" i="9"/>
  <c r="AO176" i="9" l="1"/>
  <c r="AP176" i="9"/>
  <c r="AX176" i="9"/>
  <c r="AS176" i="9"/>
  <c r="AQ176" i="9"/>
  <c r="AV176" i="9"/>
  <c r="AR176" i="9"/>
  <c r="AT176" i="9"/>
  <c r="AY176" i="9"/>
  <c r="AU176" i="9"/>
  <c r="AW176" i="9"/>
  <c r="U194" i="9"/>
  <c r="Z194" i="9"/>
  <c r="X194" i="9"/>
  <c r="M194" i="9"/>
  <c r="Y194" i="9" l="1"/>
  <c r="G176" i="9"/>
  <c r="N194" i="9"/>
  <c r="H176" i="9" l="1"/>
  <c r="I176" i="9"/>
  <c r="AA177" i="9"/>
  <c r="AB194" i="9"/>
  <c r="Q177" i="9" l="1"/>
  <c r="V177" i="9"/>
  <c r="AL194" i="9"/>
  <c r="AJ194" i="9"/>
  <c r="AK194" i="9"/>
  <c r="AG194" i="9"/>
  <c r="AN194" i="9"/>
  <c r="AE194" i="9"/>
  <c r="AH194" i="9"/>
  <c r="AM194" i="9"/>
  <c r="AD194" i="9"/>
  <c r="AI194" i="9"/>
  <c r="AF194" i="9"/>
  <c r="AC177" i="9" l="1"/>
  <c r="U195" i="9"/>
  <c r="P195" i="9"/>
  <c r="F194" i="9"/>
  <c r="AU177" i="9" l="1"/>
  <c r="AW177" i="9"/>
  <c r="AQ177" i="9"/>
  <c r="AS177" i="9"/>
  <c r="AR177" i="9"/>
  <c r="AP177" i="9"/>
  <c r="AX177" i="9"/>
  <c r="AY177" i="9"/>
  <c r="AV177" i="9"/>
  <c r="AO177" i="9"/>
  <c r="AT177" i="9"/>
  <c r="Z195" i="9"/>
  <c r="X195" i="9"/>
  <c r="M195" i="9"/>
  <c r="Y195" i="9" l="1"/>
  <c r="G177" i="9"/>
  <c r="I177" i="9" s="1"/>
  <c r="AA178" i="9"/>
  <c r="U193" i="9"/>
  <c r="N195" i="9"/>
  <c r="AB195" i="9" s="1"/>
  <c r="H177" i="9" l="1"/>
  <c r="V178" i="9"/>
  <c r="Q178" i="9"/>
  <c r="AE195" i="9"/>
  <c r="AF195" i="9"/>
  <c r="AJ195" i="9"/>
  <c r="AD195" i="9"/>
  <c r="AI195" i="9"/>
  <c r="AN195" i="9"/>
  <c r="AK195" i="9"/>
  <c r="AH195" i="9"/>
  <c r="AM195" i="9"/>
  <c r="AG195" i="9"/>
  <c r="AL195" i="9"/>
  <c r="AC178" i="9" l="1"/>
  <c r="U196" i="9"/>
  <c r="P196" i="9"/>
  <c r="F195" i="9"/>
  <c r="AR178" i="9" l="1"/>
  <c r="AY178" i="9"/>
  <c r="AO178" i="9"/>
  <c r="AS178" i="9"/>
  <c r="AQ178" i="9"/>
  <c r="AX178" i="9"/>
  <c r="AU178" i="9"/>
  <c r="AW178" i="9"/>
  <c r="AP178" i="9"/>
  <c r="AT178" i="9"/>
  <c r="AV178" i="9"/>
  <c r="Z196" i="9"/>
  <c r="X196" i="9"/>
  <c r="M196" i="9"/>
  <c r="Y196" i="9" l="1"/>
  <c r="G178" i="9"/>
  <c r="N196" i="9"/>
  <c r="AB196" i="9" s="1"/>
  <c r="I178" i="9" l="1"/>
  <c r="H178" i="9"/>
  <c r="AA179" i="9"/>
  <c r="U191" i="9"/>
  <c r="AI196" i="9"/>
  <c r="AE196" i="9"/>
  <c r="AF196" i="9"/>
  <c r="AL196" i="9"/>
  <c r="AK196" i="9"/>
  <c r="AN196" i="9"/>
  <c r="AJ196" i="9"/>
  <c r="AD196" i="9"/>
  <c r="AG196" i="9"/>
  <c r="AM196" i="9"/>
  <c r="AH196" i="9"/>
  <c r="Q179" i="9" l="1"/>
  <c r="V179" i="9"/>
  <c r="U197" i="9"/>
  <c r="P197" i="9"/>
  <c r="F196" i="9"/>
  <c r="Z197" i="9"/>
  <c r="X197" i="9"/>
  <c r="M197" i="9"/>
  <c r="AC179" i="9" l="1"/>
  <c r="AV179" i="9"/>
  <c r="AT179" i="9"/>
  <c r="AX179" i="9"/>
  <c r="AQ179" i="9"/>
  <c r="AY179" i="9"/>
  <c r="AW179" i="9"/>
  <c r="AP179" i="9"/>
  <c r="AR179" i="9"/>
  <c r="AO179" i="9"/>
  <c r="AS179" i="9"/>
  <c r="AU179" i="9"/>
  <c r="Y197" i="9"/>
  <c r="N197" i="9"/>
  <c r="G179" i="9" l="1"/>
  <c r="AB197" i="9"/>
  <c r="I179" i="9" l="1"/>
  <c r="H179" i="9"/>
  <c r="AA180" i="9"/>
  <c r="U188" i="9"/>
  <c r="P192" i="9"/>
  <c r="AG197" i="9"/>
  <c r="AJ197" i="9"/>
  <c r="AK197" i="9"/>
  <c r="AM197" i="9"/>
  <c r="AF197" i="9"/>
  <c r="AE197" i="9"/>
  <c r="AH197" i="9"/>
  <c r="AI197" i="9"/>
  <c r="AD197" i="9"/>
  <c r="AL197" i="9"/>
  <c r="AN197" i="9"/>
  <c r="V180" i="9" l="1"/>
  <c r="Q180" i="9"/>
  <c r="P198" i="9"/>
  <c r="U198" i="9"/>
  <c r="F197" i="9"/>
  <c r="AC180" i="9" l="1"/>
  <c r="Z198" i="9"/>
  <c r="M198" i="9"/>
  <c r="X198" i="9"/>
  <c r="Y198" i="9" l="1"/>
  <c r="N198" i="9"/>
  <c r="AU180" i="9"/>
  <c r="AY180" i="9"/>
  <c r="AV180" i="9"/>
  <c r="AW180" i="9"/>
  <c r="AR180" i="9"/>
  <c r="AS180" i="9"/>
  <c r="AX180" i="9"/>
  <c r="AO180" i="9"/>
  <c r="AT180" i="9"/>
  <c r="AQ180" i="9"/>
  <c r="AP180" i="9"/>
  <c r="AB198" i="9"/>
  <c r="AL198" i="9" s="1"/>
  <c r="AN198" i="9"/>
  <c r="AM198" i="9" l="1"/>
  <c r="AH198" i="9"/>
  <c r="AF198" i="9"/>
  <c r="AG198" i="9"/>
  <c r="AE198" i="9"/>
  <c r="AK198" i="9"/>
  <c r="AJ198" i="9"/>
  <c r="AD198" i="9"/>
  <c r="AI198" i="9"/>
  <c r="G180" i="9"/>
  <c r="X199" i="9"/>
  <c r="M199" i="9"/>
  <c r="F198" i="9" l="1"/>
  <c r="Z199" i="9" s="1"/>
  <c r="Y199" i="9" s="1"/>
  <c r="I180" i="9"/>
  <c r="H180" i="9"/>
  <c r="AA181" i="9"/>
  <c r="P199" i="9"/>
  <c r="N199" i="9" l="1"/>
  <c r="Q181" i="9"/>
  <c r="V181" i="9"/>
  <c r="AC181" i="9" s="1"/>
  <c r="AB199" i="9"/>
  <c r="AW181" i="9" l="1"/>
  <c r="AO181" i="9"/>
  <c r="AP181" i="9"/>
  <c r="AQ181" i="9"/>
  <c r="AX181" i="9"/>
  <c r="AY181" i="9"/>
  <c r="AT181" i="9"/>
  <c r="AV181" i="9"/>
  <c r="AS181" i="9"/>
  <c r="AU181" i="9"/>
  <c r="AR181" i="9"/>
  <c r="AK199" i="9"/>
  <c r="AF199" i="9"/>
  <c r="AL199" i="9"/>
  <c r="AD199" i="9"/>
  <c r="AN199" i="9"/>
  <c r="AI199" i="9"/>
  <c r="AG199" i="9"/>
  <c r="AH199" i="9"/>
  <c r="AM199" i="9"/>
  <c r="AJ199" i="9"/>
  <c r="AE199" i="9"/>
  <c r="G181" i="9" l="1"/>
  <c r="U200" i="9"/>
  <c r="F199" i="9"/>
  <c r="H181" i="9" l="1"/>
  <c r="I181" i="9"/>
  <c r="AA182" i="9"/>
  <c r="P191" i="9"/>
  <c r="U199" i="9"/>
  <c r="Z200" i="9"/>
  <c r="X200" i="9"/>
  <c r="M200" i="9"/>
  <c r="Y200" i="9" l="1"/>
  <c r="V182" i="9"/>
  <c r="Q182" i="9"/>
  <c r="N200" i="9"/>
  <c r="AC182" i="9" l="1"/>
  <c r="AB200" i="9"/>
  <c r="AW182" i="9" l="1"/>
  <c r="AX182" i="9"/>
  <c r="AV182" i="9"/>
  <c r="AR182" i="9"/>
  <c r="AO182" i="9"/>
  <c r="AU182" i="9"/>
  <c r="AP182" i="9"/>
  <c r="AQ182" i="9"/>
  <c r="AS182" i="9"/>
  <c r="AY182" i="9"/>
  <c r="AT182" i="9"/>
  <c r="AD200" i="9"/>
  <c r="AE200" i="9"/>
  <c r="AJ200" i="9"/>
  <c r="AN200" i="9"/>
  <c r="AL200" i="9"/>
  <c r="AG200" i="9"/>
  <c r="AH200" i="9"/>
  <c r="AM200" i="9"/>
  <c r="AI200" i="9"/>
  <c r="AK200" i="9"/>
  <c r="AF200" i="9"/>
  <c r="M201" i="9"/>
  <c r="X201" i="9"/>
  <c r="G182" i="9" l="1"/>
  <c r="F200" i="9"/>
  <c r="H182" i="9" l="1"/>
  <c r="I182" i="9"/>
  <c r="AA183" i="9"/>
  <c r="Z201" i="9"/>
  <c r="Y201" i="9" s="1"/>
  <c r="V183" i="9" l="1"/>
  <c r="Q183" i="9"/>
  <c r="N201" i="9"/>
  <c r="AB201" i="9" s="1"/>
  <c r="AM201" i="9" s="1"/>
  <c r="AL201" i="9" l="1"/>
  <c r="AH201" i="9"/>
  <c r="AJ201" i="9"/>
  <c r="AE201" i="9"/>
  <c r="AI201" i="9"/>
  <c r="AG201" i="9"/>
  <c r="AC183" i="9"/>
  <c r="AF201" i="9"/>
  <c r="AD201" i="9"/>
  <c r="AK201" i="9"/>
  <c r="AN201" i="9"/>
  <c r="AV183" i="9" l="1"/>
  <c r="AP183" i="9"/>
  <c r="AU183" i="9"/>
  <c r="AQ183" i="9"/>
  <c r="AS183" i="9"/>
  <c r="AT183" i="9"/>
  <c r="AR183" i="9"/>
  <c r="AO183" i="9"/>
  <c r="AW183" i="9"/>
  <c r="AX183" i="9"/>
  <c r="AY183" i="9"/>
  <c r="F201" i="9"/>
  <c r="Z202" i="9"/>
  <c r="X202" i="9"/>
  <c r="M202" i="9"/>
  <c r="G183" i="9" l="1"/>
  <c r="Y202" i="9"/>
  <c r="N202" i="9"/>
  <c r="AB202" i="9" l="1"/>
  <c r="AI202" i="9" s="1"/>
  <c r="H183" i="9"/>
  <c r="I183" i="9"/>
  <c r="AA184" i="9"/>
  <c r="P202" i="9"/>
  <c r="AH202" i="9"/>
  <c r="AG202" i="9"/>
  <c r="AD202" i="9" l="1"/>
  <c r="AF202" i="9"/>
  <c r="AK202" i="9"/>
  <c r="AE202" i="9"/>
  <c r="AJ202" i="9"/>
  <c r="AM202" i="9"/>
  <c r="AL202" i="9"/>
  <c r="AN202" i="9"/>
  <c r="V184" i="9"/>
  <c r="Q184" i="9"/>
  <c r="AC184" i="9" s="1"/>
  <c r="F202" i="9" l="1"/>
  <c r="AY184" i="9"/>
  <c r="AP184" i="9"/>
  <c r="AS184" i="9"/>
  <c r="AQ184" i="9"/>
  <c r="AR184" i="9"/>
  <c r="AT184" i="9"/>
  <c r="AV184" i="9"/>
  <c r="AU184" i="9"/>
  <c r="AX184" i="9"/>
  <c r="AW184" i="9"/>
  <c r="AO184" i="9"/>
  <c r="Z203" i="9"/>
  <c r="X203" i="9"/>
  <c r="M203" i="9"/>
  <c r="G184" i="9" l="1"/>
  <c r="I184" i="9" s="1"/>
  <c r="Y203" i="9"/>
  <c r="AA185" i="9"/>
  <c r="U192" i="9"/>
  <c r="N203" i="9"/>
  <c r="H184" i="9" l="1"/>
  <c r="AB203" i="9"/>
  <c r="AM203" i="9" s="1"/>
  <c r="Q185" i="9"/>
  <c r="V185" i="9"/>
  <c r="AJ203" i="9" l="1"/>
  <c r="AG203" i="9"/>
  <c r="AC185" i="9"/>
  <c r="AR185" i="9" s="1"/>
  <c r="AE203" i="9"/>
  <c r="AI203" i="9"/>
  <c r="AH203" i="9"/>
  <c r="AD203" i="9"/>
  <c r="AL203" i="9"/>
  <c r="AK203" i="9"/>
  <c r="AF203" i="9"/>
  <c r="AN203" i="9"/>
  <c r="AV185" i="9"/>
  <c r="AY185" i="9"/>
  <c r="AT185" i="9"/>
  <c r="AX185" i="9"/>
  <c r="AU185" i="9"/>
  <c r="X204" i="9"/>
  <c r="M204" i="9"/>
  <c r="AS185" i="9" l="1"/>
  <c r="AW185" i="9"/>
  <c r="AQ185" i="9"/>
  <c r="AP185" i="9"/>
  <c r="G185" i="9" s="1"/>
  <c r="AO185" i="9"/>
  <c r="F203" i="9"/>
  <c r="Z204" i="9" s="1"/>
  <c r="Y204" i="9" s="1"/>
  <c r="N204" i="9" l="1"/>
  <c r="I185" i="9"/>
  <c r="H185" i="9"/>
  <c r="AA186" i="9"/>
  <c r="P200" i="9"/>
  <c r="AB204" i="9"/>
  <c r="V186" i="9" l="1"/>
  <c r="Q186" i="9"/>
  <c r="AK204" i="9"/>
  <c r="AM204" i="9"/>
  <c r="AE204" i="9"/>
  <c r="AD204" i="9"/>
  <c r="AF204" i="9"/>
  <c r="AH204" i="9"/>
  <c r="AN204" i="9"/>
  <c r="AJ204" i="9"/>
  <c r="AI204" i="9"/>
  <c r="AG204" i="9"/>
  <c r="AL204" i="9"/>
  <c r="AC186" i="9" l="1"/>
  <c r="P205" i="9"/>
  <c r="F204" i="9"/>
  <c r="AR186" i="9" l="1"/>
  <c r="AS186" i="9"/>
  <c r="AQ186" i="9"/>
  <c r="AO186" i="9"/>
  <c r="AW186" i="9"/>
  <c r="AT186" i="9"/>
  <c r="AX186" i="9"/>
  <c r="AU186" i="9"/>
  <c r="AP186" i="9"/>
  <c r="AY186" i="9"/>
  <c r="AV186" i="9"/>
  <c r="Z205" i="9"/>
  <c r="M205" i="9"/>
  <c r="X205" i="9"/>
  <c r="Y205" i="9" l="1"/>
  <c r="N205" i="9"/>
  <c r="AB205" i="9" s="1"/>
  <c r="G186" i="9"/>
  <c r="I186" i="9" l="1"/>
  <c r="H186" i="9"/>
  <c r="AA187" i="9"/>
  <c r="U203" i="9"/>
  <c r="P204" i="9"/>
  <c r="AH205" i="9"/>
  <c r="AK205" i="9"/>
  <c r="AI205" i="9"/>
  <c r="AL205" i="9"/>
  <c r="AM205" i="9"/>
  <c r="AN205" i="9"/>
  <c r="AJ205" i="9"/>
  <c r="AF205" i="9"/>
  <c r="AD205" i="9"/>
  <c r="AG205" i="9"/>
  <c r="AE205" i="9"/>
  <c r="V187" i="9" l="1"/>
  <c r="Q187" i="9"/>
  <c r="U206" i="9"/>
  <c r="F205" i="9"/>
  <c r="Z206" i="9"/>
  <c r="M206" i="9"/>
  <c r="X206" i="9"/>
  <c r="AC187" i="9" l="1"/>
  <c r="Y206" i="9"/>
  <c r="N206" i="9"/>
  <c r="AB206" i="9" l="1"/>
  <c r="AG206" i="9" s="1"/>
  <c r="AH206" i="9"/>
  <c r="AK206" i="9"/>
  <c r="AL206" i="9"/>
  <c r="AM206" i="9"/>
  <c r="AJ206" i="9"/>
  <c r="AN206" i="9"/>
  <c r="AF206" i="9"/>
  <c r="AT187" i="9"/>
  <c r="AO187" i="9"/>
  <c r="AY187" i="9"/>
  <c r="AS187" i="9"/>
  <c r="AQ187" i="9"/>
  <c r="AV187" i="9"/>
  <c r="AR187" i="9"/>
  <c r="AW187" i="9"/>
  <c r="AX187" i="9"/>
  <c r="AU187" i="9"/>
  <c r="AP187" i="9"/>
  <c r="AE206" i="9"/>
  <c r="AD206" i="9"/>
  <c r="AI206" i="9"/>
  <c r="M207" i="9"/>
  <c r="X207" i="9"/>
  <c r="F206" i="9" l="1"/>
  <c r="G187" i="9"/>
  <c r="P207" i="9"/>
  <c r="U207" i="9"/>
  <c r="Z207" i="9"/>
  <c r="N207" i="9" s="1"/>
  <c r="H187" i="9" l="1"/>
  <c r="I187" i="9"/>
  <c r="AA188" i="9"/>
  <c r="U204" i="9"/>
  <c r="P206" i="9"/>
  <c r="Y207" i="9"/>
  <c r="AB207" i="9" s="1"/>
  <c r="Q188" i="9" l="1"/>
  <c r="V188" i="9"/>
  <c r="AC188" i="9" s="1"/>
  <c r="AI207" i="9"/>
  <c r="AN207" i="9"/>
  <c r="AJ207" i="9"/>
  <c r="AL207" i="9"/>
  <c r="AG207" i="9"/>
  <c r="AM207" i="9"/>
  <c r="AE207" i="9"/>
  <c r="AD207" i="9"/>
  <c r="AK207" i="9"/>
  <c r="AF207" i="9"/>
  <c r="AH207" i="9"/>
  <c r="M208" i="9"/>
  <c r="X208" i="9"/>
  <c r="AY188" i="9" l="1"/>
  <c r="AW188" i="9"/>
  <c r="AV188" i="9"/>
  <c r="AT188" i="9"/>
  <c r="AU188" i="9"/>
  <c r="AR188" i="9"/>
  <c r="AO188" i="9"/>
  <c r="AS188" i="9"/>
  <c r="AQ188" i="9"/>
  <c r="AX188" i="9"/>
  <c r="AP188" i="9"/>
  <c r="F207" i="9"/>
  <c r="G188" i="9" l="1"/>
  <c r="P208" i="9"/>
  <c r="U208" i="9"/>
  <c r="Z208" i="9"/>
  <c r="H188" i="9" l="1"/>
  <c r="I188" i="9"/>
  <c r="P194" i="9"/>
  <c r="AA189" i="9"/>
  <c r="U201" i="9"/>
  <c r="Y208" i="9"/>
  <c r="N208" i="9"/>
  <c r="AB208" i="9" s="1"/>
  <c r="AN208" i="9" s="1"/>
  <c r="M209" i="9"/>
  <c r="X209" i="9"/>
  <c r="AM208" i="9" l="1"/>
  <c r="AK208" i="9"/>
  <c r="AE208" i="9"/>
  <c r="AI208" i="9"/>
  <c r="AD208" i="9"/>
  <c r="AF208" i="9"/>
  <c r="AG208" i="9"/>
  <c r="AH208" i="9"/>
  <c r="AL208" i="9"/>
  <c r="V189" i="9"/>
  <c r="Q189" i="9"/>
  <c r="AJ208" i="9"/>
  <c r="F208" i="9" l="1"/>
  <c r="AC189" i="9"/>
  <c r="Z209" i="9"/>
  <c r="Y209" i="9" s="1"/>
  <c r="AO189" i="9" l="1"/>
  <c r="AQ189" i="9"/>
  <c r="AX189" i="9"/>
  <c r="AW189" i="9"/>
  <c r="AU189" i="9"/>
  <c r="AV189" i="9"/>
  <c r="AY189" i="9"/>
  <c r="AP189" i="9"/>
  <c r="AS189" i="9"/>
  <c r="AR189" i="9"/>
  <c r="AT189" i="9"/>
  <c r="N209" i="9"/>
  <c r="AB209" i="9" s="1"/>
  <c r="G189" i="9" l="1"/>
  <c r="AI209" i="9"/>
  <c r="AL209" i="9"/>
  <c r="AN209" i="9"/>
  <c r="AK209" i="9"/>
  <c r="AE209" i="9"/>
  <c r="AM209" i="9"/>
  <c r="AD209" i="9"/>
  <c r="AH209" i="9"/>
  <c r="AF209" i="9"/>
  <c r="AG209" i="9"/>
  <c r="AJ209" i="9"/>
  <c r="X210" i="9"/>
  <c r="M210" i="9"/>
  <c r="H189" i="9" l="1"/>
  <c r="I189" i="9"/>
  <c r="AA190" i="9"/>
  <c r="P203" i="9"/>
  <c r="U205" i="9"/>
  <c r="F209" i="9"/>
  <c r="V190" i="9" l="1"/>
  <c r="Q190" i="9"/>
  <c r="AC190" i="9" s="1"/>
  <c r="Z210" i="9"/>
  <c r="Y210" i="9" s="1"/>
  <c r="AP190" i="9" l="1"/>
  <c r="AY190" i="9"/>
  <c r="AT190" i="9"/>
  <c r="AX190" i="9"/>
  <c r="AQ190" i="9"/>
  <c r="AU190" i="9"/>
  <c r="AO190" i="9"/>
  <c r="AR190" i="9"/>
  <c r="AS190" i="9"/>
  <c r="AW190" i="9"/>
  <c r="AV190" i="9"/>
  <c r="N210" i="9"/>
  <c r="G190" i="9" l="1"/>
  <c r="I190" i="9" s="1"/>
  <c r="AA191" i="9"/>
  <c r="P201" i="9"/>
  <c r="U202" i="9"/>
  <c r="AB210" i="9"/>
  <c r="X211" i="9"/>
  <c r="M211" i="9"/>
  <c r="H190" i="9" l="1"/>
  <c r="V191" i="9"/>
  <c r="Q191" i="9"/>
  <c r="AN210" i="9"/>
  <c r="AE210" i="9"/>
  <c r="AF210" i="9"/>
  <c r="AM210" i="9"/>
  <c r="AI210" i="9"/>
  <c r="AK210" i="9"/>
  <c r="AH210" i="9"/>
  <c r="AJ210" i="9"/>
  <c r="AG210" i="9"/>
  <c r="AD210" i="9"/>
  <c r="AL210" i="9"/>
  <c r="AC191" i="9" l="1"/>
  <c r="AR191" i="9"/>
  <c r="AY191" i="9"/>
  <c r="AP191" i="9"/>
  <c r="AQ191" i="9"/>
  <c r="AW191" i="9"/>
  <c r="AS191" i="9"/>
  <c r="AV191" i="9"/>
  <c r="AO191" i="9"/>
  <c r="AU191" i="9"/>
  <c r="AT191" i="9"/>
  <c r="AX191" i="9"/>
  <c r="F210" i="9"/>
  <c r="G191" i="9" l="1"/>
  <c r="Z211" i="9"/>
  <c r="Y211" i="9" s="1"/>
  <c r="H191" i="9" l="1"/>
  <c r="I191" i="9"/>
  <c r="AA192" i="9"/>
  <c r="U211" i="9"/>
  <c r="N211" i="9"/>
  <c r="AB211" i="9" s="1"/>
  <c r="M212" i="9"/>
  <c r="X212" i="9"/>
  <c r="Q192" i="9" l="1"/>
  <c r="V192" i="9"/>
  <c r="AN211" i="9"/>
  <c r="AE211" i="9"/>
  <c r="AM211" i="9"/>
  <c r="AJ211" i="9"/>
  <c r="AK211" i="9"/>
  <c r="AL211" i="9"/>
  <c r="AH211" i="9"/>
  <c r="AD211" i="9"/>
  <c r="AF211" i="9"/>
  <c r="AG211" i="9"/>
  <c r="AI211" i="9"/>
  <c r="AC192" i="9" l="1"/>
  <c r="F211" i="9"/>
  <c r="AU192" i="9" l="1"/>
  <c r="AX192" i="9"/>
  <c r="AO192" i="9"/>
  <c r="AY192" i="9"/>
  <c r="AW192" i="9"/>
  <c r="AP192" i="9"/>
  <c r="AT192" i="9"/>
  <c r="AR192" i="9"/>
  <c r="AV192" i="9"/>
  <c r="AQ192" i="9"/>
  <c r="AS192" i="9"/>
  <c r="Z212" i="9"/>
  <c r="Y212" i="9" s="1"/>
  <c r="G192" i="9" l="1"/>
  <c r="N212" i="9"/>
  <c r="AB212" i="9" s="1"/>
  <c r="X213" i="9"/>
  <c r="M213" i="9"/>
  <c r="H192" i="9" l="1"/>
  <c r="I192" i="9"/>
  <c r="AA193" i="9"/>
  <c r="U209" i="9"/>
  <c r="P210" i="9"/>
  <c r="AH212" i="9"/>
  <c r="AM212" i="9"/>
  <c r="AI212" i="9"/>
  <c r="AK212" i="9"/>
  <c r="AL212" i="9"/>
  <c r="AE212" i="9"/>
  <c r="AN212" i="9"/>
  <c r="AF212" i="9"/>
  <c r="AG212" i="9"/>
  <c r="AD212" i="9"/>
  <c r="AJ212" i="9"/>
  <c r="Q193" i="9" l="1"/>
  <c r="V193" i="9"/>
  <c r="F212" i="9"/>
  <c r="AC193" i="9" l="1"/>
  <c r="Z213" i="9"/>
  <c r="Y213" i="9" s="1"/>
  <c r="M214" i="9"/>
  <c r="X214" i="9"/>
  <c r="AX193" i="9" l="1"/>
  <c r="AO193" i="9"/>
  <c r="AU193" i="9"/>
  <c r="AQ193" i="9"/>
  <c r="AR193" i="9"/>
  <c r="AV193" i="9"/>
  <c r="AP193" i="9"/>
  <c r="AT193" i="9"/>
  <c r="AS193" i="9"/>
  <c r="AY193" i="9"/>
  <c r="AW193" i="9"/>
  <c r="N213" i="9"/>
  <c r="G193" i="9" l="1"/>
  <c r="AB213" i="9"/>
  <c r="I193" i="9" l="1"/>
  <c r="H193" i="9"/>
  <c r="AA194" i="9"/>
  <c r="P212" i="9"/>
  <c r="AD213" i="9"/>
  <c r="AJ213" i="9"/>
  <c r="AI213" i="9"/>
  <c r="AH213" i="9"/>
  <c r="AE213" i="9"/>
  <c r="AL213" i="9"/>
  <c r="AK213" i="9"/>
  <c r="AG213" i="9"/>
  <c r="AF213" i="9"/>
  <c r="AM213" i="9"/>
  <c r="AN213" i="9"/>
  <c r="X215" i="9"/>
  <c r="M215" i="9"/>
  <c r="V194" i="9" l="1"/>
  <c r="Q194" i="9"/>
  <c r="F213" i="9"/>
  <c r="AC194" i="9" l="1"/>
  <c r="Z214" i="9"/>
  <c r="Y214" i="9" s="1"/>
  <c r="AR194" i="9" l="1"/>
  <c r="AY194" i="9"/>
  <c r="AP194" i="9"/>
  <c r="AO194" i="9"/>
  <c r="AV194" i="9"/>
  <c r="AQ194" i="9"/>
  <c r="AT194" i="9"/>
  <c r="AS194" i="9"/>
  <c r="AU194" i="9"/>
  <c r="AW194" i="9"/>
  <c r="AX194" i="9"/>
  <c r="N214" i="9"/>
  <c r="AB214" i="9" s="1"/>
  <c r="X216" i="9"/>
  <c r="M216" i="9"/>
  <c r="G194" i="9" l="1"/>
  <c r="AJ214" i="9"/>
  <c r="AI214" i="9"/>
  <c r="AM214" i="9"/>
  <c r="AH214" i="9"/>
  <c r="AK214" i="9"/>
  <c r="AG214" i="9"/>
  <c r="AD214" i="9"/>
  <c r="AL214" i="9"/>
  <c r="AF214" i="9"/>
  <c r="AE214" i="9"/>
  <c r="AN214" i="9"/>
  <c r="I194" i="9" l="1"/>
  <c r="H194" i="9"/>
  <c r="AA195" i="9"/>
  <c r="P213" i="9"/>
  <c r="F214" i="9"/>
  <c r="V195" i="9" l="1"/>
  <c r="Q195" i="9"/>
  <c r="Z215" i="9"/>
  <c r="Y215" i="9" s="1"/>
  <c r="AC195" i="9" l="1"/>
  <c r="N215" i="9"/>
  <c r="AB215" i="9" s="1"/>
  <c r="X217" i="9"/>
  <c r="M217" i="9"/>
  <c r="AS195" i="9" l="1"/>
  <c r="AO195" i="9"/>
  <c r="AR195" i="9"/>
  <c r="AT195" i="9"/>
  <c r="AY195" i="9"/>
  <c r="AP195" i="9"/>
  <c r="AW195" i="9"/>
  <c r="AX195" i="9"/>
  <c r="AV195" i="9"/>
  <c r="AU195" i="9"/>
  <c r="AQ195" i="9"/>
  <c r="AJ215" i="9"/>
  <c r="AI215" i="9"/>
  <c r="AG215" i="9"/>
  <c r="AK215" i="9"/>
  <c r="AE215" i="9"/>
  <c r="AD215" i="9"/>
  <c r="AM215" i="9"/>
  <c r="AN215" i="9"/>
  <c r="AF215" i="9"/>
  <c r="F215" i="9" s="1"/>
  <c r="AL215" i="9"/>
  <c r="AH215" i="9"/>
  <c r="G195" i="9" l="1"/>
  <c r="P216" i="9"/>
  <c r="Z216" i="9"/>
  <c r="Y216" i="9" s="1"/>
  <c r="H195" i="9" l="1"/>
  <c r="I195" i="9"/>
  <c r="AA196" i="9"/>
  <c r="U213" i="9"/>
  <c r="N216" i="9"/>
  <c r="V196" i="9" l="1"/>
  <c r="Q196" i="9"/>
  <c r="AB216" i="9"/>
  <c r="AC196" i="9" l="1"/>
  <c r="AP196" i="9" s="1"/>
  <c r="AN216" i="9"/>
  <c r="AH216" i="9"/>
  <c r="AM216" i="9"/>
  <c r="AK216" i="9"/>
  <c r="AD216" i="9"/>
  <c r="AE216" i="9"/>
  <c r="AF216" i="9"/>
  <c r="AL216" i="9"/>
  <c r="AG216" i="9"/>
  <c r="AI216" i="9"/>
  <c r="AJ216" i="9"/>
  <c r="AX196" i="9" l="1"/>
  <c r="AU196" i="9"/>
  <c r="AO196" i="9"/>
  <c r="AR196" i="9"/>
  <c r="AW196" i="9"/>
  <c r="AQ196" i="9"/>
  <c r="AT196" i="9"/>
  <c r="AS196" i="9"/>
  <c r="AY196" i="9"/>
  <c r="AV196" i="9"/>
  <c r="U217" i="9"/>
  <c r="P217" i="9"/>
  <c r="F216" i="9"/>
  <c r="G196" i="9" l="1"/>
  <c r="I196" i="9" s="1"/>
  <c r="P209" i="9"/>
  <c r="U215" i="9"/>
  <c r="AA197" i="9"/>
  <c r="V197" i="9" s="1"/>
  <c r="Z217" i="9"/>
  <c r="Y217" i="9" s="1"/>
  <c r="X218" i="9"/>
  <c r="H196" i="9" l="1"/>
  <c r="Q197" i="9"/>
  <c r="AC197" i="9"/>
  <c r="N217" i="9"/>
  <c r="M219" i="9"/>
  <c r="X219" i="9"/>
  <c r="AR197" i="9" l="1"/>
  <c r="AY197" i="9"/>
  <c r="AT197" i="9"/>
  <c r="AQ197" i="9"/>
  <c r="AX197" i="9"/>
  <c r="AP197" i="9"/>
  <c r="AV197" i="9"/>
  <c r="AO197" i="9"/>
  <c r="AU197" i="9"/>
  <c r="AS197" i="9"/>
  <c r="AW197" i="9"/>
  <c r="AB217" i="9"/>
  <c r="G197" i="9" l="1"/>
  <c r="AN217" i="9"/>
  <c r="AH217" i="9"/>
  <c r="AG217" i="9"/>
  <c r="AM217" i="9"/>
  <c r="AD217" i="9"/>
  <c r="AK217" i="9"/>
  <c r="AE217" i="9"/>
  <c r="AI217" i="9"/>
  <c r="AF217" i="9"/>
  <c r="AJ217" i="9"/>
  <c r="AL217" i="9"/>
  <c r="I197" i="9" l="1"/>
  <c r="H197" i="9"/>
  <c r="AA198" i="9"/>
  <c r="U210" i="9"/>
  <c r="F217" i="9"/>
  <c r="V198" i="9" l="1"/>
  <c r="Q198" i="9"/>
  <c r="M218" i="9"/>
  <c r="Z218" i="9"/>
  <c r="Y218" i="9" s="1"/>
  <c r="X220" i="9"/>
  <c r="M220" i="9"/>
  <c r="AC198" i="9" l="1"/>
  <c r="AS198" i="9"/>
  <c r="AO198" i="9"/>
  <c r="AX198" i="9"/>
  <c r="AW198" i="9"/>
  <c r="AQ198" i="9"/>
  <c r="AP198" i="9"/>
  <c r="AV198" i="9"/>
  <c r="AU198" i="9"/>
  <c r="AT198" i="9"/>
  <c r="AY198" i="9"/>
  <c r="AR198" i="9"/>
  <c r="N218" i="9"/>
  <c r="AB218" i="9" s="1"/>
  <c r="G198" i="9" l="1"/>
  <c r="AJ218" i="9"/>
  <c r="AE218" i="9"/>
  <c r="AK218" i="9"/>
  <c r="AG218" i="9"/>
  <c r="AF218" i="9"/>
  <c r="AM218" i="9"/>
  <c r="AD218" i="9"/>
  <c r="AH218" i="9"/>
  <c r="AI218" i="9"/>
  <c r="AN218" i="9"/>
  <c r="AL218" i="9"/>
  <c r="F218" i="9" l="1"/>
  <c r="H198" i="9"/>
  <c r="I198" i="9"/>
  <c r="AA199" i="9"/>
  <c r="U212" i="9"/>
  <c r="P214" i="9"/>
  <c r="P219" i="9"/>
  <c r="Z219" i="9"/>
  <c r="Y219" i="9" s="1"/>
  <c r="Q199" i="9" l="1"/>
  <c r="V199" i="9"/>
  <c r="AC199" i="9" s="1"/>
  <c r="N219" i="9"/>
  <c r="AB219" i="9" s="1"/>
  <c r="M221" i="9"/>
  <c r="X221" i="9"/>
  <c r="AQ199" i="9" l="1"/>
  <c r="AY199" i="9"/>
  <c r="AW199" i="9"/>
  <c r="AR199" i="9"/>
  <c r="AT199" i="9"/>
  <c r="AU199" i="9"/>
  <c r="AO199" i="9"/>
  <c r="AX199" i="9"/>
  <c r="AP199" i="9"/>
  <c r="AV199" i="9"/>
  <c r="AS199" i="9"/>
  <c r="AI219" i="9"/>
  <c r="AF219" i="9"/>
  <c r="AE219" i="9"/>
  <c r="AH219" i="9"/>
  <c r="AL219" i="9"/>
  <c r="AN219" i="9"/>
  <c r="AM219" i="9"/>
  <c r="AK219" i="9"/>
  <c r="AG219" i="9"/>
  <c r="AD219" i="9"/>
  <c r="AJ219" i="9"/>
  <c r="F219" i="9" l="1"/>
  <c r="G199" i="9"/>
  <c r="Z220" i="9"/>
  <c r="Y220" i="9" s="1"/>
  <c r="M222" i="9"/>
  <c r="X222" i="9"/>
  <c r="I199" i="9" l="1"/>
  <c r="H199" i="9"/>
  <c r="AA200" i="9"/>
  <c r="P211" i="9"/>
  <c r="U216" i="9"/>
  <c r="N220" i="9"/>
  <c r="AB220" i="9" s="1"/>
  <c r="V200" i="9" l="1"/>
  <c r="Q200" i="9"/>
  <c r="AK220" i="9"/>
  <c r="AN220" i="9"/>
  <c r="AG220" i="9"/>
  <c r="AM220" i="9"/>
  <c r="AD220" i="9"/>
  <c r="AJ220" i="9"/>
  <c r="AF220" i="9"/>
  <c r="AI220" i="9"/>
  <c r="AL220" i="9"/>
  <c r="AE220" i="9"/>
  <c r="AH220" i="9"/>
  <c r="AC200" i="9" l="1"/>
  <c r="F220" i="9"/>
  <c r="AV200" i="9" l="1"/>
  <c r="AY200" i="9"/>
  <c r="AR200" i="9"/>
  <c r="AU200" i="9"/>
  <c r="AT200" i="9"/>
  <c r="AX200" i="9"/>
  <c r="AS200" i="9"/>
  <c r="AP200" i="9"/>
  <c r="AQ200" i="9"/>
  <c r="AO200" i="9"/>
  <c r="AW200" i="9"/>
  <c r="Z221" i="9"/>
  <c r="Y221" i="9" s="1"/>
  <c r="G200" i="9" l="1"/>
  <c r="N221" i="9"/>
  <c r="AB221" i="9" s="1"/>
  <c r="X223" i="9"/>
  <c r="M223" i="9"/>
  <c r="H200" i="9" l="1"/>
  <c r="I200" i="9"/>
  <c r="AA201" i="9"/>
  <c r="AM221" i="9"/>
  <c r="AF221" i="9"/>
  <c r="AH221" i="9"/>
  <c r="AE221" i="9"/>
  <c r="AJ221" i="9"/>
  <c r="AK221" i="9"/>
  <c r="AI221" i="9"/>
  <c r="AN221" i="9"/>
  <c r="AD221" i="9"/>
  <c r="AG221" i="9"/>
  <c r="AL221" i="9"/>
  <c r="V201" i="9" l="1"/>
  <c r="Q201" i="9"/>
  <c r="AC201" i="9" s="1"/>
  <c r="F221" i="9"/>
  <c r="Z222" i="9"/>
  <c r="Y222" i="9" s="1"/>
  <c r="AY201" i="9" l="1"/>
  <c r="AT201" i="9"/>
  <c r="AQ201" i="9"/>
  <c r="AR201" i="9"/>
  <c r="AO201" i="9"/>
  <c r="AV201" i="9"/>
  <c r="AS201" i="9"/>
  <c r="AU201" i="9"/>
  <c r="AP201" i="9"/>
  <c r="AX201" i="9"/>
  <c r="AW201" i="9"/>
  <c r="N222" i="9"/>
  <c r="G201" i="9" l="1"/>
  <c r="AB222" i="9"/>
  <c r="X224" i="9"/>
  <c r="M224" i="9"/>
  <c r="H201" i="9" l="1"/>
  <c r="I201" i="9"/>
  <c r="AA202" i="9"/>
  <c r="P215" i="9"/>
  <c r="U221" i="9"/>
  <c r="AM222" i="9"/>
  <c r="AK222" i="9"/>
  <c r="AJ222" i="9"/>
  <c r="AF222" i="9"/>
  <c r="AG222" i="9"/>
  <c r="AE222" i="9"/>
  <c r="AD222" i="9"/>
  <c r="AL222" i="9"/>
  <c r="AH222" i="9"/>
  <c r="AI222" i="9"/>
  <c r="AN222" i="9"/>
  <c r="Q202" i="9" l="1"/>
  <c r="V202" i="9"/>
  <c r="AC202" i="9" s="1"/>
  <c r="U223" i="9"/>
  <c r="P223" i="9"/>
  <c r="F222" i="9"/>
  <c r="AS202" i="9" l="1"/>
  <c r="AO202" i="9"/>
  <c r="AU202" i="9"/>
  <c r="AY202" i="9"/>
  <c r="AQ202" i="9"/>
  <c r="AX202" i="9"/>
  <c r="AT202" i="9"/>
  <c r="AR202" i="9"/>
  <c r="AV202" i="9"/>
  <c r="AW202" i="9"/>
  <c r="AP202" i="9"/>
  <c r="Z223" i="9"/>
  <c r="Y223" i="9" s="1"/>
  <c r="G202" i="9" l="1"/>
  <c r="H202" i="9" s="1"/>
  <c r="AA203" i="9"/>
  <c r="N223" i="9"/>
  <c r="X225" i="9"/>
  <c r="M225" i="9"/>
  <c r="I202" i="9" l="1"/>
  <c r="V203" i="9"/>
  <c r="Q203" i="9"/>
  <c r="AB223" i="9"/>
  <c r="AC203" i="9" l="1"/>
  <c r="AS203" i="9"/>
  <c r="AY203" i="9"/>
  <c r="AP203" i="9"/>
  <c r="AR203" i="9"/>
  <c r="AQ203" i="9"/>
  <c r="AX203" i="9"/>
  <c r="AW203" i="9"/>
  <c r="AO203" i="9"/>
  <c r="AV203" i="9"/>
  <c r="AU203" i="9"/>
  <c r="AT203" i="9"/>
  <c r="AD223" i="9"/>
  <c r="AG223" i="9"/>
  <c r="AE223" i="9"/>
  <c r="AF223" i="9"/>
  <c r="AK223" i="9"/>
  <c r="AI223" i="9"/>
  <c r="AL223" i="9"/>
  <c r="AJ223" i="9"/>
  <c r="AH223" i="9"/>
  <c r="AM223" i="9"/>
  <c r="AN223" i="9"/>
  <c r="G203" i="9" l="1"/>
  <c r="U224" i="9"/>
  <c r="P224" i="9"/>
  <c r="F223" i="9"/>
  <c r="X226" i="9"/>
  <c r="M226" i="9"/>
  <c r="H203" i="9" l="1"/>
  <c r="I203" i="9"/>
  <c r="AA204" i="9"/>
  <c r="P220" i="9"/>
  <c r="Z224" i="9"/>
  <c r="Y224" i="9" s="1"/>
  <c r="Q204" i="9" l="1"/>
  <c r="V204" i="9"/>
  <c r="N224" i="9"/>
  <c r="AC204" i="9" l="1"/>
  <c r="AB224" i="9"/>
  <c r="M227" i="9"/>
  <c r="X227" i="9"/>
  <c r="AX204" i="9" l="1"/>
  <c r="AT204" i="9"/>
  <c r="AU204" i="9"/>
  <c r="AO204" i="9"/>
  <c r="AP204" i="9"/>
  <c r="AV204" i="9"/>
  <c r="AW204" i="9"/>
  <c r="AS204" i="9"/>
  <c r="AQ204" i="9"/>
  <c r="AR204" i="9"/>
  <c r="AY204" i="9"/>
  <c r="AJ224" i="9"/>
  <c r="AI224" i="9"/>
  <c r="AN224" i="9"/>
  <c r="AE224" i="9"/>
  <c r="AG224" i="9"/>
  <c r="AD224" i="9"/>
  <c r="AM224" i="9"/>
  <c r="AL224" i="9"/>
  <c r="AK224" i="9"/>
  <c r="AF224" i="9"/>
  <c r="AH224" i="9"/>
  <c r="G204" i="9" l="1"/>
  <c r="U225" i="9"/>
  <c r="F224" i="9"/>
  <c r="H204" i="9" l="1"/>
  <c r="I204" i="9"/>
  <c r="AA205" i="9"/>
  <c r="U220" i="9"/>
  <c r="Z225" i="9"/>
  <c r="Y225" i="9" s="1"/>
  <c r="Q205" i="9" l="1"/>
  <c r="V205" i="9"/>
  <c r="N225" i="9"/>
  <c r="M228" i="9"/>
  <c r="X228" i="9"/>
  <c r="AC205" i="9" l="1"/>
  <c r="AB225" i="9"/>
  <c r="AX205" i="9" l="1"/>
  <c r="AS205" i="9"/>
  <c r="AO205" i="9"/>
  <c r="AQ205" i="9"/>
  <c r="AW205" i="9"/>
  <c r="AT205" i="9"/>
  <c r="AP205" i="9"/>
  <c r="AY205" i="9"/>
  <c r="AV205" i="9"/>
  <c r="AR205" i="9"/>
  <c r="AU205" i="9"/>
  <c r="AN225" i="9"/>
  <c r="AK225" i="9"/>
  <c r="AJ225" i="9"/>
  <c r="AL225" i="9"/>
  <c r="AH225" i="9"/>
  <c r="AI225" i="9"/>
  <c r="AD225" i="9"/>
  <c r="AE225" i="9"/>
  <c r="AM225" i="9"/>
  <c r="AG225" i="9"/>
  <c r="AF225" i="9"/>
  <c r="F225" i="9" l="1"/>
  <c r="G205" i="9"/>
  <c r="U226" i="9"/>
  <c r="P226" i="9"/>
  <c r="Z226" i="9"/>
  <c r="Y226" i="9" s="1"/>
  <c r="I205" i="9" l="1"/>
  <c r="H205" i="9"/>
  <c r="AA206" i="9"/>
  <c r="U219" i="9"/>
  <c r="N226" i="9"/>
  <c r="X229" i="9"/>
  <c r="M229" i="9"/>
  <c r="V206" i="9" l="1"/>
  <c r="Q206" i="9"/>
  <c r="AC206" i="9" s="1"/>
  <c r="AB226" i="9"/>
  <c r="AX206" i="9" l="1"/>
  <c r="AW206" i="9"/>
  <c r="AR206" i="9"/>
  <c r="AS206" i="9"/>
  <c r="AY206" i="9"/>
  <c r="AV206" i="9"/>
  <c r="AO206" i="9"/>
  <c r="AT206" i="9"/>
  <c r="AQ206" i="9"/>
  <c r="AP206" i="9"/>
  <c r="AU206" i="9"/>
  <c r="AJ226" i="9"/>
  <c r="AD226" i="9"/>
  <c r="AH226" i="9"/>
  <c r="AF226" i="9"/>
  <c r="AK226" i="9"/>
  <c r="AG226" i="9"/>
  <c r="AL226" i="9"/>
  <c r="AM226" i="9"/>
  <c r="AI226" i="9"/>
  <c r="AN226" i="9"/>
  <c r="AE226" i="9"/>
  <c r="G206" i="9" l="1"/>
  <c r="I206" i="9" s="1"/>
  <c r="AA207" i="9"/>
  <c r="P221" i="9"/>
  <c r="U227" i="9"/>
  <c r="P227" i="9"/>
  <c r="F226" i="9"/>
  <c r="H206" i="9" l="1"/>
  <c r="V207" i="9"/>
  <c r="Q207" i="9"/>
  <c r="Z227" i="9"/>
  <c r="Y227" i="9" s="1"/>
  <c r="X230" i="9"/>
  <c r="M230" i="9"/>
  <c r="AC207" i="9" l="1"/>
  <c r="N227" i="9"/>
  <c r="AX207" i="9" l="1"/>
  <c r="AU207" i="9"/>
  <c r="AY207" i="9"/>
  <c r="AQ207" i="9"/>
  <c r="AP207" i="9"/>
  <c r="AW207" i="9"/>
  <c r="AT207" i="9"/>
  <c r="AV207" i="9"/>
  <c r="AR207" i="9"/>
  <c r="AS207" i="9"/>
  <c r="AO207" i="9"/>
  <c r="AB227" i="9"/>
  <c r="G207" i="9" l="1"/>
  <c r="H207" i="9"/>
  <c r="I207" i="9"/>
  <c r="AA208" i="9"/>
  <c r="U214" i="9"/>
  <c r="P222" i="9"/>
  <c r="AD227" i="9"/>
  <c r="AI227" i="9"/>
  <c r="AL227" i="9"/>
  <c r="AM227" i="9"/>
  <c r="AN227" i="9"/>
  <c r="AG227" i="9"/>
  <c r="AJ227" i="9"/>
  <c r="AK227" i="9"/>
  <c r="AE227" i="9"/>
  <c r="AH227" i="9"/>
  <c r="AF227" i="9"/>
  <c r="M231" i="9"/>
  <c r="X231" i="9"/>
  <c r="V208" i="9" l="1"/>
  <c r="Q208" i="9"/>
  <c r="AC208" i="9" s="1"/>
  <c r="F227" i="9"/>
  <c r="AX208" i="9" l="1"/>
  <c r="AR208" i="9"/>
  <c r="AS208" i="9"/>
  <c r="AO208" i="9"/>
  <c r="AT208" i="9"/>
  <c r="AW208" i="9"/>
  <c r="AU208" i="9"/>
  <c r="AV208" i="9"/>
  <c r="AY208" i="9"/>
  <c r="AQ208" i="9"/>
  <c r="AP208" i="9"/>
  <c r="Z228" i="9"/>
  <c r="Y228" i="9" s="1"/>
  <c r="G208" i="9" l="1"/>
  <c r="N228" i="9"/>
  <c r="AB228" i="9" s="1"/>
  <c r="I208" i="9" l="1"/>
  <c r="H208" i="9"/>
  <c r="AA209" i="9"/>
  <c r="U222" i="9"/>
  <c r="P225" i="9"/>
  <c r="AN228" i="9"/>
  <c r="AF228" i="9"/>
  <c r="AM228" i="9"/>
  <c r="AE228" i="9"/>
  <c r="AG228" i="9"/>
  <c r="AI228" i="9"/>
  <c r="AL228" i="9"/>
  <c r="AK228" i="9"/>
  <c r="AH228" i="9"/>
  <c r="AD228" i="9"/>
  <c r="AJ228" i="9"/>
  <c r="X232" i="9"/>
  <c r="M232" i="9"/>
  <c r="V209" i="9" l="1"/>
  <c r="Q209" i="9"/>
  <c r="F228" i="9"/>
  <c r="AC209" i="9" l="1"/>
  <c r="Z229" i="9"/>
  <c r="Y229" i="9" s="1"/>
  <c r="AR209" i="9" l="1"/>
  <c r="AP209" i="9"/>
  <c r="AT209" i="9"/>
  <c r="AY209" i="9"/>
  <c r="AU209" i="9"/>
  <c r="AQ209" i="9"/>
  <c r="AO209" i="9"/>
  <c r="AS209" i="9"/>
  <c r="AV209" i="9"/>
  <c r="AX209" i="9"/>
  <c r="AW209" i="9"/>
  <c r="N229" i="9"/>
  <c r="M233" i="9"/>
  <c r="X233" i="9"/>
  <c r="G209" i="9" l="1"/>
  <c r="AB229" i="9"/>
  <c r="H209" i="9" l="1"/>
  <c r="I209" i="9"/>
  <c r="AA210" i="9"/>
  <c r="AD229" i="9"/>
  <c r="AI229" i="9"/>
  <c r="AL229" i="9"/>
  <c r="AM229" i="9"/>
  <c r="AH229" i="9"/>
  <c r="AK229" i="9"/>
  <c r="AG229" i="9"/>
  <c r="AE229" i="9"/>
  <c r="AJ229" i="9"/>
  <c r="AN229" i="9"/>
  <c r="AF229" i="9"/>
  <c r="M234" i="9"/>
  <c r="X234" i="9"/>
  <c r="Q210" i="9" l="1"/>
  <c r="V210" i="9"/>
  <c r="F229" i="9"/>
  <c r="AC210" i="9" l="1"/>
  <c r="Z230" i="9"/>
  <c r="Y230" i="9" s="1"/>
  <c r="AS210" i="9" l="1"/>
  <c r="AX210" i="9"/>
  <c r="AQ210" i="9"/>
  <c r="AY210" i="9"/>
  <c r="AP210" i="9"/>
  <c r="AO210" i="9"/>
  <c r="AU210" i="9"/>
  <c r="AT210" i="9"/>
  <c r="AV210" i="9"/>
  <c r="AW210" i="9"/>
  <c r="AR210" i="9"/>
  <c r="N230" i="9"/>
  <c r="G210" i="9" l="1"/>
  <c r="AB230" i="9"/>
  <c r="M235" i="9"/>
  <c r="X235" i="9"/>
  <c r="I210" i="9" l="1"/>
  <c r="H210" i="9"/>
  <c r="AA211" i="9"/>
  <c r="AH230" i="9"/>
  <c r="AM230" i="9"/>
  <c r="AF230" i="9"/>
  <c r="AJ230" i="9"/>
  <c r="AK230" i="9"/>
  <c r="AE230" i="9"/>
  <c r="AL230" i="9"/>
  <c r="AD230" i="9"/>
  <c r="AG230" i="9"/>
  <c r="AN230" i="9"/>
  <c r="AI230" i="9"/>
  <c r="V211" i="9" l="1"/>
  <c r="Q211" i="9"/>
  <c r="AC211" i="9" s="1"/>
  <c r="F230" i="9"/>
  <c r="AU211" i="9" l="1"/>
  <c r="AP211" i="9"/>
  <c r="AW211" i="9"/>
  <c r="AV211" i="9"/>
  <c r="AY211" i="9"/>
  <c r="AQ211" i="9"/>
  <c r="AT211" i="9"/>
  <c r="AX211" i="9"/>
  <c r="AR211" i="9"/>
  <c r="AO211" i="9"/>
  <c r="AS211" i="9"/>
  <c r="Z231" i="9"/>
  <c r="Y231" i="9" s="1"/>
  <c r="M236" i="9"/>
  <c r="X236" i="9"/>
  <c r="G211" i="9" l="1"/>
  <c r="N231" i="9"/>
  <c r="AB231" i="9" s="1"/>
  <c r="I211" i="9" l="1"/>
  <c r="H211" i="9"/>
  <c r="AA212" i="9"/>
  <c r="AD231" i="9"/>
  <c r="AJ231" i="9"/>
  <c r="AG231" i="9"/>
  <c r="AM231" i="9"/>
  <c r="AI231" i="9"/>
  <c r="AN231" i="9"/>
  <c r="AH231" i="9"/>
  <c r="AK231" i="9"/>
  <c r="AE231" i="9"/>
  <c r="AF231" i="9"/>
  <c r="AL231" i="9"/>
  <c r="Q212" i="9" l="1"/>
  <c r="V212" i="9"/>
  <c r="U232" i="9"/>
  <c r="F231" i="9"/>
  <c r="AC212" i="9" l="1"/>
  <c r="Z232" i="9"/>
  <c r="Y232" i="9" s="1"/>
  <c r="X237" i="9"/>
  <c r="M237" i="9"/>
  <c r="AP212" i="9" l="1"/>
  <c r="AY212" i="9"/>
  <c r="AQ212" i="9"/>
  <c r="AU212" i="9"/>
  <c r="AV212" i="9"/>
  <c r="AT212" i="9"/>
  <c r="AX212" i="9"/>
  <c r="AR212" i="9"/>
  <c r="AO212" i="9"/>
  <c r="AS212" i="9"/>
  <c r="AW212" i="9"/>
  <c r="N232" i="9"/>
  <c r="G212" i="9" l="1"/>
  <c r="AB232" i="9"/>
  <c r="I212" i="9" l="1"/>
  <c r="H212" i="9"/>
  <c r="AA213" i="9"/>
  <c r="U228" i="9"/>
  <c r="AD232" i="9"/>
  <c r="AM232" i="9"/>
  <c r="AN232" i="9"/>
  <c r="AI232" i="9"/>
  <c r="AK232" i="9"/>
  <c r="AE232" i="9"/>
  <c r="AJ232" i="9"/>
  <c r="AH232" i="9"/>
  <c r="AL232" i="9"/>
  <c r="AF232" i="9"/>
  <c r="AG232" i="9"/>
  <c r="Q213" i="9" l="1"/>
  <c r="V213" i="9"/>
  <c r="P233" i="9"/>
  <c r="F232" i="9"/>
  <c r="Z233" i="9"/>
  <c r="Y233" i="9" s="1"/>
  <c r="M238" i="9"/>
  <c r="X238" i="9"/>
  <c r="AC213" i="9" l="1"/>
  <c r="N233" i="9"/>
  <c r="AP213" i="9" l="1"/>
  <c r="AU213" i="9"/>
  <c r="AX213" i="9"/>
  <c r="AQ213" i="9"/>
  <c r="AW213" i="9"/>
  <c r="AS213" i="9"/>
  <c r="AY213" i="9"/>
  <c r="AV213" i="9"/>
  <c r="AO213" i="9"/>
  <c r="AT213" i="9"/>
  <c r="AR213" i="9"/>
  <c r="AB233" i="9"/>
  <c r="G213" i="9" l="1"/>
  <c r="AM233" i="9"/>
  <c r="AK233" i="9"/>
  <c r="AD233" i="9"/>
  <c r="AN233" i="9"/>
  <c r="AI233" i="9"/>
  <c r="AF233" i="9"/>
  <c r="AG233" i="9"/>
  <c r="AJ233" i="9"/>
  <c r="AH233" i="9"/>
  <c r="AL233" i="9"/>
  <c r="AE233" i="9"/>
  <c r="I213" i="9" l="1"/>
  <c r="H213" i="9"/>
  <c r="AA214" i="9"/>
  <c r="U229" i="9"/>
  <c r="P230" i="9"/>
  <c r="P234" i="9"/>
  <c r="U234" i="9"/>
  <c r="F233" i="9"/>
  <c r="X239" i="9"/>
  <c r="M239" i="9"/>
  <c r="Q214" i="9" l="1"/>
  <c r="V214" i="9"/>
  <c r="Z234" i="9"/>
  <c r="Y234" i="9" s="1"/>
  <c r="AC214" i="9" l="1"/>
  <c r="N234" i="9"/>
  <c r="AB234" i="9" s="1"/>
  <c r="AY214" i="9" l="1"/>
  <c r="AU214" i="9"/>
  <c r="AS214" i="9"/>
  <c r="AP214" i="9"/>
  <c r="AR214" i="9"/>
  <c r="AT214" i="9"/>
  <c r="AX214" i="9"/>
  <c r="AQ214" i="9"/>
  <c r="AO214" i="9"/>
  <c r="AV214" i="9"/>
  <c r="AW214" i="9"/>
  <c r="AL234" i="9"/>
  <c r="AE234" i="9"/>
  <c r="AI234" i="9"/>
  <c r="AN234" i="9"/>
  <c r="AD234" i="9"/>
  <c r="AJ234" i="9"/>
  <c r="AG234" i="9"/>
  <c r="AK234" i="9"/>
  <c r="AF234" i="9"/>
  <c r="AH234" i="9"/>
  <c r="AM234" i="9"/>
  <c r="G214" i="9" l="1"/>
  <c r="P235" i="9"/>
  <c r="U235" i="9"/>
  <c r="F234" i="9"/>
  <c r="X240" i="9"/>
  <c r="M240" i="9"/>
  <c r="H214" i="9" l="1"/>
  <c r="I214" i="9"/>
  <c r="AA215" i="9"/>
  <c r="Z235" i="9"/>
  <c r="Y235" i="9" s="1"/>
  <c r="V215" i="9" l="1"/>
  <c r="Q215" i="9"/>
  <c r="N235" i="9"/>
  <c r="AB235" i="9" s="1"/>
  <c r="AC215" i="9" l="1"/>
  <c r="AI235" i="9"/>
  <c r="AD235" i="9"/>
  <c r="AF235" i="9"/>
  <c r="AL235" i="9"/>
  <c r="AG235" i="9"/>
  <c r="AK235" i="9"/>
  <c r="AE235" i="9"/>
  <c r="AJ235" i="9"/>
  <c r="AH235" i="9"/>
  <c r="AM235" i="9"/>
  <c r="AN235" i="9"/>
  <c r="AR215" i="9" l="1"/>
  <c r="AO215" i="9"/>
  <c r="AU215" i="9"/>
  <c r="AW215" i="9"/>
  <c r="AQ215" i="9"/>
  <c r="AV215" i="9"/>
  <c r="AT215" i="9"/>
  <c r="AY215" i="9"/>
  <c r="AX215" i="9"/>
  <c r="AP215" i="9"/>
  <c r="AS215" i="9"/>
  <c r="P236" i="9"/>
  <c r="U236" i="9"/>
  <c r="F235" i="9"/>
  <c r="X241" i="9"/>
  <c r="M241" i="9"/>
  <c r="G215" i="9" l="1"/>
  <c r="Z236" i="9"/>
  <c r="Y236" i="9" s="1"/>
  <c r="H215" i="9" l="1"/>
  <c r="I215" i="9"/>
  <c r="AA216" i="9"/>
  <c r="P229" i="9"/>
  <c r="U231" i="9"/>
  <c r="N236" i="9"/>
  <c r="AB236" i="9" s="1"/>
  <c r="Q216" i="9" l="1"/>
  <c r="V216" i="9"/>
  <c r="AK236" i="9"/>
  <c r="AG236" i="9"/>
  <c r="AI236" i="9"/>
  <c r="AH236" i="9"/>
  <c r="AF236" i="9"/>
  <c r="AJ236" i="9"/>
  <c r="AN236" i="9"/>
  <c r="AM236" i="9"/>
  <c r="AD236" i="9"/>
  <c r="AL236" i="9"/>
  <c r="AE236" i="9"/>
  <c r="M242" i="9"/>
  <c r="X242" i="9"/>
  <c r="AC216" i="9" l="1"/>
  <c r="F236" i="9"/>
  <c r="AX216" i="9" l="1"/>
  <c r="AW216" i="9"/>
  <c r="AY216" i="9"/>
  <c r="AU216" i="9"/>
  <c r="AO216" i="9"/>
  <c r="AT216" i="9"/>
  <c r="AP216" i="9"/>
  <c r="AQ216" i="9"/>
  <c r="AS216" i="9"/>
  <c r="AV216" i="9"/>
  <c r="AR216" i="9"/>
  <c r="Z237" i="9"/>
  <c r="Y237" i="9" s="1"/>
  <c r="G216" i="9" l="1"/>
  <c r="N237" i="9"/>
  <c r="AB237" i="9" s="1"/>
  <c r="H216" i="9" l="1"/>
  <c r="I216" i="9"/>
  <c r="U218" i="9"/>
  <c r="AA217" i="9"/>
  <c r="P231" i="9"/>
  <c r="AJ237" i="9"/>
  <c r="AI237" i="9"/>
  <c r="AF237" i="9"/>
  <c r="AD237" i="9"/>
  <c r="AE237" i="9"/>
  <c r="AN237" i="9"/>
  <c r="AM237" i="9"/>
  <c r="AH237" i="9"/>
  <c r="AL237" i="9"/>
  <c r="AG237" i="9"/>
  <c r="AK237" i="9"/>
  <c r="M243" i="9"/>
  <c r="X243" i="9"/>
  <c r="Q217" i="9" l="1"/>
  <c r="V217" i="9"/>
  <c r="F237" i="9"/>
  <c r="AC217" i="9" l="1"/>
  <c r="Z238" i="9"/>
  <c r="Y238" i="9" s="1"/>
  <c r="AO217" i="9" l="1"/>
  <c r="AV217" i="9"/>
  <c r="AP217" i="9"/>
  <c r="AW217" i="9"/>
  <c r="AT217" i="9"/>
  <c r="AR217" i="9"/>
  <c r="AY217" i="9"/>
  <c r="AU217" i="9"/>
  <c r="AS217" i="9"/>
  <c r="AX217" i="9"/>
  <c r="AQ217" i="9"/>
  <c r="N238" i="9"/>
  <c r="AB238" i="9" s="1"/>
  <c r="X244" i="9"/>
  <c r="M244" i="9"/>
  <c r="G217" i="9" l="1"/>
  <c r="AF238" i="9"/>
  <c r="AK238" i="9"/>
  <c r="AI238" i="9"/>
  <c r="AL238" i="9"/>
  <c r="AN238" i="9"/>
  <c r="AJ238" i="9"/>
  <c r="AD238" i="9"/>
  <c r="AG238" i="9"/>
  <c r="AM238" i="9"/>
  <c r="AH238" i="9"/>
  <c r="AE238" i="9"/>
  <c r="P218" i="9" l="1"/>
  <c r="H217" i="9"/>
  <c r="I217" i="9"/>
  <c r="AA218" i="9"/>
  <c r="V218" i="9" s="1"/>
  <c r="U230" i="9"/>
  <c r="F238" i="9"/>
  <c r="Q218" i="9" l="1"/>
  <c r="AC218" i="9" s="1"/>
  <c r="Z239" i="9"/>
  <c r="Y239" i="9" s="1"/>
  <c r="AT218" i="9" l="1"/>
  <c r="AV218" i="9"/>
  <c r="AX218" i="9"/>
  <c r="AP218" i="9"/>
  <c r="AU218" i="9"/>
  <c r="AS218" i="9"/>
  <c r="AR218" i="9"/>
  <c r="AQ218" i="9"/>
  <c r="AO218" i="9"/>
  <c r="AY218" i="9"/>
  <c r="AW218" i="9"/>
  <c r="N239" i="9"/>
  <c r="M245" i="9"/>
  <c r="X245" i="9"/>
  <c r="G218" i="9" l="1"/>
  <c r="AB239" i="9"/>
  <c r="H218" i="9" l="1"/>
  <c r="I218" i="9"/>
  <c r="AA219" i="9"/>
  <c r="P228" i="9"/>
  <c r="AF239" i="9"/>
  <c r="AK239" i="9"/>
  <c r="AI239" i="9"/>
  <c r="AH239" i="9"/>
  <c r="AL239" i="9"/>
  <c r="AG239" i="9"/>
  <c r="AM239" i="9"/>
  <c r="AD239" i="9"/>
  <c r="AE239" i="9"/>
  <c r="AN239" i="9"/>
  <c r="AJ239" i="9"/>
  <c r="Q219" i="9" l="1"/>
  <c r="V219" i="9"/>
  <c r="F239" i="9"/>
  <c r="AC219" i="9" l="1"/>
  <c r="AP219" i="9" s="1"/>
  <c r="AQ219" i="9"/>
  <c r="AT219" i="9"/>
  <c r="AU219" i="9"/>
  <c r="AS219" i="9"/>
  <c r="AR219" i="9"/>
  <c r="AO219" i="9"/>
  <c r="AY219" i="9"/>
  <c r="AV219" i="9"/>
  <c r="AW219" i="9"/>
  <c r="AX219" i="9"/>
  <c r="Z240" i="9"/>
  <c r="Y240" i="9" s="1"/>
  <c r="M246" i="9"/>
  <c r="G219" i="9" l="1"/>
  <c r="I219" i="9" s="1"/>
  <c r="AA220" i="9"/>
  <c r="U233" i="9"/>
  <c r="N240" i="9"/>
  <c r="H219" i="9" l="1"/>
  <c r="Q220" i="9"/>
  <c r="V220" i="9"/>
  <c r="AB240" i="9"/>
  <c r="X247" i="9"/>
  <c r="M247" i="9"/>
  <c r="AC220" i="9" l="1"/>
  <c r="AJ240" i="9"/>
  <c r="AF240" i="9"/>
  <c r="AI240" i="9"/>
  <c r="AH240" i="9"/>
  <c r="AL240" i="9"/>
  <c r="AE240" i="9"/>
  <c r="AG240" i="9"/>
  <c r="AM240" i="9"/>
  <c r="AD240" i="9"/>
  <c r="AN240" i="9"/>
  <c r="AK240" i="9"/>
  <c r="AU220" i="9" l="1"/>
  <c r="AT220" i="9"/>
  <c r="AP220" i="9"/>
  <c r="AR220" i="9"/>
  <c r="AX220" i="9"/>
  <c r="AS220" i="9"/>
  <c r="AQ220" i="9"/>
  <c r="AW220" i="9"/>
  <c r="AO220" i="9"/>
  <c r="AY220" i="9"/>
  <c r="AV220" i="9"/>
  <c r="P241" i="9"/>
  <c r="F240" i="9"/>
  <c r="G220" i="9" l="1"/>
  <c r="Z241" i="9"/>
  <c r="Y241" i="9" s="1"/>
  <c r="H220" i="9" l="1"/>
  <c r="I220" i="9"/>
  <c r="AA221" i="9"/>
  <c r="U238" i="9"/>
  <c r="P239" i="9"/>
  <c r="N241" i="9"/>
  <c r="M248" i="9"/>
  <c r="X248" i="9"/>
  <c r="V221" i="9" l="1"/>
  <c r="Q221" i="9"/>
  <c r="AC221" i="9" s="1"/>
  <c r="AB241" i="9"/>
  <c r="AP221" i="9" l="1"/>
  <c r="AY221" i="9"/>
  <c r="AQ221" i="9"/>
  <c r="AX221" i="9"/>
  <c r="AR221" i="9"/>
  <c r="AW221" i="9"/>
  <c r="AV221" i="9"/>
  <c r="AU221" i="9"/>
  <c r="AO221" i="9"/>
  <c r="AS221" i="9"/>
  <c r="AT221" i="9"/>
  <c r="AM241" i="9"/>
  <c r="AD241" i="9"/>
  <c r="AJ241" i="9"/>
  <c r="AF241" i="9"/>
  <c r="AH241" i="9"/>
  <c r="AE241" i="9"/>
  <c r="AI241" i="9"/>
  <c r="AG241" i="9"/>
  <c r="AN241" i="9"/>
  <c r="AK241" i="9"/>
  <c r="AL241" i="9"/>
  <c r="G221" i="9" l="1"/>
  <c r="F241" i="9"/>
  <c r="H221" i="9" l="1"/>
  <c r="I221" i="9"/>
  <c r="AA222" i="9"/>
  <c r="U239" i="9"/>
  <c r="Z242" i="9"/>
  <c r="Y242" i="9" s="1"/>
  <c r="M249" i="9"/>
  <c r="X249" i="9"/>
  <c r="Q222" i="9" l="1"/>
  <c r="V222" i="9"/>
  <c r="N242" i="9"/>
  <c r="AB242" i="9" s="1"/>
  <c r="AC222" i="9" l="1"/>
  <c r="AD242" i="9"/>
  <c r="AM242" i="9"/>
  <c r="AF242" i="9"/>
  <c r="AK242" i="9"/>
  <c r="AL242" i="9"/>
  <c r="AI242" i="9"/>
  <c r="AJ242" i="9"/>
  <c r="AN242" i="9"/>
  <c r="AH242" i="9"/>
  <c r="AG242" i="9"/>
  <c r="AE242" i="9"/>
  <c r="AO222" i="9" l="1"/>
  <c r="AV222" i="9"/>
  <c r="AQ222" i="9"/>
  <c r="AT222" i="9"/>
  <c r="AP222" i="9"/>
  <c r="AS222" i="9"/>
  <c r="AY222" i="9"/>
  <c r="AU222" i="9"/>
  <c r="AR222" i="9"/>
  <c r="AX222" i="9"/>
  <c r="AW222" i="9"/>
  <c r="P243" i="9"/>
  <c r="F242" i="9"/>
  <c r="M250" i="9"/>
  <c r="X250" i="9"/>
  <c r="G222" i="9" l="1"/>
  <c r="Z243" i="9"/>
  <c r="Y243" i="9" s="1"/>
  <c r="I222" i="9" l="1"/>
  <c r="H222" i="9"/>
  <c r="AA223" i="9"/>
  <c r="P240" i="9"/>
  <c r="U243" i="9"/>
  <c r="N243" i="9"/>
  <c r="V223" i="9" l="1"/>
  <c r="Q223" i="9"/>
  <c r="AB243" i="9"/>
  <c r="AC223" i="9" l="1"/>
  <c r="AO223" i="9"/>
  <c r="AW223" i="9"/>
  <c r="AR223" i="9"/>
  <c r="AV223" i="9"/>
  <c r="AX223" i="9"/>
  <c r="AT223" i="9"/>
  <c r="AQ223" i="9"/>
  <c r="AP223" i="9"/>
  <c r="AY223" i="9"/>
  <c r="AU223" i="9"/>
  <c r="AS223" i="9"/>
  <c r="AF243" i="9"/>
  <c r="AH243" i="9"/>
  <c r="AN243" i="9"/>
  <c r="AL243" i="9"/>
  <c r="AM243" i="9"/>
  <c r="AJ243" i="9"/>
  <c r="AE243" i="9"/>
  <c r="AG243" i="9"/>
  <c r="AI243" i="9"/>
  <c r="AD243" i="9"/>
  <c r="AK243" i="9"/>
  <c r="X251" i="9"/>
  <c r="G223" i="9" l="1"/>
  <c r="U244" i="9"/>
  <c r="F243" i="9"/>
  <c r="I223" i="9" l="1"/>
  <c r="H223" i="9"/>
  <c r="AA224" i="9"/>
  <c r="P232" i="9"/>
  <c r="U242" i="9"/>
  <c r="X246" i="9"/>
  <c r="Z244" i="9"/>
  <c r="Y244" i="9" s="1"/>
  <c r="V224" i="9" l="1"/>
  <c r="Q224" i="9"/>
  <c r="N244" i="9"/>
  <c r="AB244" i="9" s="1"/>
  <c r="AC224" i="9" l="1"/>
  <c r="AJ244" i="9"/>
  <c r="AN244" i="9"/>
  <c r="AD244" i="9"/>
  <c r="AE244" i="9"/>
  <c r="AM244" i="9"/>
  <c r="AK244" i="9"/>
  <c r="AG244" i="9"/>
  <c r="AF244" i="9"/>
  <c r="AI244" i="9"/>
  <c r="AL244" i="9"/>
  <c r="AH244" i="9"/>
  <c r="M252" i="9"/>
  <c r="X252" i="9"/>
  <c r="AY224" i="9" l="1"/>
  <c r="AQ224" i="9"/>
  <c r="AP224" i="9"/>
  <c r="AV224" i="9"/>
  <c r="AX224" i="9"/>
  <c r="AW224" i="9"/>
  <c r="AR224" i="9"/>
  <c r="AS224" i="9"/>
  <c r="AU224" i="9"/>
  <c r="AT224" i="9"/>
  <c r="AO224" i="9"/>
  <c r="P245" i="9"/>
  <c r="F244" i="9"/>
  <c r="G224" i="9" l="1"/>
  <c r="M251" i="9"/>
  <c r="Z245" i="9"/>
  <c r="Y245" i="9" s="1"/>
  <c r="H224" i="9" l="1"/>
  <c r="I224" i="9"/>
  <c r="AA225" i="9"/>
  <c r="P237" i="9"/>
  <c r="U245" i="9"/>
  <c r="N245" i="9"/>
  <c r="AB245" i="9" s="1"/>
  <c r="V225" i="9" l="1"/>
  <c r="Q225" i="9"/>
  <c r="AN245" i="9"/>
  <c r="AK245" i="9"/>
  <c r="AJ245" i="9"/>
  <c r="AI245" i="9"/>
  <c r="AE245" i="9"/>
  <c r="AM245" i="9"/>
  <c r="AL245" i="9"/>
  <c r="AF245" i="9"/>
  <c r="AG245" i="9"/>
  <c r="AD245" i="9"/>
  <c r="AH245" i="9"/>
  <c r="M253" i="9"/>
  <c r="X253" i="9"/>
  <c r="AC225" i="9" l="1"/>
  <c r="AV225" i="9"/>
  <c r="AP225" i="9"/>
  <c r="AS225" i="9"/>
  <c r="AU225" i="9"/>
  <c r="AR225" i="9"/>
  <c r="AO225" i="9"/>
  <c r="AQ225" i="9"/>
  <c r="AY225" i="9"/>
  <c r="AT225" i="9"/>
  <c r="AW225" i="9"/>
  <c r="AX225" i="9"/>
  <c r="F245" i="9"/>
  <c r="G225" i="9" l="1"/>
  <c r="Z246" i="9"/>
  <c r="Y246" i="9" s="1"/>
  <c r="H225" i="9" l="1"/>
  <c r="I225" i="9"/>
  <c r="AA226" i="9"/>
  <c r="P238" i="9"/>
  <c r="U240" i="9"/>
  <c r="N246" i="9"/>
  <c r="M254" i="9"/>
  <c r="X254" i="9"/>
  <c r="V226" i="9" l="1"/>
  <c r="Q226" i="9"/>
  <c r="AB246" i="9"/>
  <c r="AC226" i="9" l="1"/>
  <c r="AO226" i="9"/>
  <c r="AU226" i="9"/>
  <c r="AT226" i="9"/>
  <c r="AV226" i="9"/>
  <c r="AP226" i="9"/>
  <c r="AY226" i="9"/>
  <c r="AW226" i="9"/>
  <c r="AR226" i="9"/>
  <c r="AX226" i="9"/>
  <c r="AS226" i="9"/>
  <c r="AQ226" i="9"/>
  <c r="AL246" i="9"/>
  <c r="AM246" i="9"/>
  <c r="AK246" i="9"/>
  <c r="AF246" i="9"/>
  <c r="AE246" i="9"/>
  <c r="AJ246" i="9"/>
  <c r="AG246" i="9"/>
  <c r="AD246" i="9"/>
  <c r="AI246" i="9"/>
  <c r="AH246" i="9"/>
  <c r="AN246" i="9"/>
  <c r="F246" i="9" l="1"/>
  <c r="G226" i="9"/>
  <c r="Z247" i="9"/>
  <c r="Y247" i="9" s="1"/>
  <c r="I226" i="9" l="1"/>
  <c r="H226" i="9"/>
  <c r="AA227" i="9"/>
  <c r="U237" i="9"/>
  <c r="P242" i="9"/>
  <c r="N247" i="9"/>
  <c r="AB247" i="9" s="1"/>
  <c r="M255" i="9"/>
  <c r="X255" i="9"/>
  <c r="Q227" i="9" l="1"/>
  <c r="V227" i="9"/>
  <c r="AC227" i="9" s="1"/>
  <c r="AN247" i="9"/>
  <c r="AJ247" i="9"/>
  <c r="AL247" i="9"/>
  <c r="AG247" i="9"/>
  <c r="AK247" i="9"/>
  <c r="AI247" i="9"/>
  <c r="AD247" i="9"/>
  <c r="AH247" i="9"/>
  <c r="AE247" i="9"/>
  <c r="AF247" i="9"/>
  <c r="AM247" i="9"/>
  <c r="AO227" i="9" l="1"/>
  <c r="AR227" i="9"/>
  <c r="AQ227" i="9"/>
  <c r="AW227" i="9"/>
  <c r="AU227" i="9"/>
  <c r="AP227" i="9"/>
  <c r="AS227" i="9"/>
  <c r="AT227" i="9"/>
  <c r="AY227" i="9"/>
  <c r="AX227" i="9"/>
  <c r="AV227" i="9"/>
  <c r="F247" i="9"/>
  <c r="G227" i="9" l="1"/>
  <c r="Z248" i="9"/>
  <c r="Y248" i="9" s="1"/>
  <c r="M256" i="9"/>
  <c r="X256" i="9"/>
  <c r="I227" i="9" l="1"/>
  <c r="H227" i="9"/>
  <c r="AA228" i="9"/>
  <c r="U241" i="9"/>
  <c r="P244" i="9"/>
  <c r="N248" i="9"/>
  <c r="AB248" i="9" s="1"/>
  <c r="V228" i="9" l="1"/>
  <c r="Q228" i="9"/>
  <c r="AE248" i="9"/>
  <c r="AL248" i="9"/>
  <c r="AD248" i="9"/>
  <c r="AK248" i="9"/>
  <c r="AG248" i="9"/>
  <c r="AI248" i="9"/>
  <c r="AM248" i="9"/>
  <c r="AN248" i="9"/>
  <c r="AJ248" i="9"/>
  <c r="AH248" i="9"/>
  <c r="AF248" i="9"/>
  <c r="AC228" i="9" l="1"/>
  <c r="AP228" i="9" s="1"/>
  <c r="AX228" i="9"/>
  <c r="AU228" i="9"/>
  <c r="AO228" i="9"/>
  <c r="AT228" i="9"/>
  <c r="AS228" i="9"/>
  <c r="F248" i="9"/>
  <c r="X257" i="9"/>
  <c r="M257" i="9"/>
  <c r="AV228" i="9" l="1"/>
  <c r="AQ228" i="9"/>
  <c r="AR228" i="9"/>
  <c r="AW228" i="9"/>
  <c r="AY228" i="9"/>
  <c r="Z249" i="9"/>
  <c r="Y249" i="9" s="1"/>
  <c r="G228" i="9" l="1"/>
  <c r="H228" i="9" s="1"/>
  <c r="I228" i="9"/>
  <c r="AA229" i="9"/>
  <c r="P246" i="9"/>
  <c r="N249" i="9"/>
  <c r="AB249" i="9" s="1"/>
  <c r="V229" i="9" l="1"/>
  <c r="Q229" i="9"/>
  <c r="AH249" i="9"/>
  <c r="AK249" i="9"/>
  <c r="AG249" i="9"/>
  <c r="AF249" i="9"/>
  <c r="AD249" i="9"/>
  <c r="AM249" i="9"/>
  <c r="AI249" i="9"/>
  <c r="AE249" i="9"/>
  <c r="AJ249" i="9"/>
  <c r="AN249" i="9"/>
  <c r="AL249" i="9"/>
  <c r="AC229" i="9" l="1"/>
  <c r="AV229" i="9"/>
  <c r="AU229" i="9"/>
  <c r="AR229" i="9"/>
  <c r="AP229" i="9"/>
  <c r="AT229" i="9"/>
  <c r="AS229" i="9"/>
  <c r="AQ229" i="9"/>
  <c r="AY229" i="9"/>
  <c r="AW229" i="9"/>
  <c r="AO229" i="9"/>
  <c r="AX229" i="9"/>
  <c r="U250" i="9"/>
  <c r="F249" i="9"/>
  <c r="M258" i="9"/>
  <c r="X258" i="9"/>
  <c r="G229" i="9" l="1"/>
  <c r="Z250" i="9"/>
  <c r="Y250" i="9" s="1"/>
  <c r="I229" i="9" l="1"/>
  <c r="H229" i="9"/>
  <c r="AA230" i="9"/>
  <c r="P247" i="9"/>
  <c r="N250" i="9"/>
  <c r="AB250" i="9" s="1"/>
  <c r="Q230" i="9" l="1"/>
  <c r="V230" i="9"/>
  <c r="AF250" i="9"/>
  <c r="AM250" i="9"/>
  <c r="AN250" i="9"/>
  <c r="AD250" i="9"/>
  <c r="AK250" i="9"/>
  <c r="AJ250" i="9"/>
  <c r="AH250" i="9"/>
  <c r="AG250" i="9"/>
  <c r="AE250" i="9"/>
  <c r="AI250" i="9"/>
  <c r="AL250" i="9"/>
  <c r="M259" i="9"/>
  <c r="X259" i="9"/>
  <c r="AC230" i="9" l="1"/>
  <c r="F250" i="9"/>
  <c r="AX230" i="9" l="1"/>
  <c r="AY230" i="9"/>
  <c r="AS230" i="9"/>
  <c r="AP230" i="9"/>
  <c r="AT230" i="9"/>
  <c r="AR230" i="9"/>
  <c r="AO230" i="9"/>
  <c r="AW230" i="9"/>
  <c r="AV230" i="9"/>
  <c r="AQ230" i="9"/>
  <c r="AU230" i="9"/>
  <c r="Z251" i="9"/>
  <c r="Y251" i="9" s="1"/>
  <c r="G230" i="9" l="1"/>
  <c r="H230" i="9" s="1"/>
  <c r="AA231" i="9"/>
  <c r="U247" i="9"/>
  <c r="P248" i="9"/>
  <c r="N251" i="9"/>
  <c r="AB251" i="9" s="1"/>
  <c r="I230" i="9" l="1"/>
  <c r="V231" i="9"/>
  <c r="Q231" i="9"/>
  <c r="AC231" i="9" s="1"/>
  <c r="AN251" i="9"/>
  <c r="AK251" i="9"/>
  <c r="AI251" i="9"/>
  <c r="AH251" i="9"/>
  <c r="AF251" i="9"/>
  <c r="AG251" i="9"/>
  <c r="AL251" i="9"/>
  <c r="AM251" i="9"/>
  <c r="AE251" i="9"/>
  <c r="AJ251" i="9"/>
  <c r="AD251" i="9"/>
  <c r="X260" i="9"/>
  <c r="M260" i="9"/>
  <c r="F251" i="9" l="1"/>
  <c r="AY231" i="9"/>
  <c r="AX231" i="9"/>
  <c r="AO231" i="9"/>
  <c r="AT231" i="9"/>
  <c r="AQ231" i="9"/>
  <c r="AP231" i="9"/>
  <c r="AU231" i="9"/>
  <c r="AR231" i="9"/>
  <c r="AW231" i="9"/>
  <c r="AV231" i="9"/>
  <c r="AS231" i="9"/>
  <c r="Z252" i="9"/>
  <c r="Y252" i="9" s="1"/>
  <c r="G231" i="9" l="1"/>
  <c r="N252" i="9"/>
  <c r="AB252" i="9" s="1"/>
  <c r="I231" i="9" l="1"/>
  <c r="H231" i="9"/>
  <c r="AA232" i="9"/>
  <c r="U251" i="9"/>
  <c r="AG252" i="9"/>
  <c r="AE252" i="9"/>
  <c r="AJ252" i="9"/>
  <c r="AH252" i="9"/>
  <c r="AF252" i="9"/>
  <c r="AL252" i="9"/>
  <c r="AK252" i="9"/>
  <c r="AI252" i="9"/>
  <c r="AD252" i="9"/>
  <c r="AM252" i="9"/>
  <c r="AN252" i="9"/>
  <c r="M261" i="9"/>
  <c r="X261" i="9"/>
  <c r="V232" i="9" l="1"/>
  <c r="Q232" i="9"/>
  <c r="F252" i="9"/>
  <c r="AC232" i="9" l="1"/>
  <c r="P253" i="9"/>
  <c r="Z253" i="9"/>
  <c r="Y253" i="9" s="1"/>
  <c r="AX232" i="9" l="1"/>
  <c r="AW232" i="9"/>
  <c r="AT232" i="9"/>
  <c r="AP232" i="9"/>
  <c r="AO232" i="9"/>
  <c r="AY232" i="9"/>
  <c r="AV232" i="9"/>
  <c r="AS232" i="9"/>
  <c r="AQ232" i="9"/>
  <c r="AR232" i="9"/>
  <c r="AU232" i="9"/>
  <c r="N253" i="9"/>
  <c r="AB253" i="9" s="1"/>
  <c r="X262" i="9"/>
  <c r="M262" i="9"/>
  <c r="G232" i="9" l="1"/>
  <c r="AD253" i="9"/>
  <c r="AG253" i="9"/>
  <c r="AN253" i="9"/>
  <c r="AJ253" i="9"/>
  <c r="AE253" i="9"/>
  <c r="AK253" i="9"/>
  <c r="AH253" i="9"/>
  <c r="AF253" i="9"/>
  <c r="AI253" i="9"/>
  <c r="AL253" i="9"/>
  <c r="AM253" i="9"/>
  <c r="H232" i="9" l="1"/>
  <c r="I232" i="9"/>
  <c r="AA233" i="9"/>
  <c r="U248" i="9"/>
  <c r="P250" i="9"/>
  <c r="F253" i="9"/>
  <c r="Q233" i="9" l="1"/>
  <c r="V233" i="9"/>
  <c r="Z254" i="9"/>
  <c r="Y254" i="9" s="1"/>
  <c r="M263" i="9"/>
  <c r="X263" i="9"/>
  <c r="AC233" i="9" l="1"/>
  <c r="N254" i="9"/>
  <c r="AT233" i="9" l="1"/>
  <c r="AV233" i="9"/>
  <c r="AP233" i="9"/>
  <c r="AS233" i="9"/>
  <c r="AY233" i="9"/>
  <c r="AW233" i="9"/>
  <c r="AO233" i="9"/>
  <c r="AQ233" i="9"/>
  <c r="AU233" i="9"/>
  <c r="AX233" i="9"/>
  <c r="AR233" i="9"/>
  <c r="AB254" i="9"/>
  <c r="G233" i="9" l="1"/>
  <c r="AK254" i="9"/>
  <c r="AF254" i="9"/>
  <c r="AM254" i="9"/>
  <c r="AD254" i="9"/>
  <c r="AI254" i="9"/>
  <c r="AG254" i="9"/>
  <c r="AH254" i="9"/>
  <c r="AE254" i="9"/>
  <c r="AN254" i="9"/>
  <c r="AL254" i="9"/>
  <c r="AJ254" i="9"/>
  <c r="I233" i="9" l="1"/>
  <c r="H233" i="9"/>
  <c r="AA234" i="9"/>
  <c r="U249" i="9"/>
  <c r="P252" i="9"/>
  <c r="F254" i="9"/>
  <c r="M264" i="9"/>
  <c r="X264" i="9"/>
  <c r="Q234" i="9" l="1"/>
  <c r="V234" i="9"/>
  <c r="Z255" i="9"/>
  <c r="Y255" i="9" s="1"/>
  <c r="AC234" i="9" l="1"/>
  <c r="N255" i="9"/>
  <c r="AS234" i="9" l="1"/>
  <c r="AP234" i="9"/>
  <c r="AT234" i="9"/>
  <c r="AQ234" i="9"/>
  <c r="AW234" i="9"/>
  <c r="AX234" i="9"/>
  <c r="AU234" i="9"/>
  <c r="AV234" i="9"/>
  <c r="AR234" i="9"/>
  <c r="AO234" i="9"/>
  <c r="AY234" i="9"/>
  <c r="AB255" i="9"/>
  <c r="X265" i="9"/>
  <c r="M265" i="9"/>
  <c r="G234" i="9" l="1"/>
  <c r="H234" i="9" s="1"/>
  <c r="AA235" i="9"/>
  <c r="U253" i="9"/>
  <c r="P254" i="9"/>
  <c r="AH255" i="9"/>
  <c r="AI255" i="9"/>
  <c r="AD255" i="9"/>
  <c r="AK255" i="9"/>
  <c r="AM255" i="9"/>
  <c r="AF255" i="9"/>
  <c r="AN255" i="9"/>
  <c r="AG255" i="9"/>
  <c r="AL255" i="9"/>
  <c r="AE255" i="9"/>
  <c r="AJ255" i="9"/>
  <c r="I234" i="9" l="1"/>
  <c r="V235" i="9"/>
  <c r="Q235" i="9"/>
  <c r="F255" i="9"/>
  <c r="AC235" i="9" l="1"/>
  <c r="AV235" i="9"/>
  <c r="AT235" i="9"/>
  <c r="AX235" i="9"/>
  <c r="AQ235" i="9"/>
  <c r="AS235" i="9"/>
  <c r="AR235" i="9"/>
  <c r="AW235" i="9"/>
  <c r="AU235" i="9"/>
  <c r="AY235" i="9"/>
  <c r="AO235" i="9"/>
  <c r="AP235" i="9"/>
  <c r="Z256" i="9"/>
  <c r="Y256" i="9" s="1"/>
  <c r="G235" i="9" l="1"/>
  <c r="N256" i="9"/>
  <c r="M266" i="9"/>
  <c r="X266" i="9"/>
  <c r="H235" i="9" l="1"/>
  <c r="I235" i="9"/>
  <c r="AA236" i="9"/>
  <c r="P249" i="9"/>
  <c r="U254" i="9"/>
  <c r="AB256" i="9"/>
  <c r="V236" i="9" l="1"/>
  <c r="Q236" i="9"/>
  <c r="AF256" i="9"/>
  <c r="AH256" i="9"/>
  <c r="AN256" i="9"/>
  <c r="AJ256" i="9"/>
  <c r="AK256" i="9"/>
  <c r="AD256" i="9"/>
  <c r="AL256" i="9"/>
  <c r="AE256" i="9"/>
  <c r="AM256" i="9"/>
  <c r="AG256" i="9"/>
  <c r="AI256" i="9"/>
  <c r="AC236" i="9" l="1"/>
  <c r="F256" i="9"/>
  <c r="AX236" i="9" l="1"/>
  <c r="AW236" i="9"/>
  <c r="AO236" i="9"/>
  <c r="AR236" i="9"/>
  <c r="AU236" i="9"/>
  <c r="AQ236" i="9"/>
  <c r="AY236" i="9"/>
  <c r="AT236" i="9"/>
  <c r="AV236" i="9"/>
  <c r="AP236" i="9"/>
  <c r="AS236" i="9"/>
  <c r="Z257" i="9"/>
  <c r="Y257" i="9" s="1"/>
  <c r="M267" i="9"/>
  <c r="G236" i="9" l="1"/>
  <c r="N257" i="9"/>
  <c r="AB257" i="9" s="1"/>
  <c r="I236" i="9" l="1"/>
  <c r="H236" i="9"/>
  <c r="AA237" i="9"/>
  <c r="U252" i="9"/>
  <c r="AK257" i="9"/>
  <c r="AG257" i="9"/>
  <c r="AI257" i="9"/>
  <c r="AF257" i="9"/>
  <c r="AH257" i="9"/>
  <c r="AE257" i="9"/>
  <c r="AD257" i="9"/>
  <c r="AL257" i="9"/>
  <c r="AJ257" i="9"/>
  <c r="AM257" i="9"/>
  <c r="AN257" i="9"/>
  <c r="X268" i="9"/>
  <c r="Q237" i="9" l="1"/>
  <c r="V237" i="9"/>
  <c r="P258" i="9"/>
  <c r="F257" i="9"/>
  <c r="AC237" i="9" l="1"/>
  <c r="Z258" i="9"/>
  <c r="Y258" i="9" s="1"/>
  <c r="AS237" i="9" l="1"/>
  <c r="AV237" i="9"/>
  <c r="AY237" i="9"/>
  <c r="AP237" i="9"/>
  <c r="AU237" i="9"/>
  <c r="AX237" i="9"/>
  <c r="AT237" i="9"/>
  <c r="AQ237" i="9"/>
  <c r="AW237" i="9"/>
  <c r="AR237" i="9"/>
  <c r="AO237" i="9"/>
  <c r="N258" i="9"/>
  <c r="G237" i="9" l="1"/>
  <c r="I237" i="9"/>
  <c r="H237" i="9"/>
  <c r="AA238" i="9"/>
  <c r="U256" i="9"/>
  <c r="AB258" i="9"/>
  <c r="M269" i="9"/>
  <c r="X269" i="9"/>
  <c r="V238" i="9" l="1"/>
  <c r="Q238" i="9"/>
  <c r="AE258" i="9"/>
  <c r="AK258" i="9"/>
  <c r="AF258" i="9"/>
  <c r="AN258" i="9"/>
  <c r="AL258" i="9"/>
  <c r="AH258" i="9"/>
  <c r="AI258" i="9"/>
  <c r="AG258" i="9"/>
  <c r="AJ258" i="9"/>
  <c r="AD258" i="9"/>
  <c r="AM258" i="9"/>
  <c r="AC238" i="9" l="1"/>
  <c r="U259" i="9"/>
  <c r="F258" i="9"/>
  <c r="AQ238" i="9" l="1"/>
  <c r="AO238" i="9"/>
  <c r="AY238" i="9"/>
  <c r="AR238" i="9"/>
  <c r="AS238" i="9"/>
  <c r="AU238" i="9"/>
  <c r="AT238" i="9"/>
  <c r="AV238" i="9"/>
  <c r="AP238" i="9"/>
  <c r="AX238" i="9"/>
  <c r="AW238" i="9"/>
  <c r="X267" i="9"/>
  <c r="Z259" i="9"/>
  <c r="Y259" i="9" s="1"/>
  <c r="G238" i="9" l="1"/>
  <c r="N259" i="9"/>
  <c r="X270" i="9"/>
  <c r="M270" i="9"/>
  <c r="I238" i="9" l="1"/>
  <c r="H238" i="9"/>
  <c r="AA239" i="9"/>
  <c r="U258" i="9"/>
  <c r="AB259" i="9"/>
  <c r="Q239" i="9" l="1"/>
  <c r="V239" i="9"/>
  <c r="AC239" i="9" s="1"/>
  <c r="AE259" i="9"/>
  <c r="AI259" i="9"/>
  <c r="AJ259" i="9"/>
  <c r="AL259" i="9"/>
  <c r="AH259" i="9"/>
  <c r="AM259" i="9"/>
  <c r="AD259" i="9"/>
  <c r="AF259" i="9"/>
  <c r="AN259" i="9"/>
  <c r="AK259" i="9"/>
  <c r="AG259" i="9"/>
  <c r="F259" i="9" l="1"/>
  <c r="AO239" i="9"/>
  <c r="AX239" i="9"/>
  <c r="AW239" i="9"/>
  <c r="AQ239" i="9"/>
  <c r="AS239" i="9"/>
  <c r="AU239" i="9"/>
  <c r="AV239" i="9"/>
  <c r="AY239" i="9"/>
  <c r="AP239" i="9"/>
  <c r="AR239" i="9"/>
  <c r="AT239" i="9"/>
  <c r="Z260" i="9"/>
  <c r="Y260" i="9" s="1"/>
  <c r="X271" i="9"/>
  <c r="M271" i="9"/>
  <c r="G239" i="9" l="1"/>
  <c r="N260" i="9"/>
  <c r="AB260" i="9" s="1"/>
  <c r="I239" i="9" l="1"/>
  <c r="H239" i="9"/>
  <c r="AA240" i="9"/>
  <c r="P257" i="9"/>
  <c r="AH260" i="9"/>
  <c r="AJ260" i="9"/>
  <c r="AK260" i="9"/>
  <c r="AG260" i="9"/>
  <c r="AM260" i="9"/>
  <c r="AL260" i="9"/>
  <c r="AF260" i="9"/>
  <c r="AI260" i="9"/>
  <c r="AD260" i="9"/>
  <c r="AE260" i="9"/>
  <c r="AN260" i="9"/>
  <c r="Q240" i="9" l="1"/>
  <c r="V240" i="9"/>
  <c r="AC240" i="9" s="1"/>
  <c r="F260" i="9"/>
  <c r="AW240" i="9" l="1"/>
  <c r="AR240" i="9"/>
  <c r="AP240" i="9"/>
  <c r="AY240" i="9"/>
  <c r="AU240" i="9"/>
  <c r="AS240" i="9"/>
  <c r="AT240" i="9"/>
  <c r="AV240" i="9"/>
  <c r="AQ240" i="9"/>
  <c r="AO240" i="9"/>
  <c r="AX240" i="9"/>
  <c r="P261" i="9"/>
  <c r="U261" i="9"/>
  <c r="Z261" i="9"/>
  <c r="Y261" i="9" s="1"/>
  <c r="M272" i="9"/>
  <c r="X272" i="9"/>
  <c r="G240" i="9" l="1"/>
  <c r="N261" i="9"/>
  <c r="AB261" i="9" s="1"/>
  <c r="H240" i="9" l="1"/>
  <c r="I240" i="9"/>
  <c r="AA241" i="9"/>
  <c r="U260" i="9"/>
  <c r="AN261" i="9"/>
  <c r="AF261" i="9"/>
  <c r="AG261" i="9"/>
  <c r="AL261" i="9"/>
  <c r="AK261" i="9"/>
  <c r="AH261" i="9"/>
  <c r="AE261" i="9"/>
  <c r="AD261" i="9"/>
  <c r="AJ261" i="9"/>
  <c r="AM261" i="9"/>
  <c r="AI261" i="9"/>
  <c r="Q241" i="9" l="1"/>
  <c r="V241" i="9"/>
  <c r="P262" i="9"/>
  <c r="F261" i="9"/>
  <c r="M273" i="9"/>
  <c r="X273" i="9"/>
  <c r="AC241" i="9" l="1"/>
  <c r="AY241" i="9" s="1"/>
  <c r="AS241" i="9"/>
  <c r="AQ241" i="9"/>
  <c r="Z262" i="9"/>
  <c r="Y262" i="9" s="1"/>
  <c r="AU241" i="9" l="1"/>
  <c r="AW241" i="9"/>
  <c r="AT241" i="9"/>
  <c r="AP241" i="9"/>
  <c r="AV241" i="9"/>
  <c r="AO241" i="9"/>
  <c r="AR241" i="9"/>
  <c r="AX241" i="9"/>
  <c r="N262" i="9"/>
  <c r="AB262" i="9" s="1"/>
  <c r="G241" i="9" l="1"/>
  <c r="I241" i="9" s="1"/>
  <c r="AA242" i="9"/>
  <c r="U255" i="9"/>
  <c r="P260" i="9"/>
  <c r="AI262" i="9"/>
  <c r="AL262" i="9"/>
  <c r="AD262" i="9"/>
  <c r="AG262" i="9"/>
  <c r="AN262" i="9"/>
  <c r="AJ262" i="9"/>
  <c r="AE262" i="9"/>
  <c r="AH262" i="9"/>
  <c r="AK262" i="9"/>
  <c r="AM262" i="9"/>
  <c r="AF262" i="9"/>
  <c r="H241" i="9" l="1"/>
  <c r="V242" i="9"/>
  <c r="Q242" i="9"/>
  <c r="P263" i="9"/>
  <c r="F262" i="9"/>
  <c r="X274" i="9"/>
  <c r="M274" i="9"/>
  <c r="AC242" i="9" l="1"/>
  <c r="M268" i="9"/>
  <c r="Z263" i="9"/>
  <c r="Y263" i="9" s="1"/>
  <c r="AO242" i="9" l="1"/>
  <c r="AR242" i="9"/>
  <c r="AT242" i="9"/>
  <c r="AX242" i="9"/>
  <c r="AP242" i="9"/>
  <c r="AQ242" i="9"/>
  <c r="AW242" i="9"/>
  <c r="AY242" i="9"/>
  <c r="AS242" i="9"/>
  <c r="AU242" i="9"/>
  <c r="AV242" i="9"/>
  <c r="N263" i="9"/>
  <c r="G242" i="9" l="1"/>
  <c r="AB263" i="9"/>
  <c r="H242" i="9" l="1"/>
  <c r="I242" i="9"/>
  <c r="AA243" i="9"/>
  <c r="P255" i="9"/>
  <c r="U257" i="9"/>
  <c r="AK263" i="9"/>
  <c r="AJ263" i="9"/>
  <c r="AE263" i="9"/>
  <c r="AM263" i="9"/>
  <c r="AD263" i="9"/>
  <c r="AH263" i="9"/>
  <c r="AF263" i="9"/>
  <c r="AI263" i="9"/>
  <c r="AG263" i="9"/>
  <c r="AN263" i="9"/>
  <c r="AL263" i="9"/>
  <c r="M275" i="9"/>
  <c r="X275" i="9"/>
  <c r="Q243" i="9" l="1"/>
  <c r="V243" i="9"/>
  <c r="F263" i="9"/>
  <c r="AC243" i="9" l="1"/>
  <c r="Z264" i="9"/>
  <c r="Y264" i="9" s="1"/>
  <c r="AS243" i="9" l="1"/>
  <c r="AP243" i="9"/>
  <c r="AY243" i="9"/>
  <c r="AV243" i="9"/>
  <c r="AT243" i="9"/>
  <c r="AO243" i="9"/>
  <c r="AU243" i="9"/>
  <c r="AW243" i="9"/>
  <c r="AR243" i="9"/>
  <c r="AQ243" i="9"/>
  <c r="AX243" i="9"/>
  <c r="N264" i="9"/>
  <c r="G243" i="9" l="1"/>
  <c r="AB264" i="9"/>
  <c r="X276" i="9"/>
  <c r="M276" i="9"/>
  <c r="H243" i="9" l="1"/>
  <c r="I243" i="9"/>
  <c r="U246" i="9"/>
  <c r="AA244" i="9"/>
  <c r="P256" i="9"/>
  <c r="AE264" i="9"/>
  <c r="AJ264" i="9"/>
  <c r="AM264" i="9"/>
  <c r="AD264" i="9"/>
  <c r="AK264" i="9"/>
  <c r="AH264" i="9"/>
  <c r="AN264" i="9"/>
  <c r="AI264" i="9"/>
  <c r="AG264" i="9"/>
  <c r="AF264" i="9"/>
  <c r="AL264" i="9"/>
  <c r="V244" i="9" l="1"/>
  <c r="Q244" i="9"/>
  <c r="F264" i="9"/>
  <c r="AC244" i="9" l="1"/>
  <c r="Z265" i="9"/>
  <c r="Y265" i="9" s="1"/>
  <c r="AU244" i="9" l="1"/>
  <c r="AV244" i="9"/>
  <c r="AQ244" i="9"/>
  <c r="AR244" i="9"/>
  <c r="AO244" i="9"/>
  <c r="AP244" i="9"/>
  <c r="AT244" i="9"/>
  <c r="AX244" i="9"/>
  <c r="AW244" i="9"/>
  <c r="AY244" i="9"/>
  <c r="AS244" i="9"/>
  <c r="N265" i="9"/>
  <c r="AB265" i="9" s="1"/>
  <c r="X277" i="9"/>
  <c r="M277" i="9"/>
  <c r="G244" i="9" l="1"/>
  <c r="AH265" i="9"/>
  <c r="AJ265" i="9"/>
  <c r="AN265" i="9"/>
  <c r="AE265" i="9"/>
  <c r="AL265" i="9"/>
  <c r="AM265" i="9"/>
  <c r="AD265" i="9"/>
  <c r="AG265" i="9"/>
  <c r="AI265" i="9"/>
  <c r="AF265" i="9"/>
  <c r="AK265" i="9"/>
  <c r="H244" i="9" l="1"/>
  <c r="I244" i="9"/>
  <c r="AA245" i="9"/>
  <c r="P251" i="9"/>
  <c r="U262" i="9"/>
  <c r="F265" i="9"/>
  <c r="Q245" i="9" l="1"/>
  <c r="V245" i="9"/>
  <c r="Z266" i="9"/>
  <c r="Y266" i="9" s="1"/>
  <c r="AC245" i="9" l="1"/>
  <c r="N266" i="9"/>
  <c r="AB266" i="9" s="1"/>
  <c r="M278" i="9"/>
  <c r="X278" i="9"/>
  <c r="AU245" i="9" l="1"/>
  <c r="AO245" i="9"/>
  <c r="AQ245" i="9"/>
  <c r="AY245" i="9"/>
  <c r="AW245" i="9"/>
  <c r="AV245" i="9"/>
  <c r="AR245" i="9"/>
  <c r="AT245" i="9"/>
  <c r="AP245" i="9"/>
  <c r="AX245" i="9"/>
  <c r="AS245" i="9"/>
  <c r="AE266" i="9"/>
  <c r="AJ266" i="9"/>
  <c r="AN266" i="9"/>
  <c r="AD266" i="9"/>
  <c r="AF266" i="9"/>
  <c r="AL266" i="9"/>
  <c r="AG266" i="9"/>
  <c r="AK266" i="9"/>
  <c r="AM266" i="9"/>
  <c r="AI266" i="9"/>
  <c r="AH266" i="9"/>
  <c r="G245" i="9" l="1"/>
  <c r="F266" i="9"/>
  <c r="P259" i="9" l="1"/>
  <c r="H245" i="9"/>
  <c r="I245" i="9"/>
  <c r="AA246" i="9"/>
  <c r="U263" i="9"/>
  <c r="Z267" i="9"/>
  <c r="Y267" i="9" s="1"/>
  <c r="Q246" i="9" l="1"/>
  <c r="V246" i="9"/>
  <c r="AC246" i="9" s="1"/>
  <c r="N267" i="9"/>
  <c r="AB267" i="9" s="1"/>
  <c r="M279" i="9"/>
  <c r="X279" i="9"/>
  <c r="AS246" i="9" l="1"/>
  <c r="AX246" i="9"/>
  <c r="AT246" i="9"/>
  <c r="AP246" i="9"/>
  <c r="AY246" i="9"/>
  <c r="AV246" i="9"/>
  <c r="AU246" i="9"/>
  <c r="AO246" i="9"/>
  <c r="AW246" i="9"/>
  <c r="AR246" i="9"/>
  <c r="AQ246" i="9"/>
  <c r="AF267" i="9"/>
  <c r="AI267" i="9"/>
  <c r="AD267" i="9"/>
  <c r="AN267" i="9"/>
  <c r="AJ267" i="9"/>
  <c r="AL267" i="9"/>
  <c r="AM267" i="9"/>
  <c r="AE267" i="9"/>
  <c r="AH267" i="9"/>
  <c r="AK267" i="9"/>
  <c r="AG267" i="9"/>
  <c r="G246" i="9" l="1"/>
  <c r="F267" i="9"/>
  <c r="Z268" i="9"/>
  <c r="Y268" i="9" s="1"/>
  <c r="H246" i="9" l="1"/>
  <c r="I246" i="9"/>
  <c r="AA247" i="9"/>
  <c r="P267" i="9"/>
  <c r="N268" i="9"/>
  <c r="AB268" i="9" s="1"/>
  <c r="Q247" i="9" l="1"/>
  <c r="V247" i="9"/>
  <c r="AC247" i="9" s="1"/>
  <c r="AJ268" i="9"/>
  <c r="AE268" i="9"/>
  <c r="AH268" i="9"/>
  <c r="AK268" i="9"/>
  <c r="AI268" i="9"/>
  <c r="AM268" i="9"/>
  <c r="AL268" i="9"/>
  <c r="AN268" i="9"/>
  <c r="AG268" i="9"/>
  <c r="AD268" i="9"/>
  <c r="AF268" i="9"/>
  <c r="M280" i="9"/>
  <c r="X280" i="9"/>
  <c r="AP247" i="9" l="1"/>
  <c r="AX247" i="9"/>
  <c r="AS247" i="9"/>
  <c r="AR247" i="9"/>
  <c r="AQ247" i="9"/>
  <c r="AT247" i="9"/>
  <c r="AW247" i="9"/>
  <c r="AU247" i="9"/>
  <c r="AV247" i="9"/>
  <c r="AO247" i="9"/>
  <c r="AY247" i="9"/>
  <c r="F268" i="9"/>
  <c r="G247" i="9" l="1"/>
  <c r="H247" i="9" s="1"/>
  <c r="AA248" i="9"/>
  <c r="P265" i="9"/>
  <c r="U268" i="9"/>
  <c r="Z269" i="9"/>
  <c r="Y269" i="9" s="1"/>
  <c r="I247" i="9" l="1"/>
  <c r="Q248" i="9"/>
  <c r="V248" i="9"/>
  <c r="N269" i="9"/>
  <c r="AB269" i="9" s="1"/>
  <c r="AC248" i="9" l="1"/>
  <c r="AK269" i="9"/>
  <c r="AE269" i="9"/>
  <c r="AL269" i="9"/>
  <c r="AI269" i="9"/>
  <c r="AF269" i="9"/>
  <c r="AD269" i="9"/>
  <c r="AN269" i="9"/>
  <c r="AH269" i="9"/>
  <c r="AJ269" i="9"/>
  <c r="AM269" i="9"/>
  <c r="AG269" i="9"/>
  <c r="M281" i="9"/>
  <c r="X281" i="9"/>
  <c r="AU248" i="9" l="1"/>
  <c r="AR248" i="9"/>
  <c r="AP248" i="9"/>
  <c r="AS248" i="9"/>
  <c r="AV248" i="9"/>
  <c r="AQ248" i="9"/>
  <c r="AT248" i="9"/>
  <c r="AX248" i="9"/>
  <c r="AW248" i="9"/>
  <c r="AY248" i="9"/>
  <c r="AO248" i="9"/>
  <c r="F269" i="9"/>
  <c r="G248" i="9" l="1"/>
  <c r="Z270" i="9"/>
  <c r="Y270" i="9" s="1"/>
  <c r="I248" i="9" l="1"/>
  <c r="H248" i="9"/>
  <c r="AA249" i="9"/>
  <c r="P266" i="9"/>
  <c r="N270" i="9"/>
  <c r="V249" i="9" l="1"/>
  <c r="Q249" i="9"/>
  <c r="AB270" i="9"/>
  <c r="AC249" i="9" l="1"/>
  <c r="AL270" i="9"/>
  <c r="AI270" i="9"/>
  <c r="AG270" i="9"/>
  <c r="AF270" i="9"/>
  <c r="AN270" i="9"/>
  <c r="AK270" i="9"/>
  <c r="AJ270" i="9"/>
  <c r="AH270" i="9"/>
  <c r="AD270" i="9"/>
  <c r="AM270" i="9"/>
  <c r="AE270" i="9"/>
  <c r="AS249" i="9" l="1"/>
  <c r="AT249" i="9"/>
  <c r="AW249" i="9"/>
  <c r="AU249" i="9"/>
  <c r="AQ249" i="9"/>
  <c r="AP249" i="9"/>
  <c r="AV249" i="9"/>
  <c r="AR249" i="9"/>
  <c r="AO249" i="9"/>
  <c r="AY249" i="9"/>
  <c r="AX249" i="9"/>
  <c r="U271" i="9"/>
  <c r="F270" i="9"/>
  <c r="G249" i="9" l="1"/>
  <c r="Z271" i="9"/>
  <c r="Y271" i="9" s="1"/>
  <c r="X283" i="9"/>
  <c r="I249" i="9" l="1"/>
  <c r="H249" i="9"/>
  <c r="AA250" i="9"/>
  <c r="U269" i="9"/>
  <c r="N271" i="9"/>
  <c r="AB271" i="9" s="1"/>
  <c r="V250" i="9" l="1"/>
  <c r="Q250" i="9"/>
  <c r="AF271" i="9"/>
  <c r="AH271" i="9"/>
  <c r="AJ271" i="9"/>
  <c r="AE271" i="9"/>
  <c r="AI271" i="9"/>
  <c r="AM271" i="9"/>
  <c r="AK271" i="9"/>
  <c r="AN271" i="9"/>
  <c r="AD271" i="9"/>
  <c r="AG271" i="9"/>
  <c r="AL271" i="9"/>
  <c r="AC250" i="9" l="1"/>
  <c r="P272" i="9"/>
  <c r="U272" i="9"/>
  <c r="F271" i="9"/>
  <c r="AU250" i="9" l="1"/>
  <c r="AV250" i="9"/>
  <c r="AY250" i="9"/>
  <c r="AT250" i="9"/>
  <c r="AW250" i="9"/>
  <c r="AS250" i="9"/>
  <c r="AO250" i="9"/>
  <c r="AP250" i="9"/>
  <c r="AQ250" i="9"/>
  <c r="AX250" i="9"/>
  <c r="AR250" i="9"/>
  <c r="Z272" i="9"/>
  <c r="Y272" i="9" s="1"/>
  <c r="M283" i="9"/>
  <c r="M284" i="9"/>
  <c r="X284" i="9"/>
  <c r="G250" i="9" l="1"/>
  <c r="N272" i="9"/>
  <c r="AB272" i="9" s="1"/>
  <c r="H250" i="9" l="1"/>
  <c r="I250" i="9"/>
  <c r="AA251" i="9"/>
  <c r="U264" i="9"/>
  <c r="P270" i="9"/>
  <c r="AF272" i="9"/>
  <c r="AE272" i="9"/>
  <c r="AI272" i="9"/>
  <c r="AG272" i="9"/>
  <c r="AN272" i="9"/>
  <c r="AM272" i="9"/>
  <c r="AD272" i="9"/>
  <c r="AK272" i="9"/>
  <c r="AL272" i="9"/>
  <c r="AJ272" i="9"/>
  <c r="AH272" i="9"/>
  <c r="V251" i="9" l="1"/>
  <c r="Q251" i="9"/>
  <c r="F272" i="9"/>
  <c r="M285" i="9"/>
  <c r="X285" i="9"/>
  <c r="AC251" i="9" l="1"/>
  <c r="AR251" i="9"/>
  <c r="AV251" i="9"/>
  <c r="AU251" i="9"/>
  <c r="AS251" i="9"/>
  <c r="AP251" i="9"/>
  <c r="AT251" i="9"/>
  <c r="AO251" i="9"/>
  <c r="AX251" i="9"/>
  <c r="AW251" i="9"/>
  <c r="AQ251" i="9"/>
  <c r="AY251" i="9"/>
  <c r="Z273" i="9"/>
  <c r="Y273" i="9" s="1"/>
  <c r="G251" i="9" l="1"/>
  <c r="H251" i="9" s="1"/>
  <c r="AA252" i="9"/>
  <c r="P271" i="9"/>
  <c r="N273" i="9"/>
  <c r="AB273" i="9" s="1"/>
  <c r="I251" i="9" l="1"/>
  <c r="Q252" i="9"/>
  <c r="V252" i="9"/>
  <c r="AN273" i="9"/>
  <c r="AH273" i="9"/>
  <c r="AE273" i="9"/>
  <c r="AK273" i="9"/>
  <c r="AI273" i="9"/>
  <c r="AG273" i="9"/>
  <c r="AD273" i="9"/>
  <c r="AJ273" i="9"/>
  <c r="AF273" i="9"/>
  <c r="AL273" i="9"/>
  <c r="AM273" i="9"/>
  <c r="AC252" i="9" l="1"/>
  <c r="U274" i="9"/>
  <c r="F273" i="9"/>
  <c r="X286" i="9"/>
  <c r="AY252" i="9" l="1"/>
  <c r="AT252" i="9"/>
  <c r="AP252" i="9"/>
  <c r="AS252" i="9"/>
  <c r="AU252" i="9"/>
  <c r="AR252" i="9"/>
  <c r="AX252" i="9"/>
  <c r="AV252" i="9"/>
  <c r="AQ252" i="9"/>
  <c r="AW252" i="9"/>
  <c r="AO252" i="9"/>
  <c r="Z274" i="9"/>
  <c r="Y274" i="9" s="1"/>
  <c r="G252" i="9" l="1"/>
  <c r="N274" i="9"/>
  <c r="AB274" i="9" s="1"/>
  <c r="H252" i="9" l="1"/>
  <c r="I252" i="9"/>
  <c r="U266" i="9"/>
  <c r="AA253" i="9"/>
  <c r="AM274" i="9"/>
  <c r="AJ274" i="9"/>
  <c r="AF274" i="9"/>
  <c r="AE274" i="9"/>
  <c r="AG274" i="9"/>
  <c r="AN274" i="9"/>
  <c r="AH274" i="9"/>
  <c r="AK274" i="9"/>
  <c r="AI274" i="9"/>
  <c r="AD274" i="9"/>
  <c r="AL274" i="9"/>
  <c r="Q253" i="9" l="1"/>
  <c r="V253" i="9"/>
  <c r="F274" i="9"/>
  <c r="X287" i="9"/>
  <c r="M287" i="9"/>
  <c r="AC253" i="9" l="1"/>
  <c r="Z275" i="9"/>
  <c r="Y275" i="9" s="1"/>
  <c r="M286" i="9"/>
  <c r="AQ253" i="9" l="1"/>
  <c r="AR253" i="9"/>
  <c r="AP253" i="9"/>
  <c r="AX253" i="9"/>
  <c r="AW253" i="9"/>
  <c r="AY253" i="9"/>
  <c r="AS253" i="9"/>
  <c r="AO253" i="9"/>
  <c r="AU253" i="9"/>
  <c r="AV253" i="9"/>
  <c r="AT253" i="9"/>
  <c r="N275" i="9"/>
  <c r="AB275" i="9" s="1"/>
  <c r="G253" i="9" l="1"/>
  <c r="AK275" i="9"/>
  <c r="AN275" i="9"/>
  <c r="AE275" i="9"/>
  <c r="AG275" i="9"/>
  <c r="AI275" i="9"/>
  <c r="AJ275" i="9"/>
  <c r="AL275" i="9"/>
  <c r="AM275" i="9"/>
  <c r="AF275" i="9"/>
  <c r="AH275" i="9"/>
  <c r="AD275" i="9"/>
  <c r="F275" i="9" l="1"/>
  <c r="H253" i="9"/>
  <c r="I253" i="9"/>
  <c r="AA254" i="9"/>
  <c r="P264" i="9"/>
  <c r="U270" i="9"/>
  <c r="Z276" i="9"/>
  <c r="Y276" i="9" s="1"/>
  <c r="X288" i="9"/>
  <c r="M288" i="9"/>
  <c r="Q254" i="9" l="1"/>
  <c r="V254" i="9"/>
  <c r="AC254" i="9" s="1"/>
  <c r="N276" i="9"/>
  <c r="AB276" i="9" s="1"/>
  <c r="AU254" i="9" l="1"/>
  <c r="AV254" i="9"/>
  <c r="AQ254" i="9"/>
  <c r="AY254" i="9"/>
  <c r="AX254" i="9"/>
  <c r="AP254" i="9"/>
  <c r="AR254" i="9"/>
  <c r="AT254" i="9"/>
  <c r="AS254" i="9"/>
  <c r="AO254" i="9"/>
  <c r="AW254" i="9"/>
  <c r="AJ276" i="9"/>
  <c r="AN276" i="9"/>
  <c r="AG276" i="9"/>
  <c r="AM276" i="9"/>
  <c r="AE276" i="9"/>
  <c r="AH276" i="9"/>
  <c r="AD276" i="9"/>
  <c r="AL276" i="9"/>
  <c r="AK276" i="9"/>
  <c r="AF276" i="9"/>
  <c r="AI276" i="9"/>
  <c r="M289" i="9"/>
  <c r="X289" i="9"/>
  <c r="G254" i="9" l="1"/>
  <c r="F276" i="9"/>
  <c r="I254" i="9" l="1"/>
  <c r="H254" i="9"/>
  <c r="AA255" i="9"/>
  <c r="U265" i="9"/>
  <c r="P269" i="9"/>
  <c r="Z277" i="9"/>
  <c r="Y277" i="9" s="1"/>
  <c r="V255" i="9" l="1"/>
  <c r="Q255" i="9"/>
  <c r="N277" i="9"/>
  <c r="X290" i="9"/>
  <c r="M290" i="9"/>
  <c r="AC255" i="9" l="1"/>
  <c r="AB277" i="9"/>
  <c r="AO255" i="9" l="1"/>
  <c r="AT255" i="9"/>
  <c r="AU255" i="9"/>
  <c r="AP255" i="9"/>
  <c r="AR255" i="9"/>
  <c r="AQ255" i="9"/>
  <c r="AX255" i="9"/>
  <c r="AY255" i="9"/>
  <c r="AW255" i="9"/>
  <c r="AS255" i="9"/>
  <c r="AV255" i="9"/>
  <c r="AD277" i="9"/>
  <c r="AI277" i="9"/>
  <c r="AN277" i="9"/>
  <c r="AJ277" i="9"/>
  <c r="AF277" i="9"/>
  <c r="AL277" i="9"/>
  <c r="AM277" i="9"/>
  <c r="AE277" i="9"/>
  <c r="AH277" i="9"/>
  <c r="AG277" i="9"/>
  <c r="AK277" i="9"/>
  <c r="G255" i="9" l="1"/>
  <c r="F277" i="9"/>
  <c r="H255" i="9" l="1"/>
  <c r="I255" i="9"/>
  <c r="AA256" i="9"/>
  <c r="U275" i="9"/>
  <c r="M282" i="9"/>
  <c r="Z278" i="9"/>
  <c r="Y278" i="9" s="1"/>
  <c r="M291" i="9"/>
  <c r="V256" i="9" l="1"/>
  <c r="Q256" i="9"/>
  <c r="AC256" i="9" s="1"/>
  <c r="N278" i="9"/>
  <c r="AR256" i="9" l="1"/>
  <c r="AS256" i="9"/>
  <c r="AW256" i="9"/>
  <c r="AQ256" i="9"/>
  <c r="AO256" i="9"/>
  <c r="AT256" i="9"/>
  <c r="AU256" i="9"/>
  <c r="AV256" i="9"/>
  <c r="AY256" i="9"/>
  <c r="AX256" i="9"/>
  <c r="AP256" i="9"/>
  <c r="AB278" i="9"/>
  <c r="G256" i="9" l="1"/>
  <c r="AE278" i="9"/>
  <c r="AL278" i="9"/>
  <c r="AD278" i="9"/>
  <c r="AH278" i="9"/>
  <c r="AN278" i="9"/>
  <c r="AM278" i="9"/>
  <c r="AF278" i="9"/>
  <c r="AJ278" i="9"/>
  <c r="AG278" i="9"/>
  <c r="AK278" i="9"/>
  <c r="AI278" i="9"/>
  <c r="I256" i="9" l="1"/>
  <c r="H256" i="9"/>
  <c r="AA257" i="9"/>
  <c r="U278" i="9"/>
  <c r="P279" i="9"/>
  <c r="F278" i="9"/>
  <c r="Q257" i="9" l="1"/>
  <c r="V257" i="9"/>
  <c r="AC257" i="9" s="1"/>
  <c r="Z279" i="9"/>
  <c r="Y279" i="9" s="1"/>
  <c r="AV257" i="9" l="1"/>
  <c r="AP257" i="9"/>
  <c r="AU257" i="9"/>
  <c r="AQ257" i="9"/>
  <c r="AR257" i="9"/>
  <c r="AT257" i="9"/>
  <c r="AO257" i="9"/>
  <c r="AY257" i="9"/>
  <c r="AX257" i="9"/>
  <c r="AW257" i="9"/>
  <c r="AS257" i="9"/>
  <c r="N279" i="9"/>
  <c r="AB279" i="9" s="1"/>
  <c r="G257" i="9" l="1"/>
  <c r="AE279" i="9"/>
  <c r="AI279" i="9"/>
  <c r="AD279" i="9"/>
  <c r="AN279" i="9"/>
  <c r="AG279" i="9"/>
  <c r="AH279" i="9"/>
  <c r="AF279" i="9"/>
  <c r="AK279" i="9"/>
  <c r="AL279" i="9"/>
  <c r="AM279" i="9"/>
  <c r="AJ279" i="9"/>
  <c r="H257" i="9" l="1"/>
  <c r="I257" i="9"/>
  <c r="AA258" i="9"/>
  <c r="P274" i="9"/>
  <c r="U277" i="9"/>
  <c r="P280" i="9"/>
  <c r="F279" i="9"/>
  <c r="Q258" i="9" l="1"/>
  <c r="V258" i="9"/>
  <c r="Z280" i="9"/>
  <c r="Y280" i="9" s="1"/>
  <c r="AC258" i="9" l="1"/>
  <c r="N280" i="9"/>
  <c r="AB280" i="9" s="1"/>
  <c r="AT258" i="9" l="1"/>
  <c r="AY258" i="9"/>
  <c r="AR258" i="9"/>
  <c r="AW258" i="9"/>
  <c r="AO258" i="9"/>
  <c r="AU258" i="9"/>
  <c r="AS258" i="9"/>
  <c r="AX258" i="9"/>
  <c r="AP258" i="9"/>
  <c r="AQ258" i="9"/>
  <c r="AV258" i="9"/>
  <c r="AF280" i="9"/>
  <c r="AL280" i="9"/>
  <c r="AH280" i="9"/>
  <c r="AE280" i="9"/>
  <c r="AG280" i="9"/>
  <c r="AJ280" i="9"/>
  <c r="AD280" i="9"/>
  <c r="AN280" i="9"/>
  <c r="AM280" i="9"/>
  <c r="AI280" i="9"/>
  <c r="AK280" i="9"/>
  <c r="X294" i="9"/>
  <c r="G258" i="9" l="1"/>
  <c r="P281" i="9"/>
  <c r="F280" i="9"/>
  <c r="H258" i="9" l="1"/>
  <c r="I258" i="9"/>
  <c r="AA259" i="9"/>
  <c r="U267" i="9"/>
  <c r="P275" i="9"/>
  <c r="Z281" i="9"/>
  <c r="Y281" i="9" s="1"/>
  <c r="X291" i="9"/>
  <c r="M294" i="9"/>
  <c r="Q259" i="9" l="1"/>
  <c r="V259" i="9"/>
  <c r="N281" i="9"/>
  <c r="AB281" i="9" s="1"/>
  <c r="AC259" i="9" l="1"/>
  <c r="AG281" i="9"/>
  <c r="AF281" i="9"/>
  <c r="AM281" i="9"/>
  <c r="AL281" i="9"/>
  <c r="AH281" i="9"/>
  <c r="AE281" i="9"/>
  <c r="AJ281" i="9"/>
  <c r="AI281" i="9"/>
  <c r="AN281" i="9"/>
  <c r="AD281" i="9"/>
  <c r="AK281" i="9"/>
  <c r="M295" i="9"/>
  <c r="AO259" i="9" l="1"/>
  <c r="AX259" i="9"/>
  <c r="AT259" i="9"/>
  <c r="AV259" i="9"/>
  <c r="AW259" i="9"/>
  <c r="AY259" i="9"/>
  <c r="AR259" i="9"/>
  <c r="AS259" i="9"/>
  <c r="AP259" i="9"/>
  <c r="AU259" i="9"/>
  <c r="AQ259" i="9"/>
  <c r="F281" i="9"/>
  <c r="G259" i="9" l="1"/>
  <c r="X282" i="9"/>
  <c r="Z282" i="9"/>
  <c r="N282" i="9" s="1"/>
  <c r="M293" i="9"/>
  <c r="Y282" i="9" l="1"/>
  <c r="H259" i="9"/>
  <c r="I259" i="9"/>
  <c r="AA260" i="9"/>
  <c r="P276" i="9"/>
  <c r="U279" i="9"/>
  <c r="AB282" i="9"/>
  <c r="M296" i="9"/>
  <c r="X296" i="9"/>
  <c r="V260" i="9" l="1"/>
  <c r="Q260" i="9"/>
  <c r="AI282" i="9"/>
  <c r="AJ282" i="9"/>
  <c r="AH282" i="9"/>
  <c r="AD282" i="9"/>
  <c r="AG282" i="9"/>
  <c r="AE282" i="9"/>
  <c r="AK282" i="9"/>
  <c r="AM282" i="9"/>
  <c r="AL282" i="9"/>
  <c r="AN282" i="9"/>
  <c r="AF282" i="9"/>
  <c r="AC260" i="9" l="1"/>
  <c r="F282" i="9"/>
  <c r="AU260" i="9" l="1"/>
  <c r="AO260" i="9"/>
  <c r="AQ260" i="9"/>
  <c r="AW260" i="9"/>
  <c r="AV260" i="9"/>
  <c r="AX260" i="9"/>
  <c r="AS260" i="9"/>
  <c r="AP260" i="9"/>
  <c r="AT260" i="9"/>
  <c r="AY260" i="9"/>
  <c r="AR260" i="9"/>
  <c r="Z283" i="9"/>
  <c r="Y283" i="9" s="1"/>
  <c r="X293" i="9"/>
  <c r="X297" i="9"/>
  <c r="G260" i="9" l="1"/>
  <c r="N283" i="9"/>
  <c r="AB283" i="9" s="1"/>
  <c r="H260" i="9" l="1"/>
  <c r="I260" i="9"/>
  <c r="AA261" i="9"/>
  <c r="P273" i="9"/>
  <c r="U280" i="9"/>
  <c r="AG283" i="9"/>
  <c r="AH283" i="9"/>
  <c r="AK283" i="9"/>
  <c r="AL283" i="9"/>
  <c r="AM283" i="9"/>
  <c r="AE283" i="9"/>
  <c r="AN283" i="9"/>
  <c r="AJ283" i="9"/>
  <c r="AD283" i="9"/>
  <c r="AI283" i="9"/>
  <c r="AF283" i="9"/>
  <c r="V261" i="9" l="1"/>
  <c r="Q261" i="9"/>
  <c r="F283" i="9"/>
  <c r="AC261" i="9" l="1"/>
  <c r="AP261" i="9"/>
  <c r="AV261" i="9"/>
  <c r="AU261" i="9"/>
  <c r="AS261" i="9"/>
  <c r="AQ261" i="9"/>
  <c r="AT261" i="9"/>
  <c r="AY261" i="9"/>
  <c r="AO261" i="9"/>
  <c r="AR261" i="9"/>
  <c r="AX261" i="9"/>
  <c r="AW261" i="9"/>
  <c r="Z284" i="9"/>
  <c r="Y284" i="9" s="1"/>
  <c r="X298" i="9"/>
  <c r="G261" i="9" l="1"/>
  <c r="N284" i="9"/>
  <c r="H261" i="9" l="1"/>
  <c r="I261" i="9"/>
  <c r="AA262" i="9"/>
  <c r="U273" i="9"/>
  <c r="P278" i="9"/>
  <c r="AB284" i="9"/>
  <c r="Q262" i="9" l="1"/>
  <c r="V262" i="9"/>
  <c r="AC262" i="9" s="1"/>
  <c r="AN284" i="9"/>
  <c r="AD284" i="9"/>
  <c r="AE284" i="9"/>
  <c r="AG284" i="9"/>
  <c r="AL284" i="9"/>
  <c r="AK284" i="9"/>
  <c r="AI284" i="9"/>
  <c r="AF284" i="9"/>
  <c r="AJ284" i="9"/>
  <c r="AH284" i="9"/>
  <c r="AM284" i="9"/>
  <c r="M299" i="9"/>
  <c r="X299" i="9"/>
  <c r="AX262" i="9" l="1"/>
  <c r="AO262" i="9"/>
  <c r="AU262" i="9"/>
  <c r="AP262" i="9"/>
  <c r="AS262" i="9"/>
  <c r="AY262" i="9"/>
  <c r="AR262" i="9"/>
  <c r="AT262" i="9"/>
  <c r="AV262" i="9"/>
  <c r="AW262" i="9"/>
  <c r="AQ262" i="9"/>
  <c r="F284" i="9"/>
  <c r="G262" i="9" l="1"/>
  <c r="Z285" i="9"/>
  <c r="Y285" i="9" s="1"/>
  <c r="I262" i="9" l="1"/>
  <c r="H262" i="9"/>
  <c r="P268" i="9"/>
  <c r="AA263" i="9"/>
  <c r="U276" i="9"/>
  <c r="N285" i="9"/>
  <c r="AB285" i="9" s="1"/>
  <c r="M300" i="9"/>
  <c r="X300" i="9"/>
  <c r="Q263" i="9" l="1"/>
  <c r="V263" i="9"/>
  <c r="AI285" i="9"/>
  <c r="AK285" i="9"/>
  <c r="AG285" i="9"/>
  <c r="AD285" i="9"/>
  <c r="AM285" i="9"/>
  <c r="AJ285" i="9"/>
  <c r="AF285" i="9"/>
  <c r="AH285" i="9"/>
  <c r="AE285" i="9"/>
  <c r="AL285" i="9"/>
  <c r="AN285" i="9"/>
  <c r="AC263" i="9" l="1"/>
  <c r="F285" i="9"/>
  <c r="AU263" i="9" l="1"/>
  <c r="AR263" i="9"/>
  <c r="AX263" i="9"/>
  <c r="AV263" i="9"/>
  <c r="AS263" i="9"/>
  <c r="AQ263" i="9"/>
  <c r="AW263" i="9"/>
  <c r="AY263" i="9"/>
  <c r="AP263" i="9"/>
  <c r="AT263" i="9"/>
  <c r="AO263" i="9"/>
  <c r="Z286" i="9"/>
  <c r="Y286" i="9" s="1"/>
  <c r="G263" i="9" l="1"/>
  <c r="H263" i="9"/>
  <c r="I263" i="9"/>
  <c r="AA264" i="9"/>
  <c r="P277" i="9"/>
  <c r="U281" i="9"/>
  <c r="N286" i="9"/>
  <c r="AB286" i="9" s="1"/>
  <c r="X301" i="9"/>
  <c r="M301" i="9"/>
  <c r="V264" i="9" l="1"/>
  <c r="Q264" i="9"/>
  <c r="AC264" i="9" s="1"/>
  <c r="AH286" i="9"/>
  <c r="AD286" i="9"/>
  <c r="AE286" i="9"/>
  <c r="AG286" i="9"/>
  <c r="AL286" i="9"/>
  <c r="AN286" i="9"/>
  <c r="AM286" i="9"/>
  <c r="AJ286" i="9"/>
  <c r="AF286" i="9"/>
  <c r="AI286" i="9"/>
  <c r="AK286" i="9"/>
  <c r="AQ264" i="9" l="1"/>
  <c r="AP264" i="9"/>
  <c r="AS264" i="9"/>
  <c r="AT264" i="9"/>
  <c r="AO264" i="9"/>
  <c r="AR264" i="9"/>
  <c r="AX264" i="9"/>
  <c r="AW264" i="9"/>
  <c r="AU264" i="9"/>
  <c r="AY264" i="9"/>
  <c r="AV264" i="9"/>
  <c r="F286" i="9"/>
  <c r="G264" i="9" l="1"/>
  <c r="X295" i="9"/>
  <c r="Z287" i="9"/>
  <c r="Y287" i="9" s="1"/>
  <c r="X302" i="9"/>
  <c r="M302" i="9"/>
  <c r="I264" i="9" l="1"/>
  <c r="H264" i="9"/>
  <c r="AA265" i="9"/>
  <c r="U284" i="9"/>
  <c r="N287" i="9"/>
  <c r="Q265" i="9" l="1"/>
  <c r="V265" i="9"/>
  <c r="AC265" i="9" s="1"/>
  <c r="AB287" i="9"/>
  <c r="X303" i="9"/>
  <c r="AV265" i="9" l="1"/>
  <c r="AU265" i="9"/>
  <c r="AY265" i="9"/>
  <c r="AO265" i="9"/>
  <c r="AS265" i="9"/>
  <c r="AX265" i="9"/>
  <c r="AR265" i="9"/>
  <c r="AQ265" i="9"/>
  <c r="AP265" i="9"/>
  <c r="AT265" i="9"/>
  <c r="AW265" i="9"/>
  <c r="AN287" i="9"/>
  <c r="AJ287" i="9"/>
  <c r="AD287" i="9"/>
  <c r="AM287" i="9"/>
  <c r="AK287" i="9"/>
  <c r="AF287" i="9"/>
  <c r="AL287" i="9"/>
  <c r="AH287" i="9"/>
  <c r="AG287" i="9"/>
  <c r="AI287" i="9"/>
  <c r="AE287" i="9"/>
  <c r="G265" i="9" l="1"/>
  <c r="P288" i="9"/>
  <c r="F287" i="9"/>
  <c r="I265" i="9" l="1"/>
  <c r="H265" i="9"/>
  <c r="AA266" i="9"/>
  <c r="U287" i="9"/>
  <c r="Z288" i="9"/>
  <c r="Y288" i="9" s="1"/>
  <c r="Q266" i="9" l="1"/>
  <c r="V266" i="9"/>
  <c r="N288" i="9"/>
  <c r="X304" i="9"/>
  <c r="M304" i="9"/>
  <c r="AC266" i="9" l="1"/>
  <c r="AB288" i="9"/>
  <c r="AO266" i="9" l="1"/>
  <c r="AW266" i="9"/>
  <c r="AP266" i="9"/>
  <c r="AS266" i="9"/>
  <c r="AX266" i="9"/>
  <c r="AU266" i="9"/>
  <c r="AR266" i="9"/>
  <c r="AV266" i="9"/>
  <c r="AT266" i="9"/>
  <c r="AQ266" i="9"/>
  <c r="AY266" i="9"/>
  <c r="AI288" i="9"/>
  <c r="AG288" i="9"/>
  <c r="AN288" i="9"/>
  <c r="AJ288" i="9"/>
  <c r="AE288" i="9"/>
  <c r="AD288" i="9"/>
  <c r="AL288" i="9"/>
  <c r="AF288" i="9"/>
  <c r="AK288" i="9"/>
  <c r="AM288" i="9"/>
  <c r="AH288" i="9"/>
  <c r="G266" i="9" l="1"/>
  <c r="P289" i="9"/>
  <c r="F288" i="9"/>
  <c r="M305" i="9"/>
  <c r="I266" i="9" l="1"/>
  <c r="H266" i="9"/>
  <c r="AA267" i="9"/>
  <c r="U283" i="9"/>
  <c r="Z289" i="9"/>
  <c r="Y289" i="9" s="1"/>
  <c r="M303" i="9"/>
  <c r="Q267" i="9" l="1"/>
  <c r="V267" i="9"/>
  <c r="N289" i="9"/>
  <c r="AB289" i="9" s="1"/>
  <c r="AC267" i="9" l="1"/>
  <c r="AD289" i="9"/>
  <c r="AG289" i="9"/>
  <c r="AK289" i="9"/>
  <c r="AJ289" i="9"/>
  <c r="AE289" i="9"/>
  <c r="AI289" i="9"/>
  <c r="AF289" i="9"/>
  <c r="AM289" i="9"/>
  <c r="AN289" i="9"/>
  <c r="AH289" i="9"/>
  <c r="AL289" i="9"/>
  <c r="AW267" i="9" l="1"/>
  <c r="AP267" i="9"/>
  <c r="AY267" i="9"/>
  <c r="AV267" i="9"/>
  <c r="AO267" i="9"/>
  <c r="AS267" i="9"/>
  <c r="AX267" i="9"/>
  <c r="AT267" i="9"/>
  <c r="AR267" i="9"/>
  <c r="AQ267" i="9"/>
  <c r="AU267" i="9"/>
  <c r="P290" i="9"/>
  <c r="F289" i="9"/>
  <c r="M306" i="9"/>
  <c r="G267" i="9" l="1"/>
  <c r="X292" i="9"/>
  <c r="Z290" i="9"/>
  <c r="Y290" i="9" s="1"/>
  <c r="I267" i="9" l="1"/>
  <c r="H267" i="9"/>
  <c r="AA268" i="9"/>
  <c r="U285" i="9"/>
  <c r="N290" i="9"/>
  <c r="AB290" i="9" s="1"/>
  <c r="V268" i="9" l="1"/>
  <c r="Q268" i="9"/>
  <c r="AJ290" i="9"/>
  <c r="AM290" i="9"/>
  <c r="AI290" i="9"/>
  <c r="AD290" i="9"/>
  <c r="AN290" i="9"/>
  <c r="AH290" i="9"/>
  <c r="AE290" i="9"/>
  <c r="AG290" i="9"/>
  <c r="AL290" i="9"/>
  <c r="AK290" i="9"/>
  <c r="AF290" i="9"/>
  <c r="AC268" i="9" l="1"/>
  <c r="AW268" i="9"/>
  <c r="AS268" i="9"/>
  <c r="AP268" i="9"/>
  <c r="AU268" i="9"/>
  <c r="AV268" i="9"/>
  <c r="AT268" i="9"/>
  <c r="AO268" i="9"/>
  <c r="AX268" i="9"/>
  <c r="AY268" i="9"/>
  <c r="AQ268" i="9"/>
  <c r="AR268" i="9"/>
  <c r="F290" i="9"/>
  <c r="G268" i="9" l="1"/>
  <c r="Z291" i="9"/>
  <c r="Y291" i="9" s="1"/>
  <c r="X306" i="9"/>
  <c r="M307" i="9"/>
  <c r="H268" i="9" l="1"/>
  <c r="I268" i="9"/>
  <c r="AA269" i="9"/>
  <c r="P284" i="9"/>
  <c r="U286" i="9"/>
  <c r="N291" i="9"/>
  <c r="AB291" i="9" s="1"/>
  <c r="M308" i="9"/>
  <c r="X308" i="9"/>
  <c r="V269" i="9" l="1"/>
  <c r="Q269" i="9"/>
  <c r="AN291" i="9"/>
  <c r="AI291" i="9"/>
  <c r="AE291" i="9"/>
  <c r="AK291" i="9"/>
  <c r="AH291" i="9"/>
  <c r="AD291" i="9"/>
  <c r="AL291" i="9"/>
  <c r="AJ291" i="9"/>
  <c r="AF291" i="9"/>
  <c r="AM291" i="9"/>
  <c r="AG291" i="9"/>
  <c r="AC269" i="9" l="1"/>
  <c r="F291" i="9"/>
  <c r="AV269" i="9" l="1"/>
  <c r="AX269" i="9"/>
  <c r="AR269" i="9"/>
  <c r="AT269" i="9"/>
  <c r="AO269" i="9"/>
  <c r="AW269" i="9"/>
  <c r="AP269" i="9"/>
  <c r="AS269" i="9"/>
  <c r="AY269" i="9"/>
  <c r="AU269" i="9"/>
  <c r="AQ269" i="9"/>
  <c r="M292" i="9"/>
  <c r="Z292" i="9"/>
  <c r="Y292" i="9" s="1"/>
  <c r="M309" i="9"/>
  <c r="X309" i="9"/>
  <c r="N292" i="9" l="1"/>
  <c r="AB292" i="9" s="1"/>
  <c r="G269" i="9"/>
  <c r="AH292" i="9"/>
  <c r="AL292" i="9"/>
  <c r="AJ292" i="9"/>
  <c r="AD292" i="9"/>
  <c r="AN292" i="9"/>
  <c r="AM292" i="9"/>
  <c r="AG292" i="9"/>
  <c r="AF292" i="9"/>
  <c r="AK292" i="9"/>
  <c r="AE292" i="9"/>
  <c r="AI292" i="9"/>
  <c r="H269" i="9" l="1"/>
  <c r="I269" i="9"/>
  <c r="AA270" i="9"/>
  <c r="P285" i="9"/>
  <c r="U288" i="9"/>
  <c r="F292" i="9"/>
  <c r="Z293" i="9"/>
  <c r="Y293" i="9" s="1"/>
  <c r="X307" i="9"/>
  <c r="M297" i="9"/>
  <c r="Q270" i="9" l="1"/>
  <c r="V270" i="9"/>
  <c r="AC270" i="9" s="1"/>
  <c r="N293" i="9"/>
  <c r="AB293" i="9" s="1"/>
  <c r="X310" i="9"/>
  <c r="M310" i="9"/>
  <c r="AQ270" i="9" l="1"/>
  <c r="AY270" i="9"/>
  <c r="AU270" i="9"/>
  <c r="AR270" i="9"/>
  <c r="AW270" i="9"/>
  <c r="AX270" i="9"/>
  <c r="AS270" i="9"/>
  <c r="AT270" i="9"/>
  <c r="AP270" i="9"/>
  <c r="AO270" i="9"/>
  <c r="AV270" i="9"/>
  <c r="AF293" i="9"/>
  <c r="AE293" i="9"/>
  <c r="AD293" i="9"/>
  <c r="AL293" i="9"/>
  <c r="AH293" i="9"/>
  <c r="AJ293" i="9"/>
  <c r="AK293" i="9"/>
  <c r="AM293" i="9"/>
  <c r="AN293" i="9"/>
  <c r="AG293" i="9"/>
  <c r="AI293" i="9"/>
  <c r="G270" i="9" l="1"/>
  <c r="F293" i="9"/>
  <c r="H270" i="9" l="1"/>
  <c r="I270" i="9"/>
  <c r="AA271" i="9"/>
  <c r="P287" i="9"/>
  <c r="U290" i="9"/>
  <c r="M298" i="9"/>
  <c r="X305" i="9"/>
  <c r="Z294" i="9"/>
  <c r="Y294" i="9" s="1"/>
  <c r="V271" i="9" l="1"/>
  <c r="Q271" i="9"/>
  <c r="N294" i="9"/>
  <c r="AB294" i="9" s="1"/>
  <c r="M311" i="9"/>
  <c r="X311" i="9"/>
  <c r="AC271" i="9" l="1"/>
  <c r="AD294" i="9"/>
  <c r="AL294" i="9"/>
  <c r="AI294" i="9"/>
  <c r="AM294" i="9"/>
  <c r="AK294" i="9"/>
  <c r="AF294" i="9"/>
  <c r="AJ294" i="9"/>
  <c r="AN294" i="9"/>
  <c r="AH294" i="9"/>
  <c r="AG294" i="9"/>
  <c r="AE294" i="9"/>
  <c r="AP271" i="9" l="1"/>
  <c r="AT271" i="9"/>
  <c r="AS271" i="9"/>
  <c r="AQ271" i="9"/>
  <c r="AV271" i="9"/>
  <c r="AW271" i="9"/>
  <c r="AR271" i="9"/>
  <c r="AO271" i="9"/>
  <c r="AU271" i="9"/>
  <c r="AY271" i="9"/>
  <c r="AX271" i="9"/>
  <c r="F294" i="9"/>
  <c r="G271" i="9" l="1"/>
  <c r="Z295" i="9"/>
  <c r="Y295" i="9" s="1"/>
  <c r="H271" i="9" l="1"/>
  <c r="I271" i="9"/>
  <c r="AA272" i="9"/>
  <c r="P283" i="9"/>
  <c r="N295" i="9"/>
  <c r="AB295" i="9" s="1"/>
  <c r="Q272" i="9" l="1"/>
  <c r="V272" i="9"/>
  <c r="AJ295" i="9"/>
  <c r="AG295" i="9"/>
  <c r="AK295" i="9"/>
  <c r="AD295" i="9"/>
  <c r="AM295" i="9"/>
  <c r="AE295" i="9"/>
  <c r="AN295" i="9"/>
  <c r="AF295" i="9"/>
  <c r="AH295" i="9"/>
  <c r="AI295" i="9"/>
  <c r="AL295" i="9"/>
  <c r="AC272" i="9" l="1"/>
  <c r="F295" i="9"/>
  <c r="Z296" i="9"/>
  <c r="Y296" i="9" s="1"/>
  <c r="AV272" i="9" l="1"/>
  <c r="AY272" i="9"/>
  <c r="AU272" i="9"/>
  <c r="AR272" i="9"/>
  <c r="AS272" i="9"/>
  <c r="AP272" i="9"/>
  <c r="AQ272" i="9"/>
  <c r="AT272" i="9"/>
  <c r="AX272" i="9"/>
  <c r="AO272" i="9"/>
  <c r="AW272" i="9"/>
  <c r="N296" i="9"/>
  <c r="AB296" i="9" s="1"/>
  <c r="G272" i="9" l="1"/>
  <c r="H272" i="9" s="1"/>
  <c r="AA273" i="9"/>
  <c r="U289" i="9"/>
  <c r="P291" i="9"/>
  <c r="AK296" i="9"/>
  <c r="AL296" i="9"/>
  <c r="AN296" i="9"/>
  <c r="AH296" i="9"/>
  <c r="AJ296" i="9"/>
  <c r="AI296" i="9"/>
  <c r="AF296" i="9"/>
  <c r="AD296" i="9"/>
  <c r="AM296" i="9"/>
  <c r="AG296" i="9"/>
  <c r="AE296" i="9"/>
  <c r="I272" i="9" l="1"/>
  <c r="Q273" i="9"/>
  <c r="V273" i="9"/>
  <c r="F296" i="9"/>
  <c r="Z297" i="9"/>
  <c r="Y297" i="9" s="1"/>
  <c r="AC273" i="9" l="1"/>
  <c r="N297" i="9"/>
  <c r="AB297" i="9" s="1"/>
  <c r="AR273" i="9" l="1"/>
  <c r="AV273" i="9"/>
  <c r="AY273" i="9"/>
  <c r="AP273" i="9"/>
  <c r="AQ273" i="9"/>
  <c r="AT273" i="9"/>
  <c r="AW273" i="9"/>
  <c r="AX273" i="9"/>
  <c r="AU273" i="9"/>
  <c r="AO273" i="9"/>
  <c r="AS273" i="9"/>
  <c r="AH297" i="9"/>
  <c r="AI297" i="9"/>
  <c r="AF297" i="9"/>
  <c r="AE297" i="9"/>
  <c r="AG297" i="9"/>
  <c r="AJ297" i="9"/>
  <c r="AK297" i="9"/>
  <c r="AL297" i="9"/>
  <c r="AM297" i="9"/>
  <c r="AD297" i="9"/>
  <c r="AN297" i="9"/>
  <c r="G273" i="9" l="1"/>
  <c r="F297" i="9"/>
  <c r="H273" i="9" l="1"/>
  <c r="I273" i="9"/>
  <c r="AA274" i="9"/>
  <c r="U297" i="9"/>
  <c r="Z298" i="9"/>
  <c r="Y298" i="9" s="1"/>
  <c r="V274" i="9" l="1"/>
  <c r="Q274" i="9"/>
  <c r="N298" i="9"/>
  <c r="AB298" i="9" s="1"/>
  <c r="AC274" i="9" l="1"/>
  <c r="AF298" i="9"/>
  <c r="AL298" i="9"/>
  <c r="AI298" i="9"/>
  <c r="AK298" i="9"/>
  <c r="AM298" i="9"/>
  <c r="AN298" i="9"/>
  <c r="AH298" i="9"/>
  <c r="AJ298" i="9"/>
  <c r="AE298" i="9"/>
  <c r="AD298" i="9"/>
  <c r="AG298" i="9"/>
  <c r="AW274" i="9" l="1"/>
  <c r="AQ274" i="9"/>
  <c r="AO274" i="9"/>
  <c r="AR274" i="9"/>
  <c r="AU274" i="9"/>
  <c r="AV274" i="9"/>
  <c r="AP274" i="9"/>
  <c r="AY274" i="9"/>
  <c r="AX274" i="9"/>
  <c r="AT274" i="9"/>
  <c r="AS274" i="9"/>
  <c r="F298" i="9"/>
  <c r="Z299" i="9"/>
  <c r="Y299" i="9" s="1"/>
  <c r="G274" i="9" l="1"/>
  <c r="P299" i="9"/>
  <c r="N299" i="9"/>
  <c r="AB299" i="9" s="1"/>
  <c r="H274" i="9" l="1"/>
  <c r="I274" i="9"/>
  <c r="AA275" i="9"/>
  <c r="P286" i="9"/>
  <c r="AG299" i="9"/>
  <c r="AE299" i="9"/>
  <c r="AM299" i="9"/>
  <c r="AL299" i="9"/>
  <c r="AF299" i="9"/>
  <c r="AK299" i="9"/>
  <c r="AD299" i="9"/>
  <c r="AJ299" i="9"/>
  <c r="AI299" i="9"/>
  <c r="AN299" i="9"/>
  <c r="AH299" i="9"/>
  <c r="V275" i="9" l="1"/>
  <c r="Q275" i="9"/>
  <c r="AC275" i="9" s="1"/>
  <c r="F299" i="9"/>
  <c r="AU275" i="9" l="1"/>
  <c r="AO275" i="9"/>
  <c r="AQ275" i="9"/>
  <c r="AP275" i="9"/>
  <c r="AT275" i="9"/>
  <c r="AV275" i="9"/>
  <c r="AR275" i="9"/>
  <c r="AW275" i="9"/>
  <c r="AX275" i="9"/>
  <c r="AS275" i="9"/>
  <c r="AY275" i="9"/>
  <c r="P300" i="9"/>
  <c r="Z300" i="9"/>
  <c r="Y300" i="9" s="1"/>
  <c r="G275" i="9" l="1"/>
  <c r="N300" i="9"/>
  <c r="AB300" i="9" s="1"/>
  <c r="I275" i="9" l="1"/>
  <c r="H275" i="9"/>
  <c r="AA276" i="9"/>
  <c r="P296" i="9"/>
  <c r="U300" i="9"/>
  <c r="AL300" i="9"/>
  <c r="AD300" i="9"/>
  <c r="AN300" i="9"/>
  <c r="AG300" i="9"/>
  <c r="AF300" i="9"/>
  <c r="AJ300" i="9"/>
  <c r="AI300" i="9"/>
  <c r="AK300" i="9"/>
  <c r="AM300" i="9"/>
  <c r="AH300" i="9"/>
  <c r="AE300" i="9"/>
  <c r="Q276" i="9" l="1"/>
  <c r="V276" i="9"/>
  <c r="AC276" i="9" s="1"/>
  <c r="F300" i="9"/>
  <c r="AT276" i="9" l="1"/>
  <c r="AX276" i="9"/>
  <c r="AW276" i="9"/>
  <c r="AP276" i="9"/>
  <c r="AY276" i="9"/>
  <c r="AS276" i="9"/>
  <c r="AV276" i="9"/>
  <c r="AO276" i="9"/>
  <c r="AU276" i="9"/>
  <c r="AR276" i="9"/>
  <c r="AQ276" i="9"/>
  <c r="U301" i="9"/>
  <c r="Z301" i="9"/>
  <c r="Y301" i="9" s="1"/>
  <c r="G276" i="9" l="1"/>
  <c r="N301" i="9"/>
  <c r="AB301" i="9" s="1"/>
  <c r="H276" i="9" l="1"/>
  <c r="I276" i="9"/>
  <c r="AA277" i="9"/>
  <c r="U299" i="9"/>
  <c r="AK301" i="9"/>
  <c r="AF301" i="9"/>
  <c r="AN301" i="9"/>
  <c r="AM301" i="9"/>
  <c r="AD301" i="9"/>
  <c r="AE301" i="9"/>
  <c r="AL301" i="9"/>
  <c r="AI301" i="9"/>
  <c r="AG301" i="9"/>
  <c r="AJ301" i="9"/>
  <c r="AH301" i="9"/>
  <c r="V277" i="9" l="1"/>
  <c r="Q277" i="9"/>
  <c r="F301" i="9"/>
  <c r="AC277" i="9" l="1"/>
  <c r="U302" i="9"/>
  <c r="Z302" i="9"/>
  <c r="Y302" i="9" s="1"/>
  <c r="AR277" i="9" l="1"/>
  <c r="AP277" i="9"/>
  <c r="AS277" i="9"/>
  <c r="AX277" i="9"/>
  <c r="AQ277" i="9"/>
  <c r="AU277" i="9"/>
  <c r="AW277" i="9"/>
  <c r="AV277" i="9"/>
  <c r="AY277" i="9"/>
  <c r="AO277" i="9"/>
  <c r="AT277" i="9"/>
  <c r="N302" i="9"/>
  <c r="AB302" i="9" s="1"/>
  <c r="G277" i="9" l="1"/>
  <c r="H277" i="9" s="1"/>
  <c r="AA278" i="9"/>
  <c r="P282" i="9"/>
  <c r="U296" i="9"/>
  <c r="AF302" i="9"/>
  <c r="AM302" i="9"/>
  <c r="AE302" i="9"/>
  <c r="AN302" i="9"/>
  <c r="AK302" i="9"/>
  <c r="AH302" i="9"/>
  <c r="AD302" i="9"/>
  <c r="AI302" i="9"/>
  <c r="AG302" i="9"/>
  <c r="AJ302" i="9"/>
  <c r="AL302" i="9"/>
  <c r="I277" i="9" l="1"/>
  <c r="V278" i="9"/>
  <c r="Q278" i="9"/>
  <c r="F302" i="9"/>
  <c r="Z303" i="9"/>
  <c r="Y303" i="9" s="1"/>
  <c r="AC278" i="9" l="1"/>
  <c r="AU278" i="9"/>
  <c r="AP278" i="9"/>
  <c r="AR278" i="9"/>
  <c r="AX278" i="9"/>
  <c r="AO278" i="9"/>
  <c r="AY278" i="9"/>
  <c r="AT278" i="9"/>
  <c r="AS278" i="9"/>
  <c r="AW278" i="9"/>
  <c r="AQ278" i="9"/>
  <c r="AV278" i="9"/>
  <c r="N303" i="9"/>
  <c r="AB303" i="9" s="1"/>
  <c r="G278" i="9" l="1"/>
  <c r="AL303" i="9"/>
  <c r="AI303" i="9"/>
  <c r="AN303" i="9"/>
  <c r="AJ303" i="9"/>
  <c r="AH303" i="9"/>
  <c r="AG303" i="9"/>
  <c r="AE303" i="9"/>
  <c r="AD303" i="9"/>
  <c r="AK303" i="9"/>
  <c r="AF303" i="9"/>
  <c r="AM303" i="9"/>
  <c r="H278" i="9" l="1"/>
  <c r="I278" i="9"/>
  <c r="AA279" i="9"/>
  <c r="P295" i="9"/>
  <c r="U298" i="9"/>
  <c r="F303" i="9"/>
  <c r="Q279" i="9" l="1"/>
  <c r="V279" i="9"/>
  <c r="Z304" i="9"/>
  <c r="Y304" i="9" s="1"/>
  <c r="AC279" i="9" l="1"/>
  <c r="N304" i="9"/>
  <c r="AB304" i="9" s="1"/>
  <c r="AV279" i="9" l="1"/>
  <c r="AY279" i="9"/>
  <c r="AO279" i="9"/>
  <c r="AT279" i="9"/>
  <c r="AQ279" i="9"/>
  <c r="AW279" i="9"/>
  <c r="AS279" i="9"/>
  <c r="AX279" i="9"/>
  <c r="AR279" i="9"/>
  <c r="AU279" i="9"/>
  <c r="AP279" i="9"/>
  <c r="AN304" i="9"/>
  <c r="AL304" i="9"/>
  <c r="AJ304" i="9"/>
  <c r="AK304" i="9"/>
  <c r="AF304" i="9"/>
  <c r="AI304" i="9"/>
  <c r="AH304" i="9"/>
  <c r="AD304" i="9"/>
  <c r="AM304" i="9"/>
  <c r="AE304" i="9"/>
  <c r="AG304" i="9"/>
  <c r="G279" i="9" l="1"/>
  <c r="F304" i="9"/>
  <c r="Z305" i="9"/>
  <c r="Y305" i="9" s="1"/>
  <c r="H279" i="9" l="1"/>
  <c r="I279" i="9"/>
  <c r="AA280" i="9"/>
  <c r="U294" i="9"/>
  <c r="P302" i="9"/>
  <c r="N305" i="9"/>
  <c r="AB305" i="9" s="1"/>
  <c r="Q280" i="9" l="1"/>
  <c r="V280" i="9"/>
  <c r="AL305" i="9"/>
  <c r="AJ305" i="9"/>
  <c r="AN305" i="9"/>
  <c r="AF305" i="9"/>
  <c r="AH305" i="9"/>
  <c r="AK305" i="9"/>
  <c r="AG305" i="9"/>
  <c r="AD305" i="9"/>
  <c r="AI305" i="9"/>
  <c r="AE305" i="9"/>
  <c r="AM305" i="9"/>
  <c r="F305" i="9" l="1"/>
  <c r="AC280" i="9"/>
  <c r="Z306" i="9"/>
  <c r="Y306" i="9" s="1"/>
  <c r="AT280" i="9" l="1"/>
  <c r="AV280" i="9"/>
  <c r="AR280" i="9"/>
  <c r="AS280" i="9"/>
  <c r="AX280" i="9"/>
  <c r="AQ280" i="9"/>
  <c r="AW280" i="9"/>
  <c r="AO280" i="9"/>
  <c r="AP280" i="9"/>
  <c r="AY280" i="9"/>
  <c r="AU280" i="9"/>
  <c r="N306" i="9"/>
  <c r="AB306" i="9" s="1"/>
  <c r="G280" i="9" l="1"/>
  <c r="AJ306" i="9"/>
  <c r="AI306" i="9"/>
  <c r="AN306" i="9"/>
  <c r="AH306" i="9"/>
  <c r="AD306" i="9"/>
  <c r="AM306" i="9"/>
  <c r="AG306" i="9"/>
  <c r="AL306" i="9"/>
  <c r="AK306" i="9"/>
  <c r="AE306" i="9"/>
  <c r="AF306" i="9"/>
  <c r="I280" i="9" l="1"/>
  <c r="H280" i="9"/>
  <c r="AA281" i="9"/>
  <c r="U291" i="9"/>
  <c r="P294" i="9"/>
  <c r="F306" i="9"/>
  <c r="Q281" i="9" l="1"/>
  <c r="V281" i="9"/>
  <c r="Z307" i="9"/>
  <c r="Y307" i="9" s="1"/>
  <c r="AC281" i="9" l="1"/>
  <c r="N307" i="9"/>
  <c r="AB307" i="9" s="1"/>
  <c r="AY281" i="9" l="1"/>
  <c r="AQ281" i="9"/>
  <c r="AX281" i="9"/>
  <c r="AO281" i="9"/>
  <c r="AW281" i="9"/>
  <c r="AU281" i="9"/>
  <c r="AR281" i="9"/>
  <c r="AS281" i="9"/>
  <c r="AT281" i="9"/>
  <c r="AP281" i="9"/>
  <c r="AV281" i="9"/>
  <c r="AF307" i="9"/>
  <c r="AM307" i="9"/>
  <c r="AH307" i="9"/>
  <c r="AL307" i="9"/>
  <c r="AN307" i="9"/>
  <c r="AJ307" i="9"/>
  <c r="AG307" i="9"/>
  <c r="AE307" i="9"/>
  <c r="AK307" i="9"/>
  <c r="AD307" i="9"/>
  <c r="AI307" i="9"/>
  <c r="G281" i="9" l="1"/>
  <c r="F307" i="9"/>
  <c r="I281" i="9" l="1"/>
  <c r="H281" i="9"/>
  <c r="U282" i="9"/>
  <c r="AA282" i="9"/>
  <c r="Q282" i="9" s="1"/>
  <c r="P293" i="9"/>
  <c r="P308" i="9"/>
  <c r="Z308" i="9"/>
  <c r="Y308" i="9" s="1"/>
  <c r="V282" i="9" l="1"/>
  <c r="AC282" i="9" s="1"/>
  <c r="N308" i="9"/>
  <c r="AB308" i="9" s="1"/>
  <c r="AU282" i="9" l="1"/>
  <c r="AT282" i="9"/>
  <c r="AY282" i="9"/>
  <c r="AR282" i="9"/>
  <c r="AW282" i="9"/>
  <c r="AX282" i="9"/>
  <c r="AP282" i="9"/>
  <c r="AV282" i="9"/>
  <c r="AS282" i="9"/>
  <c r="AO282" i="9"/>
  <c r="AQ282" i="9"/>
  <c r="AM308" i="9"/>
  <c r="AK308" i="9"/>
  <c r="AE308" i="9"/>
  <c r="AL308" i="9"/>
  <c r="AH308" i="9"/>
  <c r="AD308" i="9"/>
  <c r="AG308" i="9"/>
  <c r="AJ308" i="9"/>
  <c r="AI308" i="9"/>
  <c r="AN308" i="9"/>
  <c r="AF308" i="9"/>
  <c r="G282" i="9" l="1"/>
  <c r="F308" i="9"/>
  <c r="H282" i="9" l="1"/>
  <c r="I282" i="9"/>
  <c r="AA283" i="9"/>
  <c r="P301" i="9"/>
  <c r="U293" i="9"/>
  <c r="Z309" i="9"/>
  <c r="Y309" i="9" s="1"/>
  <c r="V283" i="9" l="1"/>
  <c r="Q283" i="9"/>
  <c r="N309" i="9"/>
  <c r="AB309" i="9" s="1"/>
  <c r="AC283" i="9" l="1"/>
  <c r="AS283" i="9"/>
  <c r="AR283" i="9"/>
  <c r="AT283" i="9"/>
  <c r="AY283" i="9"/>
  <c r="AW283" i="9"/>
  <c r="AO283" i="9"/>
  <c r="AX283" i="9"/>
  <c r="AQ283" i="9"/>
  <c r="AP283" i="9"/>
  <c r="AV283" i="9"/>
  <c r="AU283" i="9"/>
  <c r="AI309" i="9"/>
  <c r="AK309" i="9"/>
  <c r="AH309" i="9"/>
  <c r="AJ309" i="9"/>
  <c r="AD309" i="9"/>
  <c r="AE309" i="9"/>
  <c r="AG309" i="9"/>
  <c r="AM309" i="9"/>
  <c r="AN309" i="9"/>
  <c r="AF309" i="9"/>
  <c r="AL309" i="9"/>
  <c r="G283" i="9" l="1"/>
  <c r="F309" i="9"/>
  <c r="H283" i="9" l="1"/>
  <c r="I283" i="9"/>
  <c r="AA284" i="9"/>
  <c r="U303" i="9"/>
  <c r="Z310" i="9"/>
  <c r="Y310" i="9" s="1"/>
  <c r="V284" i="9" l="1"/>
  <c r="Q284" i="9"/>
  <c r="N310" i="9"/>
  <c r="AB310" i="9" s="1"/>
  <c r="AC284" i="9" l="1"/>
  <c r="AD310" i="9"/>
  <c r="AE310" i="9"/>
  <c r="AJ310" i="9"/>
  <c r="AM310" i="9"/>
  <c r="AN310" i="9"/>
  <c r="AF310" i="9"/>
  <c r="AG310" i="9"/>
  <c r="AK310" i="9"/>
  <c r="AL310" i="9"/>
  <c r="AH310" i="9"/>
  <c r="AI310" i="9"/>
  <c r="AS284" i="9" l="1"/>
  <c r="AO284" i="9"/>
  <c r="AT284" i="9"/>
  <c r="AU284" i="9"/>
  <c r="AY284" i="9"/>
  <c r="AQ284" i="9"/>
  <c r="AR284" i="9"/>
  <c r="AW284" i="9"/>
  <c r="AX284" i="9"/>
  <c r="AP284" i="9"/>
  <c r="AV284" i="9"/>
  <c r="P311" i="9"/>
  <c r="F310" i="9"/>
  <c r="G284" i="9" l="1"/>
  <c r="Z311" i="9"/>
  <c r="Y311" i="9" s="1"/>
  <c r="I284" i="9" l="1"/>
  <c r="H284" i="9"/>
  <c r="AA285" i="9"/>
  <c r="P304" i="9"/>
  <c r="U308" i="9"/>
  <c r="N311" i="9"/>
  <c r="AB311" i="9" s="1"/>
  <c r="V285" i="9" l="1"/>
  <c r="Q285" i="9"/>
  <c r="AG311" i="9"/>
  <c r="AJ311" i="9"/>
  <c r="AM311" i="9"/>
  <c r="AL311" i="9"/>
  <c r="AN311" i="9"/>
  <c r="AD311" i="9"/>
  <c r="AE311" i="9"/>
  <c r="AH311" i="9"/>
  <c r="AF311" i="9"/>
  <c r="AK311" i="9"/>
  <c r="AI311" i="9"/>
  <c r="AC285" i="9" l="1"/>
  <c r="F311" i="9"/>
  <c r="E5" i="10" l="1"/>
  <c r="E7" i="10"/>
  <c r="E2" i="10"/>
  <c r="E9" i="10"/>
  <c r="E4" i="10"/>
  <c r="E14" i="10"/>
  <c r="E8" i="10"/>
  <c r="E10" i="10"/>
  <c r="E6" i="10"/>
  <c r="E17" i="10"/>
  <c r="E3" i="10"/>
  <c r="E15" i="10"/>
  <c r="E16" i="10"/>
  <c r="E12" i="10"/>
  <c r="E19" i="10"/>
  <c r="E11" i="10"/>
  <c r="E18" i="10"/>
  <c r="E13" i="10"/>
  <c r="I13" i="10"/>
  <c r="I3" i="10"/>
  <c r="I11" i="10"/>
  <c r="I19" i="10"/>
  <c r="I12" i="10"/>
  <c r="I17" i="10"/>
  <c r="I16" i="10"/>
  <c r="I18" i="10"/>
  <c r="I15" i="10"/>
  <c r="I7" i="10"/>
  <c r="I6" i="10"/>
  <c r="I2" i="10"/>
  <c r="I14" i="10"/>
  <c r="I8" i="10"/>
  <c r="I9" i="10"/>
  <c r="I10" i="10"/>
  <c r="I4" i="10"/>
  <c r="I5" i="10"/>
  <c r="AR285" i="9"/>
  <c r="AS285" i="9"/>
  <c r="AU285" i="9"/>
  <c r="AY285" i="9"/>
  <c r="AW285" i="9"/>
  <c r="AX285" i="9"/>
  <c r="AQ285" i="9"/>
  <c r="AV285" i="9"/>
  <c r="AT285" i="9"/>
  <c r="AO285" i="9"/>
  <c r="AP285" i="9"/>
  <c r="G285" i="9" l="1"/>
  <c r="H285" i="9" l="1"/>
  <c r="I285" i="9"/>
  <c r="AA286" i="9"/>
  <c r="P305" i="9"/>
  <c r="U309" i="9"/>
  <c r="V286" i="9" l="1"/>
  <c r="Q286" i="9"/>
  <c r="AC286" i="9" l="1"/>
  <c r="AT286" i="9"/>
  <c r="AU286" i="9"/>
  <c r="AX286" i="9"/>
  <c r="AY286" i="9"/>
  <c r="AW286" i="9"/>
  <c r="AR286" i="9"/>
  <c r="AP286" i="9"/>
  <c r="AS286" i="9"/>
  <c r="AV286" i="9"/>
  <c r="AO286" i="9"/>
  <c r="AQ286" i="9"/>
  <c r="G286" i="9" l="1"/>
  <c r="H286" i="9" l="1"/>
  <c r="I286" i="9"/>
  <c r="AA287" i="9"/>
  <c r="U295" i="9"/>
  <c r="P306" i="9"/>
  <c r="V287" i="9" l="1"/>
  <c r="Q287" i="9"/>
  <c r="AC287" i="9" l="1"/>
  <c r="AR287" i="9"/>
  <c r="AX287" i="9"/>
  <c r="AQ287" i="9"/>
  <c r="AW287" i="9"/>
  <c r="AV287" i="9"/>
  <c r="AP287" i="9"/>
  <c r="AY287" i="9"/>
  <c r="AU287" i="9"/>
  <c r="AS287" i="9"/>
  <c r="AT287" i="9"/>
  <c r="AO287" i="9"/>
  <c r="G287" i="9" s="1"/>
  <c r="H287" i="9" l="1"/>
  <c r="I287" i="9"/>
  <c r="AA288" i="9"/>
  <c r="U304" i="9"/>
  <c r="P310" i="9"/>
  <c r="Q288" i="9" l="1"/>
  <c r="V288" i="9"/>
  <c r="AC288" i="9" s="1"/>
  <c r="AV288" i="9" l="1"/>
  <c r="AW288" i="9"/>
  <c r="AR288" i="9"/>
  <c r="AT288" i="9"/>
  <c r="AP288" i="9"/>
  <c r="AQ288" i="9"/>
  <c r="AX288" i="9"/>
  <c r="AU288" i="9"/>
  <c r="AO288" i="9"/>
  <c r="AY288" i="9"/>
  <c r="AS288" i="9"/>
  <c r="G288" i="9" l="1"/>
  <c r="H288" i="9" l="1"/>
  <c r="I288" i="9"/>
  <c r="AA289" i="9"/>
  <c r="P303" i="9"/>
  <c r="U310" i="9"/>
  <c r="Q289" i="9" l="1"/>
  <c r="V289" i="9"/>
  <c r="AC289" i="9" l="1"/>
  <c r="AY289" i="9" l="1"/>
  <c r="AX289" i="9"/>
  <c r="AP289" i="9"/>
  <c r="AT289" i="9"/>
  <c r="AU289" i="9"/>
  <c r="AV289" i="9"/>
  <c r="AQ289" i="9"/>
  <c r="AR289" i="9"/>
  <c r="AW289" i="9"/>
  <c r="AO289" i="9"/>
  <c r="AS289" i="9"/>
  <c r="G289" i="9" l="1"/>
  <c r="I289" i="9" l="1"/>
  <c r="H289" i="9"/>
  <c r="AA290" i="9"/>
  <c r="U292" i="9"/>
  <c r="P309" i="9"/>
  <c r="Q290" i="9" l="1"/>
  <c r="V290" i="9"/>
  <c r="AC290" i="9" s="1"/>
  <c r="AV290" i="9" l="1"/>
  <c r="AP290" i="9"/>
  <c r="AY290" i="9"/>
  <c r="AX290" i="9"/>
  <c r="AR290" i="9"/>
  <c r="AO290" i="9"/>
  <c r="AW290" i="9"/>
  <c r="AU290" i="9"/>
  <c r="AT290" i="9"/>
  <c r="AQ290" i="9"/>
  <c r="AS290" i="9"/>
  <c r="G290" i="9" l="1"/>
  <c r="I290" i="9" l="1"/>
  <c r="H290" i="9"/>
  <c r="AA291" i="9"/>
  <c r="U306" i="9"/>
  <c r="P307" i="9"/>
  <c r="Q291" i="9" l="1"/>
  <c r="V291" i="9"/>
  <c r="AC291" i="9" l="1"/>
  <c r="AX291" i="9" l="1"/>
  <c r="AY291" i="9"/>
  <c r="AQ291" i="9"/>
  <c r="AU291" i="9"/>
  <c r="AR291" i="9"/>
  <c r="AS291" i="9"/>
  <c r="AV291" i="9"/>
  <c r="AT291" i="9"/>
  <c r="AO291" i="9"/>
  <c r="AP291" i="9"/>
  <c r="AW291" i="9"/>
  <c r="G291" i="9" l="1"/>
  <c r="H291" i="9" l="1"/>
  <c r="I291" i="9"/>
  <c r="P292" i="9"/>
  <c r="AA292" i="9"/>
  <c r="V292" i="9" s="1"/>
  <c r="U311" i="9"/>
  <c r="Q292" i="9" l="1"/>
  <c r="AC292" i="9" s="1"/>
  <c r="AS292" i="9" l="1"/>
  <c r="AU292" i="9"/>
  <c r="AO292" i="9"/>
  <c r="AP292" i="9"/>
  <c r="AR292" i="9"/>
  <c r="AQ292" i="9"/>
  <c r="AX292" i="9"/>
  <c r="AV292" i="9"/>
  <c r="AY292" i="9"/>
  <c r="AT292" i="9"/>
  <c r="AW292" i="9"/>
  <c r="G292" i="9" l="1"/>
  <c r="H292" i="9" s="1"/>
  <c r="AA293" i="9"/>
  <c r="U307" i="9"/>
  <c r="P297" i="9"/>
  <c r="I292" i="9" l="1"/>
  <c r="Q293" i="9"/>
  <c r="V293" i="9"/>
  <c r="AC293" i="9" l="1"/>
  <c r="AO293" i="9" l="1"/>
  <c r="AP293" i="9"/>
  <c r="AW293" i="9"/>
  <c r="AQ293" i="9"/>
  <c r="AV293" i="9"/>
  <c r="AY293" i="9"/>
  <c r="AT293" i="9"/>
  <c r="AR293" i="9"/>
  <c r="AX293" i="9"/>
  <c r="AU293" i="9"/>
  <c r="AS293" i="9"/>
  <c r="G293" i="9" l="1"/>
  <c r="H293" i="9" l="1"/>
  <c r="I293" i="9"/>
  <c r="AA294" i="9"/>
  <c r="P298" i="9"/>
  <c r="U305" i="9"/>
  <c r="V294" i="9" l="1"/>
  <c r="Q294" i="9"/>
  <c r="AC294" i="9" l="1"/>
  <c r="AO294" i="9" l="1"/>
  <c r="AV294" i="9"/>
  <c r="AW294" i="9"/>
  <c r="AT294" i="9"/>
  <c r="AU294" i="9"/>
  <c r="AS294" i="9"/>
  <c r="AY294" i="9"/>
  <c r="AR294" i="9"/>
  <c r="AP294" i="9"/>
  <c r="AQ294" i="9"/>
  <c r="AX294" i="9"/>
  <c r="G294" i="9" l="1"/>
  <c r="H294" i="9" l="1"/>
  <c r="I294" i="9"/>
  <c r="AA295" i="9"/>
  <c r="Q295" i="9" l="1"/>
  <c r="V295" i="9"/>
  <c r="AC295" i="9" l="1"/>
  <c r="AV295" i="9" l="1"/>
  <c r="AY295" i="9"/>
  <c r="AO295" i="9"/>
  <c r="AS295" i="9"/>
  <c r="AP295" i="9"/>
  <c r="AR295" i="9"/>
  <c r="AT295" i="9"/>
  <c r="AX295" i="9"/>
  <c r="AW295" i="9"/>
  <c r="AU295" i="9"/>
  <c r="AQ295" i="9"/>
  <c r="G295" i="9" l="1"/>
  <c r="H295" i="9" l="1"/>
  <c r="I295" i="9"/>
  <c r="AA296" i="9"/>
  <c r="Q296" i="9" l="1"/>
  <c r="V296" i="9"/>
  <c r="AC296" i="9" l="1"/>
  <c r="AY296" i="9" l="1"/>
  <c r="AU296" i="9"/>
  <c r="AS296" i="9"/>
  <c r="AT296" i="9"/>
  <c r="AV296" i="9"/>
  <c r="AP296" i="9"/>
  <c r="AQ296" i="9"/>
  <c r="AW296" i="9"/>
  <c r="AX296" i="9"/>
  <c r="AO296" i="9"/>
  <c r="AR296" i="9"/>
  <c r="G296" i="9" l="1"/>
  <c r="H296" i="9" l="1"/>
  <c r="I296" i="9"/>
  <c r="AA297" i="9"/>
  <c r="V297" i="9" l="1"/>
  <c r="Q297" i="9"/>
  <c r="AC297" i="9" s="1"/>
  <c r="AV297" i="9" l="1"/>
  <c r="AO297" i="9"/>
  <c r="AY297" i="9"/>
  <c r="AR297" i="9"/>
  <c r="AS297" i="9"/>
  <c r="AX297" i="9"/>
  <c r="AW297" i="9"/>
  <c r="AT297" i="9"/>
  <c r="AU297" i="9"/>
  <c r="AP297" i="9"/>
  <c r="AQ297" i="9"/>
  <c r="G297" i="9" l="1"/>
  <c r="H297" i="9" l="1"/>
  <c r="I297" i="9"/>
  <c r="AA298" i="9"/>
  <c r="V298" i="9" l="1"/>
  <c r="Q298" i="9"/>
  <c r="AC298" i="9" s="1"/>
  <c r="AR298" i="9" l="1"/>
  <c r="AQ298" i="9"/>
  <c r="AS298" i="9"/>
  <c r="AV298" i="9"/>
  <c r="AX298" i="9"/>
  <c r="AW298" i="9"/>
  <c r="AU298" i="9"/>
  <c r="AY298" i="9"/>
  <c r="AO298" i="9"/>
  <c r="AT298" i="9"/>
  <c r="AP298" i="9"/>
  <c r="G298" i="9" l="1"/>
  <c r="H298" i="9" l="1"/>
  <c r="I298" i="9"/>
  <c r="AA299" i="9"/>
  <c r="Q299" i="9" l="1"/>
  <c r="V299" i="9"/>
  <c r="AC299" i="9" s="1"/>
  <c r="AP299" i="9" l="1"/>
  <c r="AS299" i="9"/>
  <c r="AY299" i="9"/>
  <c r="AX299" i="9"/>
  <c r="AT299" i="9"/>
  <c r="AW299" i="9"/>
  <c r="AV299" i="9"/>
  <c r="AO299" i="9"/>
  <c r="AR299" i="9"/>
  <c r="AQ299" i="9"/>
  <c r="AU299" i="9"/>
  <c r="G299" i="9" l="1"/>
  <c r="I299" i="9" l="1"/>
  <c r="H299" i="9"/>
  <c r="AA300" i="9"/>
  <c r="Q300" i="9" l="1"/>
  <c r="V300" i="9"/>
  <c r="AC300" i="9" l="1"/>
  <c r="AP300" i="9" l="1"/>
  <c r="AV300" i="9"/>
  <c r="AX300" i="9"/>
  <c r="AU300" i="9"/>
  <c r="AO300" i="9"/>
  <c r="AQ300" i="9"/>
  <c r="AY300" i="9"/>
  <c r="AT300" i="9"/>
  <c r="AS300" i="9"/>
  <c r="AR300" i="9"/>
  <c r="AW300" i="9"/>
  <c r="G300" i="9" l="1"/>
  <c r="H300" i="9" l="1"/>
  <c r="I300" i="9"/>
  <c r="AA301" i="9"/>
  <c r="V301" i="9" l="1"/>
  <c r="Q301" i="9"/>
  <c r="AC301" i="9" l="1"/>
  <c r="AQ301" i="9" l="1"/>
  <c r="AV301" i="9"/>
  <c r="AT301" i="9"/>
  <c r="AU301" i="9"/>
  <c r="AW301" i="9"/>
  <c r="AO301" i="9"/>
  <c r="AR301" i="9"/>
  <c r="AY301" i="9"/>
  <c r="AS301" i="9"/>
  <c r="AP301" i="9"/>
  <c r="AX301" i="9"/>
  <c r="G301" i="9" l="1"/>
  <c r="I301" i="9" l="1"/>
  <c r="H301" i="9"/>
  <c r="AA302" i="9"/>
  <c r="V302" i="9" l="1"/>
  <c r="Q302" i="9"/>
  <c r="AC302" i="9" l="1"/>
  <c r="AS302" i="9" l="1"/>
  <c r="AP302" i="9"/>
  <c r="AO302" i="9"/>
  <c r="AV302" i="9"/>
  <c r="AY302" i="9"/>
  <c r="AX302" i="9"/>
  <c r="AW302" i="9"/>
  <c r="AQ302" i="9"/>
  <c r="AU302" i="9"/>
  <c r="AR302" i="9"/>
  <c r="AT302" i="9"/>
  <c r="G302" i="9" l="1"/>
  <c r="I302" i="9" l="1"/>
  <c r="H302" i="9"/>
  <c r="AA303" i="9"/>
  <c r="V303" i="9" l="1"/>
  <c r="Q303" i="9"/>
  <c r="AC303" i="9" s="1"/>
  <c r="AT303" i="9" l="1"/>
  <c r="AS303" i="9"/>
  <c r="AR303" i="9"/>
  <c r="AP303" i="9"/>
  <c r="AU303" i="9"/>
  <c r="AO303" i="9"/>
  <c r="AX303" i="9"/>
  <c r="AV303" i="9"/>
  <c r="AY303" i="9"/>
  <c r="AW303" i="9"/>
  <c r="AQ303" i="9"/>
  <c r="G303" i="9" l="1"/>
  <c r="I303" i="9" l="1"/>
  <c r="H303" i="9"/>
  <c r="AA304" i="9"/>
  <c r="Q304" i="9" l="1"/>
  <c r="V304" i="9"/>
  <c r="AC304" i="9" l="1"/>
  <c r="AT304" i="9" l="1"/>
  <c r="AW304" i="9"/>
  <c r="AS304" i="9"/>
  <c r="AV304" i="9"/>
  <c r="AY304" i="9"/>
  <c r="AO304" i="9"/>
  <c r="AR304" i="9"/>
  <c r="AQ304" i="9"/>
  <c r="AP304" i="9"/>
  <c r="AU304" i="9"/>
  <c r="AX304" i="9"/>
  <c r="G304" i="9" l="1"/>
  <c r="H304" i="9" l="1"/>
  <c r="I304" i="9"/>
  <c r="AA305" i="9"/>
  <c r="Q305" i="9" l="1"/>
  <c r="V305" i="9"/>
  <c r="AC305" i="9" l="1"/>
  <c r="AQ305" i="9" l="1"/>
  <c r="AO305" i="9"/>
  <c r="AR305" i="9"/>
  <c r="AP305" i="9"/>
  <c r="AX305" i="9"/>
  <c r="AW305" i="9"/>
  <c r="AT305" i="9"/>
  <c r="AS305" i="9"/>
  <c r="AV305" i="9"/>
  <c r="AU305" i="9"/>
  <c r="AY305" i="9"/>
  <c r="G305" i="9" l="1"/>
  <c r="H305" i="9" l="1"/>
  <c r="I305" i="9"/>
  <c r="AA306" i="9"/>
  <c r="Q306" i="9" l="1"/>
  <c r="V306" i="9"/>
  <c r="AC306" i="9" s="1"/>
  <c r="AQ306" i="9" l="1"/>
  <c r="AV306" i="9"/>
  <c r="AU306" i="9"/>
  <c r="AT306" i="9"/>
  <c r="AP306" i="9"/>
  <c r="AS306" i="9"/>
  <c r="AW306" i="9"/>
  <c r="AX306" i="9"/>
  <c r="AO306" i="9"/>
  <c r="AR306" i="9"/>
  <c r="AY306" i="9"/>
  <c r="G306" i="9" l="1"/>
  <c r="I306" i="9" l="1"/>
  <c r="H306" i="9"/>
  <c r="AA307" i="9"/>
  <c r="Q307" i="9" l="1"/>
  <c r="V307" i="9"/>
  <c r="AC307" i="9" l="1"/>
  <c r="AR307" i="9" l="1"/>
  <c r="AS307" i="9"/>
  <c r="AX307" i="9"/>
  <c r="AP307" i="9"/>
  <c r="AT307" i="9"/>
  <c r="AY307" i="9"/>
  <c r="AQ307" i="9"/>
  <c r="AO307" i="9"/>
  <c r="AV307" i="9"/>
  <c r="AU307" i="9"/>
  <c r="AW307" i="9"/>
  <c r="G307" i="9" l="1"/>
  <c r="I307" i="9" l="1"/>
  <c r="H307" i="9"/>
  <c r="AA308" i="9"/>
  <c r="Q308" i="9" l="1"/>
  <c r="V308" i="9"/>
  <c r="AC308" i="9" l="1"/>
  <c r="AY308" i="9" l="1"/>
  <c r="AR308" i="9"/>
  <c r="AS308" i="9"/>
  <c r="AW308" i="9"/>
  <c r="AX308" i="9"/>
  <c r="AP308" i="9"/>
  <c r="AQ308" i="9"/>
  <c r="AV308" i="9"/>
  <c r="AO308" i="9"/>
  <c r="AT308" i="9"/>
  <c r="AU308" i="9"/>
  <c r="G308" i="9" l="1"/>
  <c r="H308" i="9" l="1"/>
  <c r="I308" i="9"/>
  <c r="AA309" i="9"/>
  <c r="V309" i="9" l="1"/>
  <c r="Q309" i="9"/>
  <c r="AC309" i="9" s="1"/>
  <c r="AO309" i="9" l="1"/>
  <c r="AU309" i="9"/>
  <c r="AX309" i="9"/>
  <c r="AP309" i="9"/>
  <c r="AT309" i="9"/>
  <c r="AV309" i="9"/>
  <c r="AW309" i="9"/>
  <c r="AY309" i="9"/>
  <c r="AR309" i="9"/>
  <c r="AS309" i="9"/>
  <c r="AQ309" i="9"/>
  <c r="G309" i="9" l="1"/>
  <c r="H309" i="9" l="1"/>
  <c r="I309" i="9"/>
  <c r="AA310" i="9"/>
  <c r="Q310" i="9" l="1"/>
  <c r="V310" i="9"/>
  <c r="AC310" i="9" s="1"/>
  <c r="AR310" i="9" l="1"/>
  <c r="AY310" i="9"/>
  <c r="AT310" i="9"/>
  <c r="AX310" i="9"/>
  <c r="AP310" i="9"/>
  <c r="AW310" i="9"/>
  <c r="AV310" i="9"/>
  <c r="AQ310" i="9"/>
  <c r="AU310" i="9"/>
  <c r="AO310" i="9"/>
  <c r="AS310" i="9"/>
  <c r="G310" i="9" l="1"/>
  <c r="H310" i="9" l="1"/>
  <c r="I310" i="9"/>
  <c r="AA311" i="9"/>
  <c r="Q311" i="9" l="1"/>
  <c r="V311" i="9"/>
  <c r="AC311" i="9" l="1"/>
  <c r="AR311" i="9" l="1"/>
  <c r="AP311" i="9"/>
  <c r="AU311" i="9"/>
  <c r="AS311" i="9"/>
  <c r="AV311" i="9"/>
  <c r="AT311" i="9"/>
  <c r="AX311" i="9"/>
  <c r="AY311" i="9"/>
  <c r="AQ311" i="9"/>
  <c r="AW311" i="9"/>
  <c r="AO311" i="9"/>
  <c r="G311" i="9" l="1"/>
  <c r="F13" i="10"/>
  <c r="F3" i="10"/>
  <c r="F11" i="10"/>
  <c r="F19" i="10"/>
  <c r="G19" i="10" s="1"/>
  <c r="F12" i="10"/>
  <c r="F17" i="10"/>
  <c r="F16" i="10"/>
  <c r="F18" i="10"/>
  <c r="G18" i="10" s="1"/>
  <c r="F15" i="10"/>
  <c r="F7" i="10"/>
  <c r="F6" i="10"/>
  <c r="F2" i="10"/>
  <c r="F14" i="10"/>
  <c r="F8" i="10"/>
  <c r="F9" i="10"/>
  <c r="F10" i="10"/>
  <c r="F4" i="10"/>
  <c r="F5" i="10"/>
  <c r="H5" i="10"/>
  <c r="J5" i="10" s="1"/>
  <c r="H7" i="10"/>
  <c r="J7" i="10" s="1"/>
  <c r="H2" i="10"/>
  <c r="J2" i="10" s="1"/>
  <c r="H9" i="10"/>
  <c r="J9" i="10" s="1"/>
  <c r="H4" i="10"/>
  <c r="J4" i="10" s="1"/>
  <c r="H14" i="10"/>
  <c r="J14" i="10" s="1"/>
  <c r="H8" i="10"/>
  <c r="J8" i="10" s="1"/>
  <c r="H10" i="10"/>
  <c r="J10" i="10" s="1"/>
  <c r="H6" i="10"/>
  <c r="J6" i="10" s="1"/>
  <c r="H17" i="10"/>
  <c r="J17" i="10" s="1"/>
  <c r="H3" i="10"/>
  <c r="J3" i="10" s="1"/>
  <c r="H15" i="10"/>
  <c r="J15" i="10" s="1"/>
  <c r="H16" i="10"/>
  <c r="J16" i="10" s="1"/>
  <c r="H12" i="10"/>
  <c r="J12" i="10" s="1"/>
  <c r="H19" i="10"/>
  <c r="J19" i="10" s="1"/>
  <c r="H11" i="10"/>
  <c r="J11" i="10" s="1"/>
  <c r="H18" i="10"/>
  <c r="J18" i="10" s="1"/>
  <c r="H13" i="10"/>
  <c r="J13" i="10" s="1"/>
  <c r="G5" i="10"/>
  <c r="K5" i="10" s="1"/>
  <c r="G15" i="10"/>
  <c r="K15" i="10" s="1"/>
  <c r="G16" i="10"/>
  <c r="G12" i="10"/>
  <c r="G7" i="10"/>
  <c r="G4" i="10"/>
  <c r="K4" i="10" s="1"/>
  <c r="G17" i="10"/>
  <c r="G10" i="10"/>
  <c r="G14" i="10"/>
  <c r="G11" i="10"/>
  <c r="G2" i="10"/>
  <c r="K2" i="10" s="1"/>
  <c r="G3" i="10"/>
  <c r="G9" i="10"/>
  <c r="K9" i="10" s="1"/>
  <c r="G6" i="10"/>
  <c r="G13" i="10"/>
  <c r="G8" i="10"/>
  <c r="I311" i="9"/>
  <c r="H311" i="9"/>
  <c r="K6" i="10" l="1"/>
  <c r="K3" i="10"/>
  <c r="K10" i="10"/>
  <c r="K18" i="10"/>
  <c r="K16" i="10"/>
  <c r="K14" i="10"/>
  <c r="K7" i="10"/>
  <c r="K13" i="10"/>
  <c r="K19" i="10"/>
  <c r="K11" i="10"/>
  <c r="C5" i="10"/>
  <c r="C7" i="10"/>
  <c r="C2" i="10"/>
  <c r="C9" i="10"/>
  <c r="C4" i="10"/>
  <c r="C14" i="10"/>
  <c r="C8" i="10"/>
  <c r="C10" i="10"/>
  <c r="C6" i="10"/>
  <c r="C17" i="10"/>
  <c r="C3" i="10"/>
  <c r="C15" i="10"/>
  <c r="C16" i="10"/>
  <c r="C12" i="10"/>
  <c r="C19" i="10"/>
  <c r="C11" i="10"/>
  <c r="C18" i="10"/>
  <c r="C13" i="10"/>
  <c r="D13" i="10"/>
  <c r="D3" i="10"/>
  <c r="D11" i="10"/>
  <c r="D19" i="10"/>
  <c r="D12" i="10"/>
  <c r="D17" i="10"/>
  <c r="D16" i="10"/>
  <c r="D18" i="10"/>
  <c r="D15" i="10"/>
  <c r="D7" i="10"/>
  <c r="D6" i="10"/>
  <c r="D2" i="10"/>
  <c r="D14" i="10"/>
  <c r="D8" i="10"/>
  <c r="D9" i="10"/>
  <c r="D10" i="10"/>
  <c r="D4" i="10"/>
  <c r="D5" i="10"/>
  <c r="K8" i="10"/>
  <c r="K12" i="10"/>
  <c r="K17" i="10"/>
  <c r="L13" i="10" l="1"/>
  <c r="M13" i="10" s="1"/>
  <c r="N13" i="10" s="1"/>
  <c r="O13" i="10" s="1"/>
  <c r="L11" i="10"/>
  <c r="M11" i="10" s="1"/>
  <c r="N11" i="10" s="1"/>
  <c r="O11" i="10" s="1"/>
  <c r="L15" i="10"/>
  <c r="M15" i="10" s="1"/>
  <c r="N15" i="10" s="1"/>
  <c r="O15" i="10" s="1"/>
  <c r="L10" i="10"/>
  <c r="M10" i="10" s="1"/>
  <c r="N10" i="10" s="1"/>
  <c r="O10" i="10" s="1"/>
  <c r="L9" i="10"/>
  <c r="M9" i="10" s="1"/>
  <c r="N9" i="10" s="1"/>
  <c r="O9" i="10" s="1"/>
  <c r="L19" i="10"/>
  <c r="M19" i="10" s="1"/>
  <c r="N19" i="10" s="1"/>
  <c r="O19" i="10" s="1"/>
  <c r="L3" i="10"/>
  <c r="M3" i="10" s="1"/>
  <c r="N3" i="10" s="1"/>
  <c r="O3" i="10" s="1"/>
  <c r="L8" i="10"/>
  <c r="M8" i="10" s="1"/>
  <c r="N8" i="10" s="1"/>
  <c r="O8" i="10" s="1"/>
  <c r="L2" i="10"/>
  <c r="M2" i="10" s="1"/>
  <c r="N2" i="10" s="1"/>
  <c r="O2" i="10" s="1"/>
  <c r="L12" i="10"/>
  <c r="L17" i="10"/>
  <c r="M17" i="10" s="1"/>
  <c r="N17" i="10" s="1"/>
  <c r="O17" i="10" s="1"/>
  <c r="L14" i="10"/>
  <c r="M14" i="10" s="1"/>
  <c r="N14" i="10" s="1"/>
  <c r="O14" i="10" s="1"/>
  <c r="L7" i="10"/>
  <c r="M7" i="10" s="1"/>
  <c r="N7" i="10" s="1"/>
  <c r="O7" i="10" s="1"/>
  <c r="M12" i="10"/>
  <c r="N12" i="10" s="1"/>
  <c r="O12" i="10" s="1"/>
  <c r="L18" i="10"/>
  <c r="M18" i="10" s="1"/>
  <c r="N18" i="10" s="1"/>
  <c r="O18" i="10" s="1"/>
  <c r="L16" i="10"/>
  <c r="M16" i="10" s="1"/>
  <c r="N16" i="10" s="1"/>
  <c r="O16" i="10" s="1"/>
  <c r="L6" i="10"/>
  <c r="M6" i="10" s="1"/>
  <c r="N6" i="10" s="1"/>
  <c r="O6" i="10" s="1"/>
  <c r="L4" i="10"/>
  <c r="M4" i="10" s="1"/>
  <c r="N4" i="10" s="1"/>
  <c r="O4" i="10" s="1"/>
  <c r="L5" i="10"/>
  <c r="M5" i="10" s="1"/>
  <c r="N5" i="10" s="1"/>
  <c r="O5" i="10" s="1"/>
  <c r="A8" i="10" l="1"/>
  <c r="A18" i="10"/>
  <c r="A7" i="10"/>
  <c r="A2" i="10"/>
  <c r="A9" i="10"/>
  <c r="A4" i="10"/>
  <c r="A14" i="10"/>
  <c r="A10" i="10"/>
  <c r="A6" i="10"/>
  <c r="A17" i="10"/>
  <c r="A3" i="10"/>
  <c r="A15" i="10"/>
  <c r="A12" i="10"/>
  <c r="A5" i="10"/>
  <c r="A13" i="10"/>
  <c r="A16" i="10"/>
  <c r="A19" i="10"/>
  <c r="A11" i="10"/>
  <c r="B6" i="11" l="1"/>
  <c r="C6" i="11" s="1"/>
  <c r="B10" i="11"/>
  <c r="C10" i="11" s="1"/>
  <c r="B14" i="11"/>
  <c r="C14" i="11" s="1"/>
  <c r="B18" i="11"/>
  <c r="C18" i="11" s="1"/>
  <c r="D3" i="11"/>
  <c r="E4" i="11"/>
  <c r="D7" i="11"/>
  <c r="E8" i="11"/>
  <c r="D11" i="11"/>
  <c r="E12" i="11"/>
  <c r="D15" i="11"/>
  <c r="E16" i="11"/>
  <c r="D19" i="11"/>
  <c r="B3" i="11"/>
  <c r="C3" i="11" s="1"/>
  <c r="B7" i="11"/>
  <c r="C7" i="11" s="1"/>
  <c r="B11" i="11"/>
  <c r="C11" i="11" s="1"/>
  <c r="B15" i="11"/>
  <c r="C15" i="11" s="1"/>
  <c r="B19" i="11"/>
  <c r="C19" i="11" s="1"/>
  <c r="E3" i="11"/>
  <c r="D6" i="11"/>
  <c r="E7" i="11"/>
  <c r="D10" i="11"/>
  <c r="E11" i="11"/>
  <c r="D14" i="11"/>
  <c r="E15" i="11"/>
  <c r="D18" i="11"/>
  <c r="E19" i="11"/>
  <c r="B4" i="11"/>
  <c r="C4" i="11" s="1"/>
  <c r="B8" i="11"/>
  <c r="C8" i="11" s="1"/>
  <c r="B12" i="11"/>
  <c r="C12" i="11" s="1"/>
  <c r="B16" i="11"/>
  <c r="C16" i="11" s="1"/>
  <c r="B2" i="11"/>
  <c r="C2" i="11" s="1"/>
  <c r="D5" i="11"/>
  <c r="E6" i="11"/>
  <c r="D9" i="11"/>
  <c r="E10" i="11"/>
  <c r="D13" i="11"/>
  <c r="E14" i="11"/>
  <c r="D17" i="11"/>
  <c r="E18" i="11"/>
  <c r="B5" i="11"/>
  <c r="C5" i="11" s="1"/>
  <c r="B9" i="11"/>
  <c r="C9" i="11" s="1"/>
  <c r="B13" i="11"/>
  <c r="C13" i="11" s="1"/>
  <c r="B17" i="11"/>
  <c r="C17" i="11" s="1"/>
  <c r="D4" i="11"/>
  <c r="E5" i="11"/>
  <c r="D8" i="11"/>
  <c r="E9" i="11"/>
  <c r="D12" i="11"/>
  <c r="E13" i="11"/>
  <c r="D16" i="11"/>
  <c r="E17" i="11"/>
  <c r="D2" i="11"/>
</calcChain>
</file>

<file path=xl/sharedStrings.xml><?xml version="1.0" encoding="utf-8"?>
<sst xmlns="http://schemas.openxmlformats.org/spreadsheetml/2006/main" count="8780" uniqueCount="113">
  <si>
    <t>season from</t>
  </si>
  <si>
    <t>season to</t>
  </si>
  <si>
    <t>Home Team</t>
  </si>
  <si>
    <t>Away Team</t>
  </si>
  <si>
    <t>Home Score</t>
  </si>
  <si>
    <t>Away Score</t>
  </si>
  <si>
    <t>Bayern München</t>
  </si>
  <si>
    <t>Hamburger SV</t>
  </si>
  <si>
    <t>FC Schalke 04</t>
  </si>
  <si>
    <t>Hannover 96</t>
  </si>
  <si>
    <t>VfL Wolfsburg</t>
  </si>
  <si>
    <t>1. FC Köln</t>
  </si>
  <si>
    <t>Bayer 04 Leverkusen</t>
  </si>
  <si>
    <t>Borussia Dortmund</t>
  </si>
  <si>
    <t>Karlsruher SC</t>
  </si>
  <si>
    <t>VfL Bochum</t>
  </si>
  <si>
    <t>Energie Cottbus</t>
  </si>
  <si>
    <t>TSG Hoffenheim</t>
  </si>
  <si>
    <t>Arminia Bielefeld</t>
  </si>
  <si>
    <t>Werder Bremen</t>
  </si>
  <si>
    <t>Eintracht Frankfurt</t>
  </si>
  <si>
    <t>Hertha BSC</t>
  </si>
  <si>
    <t>Bor. Mönchengladbach</t>
  </si>
  <si>
    <t>VfB Stuttgart</t>
  </si>
  <si>
    <t>1. FC Nürnberg</t>
  </si>
  <si>
    <t>1. FSV Mainz 05</t>
  </si>
  <si>
    <t>SC Freiburg</t>
  </si>
  <si>
    <t>FC St. Pauli</t>
  </si>
  <si>
    <t>FC Augsburg</t>
  </si>
  <si>
    <t>Fortuna Düsseldorf</t>
  </si>
  <si>
    <t>SpVgg Greuther Fürth</t>
  </si>
  <si>
    <t>Eintracht Braunschweig</t>
  </si>
  <si>
    <t>SC Paderborn 07</t>
  </si>
  <si>
    <t>FC Ingolstadt 04</t>
  </si>
  <si>
    <t>SV Darmstadt 98</t>
  </si>
  <si>
    <t>RB Leipzig</t>
  </si>
  <si>
    <t>Goals Scored Averages</t>
  </si>
  <si>
    <t>Goals Conceded Averages</t>
  </si>
  <si>
    <t>H Attack Power</t>
  </si>
  <si>
    <t>H Defence Power</t>
  </si>
  <si>
    <t>A Attack Power</t>
  </si>
  <si>
    <t>A Defence Power</t>
  </si>
  <si>
    <t>1. FC Union Berlin</t>
  </si>
  <si>
    <t>Grand Total</t>
  </si>
  <si>
    <t>Estimated Home Goals = Home Attack Power x Away Defence Power x (Home score League Average)</t>
  </si>
  <si>
    <t>Estimated Home Goals = 2.07 * 0.99 * 1.66 = 3.41</t>
  </si>
  <si>
    <t>Estimated Away Goals = Home Defence Power x Away Attack Power x (Away score League Average)</t>
  </si>
  <si>
    <t>Estimated Away Goals = 0.73 * 1.17 * 1.45 = 1.24</t>
  </si>
  <si>
    <t>Powerindex</t>
  </si>
  <si>
    <t>Home</t>
  </si>
  <si>
    <t>Draw</t>
  </si>
  <si>
    <t>Away</t>
  </si>
  <si>
    <t>&gt;1.5</t>
  </si>
  <si>
    <t>&gt;2.5</t>
  </si>
  <si>
    <t>&gt;3.5</t>
  </si>
  <si>
    <t>BTTS</t>
  </si>
  <si>
    <t>Predicted result</t>
  </si>
  <si>
    <t>AWAY</t>
  </si>
  <si>
    <t>Goals</t>
  </si>
  <si>
    <t>Over</t>
  </si>
  <si>
    <t>Under</t>
  </si>
  <si>
    <t>Y</t>
  </si>
  <si>
    <t>N</t>
  </si>
  <si>
    <r>
      <rPr>
        <b/>
        <u/>
        <sz val="11"/>
        <rFont val="Calibri"/>
        <family val="2"/>
        <scheme val="minor"/>
      </rPr>
      <t xml:space="preserve">Limitations of the basic Poisson model: </t>
    </r>
    <r>
      <rPr>
        <sz val="11"/>
        <rFont val="Calibri"/>
        <family val="2"/>
        <scheme val="minor"/>
      </rPr>
      <t>Underestimates draws (especially 0-0).  Overstimates small away wins.</t>
    </r>
  </si>
  <si>
    <t>Parameter</t>
  </si>
  <si>
    <t>factor</t>
  </si>
  <si>
    <t>Home advantage</t>
  </si>
  <si>
    <t>index</t>
  </si>
  <si>
    <t>Index table</t>
  </si>
  <si>
    <t>Date</t>
  </si>
  <si>
    <t>HOME</t>
  </si>
  <si>
    <t>away</t>
  </si>
  <si>
    <t>predicted score HOME</t>
  </si>
  <si>
    <t>predicted score away</t>
  </si>
  <si>
    <t>points HOME</t>
  </si>
  <si>
    <t>points away</t>
  </si>
  <si>
    <t>home games data</t>
  </si>
  <si>
    <t>home games actual</t>
  </si>
  <si>
    <t>sum of home goals data</t>
  </si>
  <si>
    <t>sum of home goals actual</t>
  </si>
  <si>
    <t>home attack power</t>
  </si>
  <si>
    <t>sum of home conceded goals data</t>
  </si>
  <si>
    <t>sum of home conceded goals actual</t>
  </si>
  <si>
    <t>home defence power new</t>
  </si>
  <si>
    <t>away games data</t>
  </si>
  <si>
    <t>away games actual</t>
  </si>
  <si>
    <t>sum of away goals data</t>
  </si>
  <si>
    <t>sum of away goals actual</t>
  </si>
  <si>
    <t>away attack power</t>
  </si>
  <si>
    <t>sum of away conceded goals data</t>
  </si>
  <si>
    <t>sum of away conceded goals actual</t>
  </si>
  <si>
    <t>away defence power</t>
  </si>
  <si>
    <t>home score league average new</t>
  </si>
  <si>
    <t>away score league average new</t>
  </si>
  <si>
    <t>power index HOME</t>
  </si>
  <si>
    <t>power index AWAY</t>
  </si>
  <si>
    <t>ranking</t>
  </si>
  <si>
    <t>Team</t>
  </si>
  <si>
    <t>points GUEST</t>
  </si>
  <si>
    <t>home goals scored</t>
  </si>
  <si>
    <t>away goals scored</t>
  </si>
  <si>
    <t>scored goals total</t>
  </si>
  <si>
    <t>home conceded goals</t>
  </si>
  <si>
    <t>away conceded goals</t>
  </si>
  <si>
    <t>conceded goals total</t>
  </si>
  <si>
    <t>goal difference</t>
  </si>
  <si>
    <t>points total</t>
  </si>
  <si>
    <t>Including goal difference</t>
  </si>
  <si>
    <t>including home goals</t>
  </si>
  <si>
    <t>including away goals</t>
  </si>
  <si>
    <t>Ranking</t>
  </si>
  <si>
    <t>Matches</t>
  </si>
  <si>
    <t>Goal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</si>
</sst>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9" fontId="4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2" fontId="0" fillId="2" borderId="0" xfId="0" applyNumberForma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1" applyNumberFormat="1" applyFont="1" applyFill="1" applyBorder="1" applyAlignment="1">
      <alignment horizontal="center"/>
    </xf>
    <xf numFmtId="2" fontId="0" fillId="2" borderId="2" xfId="1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/>
    </xf>
    <xf numFmtId="0" fontId="0" fillId="2" borderId="0" xfId="0" pivotButton="1" applyFill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 wrapText="1"/>
    </xf>
    <xf numFmtId="2" fontId="0" fillId="3" borderId="2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4" borderId="0" xfId="1" applyNumberFormat="1" applyFont="1" applyFill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2" fontId="0" fillId="4" borderId="2" xfId="1" applyNumberFormat="1" applyFont="1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3" fillId="3" borderId="0" xfId="0" applyFont="1" applyFill="1" applyAlignment="1">
      <alignment vertic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vertical="center"/>
    </xf>
    <xf numFmtId="2" fontId="3" fillId="4" borderId="0" xfId="0" applyNumberFormat="1" applyFont="1" applyFill="1" applyAlignment="1">
      <alignment horizontal="center"/>
    </xf>
    <xf numFmtId="0" fontId="3" fillId="4" borderId="0" xfId="0" applyFont="1" applyFill="1"/>
    <xf numFmtId="0" fontId="5" fillId="0" borderId="0" xfId="2" applyFont="1" applyAlignment="1">
      <alignment horizontal="left" vertical="center"/>
    </xf>
    <xf numFmtId="0" fontId="2" fillId="5" borderId="7" xfId="2" applyFont="1" applyFill="1" applyBorder="1" applyAlignment="1">
      <alignment horizontal="center" vertical="center"/>
    </xf>
    <xf numFmtId="0" fontId="2" fillId="5" borderId="8" xfId="2" applyFont="1" applyFill="1" applyBorder="1" applyAlignment="1">
      <alignment horizontal="center" vertical="center"/>
    </xf>
    <xf numFmtId="0" fontId="6" fillId="5" borderId="6" xfId="2" applyFont="1" applyFill="1" applyBorder="1" applyAlignment="1">
      <alignment horizontal="center"/>
    </xf>
    <xf numFmtId="0" fontId="6" fillId="5" borderId="7" xfId="2" applyFont="1" applyFill="1" applyBorder="1" applyAlignment="1">
      <alignment horizontal="center"/>
    </xf>
    <xf numFmtId="0" fontId="6" fillId="5" borderId="8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0" fillId="4" borderId="10" xfId="0" applyFill="1" applyBorder="1"/>
    <xf numFmtId="0" fontId="0" fillId="3" borderId="10" xfId="0" applyFill="1" applyBorder="1"/>
    <xf numFmtId="0" fontId="8" fillId="0" borderId="0" xfId="0" applyFont="1" applyAlignment="1">
      <alignment horizontal="left"/>
    </xf>
    <xf numFmtId="0" fontId="5" fillId="0" borderId="18" xfId="2" applyFont="1" applyBorder="1" applyAlignment="1">
      <alignment horizontal="center" vertical="center"/>
    </xf>
    <xf numFmtId="165" fontId="5" fillId="0" borderId="19" xfId="2" applyNumberFormat="1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165" fontId="5" fillId="0" borderId="21" xfId="2" applyNumberFormat="1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2" fontId="2" fillId="0" borderId="10" xfId="3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2" fillId="0" borderId="0" xfId="3" applyFont="1" applyAlignment="1">
      <alignment horizontal="left"/>
    </xf>
    <xf numFmtId="0" fontId="0" fillId="2" borderId="0" xfId="0" applyFill="1" applyAlignment="1">
      <alignment horizontal="left"/>
    </xf>
    <xf numFmtId="165" fontId="2" fillId="3" borderId="0" xfId="2" applyNumberFormat="1" applyFont="1" applyFill="1" applyAlignment="1">
      <alignment horizontal="left" vertical="center"/>
    </xf>
    <xf numFmtId="165" fontId="2" fillId="6" borderId="0" xfId="2" applyNumberFormat="1" applyFont="1" applyFill="1" applyAlignment="1">
      <alignment horizontal="left" vertical="center"/>
    </xf>
    <xf numFmtId="165" fontId="2" fillId="4" borderId="11" xfId="2" applyNumberFormat="1" applyFont="1" applyFill="1" applyBorder="1" applyAlignment="1">
      <alignment horizontal="left" vertical="center"/>
    </xf>
    <xf numFmtId="165" fontId="2" fillId="5" borderId="0" xfId="2" applyNumberFormat="1" applyFont="1" applyFill="1" applyAlignment="1">
      <alignment horizontal="left" vertical="center"/>
    </xf>
    <xf numFmtId="165" fontId="2" fillId="5" borderId="11" xfId="2" applyNumberFormat="1" applyFont="1" applyFill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2" fontId="2" fillId="5" borderId="4" xfId="2" applyNumberFormat="1" applyFont="1" applyFill="1" applyBorder="1" applyAlignment="1">
      <alignment horizontal="left" vertical="center"/>
    </xf>
    <xf numFmtId="2" fontId="2" fillId="5" borderId="12" xfId="2" applyNumberFormat="1" applyFont="1" applyFill="1" applyBorder="1" applyAlignment="1">
      <alignment horizontal="left" vertical="center"/>
    </xf>
    <xf numFmtId="0" fontId="1" fillId="0" borderId="0" xfId="3" applyAlignment="1">
      <alignment horizontal="left"/>
    </xf>
    <xf numFmtId="0" fontId="2" fillId="0" borderId="0" xfId="3" applyFont="1" applyAlignment="1">
      <alignment horizontal="left" vertical="center"/>
    </xf>
    <xf numFmtId="0" fontId="2" fillId="0" borderId="9" xfId="2" applyFont="1" applyBorder="1" applyAlignment="1">
      <alignment horizontal="left" vertical="center"/>
    </xf>
    <xf numFmtId="165" fontId="5" fillId="6" borderId="0" xfId="4" applyNumberFormat="1" applyFont="1" applyFill="1" applyAlignment="1">
      <alignment horizontal="left"/>
    </xf>
    <xf numFmtId="165" fontId="5" fillId="4" borderId="0" xfId="4" applyNumberFormat="1" applyFont="1" applyFill="1" applyAlignment="1">
      <alignment horizontal="left"/>
    </xf>
    <xf numFmtId="165" fontId="5" fillId="0" borderId="0" xfId="2" applyNumberFormat="1" applyFont="1" applyAlignment="1">
      <alignment horizontal="left"/>
    </xf>
    <xf numFmtId="0" fontId="5" fillId="0" borderId="2" xfId="2" applyFont="1" applyBorder="1" applyAlignment="1">
      <alignment horizontal="left" vertical="center"/>
    </xf>
    <xf numFmtId="165" fontId="5" fillId="0" borderId="0" xfId="2" applyNumberFormat="1" applyFont="1" applyAlignment="1">
      <alignment horizontal="left" vertical="center"/>
    </xf>
    <xf numFmtId="165" fontId="5" fillId="0" borderId="11" xfId="2" applyNumberFormat="1" applyFont="1" applyBorder="1" applyAlignment="1">
      <alignment horizontal="left" vertical="center"/>
    </xf>
    <xf numFmtId="2" fontId="6" fillId="0" borderId="2" xfId="2" applyNumberFormat="1" applyFont="1" applyBorder="1" applyAlignment="1">
      <alignment horizontal="left" vertical="center"/>
    </xf>
    <xf numFmtId="2" fontId="6" fillId="0" borderId="11" xfId="2" applyNumberFormat="1" applyFont="1" applyBorder="1" applyAlignment="1">
      <alignment horizontal="left" vertical="center"/>
    </xf>
    <xf numFmtId="165" fontId="5" fillId="3" borderId="0" xfId="4" applyNumberFormat="1" applyFont="1" applyFill="1" applyAlignment="1">
      <alignment horizontal="left"/>
    </xf>
    <xf numFmtId="0" fontId="5" fillId="0" borderId="5" xfId="2" applyFont="1" applyBorder="1" applyAlignment="1">
      <alignment horizontal="left" vertical="center"/>
    </xf>
    <xf numFmtId="165" fontId="5" fillId="0" borderId="4" xfId="2" applyNumberFormat="1" applyFont="1" applyBorder="1" applyAlignment="1">
      <alignment horizontal="left" vertical="center"/>
    </xf>
    <xf numFmtId="165" fontId="5" fillId="0" borderId="12" xfId="2" applyNumberFormat="1" applyFont="1" applyBorder="1" applyAlignment="1">
      <alignment horizontal="left" vertical="center"/>
    </xf>
    <xf numFmtId="2" fontId="6" fillId="0" borderId="5" xfId="2" applyNumberFormat="1" applyFont="1" applyBorder="1" applyAlignment="1">
      <alignment horizontal="left" vertical="center"/>
    </xf>
    <xf numFmtId="2" fontId="6" fillId="0" borderId="12" xfId="2" applyNumberFormat="1" applyFont="1" applyBorder="1" applyAlignment="1">
      <alignment horizontal="left" vertical="center"/>
    </xf>
    <xf numFmtId="0" fontId="5" fillId="0" borderId="13" xfId="2" applyFont="1" applyBorder="1" applyAlignment="1">
      <alignment horizontal="left"/>
    </xf>
    <xf numFmtId="0" fontId="6" fillId="0" borderId="14" xfId="2" applyFont="1" applyBorder="1" applyAlignment="1">
      <alignment horizontal="left"/>
    </xf>
    <xf numFmtId="0" fontId="6" fillId="0" borderId="13" xfId="2" applyFont="1" applyBorder="1" applyAlignment="1">
      <alignment horizontal="left"/>
    </xf>
    <xf numFmtId="0" fontId="6" fillId="0" borderId="15" xfId="2" applyFont="1" applyBorder="1" applyAlignment="1">
      <alignment horizontal="left"/>
    </xf>
    <xf numFmtId="0" fontId="6" fillId="0" borderId="5" xfId="2" applyFont="1" applyBorder="1" applyAlignment="1">
      <alignment horizontal="left"/>
    </xf>
    <xf numFmtId="165" fontId="5" fillId="0" borderId="4" xfId="2" applyNumberFormat="1" applyFont="1" applyBorder="1" applyAlignment="1">
      <alignment horizontal="left"/>
    </xf>
    <xf numFmtId="0" fontId="5" fillId="0" borderId="5" xfId="2" applyFont="1" applyBorder="1" applyAlignment="1">
      <alignment horizontal="left"/>
    </xf>
    <xf numFmtId="0" fontId="5" fillId="0" borderId="12" xfId="2" applyFon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2" fontId="9" fillId="2" borderId="0" xfId="1" applyNumberFormat="1" applyFont="1" applyFill="1" applyAlignment="1">
      <alignment horizontal="center"/>
    </xf>
    <xf numFmtId="2" fontId="9" fillId="2" borderId="2" xfId="1" applyNumberFormat="1" applyFont="1" applyFill="1" applyBorder="1" applyAlignment="1">
      <alignment horizontal="center"/>
    </xf>
    <xf numFmtId="0" fontId="9" fillId="2" borderId="0" xfId="0" applyFont="1" applyFill="1"/>
    <xf numFmtId="2" fontId="0" fillId="0" borderId="0" xfId="0" applyNumberFormat="1" applyAlignment="1">
      <alignment horizontal="left"/>
    </xf>
    <xf numFmtId="14" fontId="0" fillId="0" borderId="0" xfId="0" applyNumberFormat="1"/>
    <xf numFmtId="0" fontId="5" fillId="0" borderId="0" xfId="0" applyFont="1" applyAlignment="1">
      <alignment horizontal="left"/>
    </xf>
    <xf numFmtId="0" fontId="6" fillId="0" borderId="1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5" fillId="7" borderId="16" xfId="2" applyFont="1" applyFill="1" applyBorder="1" applyAlignment="1">
      <alignment horizontal="center" vertical="center"/>
    </xf>
    <xf numFmtId="0" fontId="5" fillId="7" borderId="17" xfId="2" applyFont="1" applyFill="1" applyBorder="1" applyAlignment="1">
      <alignment horizontal="center" vertical="center"/>
    </xf>
  </cellXfs>
  <cellStyles count="5">
    <cellStyle name="Komma" xfId="1" builtinId="3"/>
    <cellStyle name="Normal 2" xfId="2" xr:uid="{D5EE7C42-D67E-4474-B21D-6A161BA5C625}"/>
    <cellStyle name="Normal 2 2" xfId="3" xr:uid="{0A04299E-2D07-4005-A6A1-4D8F563ECC3A}"/>
    <cellStyle name="Percent 2" xfId="4" xr:uid="{9A6896F2-4548-4E5C-BB71-6F7FF26C62BF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footballxg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footballxg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67236</xdr:rowOff>
    </xdr:from>
    <xdr:to>
      <xdr:col>1</xdr:col>
      <xdr:colOff>1171717</xdr:colOff>
      <xdr:row>2</xdr:row>
      <xdr:rowOff>20754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74F2C9-D939-4B35-9320-CE47A93D8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65" y="67236"/>
          <a:ext cx="1776834" cy="312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392206</xdr:colOff>
      <xdr:row>0</xdr:row>
      <xdr:rowOff>89647</xdr:rowOff>
    </xdr:from>
    <xdr:to>
      <xdr:col>2</xdr:col>
      <xdr:colOff>1436847</xdr:colOff>
      <xdr:row>2</xdr:row>
      <xdr:rowOff>22658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05A9E-19D2-4F5C-B54B-597732397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941" y="89647"/>
          <a:ext cx="1773024" cy="31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247C-612E-4007-A4F2-651560A182C7}">
  <sheetPr codeName="Sheet1">
    <tabColor theme="8" tint="0.79998168889431442"/>
  </sheetPr>
  <dimension ref="A1:F3313"/>
  <sheetViews>
    <sheetView topLeftCell="A616" workbookViewId="0">
      <selection activeCell="C625" sqref="C625"/>
    </sheetView>
  </sheetViews>
  <sheetFormatPr defaultColWidth="9.140625" defaultRowHeight="15"/>
  <cols>
    <col min="1" max="1" width="12.28515625" style="48" customWidth="1"/>
    <col min="2" max="2" width="9.140625" style="48"/>
    <col min="3" max="3" width="22.85546875" style="48" bestFit="1" customWidth="1"/>
    <col min="4" max="6" width="18" style="48" customWidth="1"/>
    <col min="7" max="16384" width="9.140625" style="48"/>
  </cols>
  <sheetData>
    <row r="1" spans="1:6" ht="22.5" customHeight="1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</row>
    <row r="2" spans="1:6">
      <c r="A2">
        <v>2008</v>
      </c>
      <c r="B2">
        <v>2009</v>
      </c>
      <c r="C2" t="s">
        <v>6</v>
      </c>
      <c r="D2" t="s">
        <v>7</v>
      </c>
      <c r="E2">
        <v>2</v>
      </c>
      <c r="F2">
        <v>2</v>
      </c>
    </row>
    <row r="3" spans="1:6">
      <c r="A3">
        <v>2008</v>
      </c>
      <c r="B3">
        <v>2009</v>
      </c>
      <c r="C3" t="s">
        <v>8</v>
      </c>
      <c r="D3" t="s">
        <v>9</v>
      </c>
      <c r="E3">
        <v>3</v>
      </c>
      <c r="F3">
        <v>0</v>
      </c>
    </row>
    <row r="4" spans="1:6">
      <c r="A4">
        <v>2008</v>
      </c>
      <c r="B4">
        <v>2009</v>
      </c>
      <c r="C4" t="s">
        <v>10</v>
      </c>
      <c r="D4" t="s">
        <v>11</v>
      </c>
      <c r="E4">
        <v>2</v>
      </c>
      <c r="F4">
        <v>1</v>
      </c>
    </row>
    <row r="5" spans="1:6">
      <c r="A5">
        <v>2008</v>
      </c>
      <c r="B5">
        <v>2009</v>
      </c>
      <c r="C5" t="s">
        <v>12</v>
      </c>
      <c r="D5" t="s">
        <v>13</v>
      </c>
      <c r="E5">
        <v>2</v>
      </c>
      <c r="F5">
        <v>3</v>
      </c>
    </row>
    <row r="6" spans="1:6">
      <c r="A6">
        <v>2008</v>
      </c>
      <c r="B6">
        <v>2009</v>
      </c>
      <c r="C6" t="s">
        <v>14</v>
      </c>
      <c r="D6" t="s">
        <v>15</v>
      </c>
      <c r="E6">
        <v>1</v>
      </c>
      <c r="F6">
        <v>0</v>
      </c>
    </row>
    <row r="7" spans="1:6">
      <c r="A7">
        <v>2008</v>
      </c>
      <c r="B7">
        <v>2009</v>
      </c>
      <c r="C7" t="s">
        <v>16</v>
      </c>
      <c r="D7" t="s">
        <v>17</v>
      </c>
      <c r="E7">
        <v>0</v>
      </c>
      <c r="F7">
        <v>3</v>
      </c>
    </row>
    <row r="8" spans="1:6">
      <c r="A8">
        <v>2008</v>
      </c>
      <c r="B8">
        <v>2009</v>
      </c>
      <c r="C8" t="s">
        <v>18</v>
      </c>
      <c r="D8" t="s">
        <v>19</v>
      </c>
      <c r="E8">
        <v>2</v>
      </c>
      <c r="F8">
        <v>2</v>
      </c>
    </row>
    <row r="9" spans="1:6">
      <c r="A9">
        <v>2008</v>
      </c>
      <c r="B9">
        <v>2009</v>
      </c>
      <c r="C9" t="s">
        <v>20</v>
      </c>
      <c r="D9" t="s">
        <v>21</v>
      </c>
      <c r="E9">
        <v>0</v>
      </c>
      <c r="F9">
        <v>2</v>
      </c>
    </row>
    <row r="10" spans="1:6">
      <c r="A10">
        <v>2008</v>
      </c>
      <c r="B10">
        <v>2009</v>
      </c>
      <c r="C10" t="s">
        <v>22</v>
      </c>
      <c r="D10" t="s">
        <v>23</v>
      </c>
      <c r="E10">
        <v>1</v>
      </c>
      <c r="F10">
        <v>3</v>
      </c>
    </row>
    <row r="11" spans="1:6">
      <c r="A11">
        <v>2008</v>
      </c>
      <c r="B11">
        <v>2009</v>
      </c>
      <c r="C11" t="s">
        <v>9</v>
      </c>
      <c r="D11" t="s">
        <v>16</v>
      </c>
      <c r="E11">
        <v>0</v>
      </c>
      <c r="F11">
        <v>0</v>
      </c>
    </row>
    <row r="12" spans="1:6">
      <c r="A12">
        <v>2008</v>
      </c>
      <c r="B12">
        <v>2009</v>
      </c>
      <c r="C12" t="s">
        <v>19</v>
      </c>
      <c r="D12" t="s">
        <v>8</v>
      </c>
      <c r="E12">
        <v>1</v>
      </c>
      <c r="F12">
        <v>1</v>
      </c>
    </row>
    <row r="13" spans="1:6">
      <c r="A13">
        <v>2008</v>
      </c>
      <c r="B13">
        <v>2009</v>
      </c>
      <c r="C13" t="s">
        <v>7</v>
      </c>
      <c r="D13" t="s">
        <v>14</v>
      </c>
      <c r="E13">
        <v>2</v>
      </c>
      <c r="F13">
        <v>1</v>
      </c>
    </row>
    <row r="14" spans="1:6">
      <c r="A14">
        <v>2008</v>
      </c>
      <c r="B14">
        <v>2009</v>
      </c>
      <c r="C14" t="s">
        <v>23</v>
      </c>
      <c r="D14" t="s">
        <v>12</v>
      </c>
      <c r="E14">
        <v>0</v>
      </c>
      <c r="F14">
        <v>2</v>
      </c>
    </row>
    <row r="15" spans="1:6">
      <c r="A15">
        <v>2008</v>
      </c>
      <c r="B15">
        <v>2009</v>
      </c>
      <c r="C15" t="s">
        <v>21</v>
      </c>
      <c r="D15" t="s">
        <v>18</v>
      </c>
      <c r="E15">
        <v>1</v>
      </c>
      <c r="F15">
        <v>1</v>
      </c>
    </row>
    <row r="16" spans="1:6">
      <c r="A16">
        <v>2008</v>
      </c>
      <c r="B16">
        <v>2009</v>
      </c>
      <c r="C16" t="s">
        <v>13</v>
      </c>
      <c r="D16" t="s">
        <v>6</v>
      </c>
      <c r="E16">
        <v>1</v>
      </c>
      <c r="F16">
        <v>1</v>
      </c>
    </row>
    <row r="17" spans="1:6">
      <c r="A17">
        <v>2008</v>
      </c>
      <c r="B17">
        <v>2009</v>
      </c>
      <c r="C17" t="s">
        <v>17</v>
      </c>
      <c r="D17" t="s">
        <v>22</v>
      </c>
      <c r="E17">
        <v>1</v>
      </c>
      <c r="F17">
        <v>0</v>
      </c>
    </row>
    <row r="18" spans="1:6">
      <c r="A18">
        <v>2008</v>
      </c>
      <c r="B18">
        <v>2009</v>
      </c>
      <c r="C18" t="s">
        <v>15</v>
      </c>
      <c r="D18" t="s">
        <v>10</v>
      </c>
      <c r="E18">
        <v>2</v>
      </c>
      <c r="F18">
        <v>2</v>
      </c>
    </row>
    <row r="19" spans="1:6">
      <c r="A19">
        <v>2008</v>
      </c>
      <c r="B19">
        <v>2009</v>
      </c>
      <c r="C19" t="s">
        <v>11</v>
      </c>
      <c r="D19" t="s">
        <v>20</v>
      </c>
      <c r="E19">
        <v>1</v>
      </c>
      <c r="F19">
        <v>1</v>
      </c>
    </row>
    <row r="20" spans="1:6">
      <c r="A20">
        <v>2008</v>
      </c>
      <c r="B20">
        <v>2009</v>
      </c>
      <c r="C20" t="s">
        <v>14</v>
      </c>
      <c r="D20" t="s">
        <v>11</v>
      </c>
      <c r="E20">
        <v>0</v>
      </c>
      <c r="F20">
        <v>2</v>
      </c>
    </row>
    <row r="21" spans="1:6">
      <c r="A21">
        <v>2008</v>
      </c>
      <c r="B21">
        <v>2009</v>
      </c>
      <c r="C21" t="s">
        <v>8</v>
      </c>
      <c r="D21" t="s">
        <v>15</v>
      </c>
      <c r="E21">
        <v>1</v>
      </c>
      <c r="F21">
        <v>0</v>
      </c>
    </row>
    <row r="22" spans="1:6">
      <c r="A22">
        <v>2008</v>
      </c>
      <c r="B22">
        <v>2009</v>
      </c>
      <c r="C22" t="s">
        <v>10</v>
      </c>
      <c r="D22" t="s">
        <v>20</v>
      </c>
      <c r="E22">
        <v>2</v>
      </c>
      <c r="F22">
        <v>2</v>
      </c>
    </row>
    <row r="23" spans="1:6">
      <c r="A23">
        <v>2008</v>
      </c>
      <c r="B23">
        <v>2009</v>
      </c>
      <c r="C23" t="s">
        <v>12</v>
      </c>
      <c r="D23" t="s">
        <v>17</v>
      </c>
      <c r="E23">
        <v>5</v>
      </c>
      <c r="F23">
        <v>2</v>
      </c>
    </row>
    <row r="24" spans="1:6">
      <c r="A24">
        <v>2008</v>
      </c>
      <c r="B24">
        <v>2009</v>
      </c>
      <c r="C24" t="s">
        <v>16</v>
      </c>
      <c r="D24" t="s">
        <v>13</v>
      </c>
      <c r="E24">
        <v>0</v>
      </c>
      <c r="F24">
        <v>1</v>
      </c>
    </row>
    <row r="25" spans="1:6">
      <c r="A25">
        <v>2008</v>
      </c>
      <c r="B25">
        <v>2009</v>
      </c>
      <c r="C25" t="s">
        <v>18</v>
      </c>
      <c r="D25" t="s">
        <v>7</v>
      </c>
      <c r="E25">
        <v>2</v>
      </c>
      <c r="F25">
        <v>4</v>
      </c>
    </row>
    <row r="26" spans="1:6">
      <c r="A26">
        <v>2008</v>
      </c>
      <c r="B26">
        <v>2009</v>
      </c>
      <c r="C26" t="s">
        <v>22</v>
      </c>
      <c r="D26" t="s">
        <v>19</v>
      </c>
      <c r="E26">
        <v>3</v>
      </c>
      <c r="F26">
        <v>2</v>
      </c>
    </row>
    <row r="27" spans="1:6">
      <c r="A27">
        <v>2008</v>
      </c>
      <c r="B27">
        <v>2009</v>
      </c>
      <c r="C27" t="s">
        <v>6</v>
      </c>
      <c r="D27" t="s">
        <v>21</v>
      </c>
      <c r="E27">
        <v>4</v>
      </c>
      <c r="F27">
        <v>1</v>
      </c>
    </row>
    <row r="28" spans="1:6">
      <c r="A28">
        <v>2008</v>
      </c>
      <c r="B28">
        <v>2009</v>
      </c>
      <c r="C28" t="s">
        <v>23</v>
      </c>
      <c r="D28" t="s">
        <v>9</v>
      </c>
      <c r="E28">
        <v>2</v>
      </c>
      <c r="F28">
        <v>0</v>
      </c>
    </row>
    <row r="29" spans="1:6">
      <c r="A29">
        <v>2008</v>
      </c>
      <c r="B29">
        <v>2009</v>
      </c>
      <c r="C29" t="s">
        <v>19</v>
      </c>
      <c r="D29" t="s">
        <v>16</v>
      </c>
      <c r="E29">
        <v>3</v>
      </c>
      <c r="F29">
        <v>0</v>
      </c>
    </row>
    <row r="30" spans="1:6">
      <c r="A30">
        <v>2008</v>
      </c>
      <c r="B30">
        <v>2009</v>
      </c>
      <c r="C30" t="s">
        <v>7</v>
      </c>
      <c r="D30" t="s">
        <v>12</v>
      </c>
      <c r="E30">
        <v>3</v>
      </c>
      <c r="F30">
        <v>2</v>
      </c>
    </row>
    <row r="31" spans="1:6">
      <c r="A31">
        <v>2008</v>
      </c>
      <c r="B31">
        <v>2009</v>
      </c>
      <c r="C31" t="s">
        <v>21</v>
      </c>
      <c r="D31" t="s">
        <v>10</v>
      </c>
      <c r="E31">
        <v>2</v>
      </c>
      <c r="F31">
        <v>2</v>
      </c>
    </row>
    <row r="32" spans="1:6">
      <c r="A32">
        <v>2008</v>
      </c>
      <c r="B32">
        <v>2009</v>
      </c>
      <c r="C32" t="s">
        <v>13</v>
      </c>
      <c r="D32" t="s">
        <v>8</v>
      </c>
      <c r="E32">
        <v>3</v>
      </c>
      <c r="F32">
        <v>3</v>
      </c>
    </row>
    <row r="33" spans="1:6">
      <c r="A33">
        <v>2008</v>
      </c>
      <c r="B33">
        <v>2009</v>
      </c>
      <c r="C33" t="s">
        <v>17</v>
      </c>
      <c r="D33" t="s">
        <v>23</v>
      </c>
      <c r="E33">
        <v>0</v>
      </c>
      <c r="F33">
        <v>0</v>
      </c>
    </row>
    <row r="34" spans="1:6">
      <c r="A34">
        <v>2008</v>
      </c>
      <c r="B34">
        <v>2009</v>
      </c>
      <c r="C34" t="s">
        <v>11</v>
      </c>
      <c r="D34" t="s">
        <v>6</v>
      </c>
      <c r="E34">
        <v>0</v>
      </c>
      <c r="F34">
        <v>3</v>
      </c>
    </row>
    <row r="35" spans="1:6">
      <c r="A35">
        <v>2008</v>
      </c>
      <c r="B35">
        <v>2009</v>
      </c>
      <c r="C35" t="s">
        <v>9</v>
      </c>
      <c r="D35" t="s">
        <v>22</v>
      </c>
      <c r="E35">
        <v>5</v>
      </c>
      <c r="F35">
        <v>1</v>
      </c>
    </row>
    <row r="36" spans="1:6">
      <c r="A36">
        <v>2008</v>
      </c>
      <c r="B36">
        <v>2009</v>
      </c>
      <c r="C36" t="s">
        <v>15</v>
      </c>
      <c r="D36" t="s">
        <v>18</v>
      </c>
      <c r="E36">
        <v>2</v>
      </c>
      <c r="F36">
        <v>0</v>
      </c>
    </row>
    <row r="37" spans="1:6">
      <c r="A37">
        <v>2008</v>
      </c>
      <c r="B37">
        <v>2009</v>
      </c>
      <c r="C37" t="s">
        <v>20</v>
      </c>
      <c r="D37" t="s">
        <v>14</v>
      </c>
      <c r="E37">
        <v>2</v>
      </c>
      <c r="F37">
        <v>1</v>
      </c>
    </row>
    <row r="38" spans="1:6">
      <c r="A38">
        <v>2008</v>
      </c>
      <c r="B38">
        <v>2009</v>
      </c>
      <c r="C38" t="s">
        <v>12</v>
      </c>
      <c r="D38" t="s">
        <v>9</v>
      </c>
      <c r="E38">
        <v>4</v>
      </c>
      <c r="F38">
        <v>0</v>
      </c>
    </row>
    <row r="39" spans="1:6">
      <c r="A39">
        <v>2008</v>
      </c>
      <c r="B39">
        <v>2009</v>
      </c>
      <c r="C39" t="s">
        <v>6</v>
      </c>
      <c r="D39" t="s">
        <v>19</v>
      </c>
      <c r="E39">
        <v>2</v>
      </c>
      <c r="F39">
        <v>5</v>
      </c>
    </row>
    <row r="40" spans="1:6">
      <c r="A40">
        <v>2008</v>
      </c>
      <c r="B40">
        <v>2009</v>
      </c>
      <c r="C40" t="s">
        <v>8</v>
      </c>
      <c r="D40" t="s">
        <v>20</v>
      </c>
      <c r="E40">
        <v>1</v>
      </c>
      <c r="F40">
        <v>0</v>
      </c>
    </row>
    <row r="41" spans="1:6">
      <c r="A41">
        <v>2008</v>
      </c>
      <c r="B41">
        <v>2009</v>
      </c>
      <c r="C41" t="s">
        <v>16</v>
      </c>
      <c r="D41" t="s">
        <v>15</v>
      </c>
      <c r="E41">
        <v>1</v>
      </c>
      <c r="F41">
        <v>1</v>
      </c>
    </row>
    <row r="42" spans="1:6">
      <c r="A42">
        <v>2008</v>
      </c>
      <c r="B42">
        <v>2009</v>
      </c>
      <c r="C42" t="s">
        <v>18</v>
      </c>
      <c r="D42" t="s">
        <v>11</v>
      </c>
      <c r="E42">
        <v>2</v>
      </c>
      <c r="F42">
        <v>0</v>
      </c>
    </row>
    <row r="43" spans="1:6">
      <c r="A43">
        <v>2008</v>
      </c>
      <c r="B43">
        <v>2009</v>
      </c>
      <c r="C43" t="s">
        <v>22</v>
      </c>
      <c r="D43" t="s">
        <v>21</v>
      </c>
      <c r="E43">
        <v>0</v>
      </c>
      <c r="F43">
        <v>1</v>
      </c>
    </row>
    <row r="44" spans="1:6">
      <c r="A44">
        <v>2008</v>
      </c>
      <c r="B44">
        <v>2009</v>
      </c>
      <c r="C44" t="s">
        <v>10</v>
      </c>
      <c r="D44" t="s">
        <v>7</v>
      </c>
      <c r="E44">
        <v>3</v>
      </c>
      <c r="F44">
        <v>0</v>
      </c>
    </row>
    <row r="45" spans="1:6">
      <c r="A45">
        <v>2008</v>
      </c>
      <c r="B45">
        <v>2009</v>
      </c>
      <c r="C45" t="s">
        <v>23</v>
      </c>
      <c r="D45" t="s">
        <v>14</v>
      </c>
      <c r="E45">
        <v>3</v>
      </c>
      <c r="F45">
        <v>1</v>
      </c>
    </row>
    <row r="46" spans="1:6">
      <c r="A46">
        <v>2008</v>
      </c>
      <c r="B46">
        <v>2009</v>
      </c>
      <c r="C46" t="s">
        <v>17</v>
      </c>
      <c r="D46" t="s">
        <v>13</v>
      </c>
      <c r="E46">
        <v>4</v>
      </c>
      <c r="F46">
        <v>1</v>
      </c>
    </row>
    <row r="47" spans="1:6">
      <c r="A47">
        <v>2008</v>
      </c>
      <c r="B47">
        <v>2009</v>
      </c>
      <c r="C47" t="s">
        <v>11</v>
      </c>
      <c r="D47" t="s">
        <v>8</v>
      </c>
      <c r="E47">
        <v>1</v>
      </c>
      <c r="F47">
        <v>0</v>
      </c>
    </row>
    <row r="48" spans="1:6">
      <c r="A48">
        <v>2008</v>
      </c>
      <c r="B48">
        <v>2009</v>
      </c>
      <c r="C48" t="s">
        <v>19</v>
      </c>
      <c r="D48" t="s">
        <v>17</v>
      </c>
      <c r="E48">
        <v>5</v>
      </c>
      <c r="F48">
        <v>4</v>
      </c>
    </row>
    <row r="49" spans="1:6">
      <c r="A49">
        <v>2008</v>
      </c>
      <c r="B49">
        <v>2009</v>
      </c>
      <c r="C49" t="s">
        <v>7</v>
      </c>
      <c r="D49" t="s">
        <v>22</v>
      </c>
      <c r="E49">
        <v>1</v>
      </c>
      <c r="F49">
        <v>0</v>
      </c>
    </row>
    <row r="50" spans="1:6">
      <c r="A50">
        <v>2008</v>
      </c>
      <c r="B50">
        <v>2009</v>
      </c>
      <c r="C50" t="s">
        <v>9</v>
      </c>
      <c r="D50" t="s">
        <v>6</v>
      </c>
      <c r="E50">
        <v>1</v>
      </c>
      <c r="F50">
        <v>0</v>
      </c>
    </row>
    <row r="51" spans="1:6">
      <c r="A51">
        <v>2008</v>
      </c>
      <c r="B51">
        <v>2009</v>
      </c>
      <c r="C51" t="s">
        <v>21</v>
      </c>
      <c r="D51" t="s">
        <v>16</v>
      </c>
      <c r="E51">
        <v>0</v>
      </c>
      <c r="F51">
        <v>1</v>
      </c>
    </row>
    <row r="52" spans="1:6">
      <c r="A52">
        <v>2008</v>
      </c>
      <c r="B52">
        <v>2009</v>
      </c>
      <c r="C52" t="s">
        <v>15</v>
      </c>
      <c r="D52" t="s">
        <v>12</v>
      </c>
      <c r="E52">
        <v>2</v>
      </c>
      <c r="F52">
        <v>3</v>
      </c>
    </row>
    <row r="53" spans="1:6">
      <c r="A53">
        <v>2008</v>
      </c>
      <c r="B53">
        <v>2009</v>
      </c>
      <c r="C53" t="s">
        <v>13</v>
      </c>
      <c r="D53" t="s">
        <v>23</v>
      </c>
      <c r="E53">
        <v>3</v>
      </c>
      <c r="F53">
        <v>0</v>
      </c>
    </row>
    <row r="54" spans="1:6">
      <c r="A54">
        <v>2008</v>
      </c>
      <c r="B54">
        <v>2009</v>
      </c>
      <c r="C54" t="s">
        <v>20</v>
      </c>
      <c r="D54" t="s">
        <v>18</v>
      </c>
      <c r="E54">
        <v>1</v>
      </c>
      <c r="F54">
        <v>1</v>
      </c>
    </row>
    <row r="55" spans="1:6">
      <c r="A55">
        <v>2008</v>
      </c>
      <c r="B55">
        <v>2009</v>
      </c>
      <c r="C55" t="s">
        <v>14</v>
      </c>
      <c r="D55" t="s">
        <v>10</v>
      </c>
      <c r="E55">
        <v>2</v>
      </c>
      <c r="F55">
        <v>1</v>
      </c>
    </row>
    <row r="56" spans="1:6">
      <c r="A56">
        <v>2008</v>
      </c>
      <c r="B56">
        <v>2009</v>
      </c>
      <c r="C56" t="s">
        <v>18</v>
      </c>
      <c r="D56" t="s">
        <v>14</v>
      </c>
      <c r="E56">
        <v>1</v>
      </c>
      <c r="F56">
        <v>2</v>
      </c>
    </row>
    <row r="57" spans="1:6">
      <c r="A57">
        <v>2008</v>
      </c>
      <c r="B57">
        <v>2009</v>
      </c>
      <c r="C57" t="s">
        <v>6</v>
      </c>
      <c r="D57" t="s">
        <v>15</v>
      </c>
      <c r="E57">
        <v>3</v>
      </c>
      <c r="F57">
        <v>3</v>
      </c>
    </row>
    <row r="58" spans="1:6">
      <c r="A58">
        <v>2008</v>
      </c>
      <c r="B58">
        <v>2009</v>
      </c>
      <c r="C58" t="s">
        <v>23</v>
      </c>
      <c r="D58" t="s">
        <v>19</v>
      </c>
      <c r="E58">
        <v>4</v>
      </c>
      <c r="F58">
        <v>1</v>
      </c>
    </row>
    <row r="59" spans="1:6">
      <c r="A59">
        <v>2008</v>
      </c>
      <c r="B59">
        <v>2009</v>
      </c>
      <c r="C59" t="s">
        <v>12</v>
      </c>
      <c r="D59" t="s">
        <v>21</v>
      </c>
      <c r="E59">
        <v>0</v>
      </c>
      <c r="F59">
        <v>1</v>
      </c>
    </row>
    <row r="60" spans="1:6">
      <c r="A60">
        <v>2008</v>
      </c>
      <c r="B60">
        <v>2009</v>
      </c>
      <c r="C60" t="s">
        <v>22</v>
      </c>
      <c r="D60" t="s">
        <v>11</v>
      </c>
      <c r="E60">
        <v>1</v>
      </c>
      <c r="F60">
        <v>2</v>
      </c>
    </row>
    <row r="61" spans="1:6">
      <c r="A61">
        <v>2008</v>
      </c>
      <c r="B61">
        <v>2009</v>
      </c>
      <c r="C61" t="s">
        <v>17</v>
      </c>
      <c r="D61" t="s">
        <v>20</v>
      </c>
      <c r="E61">
        <v>2</v>
      </c>
      <c r="F61">
        <v>1</v>
      </c>
    </row>
    <row r="62" spans="1:6">
      <c r="A62">
        <v>2008</v>
      </c>
      <c r="B62">
        <v>2009</v>
      </c>
      <c r="C62" t="s">
        <v>8</v>
      </c>
      <c r="D62" t="s">
        <v>10</v>
      </c>
      <c r="E62">
        <v>2</v>
      </c>
      <c r="F62">
        <v>2</v>
      </c>
    </row>
    <row r="63" spans="1:6">
      <c r="A63">
        <v>2008</v>
      </c>
      <c r="B63">
        <v>2009</v>
      </c>
      <c r="C63" t="s">
        <v>13</v>
      </c>
      <c r="D63" t="s">
        <v>9</v>
      </c>
      <c r="E63">
        <v>1</v>
      </c>
      <c r="F63">
        <v>1</v>
      </c>
    </row>
    <row r="64" spans="1:6">
      <c r="A64">
        <v>2008</v>
      </c>
      <c r="B64">
        <v>2009</v>
      </c>
      <c r="C64" t="s">
        <v>16</v>
      </c>
      <c r="D64" t="s">
        <v>7</v>
      </c>
      <c r="E64">
        <v>1</v>
      </c>
      <c r="F64">
        <v>2</v>
      </c>
    </row>
    <row r="65" spans="1:6">
      <c r="A65">
        <v>2008</v>
      </c>
      <c r="B65">
        <v>2009</v>
      </c>
      <c r="C65" t="s">
        <v>15</v>
      </c>
      <c r="D65" t="s">
        <v>22</v>
      </c>
      <c r="E65">
        <v>2</v>
      </c>
      <c r="F65">
        <v>2</v>
      </c>
    </row>
    <row r="66" spans="1:6">
      <c r="A66">
        <v>2008</v>
      </c>
      <c r="B66">
        <v>2009</v>
      </c>
      <c r="C66" t="s">
        <v>19</v>
      </c>
      <c r="D66" t="s">
        <v>13</v>
      </c>
      <c r="E66">
        <v>3</v>
      </c>
      <c r="F66">
        <v>3</v>
      </c>
    </row>
    <row r="67" spans="1:6">
      <c r="A67">
        <v>2008</v>
      </c>
      <c r="B67">
        <v>2009</v>
      </c>
      <c r="C67" t="s">
        <v>10</v>
      </c>
      <c r="D67" t="s">
        <v>18</v>
      </c>
      <c r="E67">
        <v>4</v>
      </c>
      <c r="F67">
        <v>1</v>
      </c>
    </row>
    <row r="68" spans="1:6">
      <c r="A68">
        <v>2008</v>
      </c>
      <c r="B68">
        <v>2009</v>
      </c>
      <c r="C68" t="s">
        <v>9</v>
      </c>
      <c r="D68" t="s">
        <v>17</v>
      </c>
      <c r="E68">
        <v>2</v>
      </c>
      <c r="F68">
        <v>5</v>
      </c>
    </row>
    <row r="69" spans="1:6">
      <c r="A69">
        <v>2008</v>
      </c>
      <c r="B69">
        <v>2009</v>
      </c>
      <c r="C69" t="s">
        <v>20</v>
      </c>
      <c r="D69" t="s">
        <v>12</v>
      </c>
      <c r="E69">
        <v>0</v>
      </c>
      <c r="F69">
        <v>2</v>
      </c>
    </row>
    <row r="70" spans="1:6">
      <c r="A70">
        <v>2008</v>
      </c>
      <c r="B70">
        <v>2009</v>
      </c>
      <c r="C70" t="s">
        <v>21</v>
      </c>
      <c r="D70" t="s">
        <v>23</v>
      </c>
      <c r="E70">
        <v>2</v>
      </c>
      <c r="F70">
        <v>1</v>
      </c>
    </row>
    <row r="71" spans="1:6">
      <c r="A71">
        <v>2008</v>
      </c>
      <c r="B71">
        <v>2009</v>
      </c>
      <c r="C71" t="s">
        <v>14</v>
      </c>
      <c r="D71" t="s">
        <v>6</v>
      </c>
      <c r="E71">
        <v>0</v>
      </c>
      <c r="F71">
        <v>1</v>
      </c>
    </row>
    <row r="72" spans="1:6">
      <c r="A72">
        <v>2008</v>
      </c>
      <c r="B72">
        <v>2009</v>
      </c>
      <c r="C72" t="s">
        <v>11</v>
      </c>
      <c r="D72" t="s">
        <v>16</v>
      </c>
      <c r="E72">
        <v>1</v>
      </c>
      <c r="F72">
        <v>0</v>
      </c>
    </row>
    <row r="73" spans="1:6">
      <c r="A73">
        <v>2008</v>
      </c>
      <c r="B73">
        <v>2009</v>
      </c>
      <c r="C73" t="s">
        <v>7</v>
      </c>
      <c r="D73" t="s">
        <v>8</v>
      </c>
      <c r="E73">
        <v>1</v>
      </c>
      <c r="F73">
        <v>1</v>
      </c>
    </row>
    <row r="74" spans="1:6">
      <c r="A74">
        <v>2008</v>
      </c>
      <c r="B74">
        <v>2009</v>
      </c>
      <c r="C74" t="s">
        <v>20</v>
      </c>
      <c r="D74" t="s">
        <v>14</v>
      </c>
      <c r="E74">
        <v>2</v>
      </c>
      <c r="F74">
        <v>1</v>
      </c>
    </row>
    <row r="75" spans="1:6">
      <c r="A75">
        <v>2008</v>
      </c>
      <c r="B75">
        <v>2009</v>
      </c>
      <c r="C75" t="s">
        <v>12</v>
      </c>
      <c r="D75" t="s">
        <v>11</v>
      </c>
      <c r="E75">
        <v>2</v>
      </c>
      <c r="F75">
        <v>0</v>
      </c>
    </row>
    <row r="76" spans="1:6">
      <c r="A76">
        <v>2008</v>
      </c>
      <c r="B76">
        <v>2009</v>
      </c>
      <c r="C76" t="s">
        <v>6</v>
      </c>
      <c r="D76" t="s">
        <v>10</v>
      </c>
      <c r="E76">
        <v>4</v>
      </c>
      <c r="F76">
        <v>2</v>
      </c>
    </row>
    <row r="77" spans="1:6">
      <c r="A77">
        <v>2008</v>
      </c>
      <c r="B77">
        <v>2009</v>
      </c>
      <c r="C77" t="s">
        <v>8</v>
      </c>
      <c r="D77" t="s">
        <v>18</v>
      </c>
      <c r="E77">
        <v>0</v>
      </c>
      <c r="F77">
        <v>0</v>
      </c>
    </row>
    <row r="78" spans="1:6">
      <c r="A78">
        <v>2008</v>
      </c>
      <c r="B78">
        <v>2009</v>
      </c>
      <c r="C78" t="s">
        <v>9</v>
      </c>
      <c r="D78" t="s">
        <v>19</v>
      </c>
      <c r="E78">
        <v>1</v>
      </c>
      <c r="F78">
        <v>1</v>
      </c>
    </row>
    <row r="79" spans="1:6">
      <c r="A79">
        <v>2008</v>
      </c>
      <c r="B79">
        <v>2009</v>
      </c>
      <c r="C79" t="s">
        <v>16</v>
      </c>
      <c r="D79" t="s">
        <v>20</v>
      </c>
      <c r="E79">
        <v>2</v>
      </c>
      <c r="F79">
        <v>3</v>
      </c>
    </row>
    <row r="80" spans="1:6">
      <c r="A80">
        <v>2008</v>
      </c>
      <c r="B80">
        <v>2009</v>
      </c>
      <c r="C80" t="s">
        <v>22</v>
      </c>
      <c r="D80" t="s">
        <v>14</v>
      </c>
      <c r="E80">
        <v>1</v>
      </c>
      <c r="F80">
        <v>0</v>
      </c>
    </row>
    <row r="81" spans="1:6">
      <c r="A81">
        <v>2008</v>
      </c>
      <c r="B81">
        <v>2009</v>
      </c>
      <c r="C81" t="s">
        <v>23</v>
      </c>
      <c r="D81" t="s">
        <v>15</v>
      </c>
      <c r="E81">
        <v>2</v>
      </c>
      <c r="F81">
        <v>0</v>
      </c>
    </row>
    <row r="82" spans="1:6">
      <c r="A82">
        <v>2008</v>
      </c>
      <c r="B82">
        <v>2009</v>
      </c>
      <c r="C82" t="s">
        <v>13</v>
      </c>
      <c r="D82" t="s">
        <v>21</v>
      </c>
      <c r="E82">
        <v>1</v>
      </c>
      <c r="F82">
        <v>1</v>
      </c>
    </row>
    <row r="83" spans="1:6">
      <c r="A83">
        <v>2008</v>
      </c>
      <c r="B83">
        <v>2009</v>
      </c>
      <c r="C83" t="s">
        <v>17</v>
      </c>
      <c r="D83" t="s">
        <v>7</v>
      </c>
      <c r="E83">
        <v>3</v>
      </c>
      <c r="F83">
        <v>0</v>
      </c>
    </row>
    <row r="84" spans="1:6">
      <c r="A84">
        <v>2008</v>
      </c>
      <c r="B84">
        <v>2009</v>
      </c>
      <c r="C84" t="s">
        <v>19</v>
      </c>
      <c r="D84" t="s">
        <v>12</v>
      </c>
      <c r="E84">
        <v>0</v>
      </c>
      <c r="F84">
        <v>2</v>
      </c>
    </row>
    <row r="85" spans="1:6">
      <c r="A85">
        <v>2008</v>
      </c>
      <c r="B85">
        <v>2009</v>
      </c>
      <c r="C85" t="s">
        <v>10</v>
      </c>
      <c r="D85" t="s">
        <v>22</v>
      </c>
      <c r="E85">
        <v>3</v>
      </c>
      <c r="F85">
        <v>0</v>
      </c>
    </row>
    <row r="86" spans="1:6">
      <c r="A86">
        <v>2008</v>
      </c>
      <c r="B86">
        <v>2009</v>
      </c>
      <c r="C86" t="s">
        <v>14</v>
      </c>
      <c r="D86" t="s">
        <v>8</v>
      </c>
      <c r="E86">
        <v>0</v>
      </c>
      <c r="F86">
        <v>3</v>
      </c>
    </row>
    <row r="87" spans="1:6">
      <c r="A87">
        <v>2008</v>
      </c>
      <c r="B87">
        <v>2009</v>
      </c>
      <c r="C87" t="s">
        <v>18</v>
      </c>
      <c r="D87" t="s">
        <v>16</v>
      </c>
      <c r="E87">
        <v>1</v>
      </c>
      <c r="F87">
        <v>1</v>
      </c>
    </row>
    <row r="88" spans="1:6">
      <c r="A88">
        <v>2008</v>
      </c>
      <c r="B88">
        <v>2009</v>
      </c>
      <c r="C88" t="s">
        <v>7</v>
      </c>
      <c r="D88" t="s">
        <v>23</v>
      </c>
      <c r="E88">
        <v>2</v>
      </c>
      <c r="F88">
        <v>0</v>
      </c>
    </row>
    <row r="89" spans="1:6">
      <c r="A89">
        <v>2008</v>
      </c>
      <c r="B89">
        <v>2009</v>
      </c>
      <c r="C89" t="s">
        <v>20</v>
      </c>
      <c r="D89" t="s">
        <v>6</v>
      </c>
      <c r="E89">
        <v>1</v>
      </c>
      <c r="F89">
        <v>2</v>
      </c>
    </row>
    <row r="90" spans="1:6">
      <c r="A90">
        <v>2008</v>
      </c>
      <c r="B90">
        <v>2009</v>
      </c>
      <c r="C90" t="s">
        <v>21</v>
      </c>
      <c r="D90" t="s">
        <v>9</v>
      </c>
      <c r="E90">
        <v>3</v>
      </c>
      <c r="F90">
        <v>0</v>
      </c>
    </row>
    <row r="91" spans="1:6">
      <c r="A91">
        <v>2008</v>
      </c>
      <c r="B91">
        <v>2009</v>
      </c>
      <c r="C91" t="s">
        <v>15</v>
      </c>
      <c r="D91" t="s">
        <v>17</v>
      </c>
      <c r="E91">
        <v>1</v>
      </c>
      <c r="F91">
        <v>3</v>
      </c>
    </row>
    <row r="92" spans="1:6">
      <c r="A92">
        <v>2008</v>
      </c>
      <c r="B92">
        <v>2009</v>
      </c>
      <c r="C92" t="s">
        <v>11</v>
      </c>
      <c r="D92" t="s">
        <v>13</v>
      </c>
      <c r="E92">
        <v>0</v>
      </c>
      <c r="F92">
        <v>1</v>
      </c>
    </row>
    <row r="93" spans="1:6">
      <c r="A93">
        <v>2008</v>
      </c>
      <c r="B93">
        <v>2009</v>
      </c>
      <c r="C93" t="s">
        <v>12</v>
      </c>
      <c r="D93" t="s">
        <v>10</v>
      </c>
      <c r="E93">
        <v>2</v>
      </c>
      <c r="F93">
        <v>0</v>
      </c>
    </row>
    <row r="94" spans="1:6">
      <c r="A94">
        <v>2008</v>
      </c>
      <c r="B94">
        <v>2009</v>
      </c>
      <c r="C94" t="s">
        <v>6</v>
      </c>
      <c r="D94" t="s">
        <v>18</v>
      </c>
      <c r="E94">
        <v>3</v>
      </c>
      <c r="F94">
        <v>1</v>
      </c>
    </row>
    <row r="95" spans="1:6">
      <c r="A95">
        <v>2008</v>
      </c>
      <c r="B95">
        <v>2009</v>
      </c>
      <c r="C95" t="s">
        <v>19</v>
      </c>
      <c r="D95" t="s">
        <v>21</v>
      </c>
      <c r="E95">
        <v>5</v>
      </c>
      <c r="F95">
        <v>1</v>
      </c>
    </row>
    <row r="96" spans="1:6">
      <c r="A96">
        <v>2008</v>
      </c>
      <c r="B96">
        <v>2009</v>
      </c>
      <c r="C96" t="s">
        <v>23</v>
      </c>
      <c r="D96" t="s">
        <v>11</v>
      </c>
      <c r="E96">
        <v>1</v>
      </c>
      <c r="F96">
        <v>3</v>
      </c>
    </row>
    <row r="97" spans="1:6">
      <c r="A97">
        <v>2008</v>
      </c>
      <c r="B97">
        <v>2009</v>
      </c>
      <c r="C97" t="s">
        <v>9</v>
      </c>
      <c r="D97" t="s">
        <v>7</v>
      </c>
      <c r="E97">
        <v>3</v>
      </c>
      <c r="F97">
        <v>0</v>
      </c>
    </row>
    <row r="98" spans="1:6">
      <c r="A98">
        <v>2008</v>
      </c>
      <c r="B98">
        <v>2009</v>
      </c>
      <c r="C98" t="s">
        <v>16</v>
      </c>
      <c r="D98" t="s">
        <v>8</v>
      </c>
      <c r="E98">
        <v>0</v>
      </c>
      <c r="F98">
        <v>2</v>
      </c>
    </row>
    <row r="99" spans="1:6">
      <c r="A99">
        <v>2008</v>
      </c>
      <c r="B99">
        <v>2009</v>
      </c>
      <c r="C99" t="s">
        <v>17</v>
      </c>
      <c r="D99" t="s">
        <v>14</v>
      </c>
      <c r="E99">
        <v>4</v>
      </c>
      <c r="F99">
        <v>1</v>
      </c>
    </row>
    <row r="100" spans="1:6">
      <c r="A100">
        <v>2008</v>
      </c>
      <c r="B100">
        <v>2009</v>
      </c>
      <c r="C100" t="s">
        <v>13</v>
      </c>
      <c r="D100" t="s">
        <v>15</v>
      </c>
      <c r="E100">
        <v>1</v>
      </c>
      <c r="F100">
        <v>1</v>
      </c>
    </row>
    <row r="101" spans="1:6">
      <c r="A101">
        <v>2008</v>
      </c>
      <c r="B101">
        <v>2009</v>
      </c>
      <c r="C101" t="s">
        <v>22</v>
      </c>
      <c r="D101" t="s">
        <v>20</v>
      </c>
      <c r="E101">
        <v>1</v>
      </c>
      <c r="F101">
        <v>2</v>
      </c>
    </row>
    <row r="102" spans="1:6">
      <c r="A102">
        <v>2008</v>
      </c>
      <c r="B102">
        <v>2009</v>
      </c>
      <c r="C102" t="s">
        <v>11</v>
      </c>
      <c r="D102" t="s">
        <v>9</v>
      </c>
      <c r="E102">
        <v>2</v>
      </c>
      <c r="F102">
        <v>1</v>
      </c>
    </row>
    <row r="103" spans="1:6">
      <c r="A103">
        <v>2008</v>
      </c>
      <c r="B103">
        <v>2009</v>
      </c>
      <c r="C103" t="s">
        <v>7</v>
      </c>
      <c r="D103" t="s">
        <v>13</v>
      </c>
      <c r="E103">
        <v>2</v>
      </c>
      <c r="F103">
        <v>1</v>
      </c>
    </row>
    <row r="104" spans="1:6">
      <c r="A104">
        <v>2008</v>
      </c>
      <c r="B104">
        <v>2009</v>
      </c>
      <c r="C104" t="s">
        <v>10</v>
      </c>
      <c r="D104" t="s">
        <v>16</v>
      </c>
      <c r="E104">
        <v>3</v>
      </c>
      <c r="F104">
        <v>0</v>
      </c>
    </row>
    <row r="105" spans="1:6">
      <c r="A105">
        <v>2008</v>
      </c>
      <c r="B105">
        <v>2009</v>
      </c>
      <c r="C105" t="s">
        <v>14</v>
      </c>
      <c r="D105" t="s">
        <v>12</v>
      </c>
      <c r="E105">
        <v>3</v>
      </c>
      <c r="F105">
        <v>3</v>
      </c>
    </row>
    <row r="106" spans="1:6">
      <c r="A106">
        <v>2008</v>
      </c>
      <c r="B106">
        <v>2009</v>
      </c>
      <c r="C106" t="s">
        <v>15</v>
      </c>
      <c r="D106" t="s">
        <v>19</v>
      </c>
      <c r="E106">
        <v>0</v>
      </c>
      <c r="F106">
        <v>0</v>
      </c>
    </row>
    <row r="107" spans="1:6">
      <c r="A107">
        <v>2008</v>
      </c>
      <c r="B107">
        <v>2009</v>
      </c>
      <c r="C107" t="s">
        <v>18</v>
      </c>
      <c r="D107" t="s">
        <v>22</v>
      </c>
      <c r="E107">
        <v>0</v>
      </c>
      <c r="F107">
        <v>2</v>
      </c>
    </row>
    <row r="108" spans="1:6">
      <c r="A108">
        <v>2008</v>
      </c>
      <c r="B108">
        <v>2009</v>
      </c>
      <c r="C108" t="s">
        <v>8</v>
      </c>
      <c r="D108" t="s">
        <v>6</v>
      </c>
      <c r="E108">
        <v>1</v>
      </c>
      <c r="F108">
        <v>2</v>
      </c>
    </row>
    <row r="109" spans="1:6">
      <c r="A109">
        <v>2008</v>
      </c>
      <c r="B109">
        <v>2009</v>
      </c>
      <c r="C109" t="s">
        <v>20</v>
      </c>
      <c r="D109" t="s">
        <v>23</v>
      </c>
      <c r="E109">
        <v>2</v>
      </c>
      <c r="F109">
        <v>2</v>
      </c>
    </row>
    <row r="110" spans="1:6">
      <c r="A110">
        <v>2008</v>
      </c>
      <c r="B110">
        <v>2009</v>
      </c>
      <c r="C110" t="s">
        <v>21</v>
      </c>
      <c r="D110" t="s">
        <v>17</v>
      </c>
      <c r="E110">
        <v>1</v>
      </c>
      <c r="F110">
        <v>0</v>
      </c>
    </row>
    <row r="111" spans="1:6">
      <c r="A111">
        <v>2008</v>
      </c>
      <c r="B111">
        <v>2009</v>
      </c>
      <c r="C111" t="s">
        <v>9</v>
      </c>
      <c r="D111" t="s">
        <v>15</v>
      </c>
      <c r="E111">
        <v>1</v>
      </c>
      <c r="F111">
        <v>1</v>
      </c>
    </row>
    <row r="112" spans="1:6">
      <c r="A112">
        <v>2008</v>
      </c>
      <c r="B112">
        <v>2009</v>
      </c>
      <c r="C112" t="s">
        <v>23</v>
      </c>
      <c r="D112" t="s">
        <v>18</v>
      </c>
      <c r="E112">
        <v>0</v>
      </c>
      <c r="F112">
        <v>0</v>
      </c>
    </row>
    <row r="113" spans="1:6">
      <c r="A113">
        <v>2008</v>
      </c>
      <c r="B113">
        <v>2009</v>
      </c>
      <c r="C113" t="s">
        <v>12</v>
      </c>
      <c r="D113" t="s">
        <v>8</v>
      </c>
      <c r="E113">
        <v>2</v>
      </c>
      <c r="F113">
        <v>1</v>
      </c>
    </row>
    <row r="114" spans="1:6">
      <c r="A114">
        <v>2008</v>
      </c>
      <c r="B114">
        <v>2009</v>
      </c>
      <c r="C114" t="s">
        <v>21</v>
      </c>
      <c r="D114" t="s">
        <v>7</v>
      </c>
      <c r="E114">
        <v>2</v>
      </c>
      <c r="F114">
        <v>1</v>
      </c>
    </row>
    <row r="115" spans="1:6">
      <c r="A115">
        <v>2008</v>
      </c>
      <c r="B115">
        <v>2009</v>
      </c>
      <c r="C115" t="s">
        <v>13</v>
      </c>
      <c r="D115" t="s">
        <v>20</v>
      </c>
      <c r="E115">
        <v>4</v>
      </c>
      <c r="F115">
        <v>0</v>
      </c>
    </row>
    <row r="116" spans="1:6">
      <c r="A116">
        <v>2008</v>
      </c>
      <c r="B116">
        <v>2009</v>
      </c>
      <c r="C116" t="s">
        <v>16</v>
      </c>
      <c r="D116" t="s">
        <v>14</v>
      </c>
      <c r="E116">
        <v>1</v>
      </c>
      <c r="F116">
        <v>0</v>
      </c>
    </row>
    <row r="117" spans="1:6">
      <c r="A117">
        <v>2008</v>
      </c>
      <c r="B117">
        <v>2009</v>
      </c>
      <c r="C117" t="s">
        <v>22</v>
      </c>
      <c r="D117" t="s">
        <v>6</v>
      </c>
      <c r="E117">
        <v>2</v>
      </c>
      <c r="F117">
        <v>2</v>
      </c>
    </row>
    <row r="118" spans="1:6">
      <c r="A118">
        <v>2008</v>
      </c>
      <c r="B118">
        <v>2009</v>
      </c>
      <c r="C118" t="s">
        <v>17</v>
      </c>
      <c r="D118" t="s">
        <v>10</v>
      </c>
      <c r="E118">
        <v>3</v>
      </c>
      <c r="F118">
        <v>2</v>
      </c>
    </row>
    <row r="119" spans="1:6">
      <c r="A119">
        <v>2008</v>
      </c>
      <c r="B119">
        <v>2009</v>
      </c>
      <c r="C119" t="s">
        <v>19</v>
      </c>
      <c r="D119" t="s">
        <v>11</v>
      </c>
      <c r="E119">
        <v>3</v>
      </c>
      <c r="F119">
        <v>1</v>
      </c>
    </row>
    <row r="120" spans="1:6">
      <c r="A120">
        <v>2008</v>
      </c>
      <c r="B120">
        <v>2009</v>
      </c>
      <c r="C120" t="s">
        <v>14</v>
      </c>
      <c r="D120" t="s">
        <v>13</v>
      </c>
      <c r="E120">
        <v>0</v>
      </c>
      <c r="F120">
        <v>1</v>
      </c>
    </row>
    <row r="121" spans="1:6">
      <c r="A121">
        <v>2008</v>
      </c>
      <c r="B121">
        <v>2009</v>
      </c>
      <c r="C121" t="s">
        <v>6</v>
      </c>
      <c r="D121" t="s">
        <v>16</v>
      </c>
      <c r="E121">
        <v>4</v>
      </c>
      <c r="F121">
        <v>1</v>
      </c>
    </row>
    <row r="122" spans="1:6">
      <c r="A122">
        <v>2008</v>
      </c>
      <c r="B122">
        <v>2009</v>
      </c>
      <c r="C122" t="s">
        <v>8</v>
      </c>
      <c r="D122" t="s">
        <v>22</v>
      </c>
      <c r="E122">
        <v>3</v>
      </c>
      <c r="F122">
        <v>1</v>
      </c>
    </row>
    <row r="123" spans="1:6">
      <c r="A123">
        <v>2008</v>
      </c>
      <c r="B123">
        <v>2009</v>
      </c>
      <c r="C123" t="s">
        <v>10</v>
      </c>
      <c r="D123" t="s">
        <v>23</v>
      </c>
      <c r="E123">
        <v>4</v>
      </c>
      <c r="F123">
        <v>1</v>
      </c>
    </row>
    <row r="124" spans="1:6">
      <c r="A124">
        <v>2008</v>
      </c>
      <c r="B124">
        <v>2009</v>
      </c>
      <c r="C124" t="s">
        <v>20</v>
      </c>
      <c r="D124" t="s">
        <v>9</v>
      </c>
      <c r="E124">
        <v>4</v>
      </c>
      <c r="F124">
        <v>0</v>
      </c>
    </row>
    <row r="125" spans="1:6">
      <c r="A125">
        <v>2008</v>
      </c>
      <c r="B125">
        <v>2009</v>
      </c>
      <c r="C125" t="s">
        <v>15</v>
      </c>
      <c r="D125" t="s">
        <v>21</v>
      </c>
      <c r="E125">
        <v>2</v>
      </c>
      <c r="F125">
        <v>3</v>
      </c>
    </row>
    <row r="126" spans="1:6">
      <c r="A126">
        <v>2008</v>
      </c>
      <c r="B126">
        <v>2009</v>
      </c>
      <c r="C126" t="s">
        <v>18</v>
      </c>
      <c r="D126" t="s">
        <v>12</v>
      </c>
      <c r="E126">
        <v>2</v>
      </c>
      <c r="F126">
        <v>1</v>
      </c>
    </row>
    <row r="127" spans="1:6">
      <c r="A127">
        <v>2008</v>
      </c>
      <c r="B127">
        <v>2009</v>
      </c>
      <c r="C127" t="s">
        <v>11</v>
      </c>
      <c r="D127" t="s">
        <v>17</v>
      </c>
      <c r="E127">
        <v>1</v>
      </c>
      <c r="F127">
        <v>3</v>
      </c>
    </row>
    <row r="128" spans="1:6">
      <c r="A128">
        <v>2008</v>
      </c>
      <c r="B128">
        <v>2009</v>
      </c>
      <c r="C128" t="s">
        <v>7</v>
      </c>
      <c r="D128" t="s">
        <v>19</v>
      </c>
      <c r="E128">
        <v>2</v>
      </c>
      <c r="F128">
        <v>1</v>
      </c>
    </row>
    <row r="129" spans="1:6">
      <c r="A129">
        <v>2008</v>
      </c>
      <c r="B129">
        <v>2009</v>
      </c>
      <c r="C129" t="s">
        <v>21</v>
      </c>
      <c r="D129" t="s">
        <v>11</v>
      </c>
      <c r="E129">
        <v>2</v>
      </c>
      <c r="F129">
        <v>1</v>
      </c>
    </row>
    <row r="130" spans="1:6">
      <c r="A130">
        <v>2008</v>
      </c>
      <c r="B130">
        <v>2009</v>
      </c>
      <c r="C130" t="s">
        <v>19</v>
      </c>
      <c r="D130" t="s">
        <v>20</v>
      </c>
      <c r="E130">
        <v>5</v>
      </c>
      <c r="F130">
        <v>0</v>
      </c>
    </row>
    <row r="131" spans="1:6">
      <c r="A131">
        <v>2008</v>
      </c>
      <c r="B131">
        <v>2009</v>
      </c>
      <c r="C131" t="s">
        <v>12</v>
      </c>
      <c r="D131" t="s">
        <v>6</v>
      </c>
      <c r="E131">
        <v>0</v>
      </c>
      <c r="F131">
        <v>2</v>
      </c>
    </row>
    <row r="132" spans="1:6">
      <c r="A132">
        <v>2008</v>
      </c>
      <c r="B132">
        <v>2009</v>
      </c>
      <c r="C132" t="s">
        <v>9</v>
      </c>
      <c r="D132" t="s">
        <v>14</v>
      </c>
      <c r="E132">
        <v>3</v>
      </c>
      <c r="F132">
        <v>2</v>
      </c>
    </row>
    <row r="133" spans="1:6">
      <c r="A133">
        <v>2008</v>
      </c>
      <c r="B133">
        <v>2009</v>
      </c>
      <c r="C133" t="s">
        <v>22</v>
      </c>
      <c r="D133" t="s">
        <v>16</v>
      </c>
      <c r="E133">
        <v>1</v>
      </c>
      <c r="F133">
        <v>3</v>
      </c>
    </row>
    <row r="134" spans="1:6">
      <c r="A134">
        <v>2008</v>
      </c>
      <c r="B134">
        <v>2009</v>
      </c>
      <c r="C134" t="s">
        <v>17</v>
      </c>
      <c r="D134" t="s">
        <v>18</v>
      </c>
      <c r="E134">
        <v>3</v>
      </c>
      <c r="F134">
        <v>0</v>
      </c>
    </row>
    <row r="135" spans="1:6">
      <c r="A135">
        <v>2008</v>
      </c>
      <c r="B135">
        <v>2009</v>
      </c>
      <c r="C135" t="s">
        <v>23</v>
      </c>
      <c r="D135" t="s">
        <v>8</v>
      </c>
      <c r="E135">
        <v>2</v>
      </c>
      <c r="F135">
        <v>0</v>
      </c>
    </row>
    <row r="136" spans="1:6">
      <c r="A136">
        <v>2008</v>
      </c>
      <c r="B136">
        <v>2009</v>
      </c>
      <c r="C136" t="s">
        <v>15</v>
      </c>
      <c r="D136" t="s">
        <v>7</v>
      </c>
      <c r="E136">
        <v>1</v>
      </c>
      <c r="F136">
        <v>1</v>
      </c>
    </row>
    <row r="137" spans="1:6">
      <c r="A137">
        <v>2008</v>
      </c>
      <c r="B137">
        <v>2009</v>
      </c>
      <c r="C137" t="s">
        <v>13</v>
      </c>
      <c r="D137" t="s">
        <v>10</v>
      </c>
      <c r="E137">
        <v>0</v>
      </c>
      <c r="F137">
        <v>0</v>
      </c>
    </row>
    <row r="138" spans="1:6">
      <c r="A138">
        <v>2008</v>
      </c>
      <c r="B138">
        <v>2009</v>
      </c>
      <c r="C138" t="s">
        <v>6</v>
      </c>
      <c r="D138" t="s">
        <v>17</v>
      </c>
      <c r="E138">
        <v>2</v>
      </c>
      <c r="F138">
        <v>1</v>
      </c>
    </row>
    <row r="139" spans="1:6">
      <c r="A139">
        <v>2008</v>
      </c>
      <c r="B139">
        <v>2009</v>
      </c>
      <c r="C139" t="s">
        <v>8</v>
      </c>
      <c r="D139" t="s">
        <v>21</v>
      </c>
      <c r="E139">
        <v>1</v>
      </c>
      <c r="F139">
        <v>0</v>
      </c>
    </row>
    <row r="140" spans="1:6">
      <c r="A140">
        <v>2008</v>
      </c>
      <c r="B140">
        <v>2009</v>
      </c>
      <c r="C140" t="s">
        <v>20</v>
      </c>
      <c r="D140" t="s">
        <v>15</v>
      </c>
      <c r="E140">
        <v>4</v>
      </c>
      <c r="F140">
        <v>0</v>
      </c>
    </row>
    <row r="141" spans="1:6">
      <c r="A141">
        <v>2008</v>
      </c>
      <c r="B141">
        <v>2009</v>
      </c>
      <c r="C141" t="s">
        <v>14</v>
      </c>
      <c r="D141" t="s">
        <v>19</v>
      </c>
      <c r="E141">
        <v>1</v>
      </c>
      <c r="F141">
        <v>0</v>
      </c>
    </row>
    <row r="142" spans="1:6">
      <c r="A142">
        <v>2008</v>
      </c>
      <c r="B142">
        <v>2009</v>
      </c>
      <c r="C142" t="s">
        <v>16</v>
      </c>
      <c r="D142" t="s">
        <v>23</v>
      </c>
      <c r="E142">
        <v>0</v>
      </c>
      <c r="F142">
        <v>3</v>
      </c>
    </row>
    <row r="143" spans="1:6">
      <c r="A143">
        <v>2008</v>
      </c>
      <c r="B143">
        <v>2009</v>
      </c>
      <c r="C143" t="s">
        <v>18</v>
      </c>
      <c r="D143" t="s">
        <v>13</v>
      </c>
      <c r="E143">
        <v>0</v>
      </c>
      <c r="F143">
        <v>0</v>
      </c>
    </row>
    <row r="144" spans="1:6">
      <c r="A144">
        <v>2008</v>
      </c>
      <c r="B144">
        <v>2009</v>
      </c>
      <c r="C144" t="s">
        <v>22</v>
      </c>
      <c r="D144" t="s">
        <v>12</v>
      </c>
      <c r="E144">
        <v>1</v>
      </c>
      <c r="F144">
        <v>3</v>
      </c>
    </row>
    <row r="145" spans="1:6">
      <c r="A145">
        <v>2008</v>
      </c>
      <c r="B145">
        <v>2009</v>
      </c>
      <c r="C145" t="s">
        <v>10</v>
      </c>
      <c r="D145" t="s">
        <v>9</v>
      </c>
      <c r="E145">
        <v>2</v>
      </c>
      <c r="F145">
        <v>1</v>
      </c>
    </row>
    <row r="146" spans="1:6">
      <c r="A146">
        <v>2008</v>
      </c>
      <c r="B146">
        <v>2009</v>
      </c>
      <c r="C146" t="s">
        <v>11</v>
      </c>
      <c r="D146" t="s">
        <v>7</v>
      </c>
      <c r="E146">
        <v>1</v>
      </c>
      <c r="F146">
        <v>2</v>
      </c>
    </row>
    <row r="147" spans="1:6">
      <c r="A147">
        <v>2008</v>
      </c>
      <c r="B147">
        <v>2009</v>
      </c>
      <c r="C147" t="s">
        <v>13</v>
      </c>
      <c r="D147" t="s">
        <v>22</v>
      </c>
      <c r="E147">
        <v>2</v>
      </c>
      <c r="F147">
        <v>1</v>
      </c>
    </row>
    <row r="148" spans="1:6">
      <c r="A148">
        <v>2008</v>
      </c>
      <c r="B148">
        <v>2009</v>
      </c>
      <c r="C148" t="s">
        <v>19</v>
      </c>
      <c r="D148" t="s">
        <v>10</v>
      </c>
      <c r="E148">
        <v>2</v>
      </c>
      <c r="F148">
        <v>1</v>
      </c>
    </row>
    <row r="149" spans="1:6">
      <c r="A149">
        <v>2008</v>
      </c>
      <c r="B149">
        <v>2009</v>
      </c>
      <c r="C149" t="s">
        <v>7</v>
      </c>
      <c r="D149" t="s">
        <v>20</v>
      </c>
      <c r="E149">
        <v>1</v>
      </c>
      <c r="F149">
        <v>0</v>
      </c>
    </row>
    <row r="150" spans="1:6">
      <c r="A150">
        <v>2008</v>
      </c>
      <c r="B150">
        <v>2009</v>
      </c>
      <c r="C150" t="s">
        <v>23</v>
      </c>
      <c r="D150" t="s">
        <v>6</v>
      </c>
      <c r="E150">
        <v>2</v>
      </c>
      <c r="F150">
        <v>2</v>
      </c>
    </row>
    <row r="151" spans="1:6">
      <c r="A151">
        <v>2008</v>
      </c>
      <c r="B151">
        <v>2009</v>
      </c>
      <c r="C151" t="s">
        <v>12</v>
      </c>
      <c r="D151" t="s">
        <v>16</v>
      </c>
      <c r="E151">
        <v>1</v>
      </c>
      <c r="F151">
        <v>1</v>
      </c>
    </row>
    <row r="152" spans="1:6">
      <c r="A152">
        <v>2008</v>
      </c>
      <c r="B152">
        <v>2009</v>
      </c>
      <c r="C152" t="s">
        <v>9</v>
      </c>
      <c r="D152" t="s">
        <v>18</v>
      </c>
      <c r="E152">
        <v>1</v>
      </c>
      <c r="F152">
        <v>1</v>
      </c>
    </row>
    <row r="153" spans="1:6">
      <c r="A153">
        <v>2008</v>
      </c>
      <c r="B153">
        <v>2009</v>
      </c>
      <c r="C153" t="s">
        <v>21</v>
      </c>
      <c r="D153" t="s">
        <v>14</v>
      </c>
      <c r="E153">
        <v>4</v>
      </c>
      <c r="F153">
        <v>0</v>
      </c>
    </row>
    <row r="154" spans="1:6">
      <c r="A154">
        <v>2008</v>
      </c>
      <c r="B154">
        <v>2009</v>
      </c>
      <c r="C154" t="s">
        <v>15</v>
      </c>
      <c r="D154" t="s">
        <v>11</v>
      </c>
      <c r="E154">
        <v>1</v>
      </c>
      <c r="F154">
        <v>2</v>
      </c>
    </row>
    <row r="155" spans="1:6">
      <c r="A155">
        <v>2008</v>
      </c>
      <c r="B155">
        <v>2009</v>
      </c>
      <c r="C155" t="s">
        <v>17</v>
      </c>
      <c r="D155" t="s">
        <v>8</v>
      </c>
      <c r="E155">
        <v>1</v>
      </c>
      <c r="F155">
        <v>1</v>
      </c>
    </row>
    <row r="156" spans="1:6">
      <c r="A156">
        <v>2008</v>
      </c>
      <c r="B156">
        <v>2009</v>
      </c>
      <c r="C156" t="s">
        <v>7</v>
      </c>
      <c r="D156" t="s">
        <v>6</v>
      </c>
      <c r="E156">
        <v>1</v>
      </c>
      <c r="F156">
        <v>0</v>
      </c>
    </row>
    <row r="157" spans="1:6">
      <c r="A157">
        <v>2008</v>
      </c>
      <c r="B157">
        <v>2009</v>
      </c>
      <c r="C157" t="s">
        <v>9</v>
      </c>
      <c r="D157" t="s">
        <v>8</v>
      </c>
      <c r="E157">
        <v>1</v>
      </c>
      <c r="F157">
        <v>0</v>
      </c>
    </row>
    <row r="158" spans="1:6">
      <c r="A158">
        <v>2008</v>
      </c>
      <c r="B158">
        <v>2009</v>
      </c>
      <c r="C158" t="s">
        <v>11</v>
      </c>
      <c r="D158" t="s">
        <v>10</v>
      </c>
      <c r="E158">
        <v>1</v>
      </c>
      <c r="F158">
        <v>1</v>
      </c>
    </row>
    <row r="159" spans="1:6">
      <c r="A159">
        <v>2008</v>
      </c>
      <c r="B159">
        <v>2009</v>
      </c>
      <c r="C159" t="s">
        <v>13</v>
      </c>
      <c r="D159" t="s">
        <v>12</v>
      </c>
      <c r="E159">
        <v>1</v>
      </c>
      <c r="F159">
        <v>1</v>
      </c>
    </row>
    <row r="160" spans="1:6">
      <c r="A160">
        <v>2008</v>
      </c>
      <c r="B160">
        <v>2009</v>
      </c>
      <c r="C160" t="s">
        <v>21</v>
      </c>
      <c r="D160" t="s">
        <v>20</v>
      </c>
      <c r="E160">
        <v>2</v>
      </c>
      <c r="F160">
        <v>1</v>
      </c>
    </row>
    <row r="161" spans="1:6">
      <c r="A161">
        <v>2008</v>
      </c>
      <c r="B161">
        <v>2009</v>
      </c>
      <c r="C161" t="s">
        <v>17</v>
      </c>
      <c r="D161" t="s">
        <v>16</v>
      </c>
      <c r="E161">
        <v>2</v>
      </c>
      <c r="F161">
        <v>0</v>
      </c>
    </row>
    <row r="162" spans="1:6">
      <c r="A162">
        <v>2008</v>
      </c>
      <c r="B162">
        <v>2009</v>
      </c>
      <c r="C162" t="s">
        <v>23</v>
      </c>
      <c r="D162" t="s">
        <v>22</v>
      </c>
      <c r="E162">
        <v>2</v>
      </c>
      <c r="F162">
        <v>0</v>
      </c>
    </row>
    <row r="163" spans="1:6">
      <c r="A163">
        <v>2008</v>
      </c>
      <c r="B163">
        <v>2009</v>
      </c>
      <c r="C163" t="s">
        <v>15</v>
      </c>
      <c r="D163" t="s">
        <v>14</v>
      </c>
      <c r="E163">
        <v>2</v>
      </c>
      <c r="F163">
        <v>0</v>
      </c>
    </row>
    <row r="164" spans="1:6">
      <c r="A164">
        <v>2008</v>
      </c>
      <c r="B164">
        <v>2009</v>
      </c>
      <c r="C164" t="s">
        <v>19</v>
      </c>
      <c r="D164" t="s">
        <v>18</v>
      </c>
      <c r="E164">
        <v>1</v>
      </c>
      <c r="F164">
        <v>2</v>
      </c>
    </row>
    <row r="165" spans="1:6">
      <c r="A165">
        <v>2008</v>
      </c>
      <c r="B165">
        <v>2009</v>
      </c>
      <c r="C165" t="s">
        <v>18</v>
      </c>
      <c r="D165" t="s">
        <v>21</v>
      </c>
      <c r="E165">
        <v>1</v>
      </c>
      <c r="F165">
        <v>1</v>
      </c>
    </row>
    <row r="166" spans="1:6">
      <c r="A166">
        <v>2008</v>
      </c>
      <c r="B166">
        <v>2009</v>
      </c>
      <c r="C166" t="s">
        <v>8</v>
      </c>
      <c r="D166" t="s">
        <v>19</v>
      </c>
      <c r="E166">
        <v>1</v>
      </c>
      <c r="F166">
        <v>0</v>
      </c>
    </row>
    <row r="167" spans="1:6">
      <c r="A167">
        <v>2008</v>
      </c>
      <c r="B167">
        <v>2009</v>
      </c>
      <c r="C167" t="s">
        <v>14</v>
      </c>
      <c r="D167" t="s">
        <v>7</v>
      </c>
      <c r="E167">
        <v>3</v>
      </c>
      <c r="F167">
        <v>2</v>
      </c>
    </row>
    <row r="168" spans="1:6">
      <c r="A168">
        <v>2008</v>
      </c>
      <c r="B168">
        <v>2009</v>
      </c>
      <c r="C168" t="s">
        <v>12</v>
      </c>
      <c r="D168" t="s">
        <v>23</v>
      </c>
      <c r="E168">
        <v>2</v>
      </c>
      <c r="F168">
        <v>4</v>
      </c>
    </row>
    <row r="169" spans="1:6">
      <c r="A169">
        <v>2008</v>
      </c>
      <c r="B169">
        <v>2009</v>
      </c>
      <c r="C169" t="s">
        <v>10</v>
      </c>
      <c r="D169" t="s">
        <v>15</v>
      </c>
      <c r="E169">
        <v>2</v>
      </c>
      <c r="F169">
        <v>0</v>
      </c>
    </row>
    <row r="170" spans="1:6">
      <c r="A170">
        <v>2008</v>
      </c>
      <c r="B170">
        <v>2009</v>
      </c>
      <c r="C170" t="s">
        <v>22</v>
      </c>
      <c r="D170" t="s">
        <v>17</v>
      </c>
      <c r="E170">
        <v>1</v>
      </c>
      <c r="F170">
        <v>1</v>
      </c>
    </row>
    <row r="171" spans="1:6">
      <c r="A171">
        <v>2008</v>
      </c>
      <c r="B171">
        <v>2009</v>
      </c>
      <c r="C171" t="s">
        <v>20</v>
      </c>
      <c r="D171" t="s">
        <v>11</v>
      </c>
      <c r="E171">
        <v>2</v>
      </c>
      <c r="F171">
        <v>2</v>
      </c>
    </row>
    <row r="172" spans="1:6">
      <c r="A172">
        <v>2008</v>
      </c>
      <c r="B172">
        <v>2009</v>
      </c>
      <c r="C172" t="s">
        <v>16</v>
      </c>
      <c r="D172" t="s">
        <v>9</v>
      </c>
      <c r="E172">
        <v>3</v>
      </c>
      <c r="F172">
        <v>1</v>
      </c>
    </row>
    <row r="173" spans="1:6">
      <c r="A173">
        <v>2008</v>
      </c>
      <c r="B173">
        <v>2009</v>
      </c>
      <c r="C173" t="s">
        <v>6</v>
      </c>
      <c r="D173" t="s">
        <v>13</v>
      </c>
      <c r="E173">
        <v>3</v>
      </c>
      <c r="F173">
        <v>1</v>
      </c>
    </row>
    <row r="174" spans="1:6">
      <c r="A174">
        <v>2008</v>
      </c>
      <c r="B174">
        <v>2009</v>
      </c>
      <c r="C174" t="s">
        <v>17</v>
      </c>
      <c r="D174" t="s">
        <v>12</v>
      </c>
      <c r="E174">
        <v>1</v>
      </c>
      <c r="F174">
        <v>4</v>
      </c>
    </row>
    <row r="175" spans="1:6">
      <c r="A175">
        <v>2008</v>
      </c>
      <c r="B175">
        <v>2009</v>
      </c>
      <c r="C175" t="s">
        <v>21</v>
      </c>
      <c r="D175" t="s">
        <v>6</v>
      </c>
      <c r="E175">
        <v>2</v>
      </c>
      <c r="F175">
        <v>1</v>
      </c>
    </row>
    <row r="176" spans="1:6">
      <c r="A176">
        <v>2008</v>
      </c>
      <c r="B176">
        <v>2009</v>
      </c>
      <c r="C176" t="s">
        <v>15</v>
      </c>
      <c r="D176" t="s">
        <v>8</v>
      </c>
      <c r="E176">
        <v>2</v>
      </c>
      <c r="F176">
        <v>1</v>
      </c>
    </row>
    <row r="177" spans="1:6">
      <c r="A177">
        <v>2008</v>
      </c>
      <c r="B177">
        <v>2009</v>
      </c>
      <c r="C177" t="s">
        <v>20</v>
      </c>
      <c r="D177" t="s">
        <v>10</v>
      </c>
      <c r="E177">
        <v>0</v>
      </c>
      <c r="F177">
        <v>2</v>
      </c>
    </row>
    <row r="178" spans="1:6">
      <c r="A178">
        <v>2008</v>
      </c>
      <c r="B178">
        <v>2009</v>
      </c>
      <c r="C178" t="s">
        <v>9</v>
      </c>
      <c r="D178" t="s">
        <v>23</v>
      </c>
      <c r="E178">
        <v>3</v>
      </c>
      <c r="F178">
        <v>3</v>
      </c>
    </row>
    <row r="179" spans="1:6">
      <c r="A179">
        <v>2008</v>
      </c>
      <c r="B179">
        <v>2009</v>
      </c>
      <c r="C179" t="s">
        <v>11</v>
      </c>
      <c r="D179" t="s">
        <v>14</v>
      </c>
      <c r="E179">
        <v>0</v>
      </c>
      <c r="F179">
        <v>0</v>
      </c>
    </row>
    <row r="180" spans="1:6">
      <c r="A180">
        <v>2008</v>
      </c>
      <c r="B180">
        <v>2009</v>
      </c>
      <c r="C180" t="s">
        <v>19</v>
      </c>
      <c r="D180" t="s">
        <v>22</v>
      </c>
      <c r="E180">
        <v>1</v>
      </c>
      <c r="F180">
        <v>1</v>
      </c>
    </row>
    <row r="181" spans="1:6">
      <c r="A181">
        <v>2008</v>
      </c>
      <c r="B181">
        <v>2009</v>
      </c>
      <c r="C181" t="s">
        <v>13</v>
      </c>
      <c r="D181" t="s">
        <v>16</v>
      </c>
      <c r="E181">
        <v>1</v>
      </c>
      <c r="F181">
        <v>1</v>
      </c>
    </row>
    <row r="182" spans="1:6">
      <c r="A182">
        <v>2008</v>
      </c>
      <c r="B182">
        <v>2009</v>
      </c>
      <c r="C182" t="s">
        <v>7</v>
      </c>
      <c r="D182" t="s">
        <v>18</v>
      </c>
      <c r="E182">
        <v>2</v>
      </c>
      <c r="F182">
        <v>0</v>
      </c>
    </row>
    <row r="183" spans="1:6">
      <c r="A183">
        <v>2008</v>
      </c>
      <c r="B183">
        <v>2009</v>
      </c>
      <c r="C183" t="s">
        <v>8</v>
      </c>
      <c r="D183" t="s">
        <v>13</v>
      </c>
      <c r="E183">
        <v>1</v>
      </c>
      <c r="F183">
        <v>1</v>
      </c>
    </row>
    <row r="184" spans="1:6">
      <c r="A184">
        <v>2008</v>
      </c>
      <c r="B184">
        <v>2009</v>
      </c>
      <c r="C184" t="s">
        <v>16</v>
      </c>
      <c r="D184" t="s">
        <v>19</v>
      </c>
      <c r="E184">
        <v>2</v>
      </c>
      <c r="F184">
        <v>1</v>
      </c>
    </row>
    <row r="185" spans="1:6">
      <c r="A185">
        <v>2008</v>
      </c>
      <c r="B185">
        <v>2009</v>
      </c>
      <c r="C185" t="s">
        <v>22</v>
      </c>
      <c r="D185" t="s">
        <v>9</v>
      </c>
      <c r="E185">
        <v>3</v>
      </c>
      <c r="F185">
        <v>2</v>
      </c>
    </row>
    <row r="186" spans="1:6">
      <c r="A186">
        <v>2008</v>
      </c>
      <c r="B186">
        <v>2009</v>
      </c>
      <c r="C186" t="s">
        <v>14</v>
      </c>
      <c r="D186" t="s">
        <v>20</v>
      </c>
      <c r="E186">
        <v>0</v>
      </c>
      <c r="F186">
        <v>1</v>
      </c>
    </row>
    <row r="187" spans="1:6">
      <c r="A187">
        <v>2008</v>
      </c>
      <c r="B187">
        <v>2009</v>
      </c>
      <c r="C187" t="s">
        <v>10</v>
      </c>
      <c r="D187" t="s">
        <v>21</v>
      </c>
      <c r="E187">
        <v>2</v>
      </c>
      <c r="F187">
        <v>1</v>
      </c>
    </row>
    <row r="188" spans="1:6">
      <c r="A188">
        <v>2008</v>
      </c>
      <c r="B188">
        <v>2009</v>
      </c>
      <c r="C188" t="s">
        <v>18</v>
      </c>
      <c r="D188" t="s">
        <v>15</v>
      </c>
      <c r="E188">
        <v>1</v>
      </c>
      <c r="F188">
        <v>1</v>
      </c>
    </row>
    <row r="189" spans="1:6">
      <c r="A189">
        <v>2008</v>
      </c>
      <c r="B189">
        <v>2009</v>
      </c>
      <c r="C189" t="s">
        <v>23</v>
      </c>
      <c r="D189" t="s">
        <v>17</v>
      </c>
      <c r="E189">
        <v>3</v>
      </c>
      <c r="F189">
        <v>3</v>
      </c>
    </row>
    <row r="190" spans="1:6">
      <c r="A190">
        <v>2008</v>
      </c>
      <c r="B190">
        <v>2009</v>
      </c>
      <c r="C190" t="s">
        <v>6</v>
      </c>
      <c r="D190" t="s">
        <v>11</v>
      </c>
      <c r="E190">
        <v>1</v>
      </c>
      <c r="F190">
        <v>2</v>
      </c>
    </row>
    <row r="191" spans="1:6">
      <c r="A191">
        <v>2008</v>
      </c>
      <c r="B191">
        <v>2009</v>
      </c>
      <c r="C191" t="s">
        <v>12</v>
      </c>
      <c r="D191" t="s">
        <v>7</v>
      </c>
      <c r="E191">
        <v>1</v>
      </c>
      <c r="F191">
        <v>2</v>
      </c>
    </row>
    <row r="192" spans="1:6">
      <c r="A192">
        <v>2008</v>
      </c>
      <c r="B192">
        <v>2009</v>
      </c>
      <c r="C192" t="s">
        <v>11</v>
      </c>
      <c r="D192" t="s">
        <v>18</v>
      </c>
      <c r="E192">
        <v>1</v>
      </c>
      <c r="F192">
        <v>1</v>
      </c>
    </row>
    <row r="193" spans="1:6">
      <c r="A193">
        <v>2008</v>
      </c>
      <c r="B193">
        <v>2009</v>
      </c>
      <c r="C193" t="s">
        <v>20</v>
      </c>
      <c r="D193" t="s">
        <v>8</v>
      </c>
      <c r="E193">
        <v>1</v>
      </c>
      <c r="F193">
        <v>2</v>
      </c>
    </row>
    <row r="194" spans="1:6">
      <c r="A194">
        <v>2008</v>
      </c>
      <c r="B194">
        <v>2009</v>
      </c>
      <c r="C194" t="s">
        <v>9</v>
      </c>
      <c r="D194" t="s">
        <v>12</v>
      </c>
      <c r="E194">
        <v>1</v>
      </c>
      <c r="F194">
        <v>0</v>
      </c>
    </row>
    <row r="195" spans="1:6">
      <c r="A195">
        <v>2008</v>
      </c>
      <c r="B195">
        <v>2009</v>
      </c>
      <c r="C195" t="s">
        <v>15</v>
      </c>
      <c r="D195" t="s">
        <v>16</v>
      </c>
      <c r="E195">
        <v>3</v>
      </c>
      <c r="F195">
        <v>2</v>
      </c>
    </row>
    <row r="196" spans="1:6">
      <c r="A196">
        <v>2008</v>
      </c>
      <c r="B196">
        <v>2009</v>
      </c>
      <c r="C196" t="s">
        <v>21</v>
      </c>
      <c r="D196" t="s">
        <v>22</v>
      </c>
      <c r="E196">
        <v>2</v>
      </c>
      <c r="F196">
        <v>1</v>
      </c>
    </row>
    <row r="197" spans="1:6">
      <c r="A197">
        <v>2008</v>
      </c>
      <c r="B197">
        <v>2009</v>
      </c>
      <c r="C197" t="s">
        <v>13</v>
      </c>
      <c r="D197" t="s">
        <v>17</v>
      </c>
      <c r="E197">
        <v>0</v>
      </c>
      <c r="F197">
        <v>0</v>
      </c>
    </row>
    <row r="198" spans="1:6">
      <c r="A198">
        <v>2008</v>
      </c>
      <c r="B198">
        <v>2009</v>
      </c>
      <c r="C198" t="s">
        <v>19</v>
      </c>
      <c r="D198" t="s">
        <v>6</v>
      </c>
      <c r="E198">
        <v>0</v>
      </c>
      <c r="F198">
        <v>0</v>
      </c>
    </row>
    <row r="199" spans="1:6">
      <c r="A199">
        <v>2008</v>
      </c>
      <c r="B199">
        <v>2009</v>
      </c>
      <c r="C199" t="s">
        <v>7</v>
      </c>
      <c r="D199" t="s">
        <v>10</v>
      </c>
      <c r="E199">
        <v>1</v>
      </c>
      <c r="F199">
        <v>3</v>
      </c>
    </row>
    <row r="200" spans="1:6">
      <c r="A200">
        <v>2008</v>
      </c>
      <c r="B200">
        <v>2009</v>
      </c>
      <c r="C200" t="s">
        <v>14</v>
      </c>
      <c r="D200" t="s">
        <v>23</v>
      </c>
      <c r="E200">
        <v>0</v>
      </c>
      <c r="F200">
        <v>2</v>
      </c>
    </row>
    <row r="201" spans="1:6">
      <c r="A201">
        <v>2008</v>
      </c>
      <c r="B201">
        <v>2009</v>
      </c>
      <c r="C201" t="s">
        <v>8</v>
      </c>
      <c r="D201" t="s">
        <v>11</v>
      </c>
      <c r="E201">
        <v>1</v>
      </c>
      <c r="F201">
        <v>0</v>
      </c>
    </row>
    <row r="202" spans="1:6">
      <c r="A202">
        <v>2008</v>
      </c>
      <c r="B202">
        <v>2009</v>
      </c>
      <c r="C202" t="s">
        <v>17</v>
      </c>
      <c r="D202" t="s">
        <v>19</v>
      </c>
      <c r="E202">
        <v>0</v>
      </c>
      <c r="F202">
        <v>0</v>
      </c>
    </row>
    <row r="203" spans="1:6">
      <c r="A203">
        <v>2008</v>
      </c>
      <c r="B203">
        <v>2009</v>
      </c>
      <c r="C203" t="s">
        <v>22</v>
      </c>
      <c r="D203" t="s">
        <v>7</v>
      </c>
      <c r="E203">
        <v>4</v>
      </c>
      <c r="F203">
        <v>1</v>
      </c>
    </row>
    <row r="204" spans="1:6">
      <c r="A204">
        <v>2008</v>
      </c>
      <c r="B204">
        <v>2009</v>
      </c>
      <c r="C204" t="s">
        <v>6</v>
      </c>
      <c r="D204" t="s">
        <v>9</v>
      </c>
      <c r="E204">
        <v>5</v>
      </c>
      <c r="F204">
        <v>1</v>
      </c>
    </row>
    <row r="205" spans="1:6">
      <c r="A205">
        <v>2008</v>
      </c>
      <c r="B205">
        <v>2009</v>
      </c>
      <c r="C205" t="s">
        <v>16</v>
      </c>
      <c r="D205" t="s">
        <v>21</v>
      </c>
      <c r="E205">
        <v>1</v>
      </c>
      <c r="F205">
        <v>3</v>
      </c>
    </row>
    <row r="206" spans="1:6">
      <c r="A206">
        <v>2008</v>
      </c>
      <c r="B206">
        <v>2009</v>
      </c>
      <c r="C206" t="s">
        <v>10</v>
      </c>
      <c r="D206" t="s">
        <v>14</v>
      </c>
      <c r="E206">
        <v>1</v>
      </c>
      <c r="F206">
        <v>0</v>
      </c>
    </row>
    <row r="207" spans="1:6">
      <c r="A207">
        <v>2008</v>
      </c>
      <c r="B207">
        <v>2009</v>
      </c>
      <c r="C207" t="s">
        <v>23</v>
      </c>
      <c r="D207" t="s">
        <v>13</v>
      </c>
      <c r="E207">
        <v>2</v>
      </c>
      <c r="F207">
        <v>1</v>
      </c>
    </row>
    <row r="208" spans="1:6">
      <c r="A208">
        <v>2008</v>
      </c>
      <c r="B208">
        <v>2009</v>
      </c>
      <c r="C208" t="s">
        <v>18</v>
      </c>
      <c r="D208" t="s">
        <v>20</v>
      </c>
      <c r="E208">
        <v>0</v>
      </c>
      <c r="F208">
        <v>0</v>
      </c>
    </row>
    <row r="209" spans="1:6">
      <c r="A209">
        <v>2008</v>
      </c>
      <c r="B209">
        <v>2009</v>
      </c>
      <c r="C209" t="s">
        <v>12</v>
      </c>
      <c r="D209" t="s">
        <v>15</v>
      </c>
      <c r="E209">
        <v>1</v>
      </c>
      <c r="F209">
        <v>1</v>
      </c>
    </row>
    <row r="210" spans="1:6">
      <c r="A210">
        <v>2008</v>
      </c>
      <c r="B210">
        <v>2009</v>
      </c>
      <c r="C210" t="s">
        <v>10</v>
      </c>
      <c r="D210" t="s">
        <v>8</v>
      </c>
      <c r="E210">
        <v>4</v>
      </c>
      <c r="F210">
        <v>3</v>
      </c>
    </row>
    <row r="211" spans="1:6">
      <c r="A211">
        <v>2008</v>
      </c>
      <c r="B211">
        <v>2009</v>
      </c>
      <c r="C211" t="s">
        <v>15</v>
      </c>
      <c r="D211" t="s">
        <v>6</v>
      </c>
      <c r="E211">
        <v>0</v>
      </c>
      <c r="F211">
        <v>3</v>
      </c>
    </row>
    <row r="212" spans="1:6">
      <c r="A212">
        <v>2008</v>
      </c>
      <c r="B212">
        <v>2009</v>
      </c>
      <c r="C212" t="s">
        <v>21</v>
      </c>
      <c r="D212" t="s">
        <v>12</v>
      </c>
      <c r="E212">
        <v>1</v>
      </c>
      <c r="F212">
        <v>0</v>
      </c>
    </row>
    <row r="213" spans="1:6">
      <c r="A213">
        <v>2008</v>
      </c>
      <c r="B213">
        <v>2009</v>
      </c>
      <c r="C213" t="s">
        <v>9</v>
      </c>
      <c r="D213" t="s">
        <v>13</v>
      </c>
      <c r="E213">
        <v>4</v>
      </c>
      <c r="F213">
        <v>4</v>
      </c>
    </row>
    <row r="214" spans="1:6">
      <c r="A214">
        <v>2008</v>
      </c>
      <c r="B214">
        <v>2009</v>
      </c>
      <c r="C214" t="s">
        <v>14</v>
      </c>
      <c r="D214" t="s">
        <v>18</v>
      </c>
      <c r="E214">
        <v>0</v>
      </c>
      <c r="F214">
        <v>1</v>
      </c>
    </row>
    <row r="215" spans="1:6">
      <c r="A215">
        <v>2008</v>
      </c>
      <c r="B215">
        <v>2009</v>
      </c>
      <c r="C215" t="s">
        <v>11</v>
      </c>
      <c r="D215" t="s">
        <v>22</v>
      </c>
      <c r="E215">
        <v>2</v>
      </c>
      <c r="F215">
        <v>4</v>
      </c>
    </row>
    <row r="216" spans="1:6">
      <c r="A216">
        <v>2008</v>
      </c>
      <c r="B216">
        <v>2009</v>
      </c>
      <c r="C216" t="s">
        <v>20</v>
      </c>
      <c r="D216" t="s">
        <v>17</v>
      </c>
      <c r="E216">
        <v>1</v>
      </c>
      <c r="F216">
        <v>1</v>
      </c>
    </row>
    <row r="217" spans="1:6">
      <c r="A217">
        <v>2008</v>
      </c>
      <c r="B217">
        <v>2009</v>
      </c>
      <c r="C217" t="s">
        <v>19</v>
      </c>
      <c r="D217" t="s">
        <v>23</v>
      </c>
      <c r="E217">
        <v>4</v>
      </c>
      <c r="F217">
        <v>0</v>
      </c>
    </row>
    <row r="218" spans="1:6">
      <c r="A218">
        <v>2008</v>
      </c>
      <c r="B218">
        <v>2009</v>
      </c>
      <c r="C218" t="s">
        <v>7</v>
      </c>
      <c r="D218" t="s">
        <v>16</v>
      </c>
      <c r="E218">
        <v>2</v>
      </c>
      <c r="F218">
        <v>0</v>
      </c>
    </row>
    <row r="219" spans="1:6">
      <c r="A219">
        <v>2008</v>
      </c>
      <c r="B219">
        <v>2009</v>
      </c>
      <c r="C219" t="s">
        <v>22</v>
      </c>
      <c r="D219" t="s">
        <v>15</v>
      </c>
      <c r="E219">
        <v>0</v>
      </c>
      <c r="F219">
        <v>1</v>
      </c>
    </row>
    <row r="220" spans="1:6">
      <c r="A220">
        <v>2008</v>
      </c>
      <c r="B220">
        <v>2009</v>
      </c>
      <c r="C220" t="s">
        <v>13</v>
      </c>
      <c r="D220" t="s">
        <v>19</v>
      </c>
      <c r="E220">
        <v>1</v>
      </c>
      <c r="F220">
        <v>0</v>
      </c>
    </row>
    <row r="221" spans="1:6">
      <c r="A221">
        <v>2008</v>
      </c>
      <c r="B221">
        <v>2009</v>
      </c>
      <c r="C221" t="s">
        <v>18</v>
      </c>
      <c r="D221" t="s">
        <v>10</v>
      </c>
      <c r="E221">
        <v>0</v>
      </c>
      <c r="F221">
        <v>3</v>
      </c>
    </row>
    <row r="222" spans="1:6">
      <c r="A222">
        <v>2008</v>
      </c>
      <c r="B222">
        <v>2009</v>
      </c>
      <c r="C222" t="s">
        <v>17</v>
      </c>
      <c r="D222" t="s">
        <v>9</v>
      </c>
      <c r="E222">
        <v>2</v>
      </c>
      <c r="F222">
        <v>2</v>
      </c>
    </row>
    <row r="223" spans="1:6">
      <c r="A223">
        <v>2008</v>
      </c>
      <c r="B223">
        <v>2009</v>
      </c>
      <c r="C223" t="s">
        <v>12</v>
      </c>
      <c r="D223" t="s">
        <v>20</v>
      </c>
      <c r="E223">
        <v>1</v>
      </c>
      <c r="F223">
        <v>1</v>
      </c>
    </row>
    <row r="224" spans="1:6">
      <c r="A224">
        <v>2008</v>
      </c>
      <c r="B224">
        <v>2009</v>
      </c>
      <c r="C224" t="s">
        <v>23</v>
      </c>
      <c r="D224" t="s">
        <v>21</v>
      </c>
      <c r="E224">
        <v>2</v>
      </c>
      <c r="F224">
        <v>0</v>
      </c>
    </row>
    <row r="225" spans="1:6">
      <c r="A225">
        <v>2008</v>
      </c>
      <c r="B225">
        <v>2009</v>
      </c>
      <c r="C225" t="s">
        <v>6</v>
      </c>
      <c r="D225" t="s">
        <v>14</v>
      </c>
      <c r="E225">
        <v>1</v>
      </c>
      <c r="F225">
        <v>0</v>
      </c>
    </row>
    <row r="226" spans="1:6">
      <c r="A226">
        <v>2008</v>
      </c>
      <c r="B226">
        <v>2009</v>
      </c>
      <c r="C226" t="s">
        <v>16</v>
      </c>
      <c r="D226" t="s">
        <v>11</v>
      </c>
      <c r="E226">
        <v>0</v>
      </c>
      <c r="F226">
        <v>2</v>
      </c>
    </row>
    <row r="227" spans="1:6">
      <c r="A227">
        <v>2008</v>
      </c>
      <c r="B227">
        <v>2009</v>
      </c>
      <c r="C227" t="s">
        <v>8</v>
      </c>
      <c r="D227" t="s">
        <v>7</v>
      </c>
      <c r="E227">
        <v>1</v>
      </c>
      <c r="F227">
        <v>2</v>
      </c>
    </row>
    <row r="228" spans="1:6">
      <c r="A228">
        <v>2008</v>
      </c>
      <c r="B228">
        <v>2009</v>
      </c>
      <c r="C228" t="s">
        <v>18</v>
      </c>
      <c r="D228" t="s">
        <v>8</v>
      </c>
      <c r="E228">
        <v>0</v>
      </c>
      <c r="F228">
        <v>2</v>
      </c>
    </row>
    <row r="229" spans="1:6">
      <c r="A229">
        <v>2008</v>
      </c>
      <c r="B229">
        <v>2009</v>
      </c>
      <c r="C229" t="s">
        <v>10</v>
      </c>
      <c r="D229" t="s">
        <v>6</v>
      </c>
      <c r="E229">
        <v>5</v>
      </c>
      <c r="F229">
        <v>1</v>
      </c>
    </row>
    <row r="230" spans="1:6">
      <c r="A230">
        <v>2008</v>
      </c>
      <c r="B230">
        <v>2009</v>
      </c>
      <c r="C230" t="s">
        <v>15</v>
      </c>
      <c r="D230" t="s">
        <v>23</v>
      </c>
      <c r="E230">
        <v>1</v>
      </c>
      <c r="F230">
        <v>2</v>
      </c>
    </row>
    <row r="231" spans="1:6">
      <c r="A231">
        <v>2008</v>
      </c>
      <c r="B231">
        <v>2009</v>
      </c>
      <c r="C231" t="s">
        <v>21</v>
      </c>
      <c r="D231" t="s">
        <v>13</v>
      </c>
      <c r="E231">
        <v>1</v>
      </c>
      <c r="F231">
        <v>3</v>
      </c>
    </row>
    <row r="232" spans="1:6">
      <c r="A232">
        <v>2008</v>
      </c>
      <c r="B232">
        <v>2009</v>
      </c>
      <c r="C232" t="s">
        <v>20</v>
      </c>
      <c r="D232" t="s">
        <v>16</v>
      </c>
      <c r="E232">
        <v>2</v>
      </c>
      <c r="F232">
        <v>1</v>
      </c>
    </row>
    <row r="233" spans="1:6">
      <c r="A233">
        <v>2008</v>
      </c>
      <c r="B233">
        <v>2009</v>
      </c>
      <c r="C233" t="s">
        <v>7</v>
      </c>
      <c r="D233" t="s">
        <v>17</v>
      </c>
      <c r="E233">
        <v>1</v>
      </c>
      <c r="F233">
        <v>0</v>
      </c>
    </row>
    <row r="234" spans="1:6">
      <c r="A234">
        <v>2008</v>
      </c>
      <c r="B234">
        <v>2009</v>
      </c>
      <c r="C234" t="s">
        <v>11</v>
      </c>
      <c r="D234" t="s">
        <v>12</v>
      </c>
      <c r="E234">
        <v>0</v>
      </c>
      <c r="F234">
        <v>2</v>
      </c>
    </row>
    <row r="235" spans="1:6">
      <c r="A235">
        <v>2008</v>
      </c>
      <c r="B235">
        <v>2009</v>
      </c>
      <c r="C235" t="s">
        <v>19</v>
      </c>
      <c r="D235" t="s">
        <v>9</v>
      </c>
      <c r="E235">
        <v>4</v>
      </c>
      <c r="F235">
        <v>1</v>
      </c>
    </row>
    <row r="236" spans="1:6">
      <c r="A236">
        <v>2008</v>
      </c>
      <c r="B236">
        <v>2009</v>
      </c>
      <c r="C236" t="s">
        <v>14</v>
      </c>
      <c r="D236" t="s">
        <v>22</v>
      </c>
      <c r="E236">
        <v>0</v>
      </c>
      <c r="F236">
        <v>0</v>
      </c>
    </row>
    <row r="237" spans="1:6">
      <c r="A237">
        <v>2008</v>
      </c>
      <c r="B237">
        <v>2009</v>
      </c>
      <c r="C237" t="s">
        <v>22</v>
      </c>
      <c r="D237" t="s">
        <v>10</v>
      </c>
      <c r="E237">
        <v>1</v>
      </c>
      <c r="F237">
        <v>2</v>
      </c>
    </row>
    <row r="238" spans="1:6">
      <c r="A238">
        <v>2008</v>
      </c>
      <c r="B238">
        <v>2009</v>
      </c>
      <c r="C238" t="s">
        <v>6</v>
      </c>
      <c r="D238" t="s">
        <v>20</v>
      </c>
      <c r="E238">
        <v>4</v>
      </c>
      <c r="F238">
        <v>0</v>
      </c>
    </row>
    <row r="239" spans="1:6">
      <c r="A239">
        <v>2008</v>
      </c>
      <c r="B239">
        <v>2009</v>
      </c>
      <c r="C239" t="s">
        <v>9</v>
      </c>
      <c r="D239" t="s">
        <v>21</v>
      </c>
      <c r="E239">
        <v>2</v>
      </c>
      <c r="F239">
        <v>0</v>
      </c>
    </row>
    <row r="240" spans="1:6">
      <c r="A240">
        <v>2008</v>
      </c>
      <c r="B240">
        <v>2009</v>
      </c>
      <c r="C240" t="s">
        <v>8</v>
      </c>
      <c r="D240" t="s">
        <v>14</v>
      </c>
      <c r="E240">
        <v>2</v>
      </c>
      <c r="F240">
        <v>0</v>
      </c>
    </row>
    <row r="241" spans="1:6">
      <c r="A241">
        <v>2008</v>
      </c>
      <c r="B241">
        <v>2009</v>
      </c>
      <c r="C241" t="s">
        <v>17</v>
      </c>
      <c r="D241" t="s">
        <v>15</v>
      </c>
      <c r="E241">
        <v>0</v>
      </c>
      <c r="F241">
        <v>3</v>
      </c>
    </row>
    <row r="242" spans="1:6">
      <c r="A242">
        <v>2008</v>
      </c>
      <c r="B242">
        <v>2009</v>
      </c>
      <c r="C242" t="s">
        <v>16</v>
      </c>
      <c r="D242" t="s">
        <v>18</v>
      </c>
      <c r="E242">
        <v>2</v>
      </c>
      <c r="F242">
        <v>1</v>
      </c>
    </row>
    <row r="243" spans="1:6">
      <c r="A243">
        <v>2008</v>
      </c>
      <c r="B243">
        <v>2009</v>
      </c>
      <c r="C243" t="s">
        <v>13</v>
      </c>
      <c r="D243" t="s">
        <v>11</v>
      </c>
      <c r="E243">
        <v>3</v>
      </c>
      <c r="F243">
        <v>1</v>
      </c>
    </row>
    <row r="244" spans="1:6">
      <c r="A244">
        <v>2008</v>
      </c>
      <c r="B244">
        <v>2009</v>
      </c>
      <c r="C244" t="s">
        <v>12</v>
      </c>
      <c r="D244" t="s">
        <v>19</v>
      </c>
      <c r="E244">
        <v>1</v>
      </c>
      <c r="F244">
        <v>1</v>
      </c>
    </row>
    <row r="245" spans="1:6">
      <c r="A245">
        <v>2008</v>
      </c>
      <c r="B245">
        <v>2009</v>
      </c>
      <c r="C245" t="s">
        <v>23</v>
      </c>
      <c r="D245" t="s">
        <v>7</v>
      </c>
      <c r="E245">
        <v>1</v>
      </c>
      <c r="F245">
        <v>0</v>
      </c>
    </row>
    <row r="246" spans="1:6">
      <c r="A246">
        <v>2008</v>
      </c>
      <c r="B246">
        <v>2009</v>
      </c>
      <c r="C246" t="s">
        <v>8</v>
      </c>
      <c r="D246" t="s">
        <v>16</v>
      </c>
      <c r="E246">
        <v>4</v>
      </c>
      <c r="F246">
        <v>0</v>
      </c>
    </row>
    <row r="247" spans="1:6">
      <c r="A247">
        <v>2008</v>
      </c>
      <c r="B247">
        <v>2009</v>
      </c>
      <c r="C247" t="s">
        <v>18</v>
      </c>
      <c r="D247" t="s">
        <v>6</v>
      </c>
      <c r="E247">
        <v>0</v>
      </c>
      <c r="F247">
        <v>1</v>
      </c>
    </row>
    <row r="248" spans="1:6">
      <c r="A248">
        <v>2008</v>
      </c>
      <c r="B248">
        <v>2009</v>
      </c>
      <c r="C248" t="s">
        <v>11</v>
      </c>
      <c r="D248" t="s">
        <v>23</v>
      </c>
      <c r="E248">
        <v>0</v>
      </c>
      <c r="F248">
        <v>3</v>
      </c>
    </row>
    <row r="249" spans="1:6">
      <c r="A249">
        <v>2008</v>
      </c>
      <c r="B249">
        <v>2009</v>
      </c>
      <c r="C249" t="s">
        <v>10</v>
      </c>
      <c r="D249" t="s">
        <v>12</v>
      </c>
      <c r="E249">
        <v>2</v>
      </c>
      <c r="F249">
        <v>1</v>
      </c>
    </row>
    <row r="250" spans="1:6">
      <c r="A250">
        <v>2008</v>
      </c>
      <c r="B250">
        <v>2009</v>
      </c>
      <c r="C250" t="s">
        <v>15</v>
      </c>
      <c r="D250" t="s">
        <v>13</v>
      </c>
      <c r="E250">
        <v>0</v>
      </c>
      <c r="F250">
        <v>2</v>
      </c>
    </row>
    <row r="251" spans="1:6">
      <c r="A251">
        <v>2008</v>
      </c>
      <c r="B251">
        <v>2009</v>
      </c>
      <c r="C251" t="s">
        <v>20</v>
      </c>
      <c r="D251" t="s">
        <v>22</v>
      </c>
      <c r="E251">
        <v>4</v>
      </c>
      <c r="F251">
        <v>1</v>
      </c>
    </row>
    <row r="252" spans="1:6">
      <c r="A252">
        <v>2008</v>
      </c>
      <c r="B252">
        <v>2009</v>
      </c>
      <c r="C252" t="s">
        <v>14</v>
      </c>
      <c r="D252" t="s">
        <v>17</v>
      </c>
      <c r="E252">
        <v>2</v>
      </c>
      <c r="F252">
        <v>2</v>
      </c>
    </row>
    <row r="253" spans="1:6">
      <c r="A253">
        <v>2008</v>
      </c>
      <c r="B253">
        <v>2009</v>
      </c>
      <c r="C253" t="s">
        <v>21</v>
      </c>
      <c r="D253" t="s">
        <v>19</v>
      </c>
      <c r="E253">
        <v>2</v>
      </c>
      <c r="F253">
        <v>1</v>
      </c>
    </row>
    <row r="254" spans="1:6">
      <c r="A254">
        <v>2008</v>
      </c>
      <c r="B254">
        <v>2009</v>
      </c>
      <c r="C254" t="s">
        <v>7</v>
      </c>
      <c r="D254" t="s">
        <v>9</v>
      </c>
      <c r="E254">
        <v>2</v>
      </c>
      <c r="F254">
        <v>1</v>
      </c>
    </row>
    <row r="255" spans="1:6">
      <c r="A255">
        <v>2008</v>
      </c>
      <c r="B255">
        <v>2009</v>
      </c>
      <c r="C255" t="s">
        <v>17</v>
      </c>
      <c r="D255" t="s">
        <v>21</v>
      </c>
      <c r="E255">
        <v>0</v>
      </c>
      <c r="F255">
        <v>1</v>
      </c>
    </row>
    <row r="256" spans="1:6">
      <c r="A256">
        <v>2008</v>
      </c>
      <c r="B256">
        <v>2009</v>
      </c>
      <c r="C256" t="s">
        <v>6</v>
      </c>
      <c r="D256" t="s">
        <v>8</v>
      </c>
      <c r="E256">
        <v>0</v>
      </c>
      <c r="F256">
        <v>1</v>
      </c>
    </row>
    <row r="257" spans="1:6">
      <c r="A257">
        <v>2008</v>
      </c>
      <c r="B257">
        <v>2009</v>
      </c>
      <c r="C257" t="s">
        <v>13</v>
      </c>
      <c r="D257" t="s">
        <v>7</v>
      </c>
      <c r="E257">
        <v>2</v>
      </c>
      <c r="F257">
        <v>0</v>
      </c>
    </row>
    <row r="258" spans="1:6">
      <c r="A258">
        <v>2008</v>
      </c>
      <c r="B258">
        <v>2009</v>
      </c>
      <c r="C258" t="s">
        <v>23</v>
      </c>
      <c r="D258" t="s">
        <v>20</v>
      </c>
      <c r="E258">
        <v>2</v>
      </c>
      <c r="F258">
        <v>0</v>
      </c>
    </row>
    <row r="259" spans="1:6">
      <c r="A259">
        <v>2008</v>
      </c>
      <c r="B259">
        <v>2009</v>
      </c>
      <c r="C259" t="s">
        <v>12</v>
      </c>
      <c r="D259" t="s">
        <v>14</v>
      </c>
      <c r="E259">
        <v>0</v>
      </c>
      <c r="F259">
        <v>1</v>
      </c>
    </row>
    <row r="260" spans="1:6">
      <c r="A260">
        <v>2008</v>
      </c>
      <c r="B260">
        <v>2009</v>
      </c>
      <c r="C260" t="s">
        <v>19</v>
      </c>
      <c r="D260" t="s">
        <v>15</v>
      </c>
      <c r="E260">
        <v>3</v>
      </c>
      <c r="F260">
        <v>2</v>
      </c>
    </row>
    <row r="261" spans="1:6">
      <c r="A261">
        <v>2008</v>
      </c>
      <c r="B261">
        <v>2009</v>
      </c>
      <c r="C261" t="s">
        <v>9</v>
      </c>
      <c r="D261" t="s">
        <v>11</v>
      </c>
      <c r="E261">
        <v>2</v>
      </c>
      <c r="F261">
        <v>1</v>
      </c>
    </row>
    <row r="262" spans="1:6">
      <c r="A262">
        <v>2008</v>
      </c>
      <c r="B262">
        <v>2009</v>
      </c>
      <c r="C262" t="s">
        <v>16</v>
      </c>
      <c r="D262" t="s">
        <v>10</v>
      </c>
      <c r="E262">
        <v>2</v>
      </c>
      <c r="F262">
        <v>0</v>
      </c>
    </row>
    <row r="263" spans="1:6">
      <c r="A263">
        <v>2008</v>
      </c>
      <c r="B263">
        <v>2009</v>
      </c>
      <c r="C263" t="s">
        <v>22</v>
      </c>
      <c r="D263" t="s">
        <v>18</v>
      </c>
      <c r="E263">
        <v>1</v>
      </c>
      <c r="F263">
        <v>1</v>
      </c>
    </row>
    <row r="264" spans="1:6">
      <c r="A264">
        <v>2008</v>
      </c>
      <c r="B264">
        <v>2009</v>
      </c>
      <c r="C264" t="s">
        <v>15</v>
      </c>
      <c r="D264" t="s">
        <v>9</v>
      </c>
      <c r="E264">
        <v>0</v>
      </c>
      <c r="F264">
        <v>2</v>
      </c>
    </row>
    <row r="265" spans="1:6">
      <c r="A265">
        <v>2008</v>
      </c>
      <c r="B265">
        <v>2009</v>
      </c>
      <c r="C265" t="s">
        <v>18</v>
      </c>
      <c r="D265" t="s">
        <v>23</v>
      </c>
      <c r="E265">
        <v>2</v>
      </c>
      <c r="F265">
        <v>2</v>
      </c>
    </row>
    <row r="266" spans="1:6">
      <c r="A266">
        <v>2008</v>
      </c>
      <c r="B266">
        <v>2009</v>
      </c>
      <c r="C266" t="s">
        <v>8</v>
      </c>
      <c r="D266" t="s">
        <v>12</v>
      </c>
      <c r="E266">
        <v>1</v>
      </c>
      <c r="F266">
        <v>2</v>
      </c>
    </row>
    <row r="267" spans="1:6">
      <c r="A267">
        <v>2008</v>
      </c>
      <c r="B267">
        <v>2009</v>
      </c>
      <c r="C267" t="s">
        <v>20</v>
      </c>
      <c r="D267" t="s">
        <v>13</v>
      </c>
      <c r="E267">
        <v>0</v>
      </c>
      <c r="F267">
        <v>2</v>
      </c>
    </row>
    <row r="268" spans="1:6">
      <c r="A268">
        <v>2008</v>
      </c>
      <c r="B268">
        <v>2009</v>
      </c>
      <c r="C268" t="s">
        <v>14</v>
      </c>
      <c r="D268" t="s">
        <v>16</v>
      </c>
      <c r="E268">
        <v>0</v>
      </c>
      <c r="F268">
        <v>0</v>
      </c>
    </row>
    <row r="269" spans="1:6">
      <c r="A269">
        <v>2008</v>
      </c>
      <c r="B269">
        <v>2009</v>
      </c>
      <c r="C269" t="s">
        <v>6</v>
      </c>
      <c r="D269" t="s">
        <v>22</v>
      </c>
      <c r="E269">
        <v>2</v>
      </c>
      <c r="F269">
        <v>1</v>
      </c>
    </row>
    <row r="270" spans="1:6">
      <c r="A270">
        <v>2008</v>
      </c>
      <c r="B270">
        <v>2009</v>
      </c>
      <c r="C270" t="s">
        <v>10</v>
      </c>
      <c r="D270" t="s">
        <v>17</v>
      </c>
      <c r="E270">
        <v>4</v>
      </c>
      <c r="F270">
        <v>0</v>
      </c>
    </row>
    <row r="271" spans="1:6">
      <c r="A271">
        <v>2008</v>
      </c>
      <c r="B271">
        <v>2009</v>
      </c>
      <c r="C271" t="s">
        <v>11</v>
      </c>
      <c r="D271" t="s">
        <v>19</v>
      </c>
      <c r="E271">
        <v>1</v>
      </c>
      <c r="F271">
        <v>0</v>
      </c>
    </row>
    <row r="272" spans="1:6">
      <c r="A272">
        <v>2008</v>
      </c>
      <c r="B272">
        <v>2009</v>
      </c>
      <c r="C272" t="s">
        <v>7</v>
      </c>
      <c r="D272" t="s">
        <v>21</v>
      </c>
      <c r="E272">
        <v>1</v>
      </c>
      <c r="F272">
        <v>1</v>
      </c>
    </row>
    <row r="273" spans="1:6">
      <c r="A273">
        <v>2008</v>
      </c>
      <c r="B273">
        <v>2009</v>
      </c>
      <c r="C273" t="s">
        <v>12</v>
      </c>
      <c r="D273" t="s">
        <v>18</v>
      </c>
      <c r="E273">
        <v>2</v>
      </c>
      <c r="F273">
        <v>2</v>
      </c>
    </row>
    <row r="274" spans="1:6">
      <c r="A274">
        <v>2008</v>
      </c>
      <c r="B274">
        <v>2009</v>
      </c>
      <c r="C274" t="s">
        <v>16</v>
      </c>
      <c r="D274" t="s">
        <v>6</v>
      </c>
      <c r="E274">
        <v>1</v>
      </c>
      <c r="F274">
        <v>3</v>
      </c>
    </row>
    <row r="275" spans="1:6">
      <c r="A275">
        <v>2008</v>
      </c>
      <c r="B275">
        <v>2009</v>
      </c>
      <c r="C275" t="s">
        <v>23</v>
      </c>
      <c r="D275" t="s">
        <v>10</v>
      </c>
      <c r="E275">
        <v>4</v>
      </c>
      <c r="F275">
        <v>1</v>
      </c>
    </row>
    <row r="276" spans="1:6">
      <c r="A276">
        <v>2008</v>
      </c>
      <c r="B276">
        <v>2009</v>
      </c>
      <c r="C276" t="s">
        <v>9</v>
      </c>
      <c r="D276" t="s">
        <v>20</v>
      </c>
      <c r="E276">
        <v>1</v>
      </c>
      <c r="F276">
        <v>1</v>
      </c>
    </row>
    <row r="277" spans="1:6">
      <c r="A277">
        <v>2008</v>
      </c>
      <c r="B277">
        <v>2009</v>
      </c>
      <c r="C277" t="s">
        <v>13</v>
      </c>
      <c r="D277" t="s">
        <v>14</v>
      </c>
      <c r="E277">
        <v>4</v>
      </c>
      <c r="F277">
        <v>0</v>
      </c>
    </row>
    <row r="278" spans="1:6">
      <c r="A278">
        <v>2008</v>
      </c>
      <c r="B278">
        <v>2009</v>
      </c>
      <c r="C278" t="s">
        <v>21</v>
      </c>
      <c r="D278" t="s">
        <v>15</v>
      </c>
      <c r="E278">
        <v>2</v>
      </c>
      <c r="F278">
        <v>0</v>
      </c>
    </row>
    <row r="279" spans="1:6">
      <c r="A279">
        <v>2008</v>
      </c>
      <c r="B279">
        <v>2009</v>
      </c>
      <c r="C279" t="s">
        <v>17</v>
      </c>
      <c r="D279" t="s">
        <v>11</v>
      </c>
      <c r="E279">
        <v>2</v>
      </c>
      <c r="F279">
        <v>0</v>
      </c>
    </row>
    <row r="280" spans="1:6">
      <c r="A280">
        <v>2008</v>
      </c>
      <c r="B280">
        <v>2009</v>
      </c>
      <c r="C280" t="s">
        <v>22</v>
      </c>
      <c r="D280" t="s">
        <v>8</v>
      </c>
      <c r="E280">
        <v>1</v>
      </c>
      <c r="F280">
        <v>0</v>
      </c>
    </row>
    <row r="281" spans="1:6">
      <c r="A281">
        <v>2008</v>
      </c>
      <c r="B281">
        <v>2009</v>
      </c>
      <c r="C281" t="s">
        <v>19</v>
      </c>
      <c r="D281" t="s">
        <v>7</v>
      </c>
      <c r="E281">
        <v>2</v>
      </c>
      <c r="F281">
        <v>0</v>
      </c>
    </row>
    <row r="282" spans="1:6">
      <c r="A282">
        <v>2008</v>
      </c>
      <c r="B282">
        <v>2009</v>
      </c>
      <c r="C282" t="s">
        <v>6</v>
      </c>
      <c r="D282" t="s">
        <v>12</v>
      </c>
      <c r="E282">
        <v>3</v>
      </c>
      <c r="F282">
        <v>0</v>
      </c>
    </row>
    <row r="283" spans="1:6">
      <c r="A283">
        <v>2008</v>
      </c>
      <c r="B283">
        <v>2009</v>
      </c>
      <c r="C283" t="s">
        <v>14</v>
      </c>
      <c r="D283" t="s">
        <v>9</v>
      </c>
      <c r="E283">
        <v>2</v>
      </c>
      <c r="F283">
        <v>3</v>
      </c>
    </row>
    <row r="284" spans="1:6">
      <c r="A284">
        <v>2008</v>
      </c>
      <c r="B284">
        <v>2009</v>
      </c>
      <c r="C284" t="s">
        <v>11</v>
      </c>
      <c r="D284" t="s">
        <v>21</v>
      </c>
      <c r="E284">
        <v>1</v>
      </c>
      <c r="F284">
        <v>2</v>
      </c>
    </row>
    <row r="285" spans="1:6">
      <c r="A285">
        <v>2008</v>
      </c>
      <c r="B285">
        <v>2009</v>
      </c>
      <c r="C285" t="s">
        <v>10</v>
      </c>
      <c r="D285" t="s">
        <v>13</v>
      </c>
      <c r="E285">
        <v>3</v>
      </c>
      <c r="F285">
        <v>0</v>
      </c>
    </row>
    <row r="286" spans="1:6">
      <c r="A286">
        <v>2008</v>
      </c>
      <c r="B286">
        <v>2009</v>
      </c>
      <c r="C286" t="s">
        <v>20</v>
      </c>
      <c r="D286" t="s">
        <v>19</v>
      </c>
      <c r="E286">
        <v>0</v>
      </c>
      <c r="F286">
        <v>5</v>
      </c>
    </row>
    <row r="287" spans="1:6">
      <c r="A287">
        <v>2008</v>
      </c>
      <c r="B287">
        <v>2009</v>
      </c>
      <c r="C287" t="s">
        <v>8</v>
      </c>
      <c r="D287" t="s">
        <v>23</v>
      </c>
      <c r="E287">
        <v>1</v>
      </c>
      <c r="F287">
        <v>2</v>
      </c>
    </row>
    <row r="288" spans="1:6">
      <c r="A288">
        <v>2008</v>
      </c>
      <c r="B288">
        <v>2009</v>
      </c>
      <c r="C288" t="s">
        <v>7</v>
      </c>
      <c r="D288" t="s">
        <v>15</v>
      </c>
      <c r="E288">
        <v>3</v>
      </c>
      <c r="F288">
        <v>1</v>
      </c>
    </row>
    <row r="289" spans="1:6">
      <c r="A289">
        <v>2008</v>
      </c>
      <c r="B289">
        <v>2009</v>
      </c>
      <c r="C289" t="s">
        <v>16</v>
      </c>
      <c r="D289" t="s">
        <v>22</v>
      </c>
      <c r="E289">
        <v>0</v>
      </c>
      <c r="F289">
        <v>1</v>
      </c>
    </row>
    <row r="290" spans="1:6">
      <c r="A290">
        <v>2008</v>
      </c>
      <c r="B290">
        <v>2009</v>
      </c>
      <c r="C290" t="s">
        <v>18</v>
      </c>
      <c r="D290" t="s">
        <v>17</v>
      </c>
      <c r="E290">
        <v>0</v>
      </c>
      <c r="F290">
        <v>2</v>
      </c>
    </row>
    <row r="291" spans="1:6">
      <c r="A291">
        <v>2008</v>
      </c>
      <c r="B291">
        <v>2009</v>
      </c>
      <c r="C291" t="s">
        <v>17</v>
      </c>
      <c r="D291" t="s">
        <v>6</v>
      </c>
      <c r="E291">
        <v>2</v>
      </c>
      <c r="F291">
        <v>2</v>
      </c>
    </row>
    <row r="292" spans="1:6">
      <c r="A292">
        <v>2008</v>
      </c>
      <c r="B292">
        <v>2009</v>
      </c>
      <c r="C292" t="s">
        <v>21</v>
      </c>
      <c r="D292" t="s">
        <v>8</v>
      </c>
      <c r="E292">
        <v>0</v>
      </c>
      <c r="F292">
        <v>0</v>
      </c>
    </row>
    <row r="293" spans="1:6">
      <c r="A293">
        <v>2008</v>
      </c>
      <c r="B293">
        <v>2009</v>
      </c>
      <c r="C293" t="s">
        <v>9</v>
      </c>
      <c r="D293" t="s">
        <v>10</v>
      </c>
      <c r="E293">
        <v>0</v>
      </c>
      <c r="F293">
        <v>5</v>
      </c>
    </row>
    <row r="294" spans="1:6">
      <c r="A294">
        <v>2008</v>
      </c>
      <c r="B294">
        <v>2009</v>
      </c>
      <c r="C294" t="s">
        <v>15</v>
      </c>
      <c r="D294" t="s">
        <v>20</v>
      </c>
      <c r="E294">
        <v>2</v>
      </c>
      <c r="F294">
        <v>0</v>
      </c>
    </row>
    <row r="295" spans="1:6">
      <c r="A295">
        <v>2008</v>
      </c>
      <c r="B295">
        <v>2009</v>
      </c>
      <c r="C295" t="s">
        <v>19</v>
      </c>
      <c r="D295" t="s">
        <v>14</v>
      </c>
      <c r="E295">
        <v>1</v>
      </c>
      <c r="F295">
        <v>3</v>
      </c>
    </row>
    <row r="296" spans="1:6">
      <c r="A296">
        <v>2008</v>
      </c>
      <c r="B296">
        <v>2009</v>
      </c>
      <c r="C296" t="s">
        <v>23</v>
      </c>
      <c r="D296" t="s">
        <v>16</v>
      </c>
      <c r="E296">
        <v>2</v>
      </c>
      <c r="F296">
        <v>0</v>
      </c>
    </row>
    <row r="297" spans="1:6">
      <c r="A297">
        <v>2008</v>
      </c>
      <c r="B297">
        <v>2009</v>
      </c>
      <c r="C297" t="s">
        <v>13</v>
      </c>
      <c r="D297" t="s">
        <v>18</v>
      </c>
      <c r="E297">
        <v>6</v>
      </c>
      <c r="F297">
        <v>0</v>
      </c>
    </row>
    <row r="298" spans="1:6">
      <c r="A298">
        <v>2008</v>
      </c>
      <c r="B298">
        <v>2009</v>
      </c>
      <c r="C298" t="s">
        <v>12</v>
      </c>
      <c r="D298" t="s">
        <v>22</v>
      </c>
      <c r="E298">
        <v>5</v>
      </c>
      <c r="F298">
        <v>0</v>
      </c>
    </row>
    <row r="299" spans="1:6">
      <c r="A299">
        <v>2008</v>
      </c>
      <c r="B299">
        <v>2009</v>
      </c>
      <c r="C299" t="s">
        <v>7</v>
      </c>
      <c r="D299" t="s">
        <v>11</v>
      </c>
      <c r="E299">
        <v>0</v>
      </c>
      <c r="F299">
        <v>1</v>
      </c>
    </row>
    <row r="300" spans="1:6">
      <c r="A300">
        <v>2008</v>
      </c>
      <c r="B300">
        <v>2009</v>
      </c>
      <c r="C300" t="s">
        <v>10</v>
      </c>
      <c r="D300" t="s">
        <v>19</v>
      </c>
      <c r="E300">
        <v>5</v>
      </c>
      <c r="F300">
        <v>1</v>
      </c>
    </row>
    <row r="301" spans="1:6">
      <c r="A301">
        <v>2008</v>
      </c>
      <c r="B301">
        <v>2009</v>
      </c>
      <c r="C301" t="s">
        <v>20</v>
      </c>
      <c r="D301" t="s">
        <v>7</v>
      </c>
      <c r="E301">
        <v>2</v>
      </c>
      <c r="F301">
        <v>3</v>
      </c>
    </row>
    <row r="302" spans="1:6">
      <c r="A302">
        <v>2008</v>
      </c>
      <c r="B302">
        <v>2009</v>
      </c>
      <c r="C302" t="s">
        <v>6</v>
      </c>
      <c r="D302" t="s">
        <v>23</v>
      </c>
      <c r="E302">
        <v>2</v>
      </c>
      <c r="F302">
        <v>1</v>
      </c>
    </row>
    <row r="303" spans="1:6">
      <c r="A303">
        <v>2008</v>
      </c>
      <c r="B303">
        <v>2009</v>
      </c>
      <c r="C303" t="s">
        <v>16</v>
      </c>
      <c r="D303" t="s">
        <v>12</v>
      </c>
      <c r="E303">
        <v>3</v>
      </c>
      <c r="F303">
        <v>0</v>
      </c>
    </row>
    <row r="304" spans="1:6">
      <c r="A304">
        <v>2008</v>
      </c>
      <c r="B304">
        <v>2009</v>
      </c>
      <c r="C304" t="s">
        <v>18</v>
      </c>
      <c r="D304" t="s">
        <v>9</v>
      </c>
      <c r="E304">
        <v>2</v>
      </c>
      <c r="F304">
        <v>2</v>
      </c>
    </row>
    <row r="305" spans="1:6">
      <c r="A305">
        <v>2008</v>
      </c>
      <c r="B305">
        <v>2009</v>
      </c>
      <c r="C305" t="s">
        <v>14</v>
      </c>
      <c r="D305" t="s">
        <v>21</v>
      </c>
      <c r="E305">
        <v>4</v>
      </c>
      <c r="F305">
        <v>0</v>
      </c>
    </row>
    <row r="306" spans="1:6">
      <c r="A306">
        <v>2008</v>
      </c>
      <c r="B306">
        <v>2009</v>
      </c>
      <c r="C306" t="s">
        <v>11</v>
      </c>
      <c r="D306" t="s">
        <v>15</v>
      </c>
      <c r="E306">
        <v>1</v>
      </c>
      <c r="F306">
        <v>1</v>
      </c>
    </row>
    <row r="307" spans="1:6">
      <c r="A307">
        <v>2008</v>
      </c>
      <c r="B307">
        <v>2009</v>
      </c>
      <c r="C307" t="s">
        <v>22</v>
      </c>
      <c r="D307" t="s">
        <v>13</v>
      </c>
      <c r="E307">
        <v>1</v>
      </c>
      <c r="F307">
        <v>1</v>
      </c>
    </row>
    <row r="308" spans="1:6">
      <c r="A308">
        <v>2008</v>
      </c>
      <c r="B308">
        <v>2009</v>
      </c>
      <c r="C308" t="s">
        <v>8</v>
      </c>
      <c r="D308" t="s">
        <v>17</v>
      </c>
      <c r="E308">
        <v>2</v>
      </c>
      <c r="F308">
        <v>3</v>
      </c>
    </row>
    <row r="309" spans="1:6">
      <c r="A309">
        <v>2009</v>
      </c>
      <c r="B309">
        <v>2010</v>
      </c>
      <c r="C309" t="s">
        <v>10</v>
      </c>
      <c r="D309" t="s">
        <v>23</v>
      </c>
      <c r="E309">
        <v>2</v>
      </c>
      <c r="F309">
        <v>0</v>
      </c>
    </row>
    <row r="310" spans="1:6">
      <c r="A310">
        <v>2009</v>
      </c>
      <c r="B310">
        <v>2010</v>
      </c>
      <c r="C310" t="s">
        <v>13</v>
      </c>
      <c r="D310" t="s">
        <v>11</v>
      </c>
      <c r="E310">
        <v>1</v>
      </c>
      <c r="F310">
        <v>0</v>
      </c>
    </row>
    <row r="311" spans="1:6">
      <c r="A311">
        <v>2009</v>
      </c>
      <c r="B311">
        <v>2010</v>
      </c>
      <c r="C311" t="s">
        <v>24</v>
      </c>
      <c r="D311" t="s">
        <v>8</v>
      </c>
      <c r="E311">
        <v>1</v>
      </c>
      <c r="F311">
        <v>2</v>
      </c>
    </row>
    <row r="312" spans="1:6">
      <c r="A312">
        <v>2009</v>
      </c>
      <c r="B312">
        <v>2010</v>
      </c>
      <c r="C312" t="s">
        <v>19</v>
      </c>
      <c r="D312" t="s">
        <v>20</v>
      </c>
      <c r="E312">
        <v>2</v>
      </c>
      <c r="F312">
        <v>3</v>
      </c>
    </row>
    <row r="313" spans="1:6">
      <c r="A313">
        <v>2009</v>
      </c>
      <c r="B313">
        <v>2010</v>
      </c>
      <c r="C313" t="s">
        <v>21</v>
      </c>
      <c r="D313" t="s">
        <v>9</v>
      </c>
      <c r="E313">
        <v>1</v>
      </c>
      <c r="F313">
        <v>0</v>
      </c>
    </row>
    <row r="314" spans="1:6">
      <c r="A314">
        <v>2009</v>
      </c>
      <c r="B314">
        <v>2010</v>
      </c>
      <c r="C314" t="s">
        <v>25</v>
      </c>
      <c r="D314" t="s">
        <v>12</v>
      </c>
      <c r="E314">
        <v>2</v>
      </c>
      <c r="F314">
        <v>2</v>
      </c>
    </row>
    <row r="315" spans="1:6">
      <c r="A315">
        <v>2009</v>
      </c>
      <c r="B315">
        <v>2010</v>
      </c>
      <c r="C315" t="s">
        <v>17</v>
      </c>
      <c r="D315" t="s">
        <v>6</v>
      </c>
      <c r="E315">
        <v>1</v>
      </c>
      <c r="F315">
        <v>1</v>
      </c>
    </row>
    <row r="316" spans="1:6">
      <c r="A316">
        <v>2009</v>
      </c>
      <c r="B316">
        <v>2010</v>
      </c>
      <c r="C316" t="s">
        <v>15</v>
      </c>
      <c r="D316" t="s">
        <v>22</v>
      </c>
      <c r="E316">
        <v>3</v>
      </c>
      <c r="F316">
        <v>3</v>
      </c>
    </row>
    <row r="317" spans="1:6">
      <c r="A317">
        <v>2009</v>
      </c>
      <c r="B317">
        <v>2010</v>
      </c>
      <c r="C317" t="s">
        <v>26</v>
      </c>
      <c r="D317" t="s">
        <v>7</v>
      </c>
      <c r="E317">
        <v>1</v>
      </c>
      <c r="F317">
        <v>1</v>
      </c>
    </row>
    <row r="318" spans="1:6">
      <c r="A318">
        <v>2009</v>
      </c>
      <c r="B318">
        <v>2010</v>
      </c>
      <c r="C318" t="s">
        <v>6</v>
      </c>
      <c r="D318" t="s">
        <v>19</v>
      </c>
      <c r="E318">
        <v>1</v>
      </c>
      <c r="F318">
        <v>1</v>
      </c>
    </row>
    <row r="319" spans="1:6">
      <c r="A319">
        <v>2009</v>
      </c>
      <c r="B319">
        <v>2010</v>
      </c>
      <c r="C319" t="s">
        <v>23</v>
      </c>
      <c r="D319" t="s">
        <v>26</v>
      </c>
      <c r="E319">
        <v>4</v>
      </c>
      <c r="F319">
        <v>2</v>
      </c>
    </row>
    <row r="320" spans="1:6">
      <c r="A320">
        <v>2009</v>
      </c>
      <c r="B320">
        <v>2010</v>
      </c>
      <c r="C320" t="s">
        <v>7</v>
      </c>
      <c r="D320" t="s">
        <v>13</v>
      </c>
      <c r="E320">
        <v>4</v>
      </c>
      <c r="F320">
        <v>1</v>
      </c>
    </row>
    <row r="321" spans="1:6">
      <c r="A321">
        <v>2009</v>
      </c>
      <c r="B321">
        <v>2010</v>
      </c>
      <c r="C321" t="s">
        <v>12</v>
      </c>
      <c r="D321" t="s">
        <v>17</v>
      </c>
      <c r="E321">
        <v>1</v>
      </c>
      <c r="F321">
        <v>0</v>
      </c>
    </row>
    <row r="322" spans="1:6">
      <c r="A322">
        <v>2009</v>
      </c>
      <c r="B322">
        <v>2010</v>
      </c>
      <c r="C322" t="s">
        <v>9</v>
      </c>
      <c r="D322" t="s">
        <v>25</v>
      </c>
      <c r="E322">
        <v>1</v>
      </c>
      <c r="F322">
        <v>1</v>
      </c>
    </row>
    <row r="323" spans="1:6">
      <c r="A323">
        <v>2009</v>
      </c>
      <c r="B323">
        <v>2010</v>
      </c>
      <c r="C323" t="s">
        <v>20</v>
      </c>
      <c r="D323" t="s">
        <v>24</v>
      </c>
      <c r="E323">
        <v>1</v>
      </c>
      <c r="F323">
        <v>1</v>
      </c>
    </row>
    <row r="324" spans="1:6">
      <c r="A324">
        <v>2009</v>
      </c>
      <c r="B324">
        <v>2010</v>
      </c>
      <c r="C324" t="s">
        <v>11</v>
      </c>
      <c r="D324" t="s">
        <v>10</v>
      </c>
      <c r="E324">
        <v>1</v>
      </c>
      <c r="F324">
        <v>3</v>
      </c>
    </row>
    <row r="325" spans="1:6">
      <c r="A325">
        <v>2009</v>
      </c>
      <c r="B325">
        <v>2010</v>
      </c>
      <c r="C325" t="s">
        <v>22</v>
      </c>
      <c r="D325" t="s">
        <v>21</v>
      </c>
      <c r="E325">
        <v>2</v>
      </c>
      <c r="F325">
        <v>1</v>
      </c>
    </row>
    <row r="326" spans="1:6">
      <c r="A326">
        <v>2009</v>
      </c>
      <c r="B326">
        <v>2010</v>
      </c>
      <c r="C326" t="s">
        <v>8</v>
      </c>
      <c r="D326" t="s">
        <v>15</v>
      </c>
      <c r="E326">
        <v>3</v>
      </c>
      <c r="F326">
        <v>0</v>
      </c>
    </row>
    <row r="327" spans="1:6">
      <c r="A327">
        <v>2009</v>
      </c>
      <c r="B327">
        <v>2010</v>
      </c>
      <c r="C327" t="s">
        <v>17</v>
      </c>
      <c r="D327" t="s">
        <v>8</v>
      </c>
      <c r="E327">
        <v>0</v>
      </c>
      <c r="F327">
        <v>0</v>
      </c>
    </row>
    <row r="328" spans="1:6">
      <c r="A328">
        <v>2009</v>
      </c>
      <c r="B328">
        <v>2010</v>
      </c>
      <c r="C328" t="s">
        <v>13</v>
      </c>
      <c r="D328" t="s">
        <v>23</v>
      </c>
      <c r="E328">
        <v>1</v>
      </c>
      <c r="F328">
        <v>1</v>
      </c>
    </row>
    <row r="329" spans="1:6">
      <c r="A329">
        <v>2009</v>
      </c>
      <c r="B329">
        <v>2010</v>
      </c>
      <c r="C329" t="s">
        <v>11</v>
      </c>
      <c r="D329" t="s">
        <v>20</v>
      </c>
      <c r="E329">
        <v>0</v>
      </c>
      <c r="F329">
        <v>0</v>
      </c>
    </row>
    <row r="330" spans="1:6">
      <c r="A330">
        <v>2009</v>
      </c>
      <c r="B330">
        <v>2010</v>
      </c>
      <c r="C330" t="s">
        <v>26</v>
      </c>
      <c r="D330" t="s">
        <v>12</v>
      </c>
      <c r="E330">
        <v>0</v>
      </c>
      <c r="F330">
        <v>5</v>
      </c>
    </row>
    <row r="331" spans="1:6">
      <c r="A331">
        <v>2009</v>
      </c>
      <c r="B331">
        <v>2010</v>
      </c>
      <c r="C331" t="s">
        <v>25</v>
      </c>
      <c r="D331" t="s">
        <v>6</v>
      </c>
      <c r="E331">
        <v>2</v>
      </c>
      <c r="F331">
        <v>1</v>
      </c>
    </row>
    <row r="332" spans="1:6">
      <c r="A332">
        <v>2009</v>
      </c>
      <c r="B332">
        <v>2010</v>
      </c>
      <c r="C332" t="s">
        <v>24</v>
      </c>
      <c r="D332" t="s">
        <v>9</v>
      </c>
      <c r="E332">
        <v>0</v>
      </c>
      <c r="F332">
        <v>2</v>
      </c>
    </row>
    <row r="333" spans="1:6">
      <c r="A333">
        <v>2009</v>
      </c>
      <c r="B333">
        <v>2010</v>
      </c>
      <c r="C333" t="s">
        <v>15</v>
      </c>
      <c r="D333" t="s">
        <v>21</v>
      </c>
      <c r="E333">
        <v>1</v>
      </c>
      <c r="F333">
        <v>0</v>
      </c>
    </row>
    <row r="334" spans="1:6">
      <c r="A334">
        <v>2009</v>
      </c>
      <c r="B334">
        <v>2010</v>
      </c>
      <c r="C334" t="s">
        <v>10</v>
      </c>
      <c r="D334" t="s">
        <v>7</v>
      </c>
      <c r="E334">
        <v>2</v>
      </c>
      <c r="F334">
        <v>4</v>
      </c>
    </row>
    <row r="335" spans="1:6">
      <c r="A335">
        <v>2009</v>
      </c>
      <c r="B335">
        <v>2010</v>
      </c>
      <c r="C335" t="s">
        <v>19</v>
      </c>
      <c r="D335" t="s">
        <v>22</v>
      </c>
      <c r="E335">
        <v>3</v>
      </c>
      <c r="F335">
        <v>0</v>
      </c>
    </row>
    <row r="336" spans="1:6">
      <c r="A336">
        <v>2009</v>
      </c>
      <c r="B336">
        <v>2010</v>
      </c>
      <c r="C336" t="s">
        <v>22</v>
      </c>
      <c r="D336" t="s">
        <v>25</v>
      </c>
      <c r="E336">
        <v>2</v>
      </c>
      <c r="F336">
        <v>0</v>
      </c>
    </row>
    <row r="337" spans="1:6">
      <c r="A337">
        <v>2009</v>
      </c>
      <c r="B337">
        <v>2010</v>
      </c>
      <c r="C337" t="s">
        <v>23</v>
      </c>
      <c r="D337" t="s">
        <v>24</v>
      </c>
      <c r="E337">
        <v>0</v>
      </c>
      <c r="F337">
        <v>0</v>
      </c>
    </row>
    <row r="338" spans="1:6">
      <c r="A338">
        <v>2009</v>
      </c>
      <c r="B338">
        <v>2010</v>
      </c>
      <c r="C338" t="s">
        <v>8</v>
      </c>
      <c r="D338" t="s">
        <v>26</v>
      </c>
      <c r="E338">
        <v>0</v>
      </c>
      <c r="F338">
        <v>1</v>
      </c>
    </row>
    <row r="339" spans="1:6">
      <c r="A339">
        <v>2009</v>
      </c>
      <c r="B339">
        <v>2010</v>
      </c>
      <c r="C339" t="s">
        <v>12</v>
      </c>
      <c r="D339" t="s">
        <v>15</v>
      </c>
      <c r="E339">
        <v>2</v>
      </c>
      <c r="F339">
        <v>1</v>
      </c>
    </row>
    <row r="340" spans="1:6">
      <c r="A340">
        <v>2009</v>
      </c>
      <c r="B340">
        <v>2010</v>
      </c>
      <c r="C340" t="s">
        <v>9</v>
      </c>
      <c r="D340" t="s">
        <v>17</v>
      </c>
      <c r="E340">
        <v>0</v>
      </c>
      <c r="F340">
        <v>1</v>
      </c>
    </row>
    <row r="341" spans="1:6">
      <c r="A341">
        <v>2009</v>
      </c>
      <c r="B341">
        <v>2010</v>
      </c>
      <c r="C341" t="s">
        <v>20</v>
      </c>
      <c r="D341" t="s">
        <v>13</v>
      </c>
      <c r="E341">
        <v>1</v>
      </c>
      <c r="F341">
        <v>1</v>
      </c>
    </row>
    <row r="342" spans="1:6">
      <c r="A342">
        <v>2009</v>
      </c>
      <c r="B342">
        <v>2010</v>
      </c>
      <c r="C342" t="s">
        <v>6</v>
      </c>
      <c r="D342" t="s">
        <v>10</v>
      </c>
      <c r="E342">
        <v>3</v>
      </c>
      <c r="F342">
        <v>0</v>
      </c>
    </row>
    <row r="343" spans="1:6">
      <c r="A343">
        <v>2009</v>
      </c>
      <c r="B343">
        <v>2010</v>
      </c>
      <c r="C343" t="s">
        <v>21</v>
      </c>
      <c r="D343" t="s">
        <v>19</v>
      </c>
      <c r="E343">
        <v>2</v>
      </c>
      <c r="F343">
        <v>3</v>
      </c>
    </row>
    <row r="344" spans="1:6">
      <c r="A344">
        <v>2009</v>
      </c>
      <c r="B344">
        <v>2010</v>
      </c>
      <c r="C344" t="s">
        <v>7</v>
      </c>
      <c r="D344" t="s">
        <v>11</v>
      </c>
      <c r="E344">
        <v>3</v>
      </c>
      <c r="F344">
        <v>1</v>
      </c>
    </row>
    <row r="345" spans="1:6">
      <c r="A345">
        <v>2009</v>
      </c>
      <c r="B345">
        <v>2010</v>
      </c>
      <c r="C345" t="s">
        <v>10</v>
      </c>
      <c r="D345" t="s">
        <v>12</v>
      </c>
      <c r="E345">
        <v>2</v>
      </c>
      <c r="F345">
        <v>3</v>
      </c>
    </row>
    <row r="346" spans="1:6">
      <c r="A346">
        <v>2009</v>
      </c>
      <c r="B346">
        <v>2010</v>
      </c>
      <c r="C346" t="s">
        <v>13</v>
      </c>
      <c r="D346" t="s">
        <v>6</v>
      </c>
      <c r="E346">
        <v>1</v>
      </c>
      <c r="F346">
        <v>5</v>
      </c>
    </row>
    <row r="347" spans="1:6">
      <c r="A347">
        <v>2009</v>
      </c>
      <c r="B347">
        <v>2010</v>
      </c>
      <c r="C347" t="s">
        <v>17</v>
      </c>
      <c r="D347" t="s">
        <v>15</v>
      </c>
      <c r="E347">
        <v>3</v>
      </c>
      <c r="F347">
        <v>0</v>
      </c>
    </row>
    <row r="348" spans="1:6">
      <c r="A348">
        <v>2009</v>
      </c>
      <c r="B348">
        <v>2010</v>
      </c>
      <c r="C348" t="s">
        <v>26</v>
      </c>
      <c r="D348" t="s">
        <v>20</v>
      </c>
      <c r="E348">
        <v>0</v>
      </c>
      <c r="F348">
        <v>2</v>
      </c>
    </row>
    <row r="349" spans="1:6">
      <c r="A349">
        <v>2009</v>
      </c>
      <c r="B349">
        <v>2010</v>
      </c>
      <c r="C349" t="s">
        <v>25</v>
      </c>
      <c r="D349" t="s">
        <v>21</v>
      </c>
      <c r="E349">
        <v>2</v>
      </c>
      <c r="F349">
        <v>1</v>
      </c>
    </row>
    <row r="350" spans="1:6">
      <c r="A350">
        <v>2009</v>
      </c>
      <c r="B350">
        <v>2010</v>
      </c>
      <c r="C350" t="s">
        <v>24</v>
      </c>
      <c r="D350" t="s">
        <v>22</v>
      </c>
      <c r="E350">
        <v>1</v>
      </c>
      <c r="F350">
        <v>0</v>
      </c>
    </row>
    <row r="351" spans="1:6">
      <c r="A351">
        <v>2009</v>
      </c>
      <c r="B351">
        <v>2010</v>
      </c>
      <c r="C351" t="s">
        <v>7</v>
      </c>
      <c r="D351" t="s">
        <v>23</v>
      </c>
      <c r="E351">
        <v>3</v>
      </c>
      <c r="F351">
        <v>1</v>
      </c>
    </row>
    <row r="352" spans="1:6">
      <c r="A352">
        <v>2009</v>
      </c>
      <c r="B352">
        <v>2010</v>
      </c>
      <c r="C352" t="s">
        <v>19</v>
      </c>
      <c r="D352" t="s">
        <v>9</v>
      </c>
      <c r="E352">
        <v>0</v>
      </c>
      <c r="F352">
        <v>0</v>
      </c>
    </row>
    <row r="353" spans="1:6">
      <c r="A353">
        <v>2009</v>
      </c>
      <c r="B353">
        <v>2010</v>
      </c>
      <c r="C353" t="s">
        <v>11</v>
      </c>
      <c r="D353" t="s">
        <v>8</v>
      </c>
      <c r="E353">
        <v>1</v>
      </c>
      <c r="F353">
        <v>2</v>
      </c>
    </row>
    <row r="354" spans="1:6">
      <c r="A354">
        <v>2009</v>
      </c>
      <c r="B354">
        <v>2010</v>
      </c>
      <c r="C354" t="s">
        <v>8</v>
      </c>
      <c r="D354" t="s">
        <v>10</v>
      </c>
      <c r="E354">
        <v>1</v>
      </c>
      <c r="F354">
        <v>2</v>
      </c>
    </row>
    <row r="355" spans="1:6">
      <c r="A355">
        <v>2009</v>
      </c>
      <c r="B355">
        <v>2010</v>
      </c>
      <c r="C355" t="s">
        <v>6</v>
      </c>
      <c r="D355" t="s">
        <v>24</v>
      </c>
      <c r="E355">
        <v>2</v>
      </c>
      <c r="F355">
        <v>1</v>
      </c>
    </row>
    <row r="356" spans="1:6">
      <c r="A356">
        <v>2009</v>
      </c>
      <c r="B356">
        <v>2010</v>
      </c>
      <c r="C356" t="s">
        <v>23</v>
      </c>
      <c r="D356" t="s">
        <v>11</v>
      </c>
      <c r="E356">
        <v>0</v>
      </c>
      <c r="F356">
        <v>2</v>
      </c>
    </row>
    <row r="357" spans="1:6">
      <c r="A357">
        <v>2009</v>
      </c>
      <c r="B357">
        <v>2010</v>
      </c>
      <c r="C357" t="s">
        <v>9</v>
      </c>
      <c r="D357" t="s">
        <v>13</v>
      </c>
      <c r="E357">
        <v>1</v>
      </c>
      <c r="F357">
        <v>1</v>
      </c>
    </row>
    <row r="358" spans="1:6">
      <c r="A358">
        <v>2009</v>
      </c>
      <c r="B358">
        <v>2010</v>
      </c>
      <c r="C358" t="s">
        <v>15</v>
      </c>
      <c r="D358" t="s">
        <v>25</v>
      </c>
      <c r="E358">
        <v>2</v>
      </c>
      <c r="F358">
        <v>3</v>
      </c>
    </row>
    <row r="359" spans="1:6">
      <c r="A359">
        <v>2009</v>
      </c>
      <c r="B359">
        <v>2010</v>
      </c>
      <c r="C359" t="s">
        <v>22</v>
      </c>
      <c r="D359" t="s">
        <v>17</v>
      </c>
      <c r="E359">
        <v>2</v>
      </c>
      <c r="F359">
        <v>4</v>
      </c>
    </row>
    <row r="360" spans="1:6">
      <c r="A360">
        <v>2009</v>
      </c>
      <c r="B360">
        <v>2010</v>
      </c>
      <c r="C360" t="s">
        <v>20</v>
      </c>
      <c r="D360" t="s">
        <v>7</v>
      </c>
      <c r="E360">
        <v>1</v>
      </c>
      <c r="F360">
        <v>1</v>
      </c>
    </row>
    <row r="361" spans="1:6">
      <c r="A361">
        <v>2009</v>
      </c>
      <c r="B361">
        <v>2010</v>
      </c>
      <c r="C361" t="s">
        <v>21</v>
      </c>
      <c r="D361" t="s">
        <v>26</v>
      </c>
      <c r="E361">
        <v>0</v>
      </c>
      <c r="F361">
        <v>4</v>
      </c>
    </row>
    <row r="362" spans="1:6">
      <c r="A362">
        <v>2009</v>
      </c>
      <c r="B362">
        <v>2010</v>
      </c>
      <c r="C362" t="s">
        <v>12</v>
      </c>
      <c r="D362" t="s">
        <v>19</v>
      </c>
      <c r="E362">
        <v>0</v>
      </c>
      <c r="F362">
        <v>0</v>
      </c>
    </row>
    <row r="363" spans="1:6">
      <c r="A363">
        <v>2009</v>
      </c>
      <c r="B363">
        <v>2010</v>
      </c>
      <c r="C363" t="s">
        <v>24</v>
      </c>
      <c r="D363" t="s">
        <v>15</v>
      </c>
      <c r="E363">
        <v>0</v>
      </c>
      <c r="F363">
        <v>1</v>
      </c>
    </row>
    <row r="364" spans="1:6">
      <c r="A364">
        <v>2009</v>
      </c>
      <c r="B364">
        <v>2010</v>
      </c>
      <c r="C364" t="s">
        <v>10</v>
      </c>
      <c r="D364" t="s">
        <v>9</v>
      </c>
      <c r="E364">
        <v>4</v>
      </c>
      <c r="F364">
        <v>2</v>
      </c>
    </row>
    <row r="365" spans="1:6">
      <c r="A365">
        <v>2009</v>
      </c>
      <c r="B365">
        <v>2010</v>
      </c>
      <c r="C365" t="s">
        <v>13</v>
      </c>
      <c r="D365" t="s">
        <v>8</v>
      </c>
      <c r="E365">
        <v>0</v>
      </c>
      <c r="F365">
        <v>1</v>
      </c>
    </row>
    <row r="366" spans="1:6">
      <c r="A366">
        <v>2009</v>
      </c>
      <c r="B366">
        <v>2010</v>
      </c>
      <c r="C366" t="s">
        <v>19</v>
      </c>
      <c r="D366" t="s">
        <v>25</v>
      </c>
      <c r="E366">
        <v>3</v>
      </c>
      <c r="F366">
        <v>0</v>
      </c>
    </row>
    <row r="367" spans="1:6">
      <c r="A367">
        <v>2009</v>
      </c>
      <c r="B367">
        <v>2010</v>
      </c>
      <c r="C367" t="s">
        <v>11</v>
      </c>
      <c r="D367" t="s">
        <v>12</v>
      </c>
      <c r="E367">
        <v>0</v>
      </c>
      <c r="F367">
        <v>1</v>
      </c>
    </row>
    <row r="368" spans="1:6">
      <c r="A368">
        <v>2009</v>
      </c>
      <c r="B368">
        <v>2010</v>
      </c>
      <c r="C368" t="s">
        <v>20</v>
      </c>
      <c r="D368" t="s">
        <v>23</v>
      </c>
      <c r="E368">
        <v>0</v>
      </c>
      <c r="F368">
        <v>3</v>
      </c>
    </row>
    <row r="369" spans="1:6">
      <c r="A369">
        <v>2009</v>
      </c>
      <c r="B369">
        <v>2010</v>
      </c>
      <c r="C369" t="s">
        <v>7</v>
      </c>
      <c r="D369" t="s">
        <v>6</v>
      </c>
      <c r="E369">
        <v>1</v>
      </c>
      <c r="F369">
        <v>0</v>
      </c>
    </row>
    <row r="370" spans="1:6">
      <c r="A370">
        <v>2009</v>
      </c>
      <c r="B370">
        <v>2010</v>
      </c>
      <c r="C370" t="s">
        <v>26</v>
      </c>
      <c r="D370" t="s">
        <v>22</v>
      </c>
      <c r="E370">
        <v>3</v>
      </c>
      <c r="F370">
        <v>0</v>
      </c>
    </row>
    <row r="371" spans="1:6">
      <c r="A371">
        <v>2009</v>
      </c>
      <c r="B371">
        <v>2010</v>
      </c>
      <c r="C371" t="s">
        <v>17</v>
      </c>
      <c r="D371" t="s">
        <v>21</v>
      </c>
      <c r="E371">
        <v>5</v>
      </c>
      <c r="F371">
        <v>1</v>
      </c>
    </row>
    <row r="372" spans="1:6">
      <c r="A372">
        <v>2009</v>
      </c>
      <c r="B372">
        <v>2010</v>
      </c>
      <c r="C372" t="s">
        <v>8</v>
      </c>
      <c r="D372" t="s">
        <v>20</v>
      </c>
      <c r="E372">
        <v>2</v>
      </c>
      <c r="F372">
        <v>0</v>
      </c>
    </row>
    <row r="373" spans="1:6">
      <c r="A373">
        <v>2009</v>
      </c>
      <c r="B373">
        <v>2010</v>
      </c>
      <c r="C373" t="s">
        <v>6</v>
      </c>
      <c r="D373" t="s">
        <v>11</v>
      </c>
      <c r="E373">
        <v>0</v>
      </c>
      <c r="F373">
        <v>0</v>
      </c>
    </row>
    <row r="374" spans="1:6">
      <c r="A374">
        <v>2009</v>
      </c>
      <c r="B374">
        <v>2010</v>
      </c>
      <c r="C374" t="s">
        <v>12</v>
      </c>
      <c r="D374" t="s">
        <v>24</v>
      </c>
      <c r="E374">
        <v>4</v>
      </c>
      <c r="F374">
        <v>0</v>
      </c>
    </row>
    <row r="375" spans="1:6">
      <c r="A375">
        <v>2009</v>
      </c>
      <c r="B375">
        <v>2010</v>
      </c>
      <c r="C375" t="s">
        <v>9</v>
      </c>
      <c r="D375" t="s">
        <v>26</v>
      </c>
      <c r="E375">
        <v>5</v>
      </c>
      <c r="F375">
        <v>2</v>
      </c>
    </row>
    <row r="376" spans="1:6">
      <c r="A376">
        <v>2009</v>
      </c>
      <c r="B376">
        <v>2010</v>
      </c>
      <c r="C376" t="s">
        <v>15</v>
      </c>
      <c r="D376" t="s">
        <v>10</v>
      </c>
      <c r="E376">
        <v>1</v>
      </c>
      <c r="F376">
        <v>1</v>
      </c>
    </row>
    <row r="377" spans="1:6">
      <c r="A377">
        <v>2009</v>
      </c>
      <c r="B377">
        <v>2010</v>
      </c>
      <c r="C377" t="s">
        <v>25</v>
      </c>
      <c r="D377" t="s">
        <v>17</v>
      </c>
      <c r="E377">
        <v>2</v>
      </c>
      <c r="F377">
        <v>1</v>
      </c>
    </row>
    <row r="378" spans="1:6">
      <c r="A378">
        <v>2009</v>
      </c>
      <c r="B378">
        <v>2010</v>
      </c>
      <c r="C378" t="s">
        <v>22</v>
      </c>
      <c r="D378" t="s">
        <v>13</v>
      </c>
      <c r="E378">
        <v>0</v>
      </c>
      <c r="F378">
        <v>1</v>
      </c>
    </row>
    <row r="379" spans="1:6">
      <c r="A379">
        <v>2009</v>
      </c>
      <c r="B379">
        <v>2010</v>
      </c>
      <c r="C379" t="s">
        <v>23</v>
      </c>
      <c r="D379" t="s">
        <v>19</v>
      </c>
      <c r="E379">
        <v>0</v>
      </c>
      <c r="F379">
        <v>2</v>
      </c>
    </row>
    <row r="380" spans="1:6">
      <c r="A380">
        <v>2009</v>
      </c>
      <c r="B380">
        <v>2010</v>
      </c>
      <c r="C380" t="s">
        <v>21</v>
      </c>
      <c r="D380" t="s">
        <v>7</v>
      </c>
      <c r="E380">
        <v>1</v>
      </c>
      <c r="F380">
        <v>3</v>
      </c>
    </row>
    <row r="381" spans="1:6">
      <c r="A381">
        <v>2009</v>
      </c>
      <c r="B381">
        <v>2010</v>
      </c>
      <c r="C381" t="s">
        <v>23</v>
      </c>
      <c r="D381" t="s">
        <v>8</v>
      </c>
      <c r="E381">
        <v>1</v>
      </c>
      <c r="F381">
        <v>2</v>
      </c>
    </row>
    <row r="382" spans="1:6">
      <c r="A382">
        <v>2009</v>
      </c>
      <c r="B382">
        <v>2010</v>
      </c>
      <c r="C382" t="s">
        <v>19</v>
      </c>
      <c r="D382" t="s">
        <v>17</v>
      </c>
      <c r="E382">
        <v>2</v>
      </c>
      <c r="F382">
        <v>0</v>
      </c>
    </row>
    <row r="383" spans="1:6">
      <c r="A383">
        <v>2009</v>
      </c>
      <c r="B383">
        <v>2010</v>
      </c>
      <c r="C383" t="s">
        <v>11</v>
      </c>
      <c r="D383" t="s">
        <v>25</v>
      </c>
      <c r="E383">
        <v>1</v>
      </c>
      <c r="F383">
        <v>0</v>
      </c>
    </row>
    <row r="384" spans="1:6">
      <c r="A384">
        <v>2009</v>
      </c>
      <c r="B384">
        <v>2010</v>
      </c>
      <c r="C384" t="s">
        <v>20</v>
      </c>
      <c r="D384" t="s">
        <v>9</v>
      </c>
      <c r="E384">
        <v>2</v>
      </c>
      <c r="F384">
        <v>1</v>
      </c>
    </row>
    <row r="385" spans="1:6">
      <c r="A385">
        <v>2009</v>
      </c>
      <c r="B385">
        <v>2010</v>
      </c>
      <c r="C385" t="s">
        <v>26</v>
      </c>
      <c r="D385" t="s">
        <v>6</v>
      </c>
      <c r="E385">
        <v>1</v>
      </c>
      <c r="F385">
        <v>2</v>
      </c>
    </row>
    <row r="386" spans="1:6">
      <c r="A386">
        <v>2009</v>
      </c>
      <c r="B386">
        <v>2010</v>
      </c>
      <c r="C386" t="s">
        <v>24</v>
      </c>
      <c r="D386" t="s">
        <v>21</v>
      </c>
      <c r="E386">
        <v>3</v>
      </c>
      <c r="F386">
        <v>0</v>
      </c>
    </row>
    <row r="387" spans="1:6">
      <c r="A387">
        <v>2009</v>
      </c>
      <c r="B387">
        <v>2010</v>
      </c>
      <c r="C387" t="s">
        <v>7</v>
      </c>
      <c r="D387" t="s">
        <v>12</v>
      </c>
      <c r="E387">
        <v>0</v>
      </c>
      <c r="F387">
        <v>0</v>
      </c>
    </row>
    <row r="388" spans="1:6">
      <c r="A388">
        <v>2009</v>
      </c>
      <c r="B388">
        <v>2010</v>
      </c>
      <c r="C388" t="s">
        <v>10</v>
      </c>
      <c r="D388" t="s">
        <v>22</v>
      </c>
      <c r="E388">
        <v>2</v>
      </c>
      <c r="F388">
        <v>1</v>
      </c>
    </row>
    <row r="389" spans="1:6">
      <c r="A389">
        <v>2009</v>
      </c>
      <c r="B389">
        <v>2010</v>
      </c>
      <c r="C389" t="s">
        <v>13</v>
      </c>
      <c r="D389" t="s">
        <v>15</v>
      </c>
      <c r="E389">
        <v>2</v>
      </c>
      <c r="F389">
        <v>0</v>
      </c>
    </row>
    <row r="390" spans="1:6">
      <c r="A390">
        <v>2009</v>
      </c>
      <c r="B390">
        <v>2010</v>
      </c>
      <c r="C390" t="s">
        <v>12</v>
      </c>
      <c r="D390" t="s">
        <v>13</v>
      </c>
      <c r="E390">
        <v>1</v>
      </c>
      <c r="F390">
        <v>1</v>
      </c>
    </row>
    <row r="391" spans="1:6">
      <c r="A391">
        <v>2009</v>
      </c>
      <c r="B391">
        <v>2010</v>
      </c>
      <c r="C391" t="s">
        <v>6</v>
      </c>
      <c r="D391" t="s">
        <v>20</v>
      </c>
      <c r="E391">
        <v>2</v>
      </c>
      <c r="F391">
        <v>1</v>
      </c>
    </row>
    <row r="392" spans="1:6">
      <c r="A392">
        <v>2009</v>
      </c>
      <c r="B392">
        <v>2010</v>
      </c>
      <c r="C392" t="s">
        <v>17</v>
      </c>
      <c r="D392" t="s">
        <v>24</v>
      </c>
      <c r="E392">
        <v>3</v>
      </c>
      <c r="F392">
        <v>0</v>
      </c>
    </row>
    <row r="393" spans="1:6">
      <c r="A393">
        <v>2009</v>
      </c>
      <c r="B393">
        <v>2010</v>
      </c>
      <c r="C393" t="s">
        <v>9</v>
      </c>
      <c r="D393" t="s">
        <v>23</v>
      </c>
      <c r="E393">
        <v>1</v>
      </c>
      <c r="F393">
        <v>0</v>
      </c>
    </row>
    <row r="394" spans="1:6">
      <c r="A394">
        <v>2009</v>
      </c>
      <c r="B394">
        <v>2010</v>
      </c>
      <c r="C394" t="s">
        <v>22</v>
      </c>
      <c r="D394" t="s">
        <v>11</v>
      </c>
      <c r="E394">
        <v>0</v>
      </c>
      <c r="F394">
        <v>0</v>
      </c>
    </row>
    <row r="395" spans="1:6">
      <c r="A395">
        <v>2009</v>
      </c>
      <c r="B395">
        <v>2010</v>
      </c>
      <c r="C395" t="s">
        <v>25</v>
      </c>
      <c r="D395" t="s">
        <v>26</v>
      </c>
      <c r="E395">
        <v>3</v>
      </c>
      <c r="F395">
        <v>0</v>
      </c>
    </row>
    <row r="396" spans="1:6">
      <c r="A396">
        <v>2009</v>
      </c>
      <c r="B396">
        <v>2010</v>
      </c>
      <c r="C396" t="s">
        <v>21</v>
      </c>
      <c r="D396" t="s">
        <v>10</v>
      </c>
      <c r="E396">
        <v>0</v>
      </c>
      <c r="F396">
        <v>0</v>
      </c>
    </row>
    <row r="397" spans="1:6">
      <c r="A397">
        <v>2009</v>
      </c>
      <c r="B397">
        <v>2010</v>
      </c>
      <c r="C397" t="s">
        <v>8</v>
      </c>
      <c r="D397" t="s">
        <v>7</v>
      </c>
      <c r="E397">
        <v>3</v>
      </c>
      <c r="F397">
        <v>3</v>
      </c>
    </row>
    <row r="398" spans="1:6">
      <c r="A398">
        <v>2009</v>
      </c>
      <c r="B398">
        <v>2010</v>
      </c>
      <c r="C398" t="s">
        <v>15</v>
      </c>
      <c r="D398" t="s">
        <v>19</v>
      </c>
      <c r="E398">
        <v>1</v>
      </c>
      <c r="F398">
        <v>4</v>
      </c>
    </row>
    <row r="399" spans="1:6">
      <c r="A399">
        <v>2009</v>
      </c>
      <c r="B399">
        <v>2010</v>
      </c>
      <c r="C399" t="s">
        <v>13</v>
      </c>
      <c r="D399" t="s">
        <v>21</v>
      </c>
      <c r="E399">
        <v>2</v>
      </c>
      <c r="F399">
        <v>0</v>
      </c>
    </row>
    <row r="400" spans="1:6">
      <c r="A400">
        <v>2009</v>
      </c>
      <c r="B400">
        <v>2010</v>
      </c>
      <c r="C400" t="s">
        <v>10</v>
      </c>
      <c r="D400" t="s">
        <v>25</v>
      </c>
      <c r="E400">
        <v>3</v>
      </c>
      <c r="F400">
        <v>3</v>
      </c>
    </row>
    <row r="401" spans="1:6">
      <c r="A401">
        <v>2009</v>
      </c>
      <c r="B401">
        <v>2010</v>
      </c>
      <c r="C401" t="s">
        <v>23</v>
      </c>
      <c r="D401" t="s">
        <v>6</v>
      </c>
      <c r="E401">
        <v>0</v>
      </c>
      <c r="F401">
        <v>0</v>
      </c>
    </row>
    <row r="402" spans="1:6">
      <c r="A402">
        <v>2009</v>
      </c>
      <c r="B402">
        <v>2010</v>
      </c>
      <c r="C402" t="s">
        <v>7</v>
      </c>
      <c r="D402" t="s">
        <v>22</v>
      </c>
      <c r="E402">
        <v>2</v>
      </c>
      <c r="F402">
        <v>3</v>
      </c>
    </row>
    <row r="403" spans="1:6">
      <c r="A403">
        <v>2009</v>
      </c>
      <c r="B403">
        <v>2010</v>
      </c>
      <c r="C403" t="s">
        <v>11</v>
      </c>
      <c r="D403" t="s">
        <v>9</v>
      </c>
      <c r="E403">
        <v>0</v>
      </c>
      <c r="F403">
        <v>1</v>
      </c>
    </row>
    <row r="404" spans="1:6">
      <c r="A404">
        <v>2009</v>
      </c>
      <c r="B404">
        <v>2010</v>
      </c>
      <c r="C404" t="s">
        <v>24</v>
      </c>
      <c r="D404" t="s">
        <v>19</v>
      </c>
      <c r="E404">
        <v>2</v>
      </c>
      <c r="F404">
        <v>2</v>
      </c>
    </row>
    <row r="405" spans="1:6">
      <c r="A405">
        <v>2009</v>
      </c>
      <c r="B405">
        <v>2010</v>
      </c>
      <c r="C405" t="s">
        <v>8</v>
      </c>
      <c r="D405" t="s">
        <v>12</v>
      </c>
      <c r="E405">
        <v>2</v>
      </c>
      <c r="F405">
        <v>2</v>
      </c>
    </row>
    <row r="406" spans="1:6">
      <c r="A406">
        <v>2009</v>
      </c>
      <c r="B406">
        <v>2010</v>
      </c>
      <c r="C406" t="s">
        <v>26</v>
      </c>
      <c r="D406" t="s">
        <v>17</v>
      </c>
      <c r="E406">
        <v>0</v>
      </c>
      <c r="F406">
        <v>1</v>
      </c>
    </row>
    <row r="407" spans="1:6">
      <c r="A407">
        <v>2009</v>
      </c>
      <c r="B407">
        <v>2010</v>
      </c>
      <c r="C407" t="s">
        <v>20</v>
      </c>
      <c r="D407" t="s">
        <v>15</v>
      </c>
      <c r="E407">
        <v>2</v>
      </c>
      <c r="F407">
        <v>1</v>
      </c>
    </row>
    <row r="408" spans="1:6">
      <c r="A408">
        <v>2009</v>
      </c>
      <c r="B408">
        <v>2010</v>
      </c>
      <c r="C408" t="s">
        <v>12</v>
      </c>
      <c r="D408" t="s">
        <v>20</v>
      </c>
      <c r="E408">
        <v>4</v>
      </c>
      <c r="F408">
        <v>0</v>
      </c>
    </row>
    <row r="409" spans="1:6">
      <c r="A409">
        <v>2009</v>
      </c>
      <c r="B409">
        <v>2010</v>
      </c>
      <c r="C409" t="s">
        <v>6</v>
      </c>
      <c r="D409" t="s">
        <v>8</v>
      </c>
      <c r="E409">
        <v>1</v>
      </c>
      <c r="F409">
        <v>1</v>
      </c>
    </row>
    <row r="410" spans="1:6">
      <c r="A410">
        <v>2009</v>
      </c>
      <c r="B410">
        <v>2010</v>
      </c>
      <c r="C410" t="s">
        <v>17</v>
      </c>
      <c r="D410" t="s">
        <v>10</v>
      </c>
      <c r="E410">
        <v>1</v>
      </c>
      <c r="F410">
        <v>2</v>
      </c>
    </row>
    <row r="411" spans="1:6">
      <c r="A411">
        <v>2009</v>
      </c>
      <c r="B411">
        <v>2010</v>
      </c>
      <c r="C411" t="s">
        <v>15</v>
      </c>
      <c r="D411" t="s">
        <v>26</v>
      </c>
      <c r="E411">
        <v>1</v>
      </c>
      <c r="F411">
        <v>2</v>
      </c>
    </row>
    <row r="412" spans="1:6">
      <c r="A412">
        <v>2009</v>
      </c>
      <c r="B412">
        <v>2010</v>
      </c>
      <c r="C412" t="s">
        <v>22</v>
      </c>
      <c r="D412" t="s">
        <v>23</v>
      </c>
      <c r="E412">
        <v>0</v>
      </c>
      <c r="F412">
        <v>0</v>
      </c>
    </row>
    <row r="413" spans="1:6">
      <c r="A413">
        <v>2009</v>
      </c>
      <c r="B413">
        <v>2010</v>
      </c>
      <c r="C413" t="s">
        <v>25</v>
      </c>
      <c r="D413" t="s">
        <v>24</v>
      </c>
      <c r="E413">
        <v>1</v>
      </c>
      <c r="F413">
        <v>0</v>
      </c>
    </row>
    <row r="414" spans="1:6">
      <c r="A414">
        <v>2009</v>
      </c>
      <c r="B414">
        <v>2010</v>
      </c>
      <c r="C414" t="s">
        <v>9</v>
      </c>
      <c r="D414" t="s">
        <v>7</v>
      </c>
      <c r="E414">
        <v>2</v>
      </c>
      <c r="F414">
        <v>2</v>
      </c>
    </row>
    <row r="415" spans="1:6">
      <c r="A415">
        <v>2009</v>
      </c>
      <c r="B415">
        <v>2010</v>
      </c>
      <c r="C415" t="s">
        <v>21</v>
      </c>
      <c r="D415" t="s">
        <v>11</v>
      </c>
      <c r="E415">
        <v>0</v>
      </c>
      <c r="F415">
        <v>1</v>
      </c>
    </row>
    <row r="416" spans="1:6">
      <c r="A416">
        <v>2009</v>
      </c>
      <c r="B416">
        <v>2010</v>
      </c>
      <c r="C416" t="s">
        <v>19</v>
      </c>
      <c r="D416" t="s">
        <v>13</v>
      </c>
      <c r="E416">
        <v>1</v>
      </c>
      <c r="F416">
        <v>1</v>
      </c>
    </row>
    <row r="417" spans="1:6">
      <c r="A417">
        <v>2009</v>
      </c>
      <c r="B417">
        <v>2010</v>
      </c>
      <c r="C417" t="s">
        <v>10</v>
      </c>
      <c r="D417" t="s">
        <v>24</v>
      </c>
      <c r="E417">
        <v>2</v>
      </c>
      <c r="F417">
        <v>3</v>
      </c>
    </row>
    <row r="418" spans="1:6">
      <c r="A418">
        <v>2009</v>
      </c>
      <c r="B418">
        <v>2010</v>
      </c>
      <c r="C418" t="s">
        <v>23</v>
      </c>
      <c r="D418" t="s">
        <v>21</v>
      </c>
      <c r="E418">
        <v>1</v>
      </c>
      <c r="F418">
        <v>1</v>
      </c>
    </row>
    <row r="419" spans="1:6">
      <c r="A419">
        <v>2009</v>
      </c>
      <c r="B419">
        <v>2010</v>
      </c>
      <c r="C419" t="s">
        <v>8</v>
      </c>
      <c r="D419" t="s">
        <v>9</v>
      </c>
      <c r="E419">
        <v>2</v>
      </c>
      <c r="F419">
        <v>0</v>
      </c>
    </row>
    <row r="420" spans="1:6">
      <c r="A420">
        <v>2009</v>
      </c>
      <c r="B420">
        <v>2010</v>
      </c>
      <c r="C420" t="s">
        <v>11</v>
      </c>
      <c r="D420" t="s">
        <v>17</v>
      </c>
      <c r="E420">
        <v>0</v>
      </c>
      <c r="F420">
        <v>4</v>
      </c>
    </row>
    <row r="421" spans="1:6">
      <c r="A421">
        <v>2009</v>
      </c>
      <c r="B421">
        <v>2010</v>
      </c>
      <c r="C421" t="s">
        <v>20</v>
      </c>
      <c r="D421" t="s">
        <v>22</v>
      </c>
      <c r="E421">
        <v>1</v>
      </c>
      <c r="F421">
        <v>2</v>
      </c>
    </row>
    <row r="422" spans="1:6">
      <c r="A422">
        <v>2009</v>
      </c>
      <c r="B422">
        <v>2010</v>
      </c>
      <c r="C422" t="s">
        <v>26</v>
      </c>
      <c r="D422" t="s">
        <v>19</v>
      </c>
      <c r="E422">
        <v>0</v>
      </c>
      <c r="F422">
        <v>6</v>
      </c>
    </row>
    <row r="423" spans="1:6">
      <c r="A423">
        <v>2009</v>
      </c>
      <c r="B423">
        <v>2010</v>
      </c>
      <c r="C423" t="s">
        <v>13</v>
      </c>
      <c r="D423" t="s">
        <v>25</v>
      </c>
      <c r="E423">
        <v>0</v>
      </c>
      <c r="F423">
        <v>0</v>
      </c>
    </row>
    <row r="424" spans="1:6">
      <c r="A424">
        <v>2009</v>
      </c>
      <c r="B424">
        <v>2010</v>
      </c>
      <c r="C424" t="s">
        <v>6</v>
      </c>
      <c r="D424" t="s">
        <v>12</v>
      </c>
      <c r="E424">
        <v>1</v>
      </c>
      <c r="F424">
        <v>1</v>
      </c>
    </row>
    <row r="425" spans="1:6">
      <c r="A425">
        <v>2009</v>
      </c>
      <c r="B425">
        <v>2010</v>
      </c>
      <c r="C425" t="s">
        <v>7</v>
      </c>
      <c r="D425" t="s">
        <v>15</v>
      </c>
      <c r="E425">
        <v>0</v>
      </c>
      <c r="F425">
        <v>1</v>
      </c>
    </row>
    <row r="426" spans="1:6">
      <c r="A426">
        <v>2009</v>
      </c>
      <c r="B426">
        <v>2010</v>
      </c>
      <c r="C426" t="s">
        <v>15</v>
      </c>
      <c r="D426" t="s">
        <v>11</v>
      </c>
      <c r="E426">
        <v>0</v>
      </c>
      <c r="F426">
        <v>0</v>
      </c>
    </row>
    <row r="427" spans="1:6">
      <c r="A427">
        <v>2009</v>
      </c>
      <c r="B427">
        <v>2010</v>
      </c>
      <c r="C427" t="s">
        <v>21</v>
      </c>
      <c r="D427" t="s">
        <v>20</v>
      </c>
      <c r="E427">
        <v>1</v>
      </c>
      <c r="F427">
        <v>3</v>
      </c>
    </row>
    <row r="428" spans="1:6">
      <c r="A428">
        <v>2009</v>
      </c>
      <c r="B428">
        <v>2010</v>
      </c>
      <c r="C428" t="s">
        <v>17</v>
      </c>
      <c r="D428" t="s">
        <v>13</v>
      </c>
      <c r="E428">
        <v>1</v>
      </c>
      <c r="F428">
        <v>2</v>
      </c>
    </row>
    <row r="429" spans="1:6">
      <c r="A429">
        <v>2009</v>
      </c>
      <c r="B429">
        <v>2010</v>
      </c>
      <c r="C429" t="s">
        <v>19</v>
      </c>
      <c r="D429" t="s">
        <v>10</v>
      </c>
      <c r="E429">
        <v>2</v>
      </c>
      <c r="F429">
        <v>2</v>
      </c>
    </row>
    <row r="430" spans="1:6">
      <c r="A430">
        <v>2009</v>
      </c>
      <c r="B430">
        <v>2010</v>
      </c>
      <c r="C430" t="s">
        <v>25</v>
      </c>
      <c r="D430" t="s">
        <v>7</v>
      </c>
      <c r="E430">
        <v>1</v>
      </c>
      <c r="F430">
        <v>1</v>
      </c>
    </row>
    <row r="431" spans="1:6">
      <c r="A431">
        <v>2009</v>
      </c>
      <c r="B431">
        <v>2010</v>
      </c>
      <c r="C431" t="s">
        <v>24</v>
      </c>
      <c r="D431" t="s">
        <v>26</v>
      </c>
      <c r="E431">
        <v>0</v>
      </c>
      <c r="F431">
        <v>1</v>
      </c>
    </row>
    <row r="432" spans="1:6">
      <c r="A432">
        <v>2009</v>
      </c>
      <c r="B432">
        <v>2010</v>
      </c>
      <c r="C432" t="s">
        <v>22</v>
      </c>
      <c r="D432" t="s">
        <v>8</v>
      </c>
      <c r="E432">
        <v>1</v>
      </c>
      <c r="F432">
        <v>0</v>
      </c>
    </row>
    <row r="433" spans="1:6">
      <c r="A433">
        <v>2009</v>
      </c>
      <c r="B433">
        <v>2010</v>
      </c>
      <c r="C433" t="s">
        <v>12</v>
      </c>
      <c r="D433" t="s">
        <v>23</v>
      </c>
      <c r="E433">
        <v>4</v>
      </c>
      <c r="F433">
        <v>0</v>
      </c>
    </row>
    <row r="434" spans="1:6">
      <c r="A434">
        <v>2009</v>
      </c>
      <c r="B434">
        <v>2010</v>
      </c>
      <c r="C434" t="s">
        <v>9</v>
      </c>
      <c r="D434" t="s">
        <v>6</v>
      </c>
      <c r="E434">
        <v>0</v>
      </c>
      <c r="F434">
        <v>3</v>
      </c>
    </row>
    <row r="435" spans="1:6">
      <c r="A435">
        <v>2009</v>
      </c>
      <c r="B435">
        <v>2010</v>
      </c>
      <c r="C435" t="s">
        <v>6</v>
      </c>
      <c r="D435" t="s">
        <v>22</v>
      </c>
      <c r="E435">
        <v>2</v>
      </c>
      <c r="F435">
        <v>1</v>
      </c>
    </row>
    <row r="436" spans="1:6">
      <c r="A436">
        <v>2009</v>
      </c>
      <c r="B436">
        <v>2010</v>
      </c>
      <c r="C436" t="s">
        <v>10</v>
      </c>
      <c r="D436" t="s">
        <v>26</v>
      </c>
      <c r="E436">
        <v>2</v>
      </c>
      <c r="F436">
        <v>2</v>
      </c>
    </row>
    <row r="437" spans="1:6">
      <c r="A437">
        <v>2009</v>
      </c>
      <c r="B437">
        <v>2010</v>
      </c>
      <c r="C437" t="s">
        <v>23</v>
      </c>
      <c r="D437" t="s">
        <v>15</v>
      </c>
      <c r="E437">
        <v>1</v>
      </c>
      <c r="F437">
        <v>1</v>
      </c>
    </row>
    <row r="438" spans="1:6">
      <c r="A438">
        <v>2009</v>
      </c>
      <c r="B438">
        <v>2010</v>
      </c>
      <c r="C438" t="s">
        <v>7</v>
      </c>
      <c r="D438" t="s">
        <v>17</v>
      </c>
      <c r="E438">
        <v>0</v>
      </c>
      <c r="F438">
        <v>0</v>
      </c>
    </row>
    <row r="439" spans="1:6">
      <c r="A439">
        <v>2009</v>
      </c>
      <c r="B439">
        <v>2010</v>
      </c>
      <c r="C439" t="s">
        <v>13</v>
      </c>
      <c r="D439" t="s">
        <v>24</v>
      </c>
      <c r="E439">
        <v>4</v>
      </c>
      <c r="F439">
        <v>0</v>
      </c>
    </row>
    <row r="440" spans="1:6">
      <c r="A440">
        <v>2009</v>
      </c>
      <c r="B440">
        <v>2010</v>
      </c>
      <c r="C440" t="s">
        <v>9</v>
      </c>
      <c r="D440" t="s">
        <v>12</v>
      </c>
      <c r="E440">
        <v>0</v>
      </c>
      <c r="F440">
        <v>0</v>
      </c>
    </row>
    <row r="441" spans="1:6">
      <c r="A441">
        <v>2009</v>
      </c>
      <c r="B441">
        <v>2010</v>
      </c>
      <c r="C441" t="s">
        <v>20</v>
      </c>
      <c r="D441" t="s">
        <v>25</v>
      </c>
      <c r="E441">
        <v>2</v>
      </c>
      <c r="F441">
        <v>0</v>
      </c>
    </row>
    <row r="442" spans="1:6">
      <c r="A442">
        <v>2009</v>
      </c>
      <c r="B442">
        <v>2010</v>
      </c>
      <c r="C442" t="s">
        <v>11</v>
      </c>
      <c r="D442" t="s">
        <v>19</v>
      </c>
      <c r="E442">
        <v>0</v>
      </c>
      <c r="F442">
        <v>0</v>
      </c>
    </row>
    <row r="443" spans="1:6">
      <c r="A443">
        <v>2009</v>
      </c>
      <c r="B443">
        <v>2010</v>
      </c>
      <c r="C443" t="s">
        <v>8</v>
      </c>
      <c r="D443" t="s">
        <v>21</v>
      </c>
      <c r="E443">
        <v>2</v>
      </c>
      <c r="F443">
        <v>0</v>
      </c>
    </row>
    <row r="444" spans="1:6">
      <c r="A444">
        <v>2009</v>
      </c>
      <c r="B444">
        <v>2010</v>
      </c>
      <c r="C444" t="s">
        <v>21</v>
      </c>
      <c r="D444" t="s">
        <v>12</v>
      </c>
      <c r="E444">
        <v>2</v>
      </c>
      <c r="F444">
        <v>2</v>
      </c>
    </row>
    <row r="445" spans="1:6">
      <c r="A445">
        <v>2009</v>
      </c>
      <c r="B445">
        <v>2010</v>
      </c>
      <c r="C445" t="s">
        <v>17</v>
      </c>
      <c r="D445" t="s">
        <v>20</v>
      </c>
      <c r="E445">
        <v>1</v>
      </c>
      <c r="F445">
        <v>1</v>
      </c>
    </row>
    <row r="446" spans="1:6">
      <c r="A446">
        <v>2009</v>
      </c>
      <c r="B446">
        <v>2010</v>
      </c>
      <c r="C446" t="s">
        <v>15</v>
      </c>
      <c r="D446" t="s">
        <v>6</v>
      </c>
      <c r="E446">
        <v>1</v>
      </c>
      <c r="F446">
        <v>5</v>
      </c>
    </row>
    <row r="447" spans="1:6">
      <c r="A447">
        <v>2009</v>
      </c>
      <c r="B447">
        <v>2010</v>
      </c>
      <c r="C447" t="s">
        <v>22</v>
      </c>
      <c r="D447" t="s">
        <v>9</v>
      </c>
      <c r="E447">
        <v>5</v>
      </c>
      <c r="F447">
        <v>3</v>
      </c>
    </row>
    <row r="448" spans="1:6">
      <c r="A448">
        <v>2009</v>
      </c>
      <c r="B448">
        <v>2010</v>
      </c>
      <c r="C448" t="s">
        <v>26</v>
      </c>
      <c r="D448" t="s">
        <v>11</v>
      </c>
      <c r="E448">
        <v>0</v>
      </c>
      <c r="F448">
        <v>0</v>
      </c>
    </row>
    <row r="449" spans="1:6">
      <c r="A449">
        <v>2009</v>
      </c>
      <c r="B449">
        <v>2010</v>
      </c>
      <c r="C449" t="s">
        <v>24</v>
      </c>
      <c r="D449" t="s">
        <v>7</v>
      </c>
      <c r="E449">
        <v>0</v>
      </c>
      <c r="F449">
        <v>4</v>
      </c>
    </row>
    <row r="450" spans="1:6">
      <c r="A450">
        <v>2009</v>
      </c>
      <c r="B450">
        <v>2010</v>
      </c>
      <c r="C450" t="s">
        <v>19</v>
      </c>
      <c r="D450" t="s">
        <v>8</v>
      </c>
      <c r="E450">
        <v>0</v>
      </c>
      <c r="F450">
        <v>2</v>
      </c>
    </row>
    <row r="451" spans="1:6">
      <c r="A451">
        <v>2009</v>
      </c>
      <c r="B451">
        <v>2010</v>
      </c>
      <c r="C451" t="s">
        <v>25</v>
      </c>
      <c r="D451" t="s">
        <v>23</v>
      </c>
      <c r="E451">
        <v>1</v>
      </c>
      <c r="F451">
        <v>1</v>
      </c>
    </row>
    <row r="452" spans="1:6">
      <c r="A452">
        <v>2009</v>
      </c>
      <c r="B452">
        <v>2010</v>
      </c>
      <c r="C452" t="s">
        <v>10</v>
      </c>
      <c r="D452" t="s">
        <v>13</v>
      </c>
      <c r="E452">
        <v>1</v>
      </c>
      <c r="F452">
        <v>3</v>
      </c>
    </row>
    <row r="453" spans="1:6">
      <c r="A453">
        <v>2009</v>
      </c>
      <c r="B453">
        <v>2010</v>
      </c>
      <c r="C453" t="s">
        <v>8</v>
      </c>
      <c r="D453" t="s">
        <v>25</v>
      </c>
      <c r="E453">
        <v>1</v>
      </c>
      <c r="F453">
        <v>0</v>
      </c>
    </row>
    <row r="454" spans="1:6">
      <c r="A454">
        <v>2009</v>
      </c>
      <c r="B454">
        <v>2010</v>
      </c>
      <c r="C454" t="s">
        <v>6</v>
      </c>
      <c r="D454" t="s">
        <v>21</v>
      </c>
      <c r="E454">
        <v>5</v>
      </c>
      <c r="F454">
        <v>2</v>
      </c>
    </row>
    <row r="455" spans="1:6">
      <c r="A455">
        <v>2009</v>
      </c>
      <c r="B455">
        <v>2010</v>
      </c>
      <c r="C455" t="s">
        <v>13</v>
      </c>
      <c r="D455" t="s">
        <v>26</v>
      </c>
      <c r="E455">
        <v>1</v>
      </c>
      <c r="F455">
        <v>0</v>
      </c>
    </row>
    <row r="456" spans="1:6">
      <c r="A456">
        <v>2009</v>
      </c>
      <c r="B456">
        <v>2010</v>
      </c>
      <c r="C456" t="s">
        <v>12</v>
      </c>
      <c r="D456" t="s">
        <v>22</v>
      </c>
      <c r="E456">
        <v>3</v>
      </c>
      <c r="F456">
        <v>2</v>
      </c>
    </row>
    <row r="457" spans="1:6">
      <c r="A457">
        <v>2009</v>
      </c>
      <c r="B457">
        <v>2010</v>
      </c>
      <c r="C457" t="s">
        <v>9</v>
      </c>
      <c r="D457" t="s">
        <v>15</v>
      </c>
      <c r="E457">
        <v>2</v>
      </c>
      <c r="F457">
        <v>3</v>
      </c>
    </row>
    <row r="458" spans="1:6">
      <c r="A458">
        <v>2009</v>
      </c>
      <c r="B458">
        <v>2010</v>
      </c>
      <c r="C458" t="s">
        <v>20</v>
      </c>
      <c r="D458" t="s">
        <v>10</v>
      </c>
      <c r="E458">
        <v>2</v>
      </c>
      <c r="F458">
        <v>2</v>
      </c>
    </row>
    <row r="459" spans="1:6">
      <c r="A459">
        <v>2009</v>
      </c>
      <c r="B459">
        <v>2010</v>
      </c>
      <c r="C459" t="s">
        <v>23</v>
      </c>
      <c r="D459" t="s">
        <v>17</v>
      </c>
      <c r="E459">
        <v>3</v>
      </c>
      <c r="F459">
        <v>1</v>
      </c>
    </row>
    <row r="460" spans="1:6">
      <c r="A460">
        <v>2009</v>
      </c>
      <c r="B460">
        <v>2010</v>
      </c>
      <c r="C460" t="s">
        <v>7</v>
      </c>
      <c r="D460" t="s">
        <v>19</v>
      </c>
      <c r="E460">
        <v>2</v>
      </c>
      <c r="F460">
        <v>1</v>
      </c>
    </row>
    <row r="461" spans="1:6">
      <c r="A461">
        <v>2009</v>
      </c>
      <c r="B461">
        <v>2010</v>
      </c>
      <c r="C461" t="s">
        <v>11</v>
      </c>
      <c r="D461" t="s">
        <v>24</v>
      </c>
      <c r="E461">
        <v>3</v>
      </c>
      <c r="F461">
        <v>0</v>
      </c>
    </row>
    <row r="462" spans="1:6">
      <c r="A462">
        <v>2009</v>
      </c>
      <c r="B462">
        <v>2010</v>
      </c>
      <c r="C462" t="s">
        <v>6</v>
      </c>
      <c r="D462" t="s">
        <v>17</v>
      </c>
      <c r="E462">
        <v>2</v>
      </c>
      <c r="F462">
        <v>0</v>
      </c>
    </row>
    <row r="463" spans="1:6">
      <c r="A463">
        <v>2009</v>
      </c>
      <c r="B463">
        <v>2010</v>
      </c>
      <c r="C463" t="s">
        <v>9</v>
      </c>
      <c r="D463" t="s">
        <v>21</v>
      </c>
      <c r="E463">
        <v>0</v>
      </c>
      <c r="F463">
        <v>3</v>
      </c>
    </row>
    <row r="464" spans="1:6">
      <c r="A464">
        <v>2009</v>
      </c>
      <c r="B464">
        <v>2010</v>
      </c>
      <c r="C464" t="s">
        <v>20</v>
      </c>
      <c r="D464" t="s">
        <v>19</v>
      </c>
      <c r="E464">
        <v>1</v>
      </c>
      <c r="F464">
        <v>0</v>
      </c>
    </row>
    <row r="465" spans="1:6">
      <c r="A465">
        <v>2009</v>
      </c>
      <c r="B465">
        <v>2010</v>
      </c>
      <c r="C465" t="s">
        <v>22</v>
      </c>
      <c r="D465" t="s">
        <v>15</v>
      </c>
      <c r="E465">
        <v>1</v>
      </c>
      <c r="F465">
        <v>2</v>
      </c>
    </row>
    <row r="466" spans="1:6">
      <c r="A466">
        <v>2009</v>
      </c>
      <c r="B466">
        <v>2010</v>
      </c>
      <c r="C466" t="s">
        <v>7</v>
      </c>
      <c r="D466" t="s">
        <v>26</v>
      </c>
      <c r="E466">
        <v>2</v>
      </c>
      <c r="F466">
        <v>0</v>
      </c>
    </row>
    <row r="467" spans="1:6">
      <c r="A467">
        <v>2009</v>
      </c>
      <c r="B467">
        <v>2010</v>
      </c>
      <c r="C467" t="s">
        <v>12</v>
      </c>
      <c r="D467" t="s">
        <v>25</v>
      </c>
      <c r="E467">
        <v>4</v>
      </c>
      <c r="F467">
        <v>2</v>
      </c>
    </row>
    <row r="468" spans="1:6">
      <c r="A468">
        <v>2009</v>
      </c>
      <c r="B468">
        <v>2010</v>
      </c>
      <c r="C468" t="s">
        <v>23</v>
      </c>
      <c r="D468" t="s">
        <v>10</v>
      </c>
      <c r="E468">
        <v>3</v>
      </c>
      <c r="F468">
        <v>1</v>
      </c>
    </row>
    <row r="469" spans="1:6">
      <c r="A469">
        <v>2009</v>
      </c>
      <c r="B469">
        <v>2010</v>
      </c>
      <c r="C469" t="s">
        <v>8</v>
      </c>
      <c r="D469" t="s">
        <v>24</v>
      </c>
      <c r="E469">
        <v>1</v>
      </c>
      <c r="F469">
        <v>0</v>
      </c>
    </row>
    <row r="470" spans="1:6">
      <c r="A470">
        <v>2009</v>
      </c>
      <c r="B470">
        <v>2010</v>
      </c>
      <c r="C470" t="s">
        <v>11</v>
      </c>
      <c r="D470" t="s">
        <v>13</v>
      </c>
      <c r="E470">
        <v>2</v>
      </c>
      <c r="F470">
        <v>3</v>
      </c>
    </row>
    <row r="471" spans="1:6">
      <c r="A471">
        <v>2009</v>
      </c>
      <c r="B471">
        <v>2010</v>
      </c>
      <c r="C471" t="s">
        <v>26</v>
      </c>
      <c r="D471" t="s">
        <v>23</v>
      </c>
      <c r="E471">
        <v>0</v>
      </c>
      <c r="F471">
        <v>1</v>
      </c>
    </row>
    <row r="472" spans="1:6">
      <c r="A472">
        <v>2009</v>
      </c>
      <c r="B472">
        <v>2010</v>
      </c>
      <c r="C472" t="s">
        <v>19</v>
      </c>
      <c r="D472" t="s">
        <v>6</v>
      </c>
      <c r="E472">
        <v>2</v>
      </c>
      <c r="F472">
        <v>3</v>
      </c>
    </row>
    <row r="473" spans="1:6">
      <c r="A473">
        <v>2009</v>
      </c>
      <c r="B473">
        <v>2010</v>
      </c>
      <c r="C473" t="s">
        <v>15</v>
      </c>
      <c r="D473" t="s">
        <v>8</v>
      </c>
      <c r="E473">
        <v>2</v>
      </c>
      <c r="F473">
        <v>2</v>
      </c>
    </row>
    <row r="474" spans="1:6">
      <c r="A474">
        <v>2009</v>
      </c>
      <c r="B474">
        <v>2010</v>
      </c>
      <c r="C474" t="s">
        <v>25</v>
      </c>
      <c r="D474" t="s">
        <v>9</v>
      </c>
      <c r="E474">
        <v>1</v>
      </c>
      <c r="F474">
        <v>0</v>
      </c>
    </row>
    <row r="475" spans="1:6">
      <c r="A475">
        <v>2009</v>
      </c>
      <c r="B475">
        <v>2010</v>
      </c>
      <c r="C475" t="s">
        <v>24</v>
      </c>
      <c r="D475" t="s">
        <v>20</v>
      </c>
      <c r="E475">
        <v>1</v>
      </c>
      <c r="F475">
        <v>1</v>
      </c>
    </row>
    <row r="476" spans="1:6">
      <c r="A476">
        <v>2009</v>
      </c>
      <c r="B476">
        <v>2010</v>
      </c>
      <c r="C476" t="s">
        <v>21</v>
      </c>
      <c r="D476" t="s">
        <v>22</v>
      </c>
      <c r="E476">
        <v>0</v>
      </c>
      <c r="F476">
        <v>0</v>
      </c>
    </row>
    <row r="477" spans="1:6">
      <c r="A477">
        <v>2009</v>
      </c>
      <c r="B477">
        <v>2010</v>
      </c>
      <c r="C477" t="s">
        <v>13</v>
      </c>
      <c r="D477" t="s">
        <v>7</v>
      </c>
      <c r="E477">
        <v>1</v>
      </c>
      <c r="F477">
        <v>0</v>
      </c>
    </row>
    <row r="478" spans="1:6">
      <c r="A478">
        <v>2009</v>
      </c>
      <c r="B478">
        <v>2010</v>
      </c>
      <c r="C478" t="s">
        <v>10</v>
      </c>
      <c r="D478" t="s">
        <v>11</v>
      </c>
      <c r="E478">
        <v>2</v>
      </c>
      <c r="F478">
        <v>3</v>
      </c>
    </row>
    <row r="479" spans="1:6">
      <c r="A479">
        <v>2009</v>
      </c>
      <c r="B479">
        <v>2010</v>
      </c>
      <c r="C479" t="s">
        <v>17</v>
      </c>
      <c r="D479" t="s">
        <v>12</v>
      </c>
      <c r="E479">
        <v>0</v>
      </c>
      <c r="F479">
        <v>3</v>
      </c>
    </row>
    <row r="480" spans="1:6">
      <c r="A480">
        <v>2009</v>
      </c>
      <c r="B480">
        <v>2010</v>
      </c>
      <c r="C480" t="s">
        <v>7</v>
      </c>
      <c r="D480" t="s">
        <v>10</v>
      </c>
      <c r="E480">
        <v>1</v>
      </c>
      <c r="F480">
        <v>1</v>
      </c>
    </row>
    <row r="481" spans="1:6">
      <c r="A481">
        <v>2009</v>
      </c>
      <c r="B481">
        <v>2010</v>
      </c>
      <c r="C481" t="s">
        <v>22</v>
      </c>
      <c r="D481" t="s">
        <v>19</v>
      </c>
      <c r="E481">
        <v>4</v>
      </c>
      <c r="F481">
        <v>3</v>
      </c>
    </row>
    <row r="482" spans="1:6">
      <c r="A482">
        <v>2009</v>
      </c>
      <c r="B482">
        <v>2010</v>
      </c>
      <c r="C482" t="s">
        <v>20</v>
      </c>
      <c r="D482" t="s">
        <v>11</v>
      </c>
      <c r="E482">
        <v>1</v>
      </c>
      <c r="F482">
        <v>2</v>
      </c>
    </row>
    <row r="483" spans="1:6">
      <c r="A483">
        <v>2009</v>
      </c>
      <c r="B483">
        <v>2010</v>
      </c>
      <c r="C483" t="s">
        <v>21</v>
      </c>
      <c r="D483" t="s">
        <v>15</v>
      </c>
      <c r="E483">
        <v>0</v>
      </c>
      <c r="F483">
        <v>0</v>
      </c>
    </row>
    <row r="484" spans="1:6">
      <c r="A484">
        <v>2009</v>
      </c>
      <c r="B484">
        <v>2010</v>
      </c>
      <c r="C484" t="s">
        <v>6</v>
      </c>
      <c r="D484" t="s">
        <v>25</v>
      </c>
      <c r="E484">
        <v>3</v>
      </c>
      <c r="F484">
        <v>0</v>
      </c>
    </row>
    <row r="485" spans="1:6">
      <c r="A485">
        <v>2009</v>
      </c>
      <c r="B485">
        <v>2010</v>
      </c>
      <c r="C485" t="s">
        <v>9</v>
      </c>
      <c r="D485" t="s">
        <v>24</v>
      </c>
      <c r="E485">
        <v>1</v>
      </c>
      <c r="F485">
        <v>3</v>
      </c>
    </row>
    <row r="486" spans="1:6">
      <c r="A486">
        <v>2009</v>
      </c>
      <c r="B486">
        <v>2010</v>
      </c>
      <c r="C486" t="s">
        <v>8</v>
      </c>
      <c r="D486" t="s">
        <v>17</v>
      </c>
      <c r="E486">
        <v>2</v>
      </c>
      <c r="F486">
        <v>0</v>
      </c>
    </row>
    <row r="487" spans="1:6">
      <c r="A487">
        <v>2009</v>
      </c>
      <c r="B487">
        <v>2010</v>
      </c>
      <c r="C487" t="s">
        <v>23</v>
      </c>
      <c r="D487" t="s">
        <v>13</v>
      </c>
      <c r="E487">
        <v>4</v>
      </c>
      <c r="F487">
        <v>1</v>
      </c>
    </row>
    <row r="488" spans="1:6">
      <c r="A488">
        <v>2009</v>
      </c>
      <c r="B488">
        <v>2010</v>
      </c>
      <c r="C488" t="s">
        <v>12</v>
      </c>
      <c r="D488" t="s">
        <v>26</v>
      </c>
      <c r="E488">
        <v>3</v>
      </c>
      <c r="F488">
        <v>1</v>
      </c>
    </row>
    <row r="489" spans="1:6">
      <c r="A489">
        <v>2009</v>
      </c>
      <c r="B489">
        <v>2010</v>
      </c>
      <c r="C489" t="s">
        <v>19</v>
      </c>
      <c r="D489" t="s">
        <v>21</v>
      </c>
      <c r="E489">
        <v>2</v>
      </c>
      <c r="F489">
        <v>1</v>
      </c>
    </row>
    <row r="490" spans="1:6">
      <c r="A490">
        <v>2009</v>
      </c>
      <c r="B490">
        <v>2010</v>
      </c>
      <c r="C490" t="s">
        <v>10</v>
      </c>
      <c r="D490" t="s">
        <v>6</v>
      </c>
      <c r="E490">
        <v>1</v>
      </c>
      <c r="F490">
        <v>3</v>
      </c>
    </row>
    <row r="491" spans="1:6">
      <c r="A491">
        <v>2009</v>
      </c>
      <c r="B491">
        <v>2010</v>
      </c>
      <c r="C491" t="s">
        <v>11</v>
      </c>
      <c r="D491" t="s">
        <v>7</v>
      </c>
      <c r="E491">
        <v>3</v>
      </c>
      <c r="F491">
        <v>3</v>
      </c>
    </row>
    <row r="492" spans="1:6">
      <c r="A492">
        <v>2009</v>
      </c>
      <c r="B492">
        <v>2010</v>
      </c>
      <c r="C492" t="s">
        <v>26</v>
      </c>
      <c r="D492" t="s">
        <v>8</v>
      </c>
      <c r="E492">
        <v>0</v>
      </c>
      <c r="F492">
        <v>0</v>
      </c>
    </row>
    <row r="493" spans="1:6">
      <c r="A493">
        <v>2009</v>
      </c>
      <c r="B493">
        <v>2010</v>
      </c>
      <c r="C493" t="s">
        <v>15</v>
      </c>
      <c r="D493" t="s">
        <v>12</v>
      </c>
      <c r="E493">
        <v>1</v>
      </c>
      <c r="F493">
        <v>1</v>
      </c>
    </row>
    <row r="494" spans="1:6">
      <c r="A494">
        <v>2009</v>
      </c>
      <c r="B494">
        <v>2010</v>
      </c>
      <c r="C494" t="s">
        <v>17</v>
      </c>
      <c r="D494" t="s">
        <v>9</v>
      </c>
      <c r="E494">
        <v>2</v>
      </c>
      <c r="F494">
        <v>1</v>
      </c>
    </row>
    <row r="495" spans="1:6">
      <c r="A495">
        <v>2009</v>
      </c>
      <c r="B495">
        <v>2010</v>
      </c>
      <c r="C495" t="s">
        <v>24</v>
      </c>
      <c r="D495" t="s">
        <v>23</v>
      </c>
      <c r="E495">
        <v>1</v>
      </c>
      <c r="F495">
        <v>2</v>
      </c>
    </row>
    <row r="496" spans="1:6">
      <c r="A496">
        <v>2009</v>
      </c>
      <c r="B496">
        <v>2010</v>
      </c>
      <c r="C496" t="s">
        <v>25</v>
      </c>
      <c r="D496" t="s">
        <v>22</v>
      </c>
      <c r="E496">
        <v>1</v>
      </c>
      <c r="F496">
        <v>0</v>
      </c>
    </row>
    <row r="497" spans="1:6">
      <c r="A497">
        <v>2009</v>
      </c>
      <c r="B497">
        <v>2010</v>
      </c>
      <c r="C497" t="s">
        <v>13</v>
      </c>
      <c r="D497" t="s">
        <v>20</v>
      </c>
      <c r="E497">
        <v>2</v>
      </c>
      <c r="F497">
        <v>3</v>
      </c>
    </row>
    <row r="498" spans="1:6">
      <c r="A498">
        <v>2009</v>
      </c>
      <c r="B498">
        <v>2010</v>
      </c>
      <c r="C498" t="s">
        <v>22</v>
      </c>
      <c r="D498" t="s">
        <v>24</v>
      </c>
      <c r="E498">
        <v>2</v>
      </c>
      <c r="F498">
        <v>1</v>
      </c>
    </row>
    <row r="499" spans="1:6">
      <c r="A499">
        <v>2009</v>
      </c>
      <c r="B499">
        <v>2010</v>
      </c>
      <c r="C499" t="s">
        <v>12</v>
      </c>
      <c r="D499" t="s">
        <v>10</v>
      </c>
      <c r="E499">
        <v>2</v>
      </c>
      <c r="F499">
        <v>1</v>
      </c>
    </row>
    <row r="500" spans="1:6">
      <c r="A500">
        <v>2009</v>
      </c>
      <c r="B500">
        <v>2010</v>
      </c>
      <c r="C500" t="s">
        <v>23</v>
      </c>
      <c r="D500" t="s">
        <v>7</v>
      </c>
      <c r="E500">
        <v>1</v>
      </c>
      <c r="F500">
        <v>3</v>
      </c>
    </row>
    <row r="501" spans="1:6">
      <c r="A501">
        <v>2009</v>
      </c>
      <c r="B501">
        <v>2010</v>
      </c>
      <c r="C501" t="s">
        <v>15</v>
      </c>
      <c r="D501" t="s">
        <v>17</v>
      </c>
      <c r="E501">
        <v>2</v>
      </c>
      <c r="F501">
        <v>1</v>
      </c>
    </row>
    <row r="502" spans="1:6">
      <c r="A502">
        <v>2009</v>
      </c>
      <c r="B502">
        <v>2010</v>
      </c>
      <c r="C502" t="s">
        <v>9</v>
      </c>
      <c r="D502" t="s">
        <v>19</v>
      </c>
      <c r="E502">
        <v>1</v>
      </c>
      <c r="F502">
        <v>5</v>
      </c>
    </row>
    <row r="503" spans="1:6">
      <c r="A503">
        <v>2009</v>
      </c>
      <c r="B503">
        <v>2010</v>
      </c>
      <c r="C503" t="s">
        <v>21</v>
      </c>
      <c r="D503" t="s">
        <v>25</v>
      </c>
      <c r="E503">
        <v>1</v>
      </c>
      <c r="F503">
        <v>1</v>
      </c>
    </row>
    <row r="504" spans="1:6">
      <c r="A504">
        <v>2009</v>
      </c>
      <c r="B504">
        <v>2010</v>
      </c>
      <c r="C504" t="s">
        <v>6</v>
      </c>
      <c r="D504" t="s">
        <v>13</v>
      </c>
      <c r="E504">
        <v>3</v>
      </c>
      <c r="F504">
        <v>1</v>
      </c>
    </row>
    <row r="505" spans="1:6">
      <c r="A505">
        <v>2009</v>
      </c>
      <c r="B505">
        <v>2010</v>
      </c>
      <c r="C505" t="s">
        <v>8</v>
      </c>
      <c r="D505" t="s">
        <v>11</v>
      </c>
      <c r="E505">
        <v>2</v>
      </c>
      <c r="F505">
        <v>0</v>
      </c>
    </row>
    <row r="506" spans="1:6">
      <c r="A506">
        <v>2009</v>
      </c>
      <c r="B506">
        <v>2010</v>
      </c>
      <c r="C506" t="s">
        <v>20</v>
      </c>
      <c r="D506" t="s">
        <v>26</v>
      </c>
      <c r="E506">
        <v>2</v>
      </c>
      <c r="F506">
        <v>1</v>
      </c>
    </row>
    <row r="507" spans="1:6">
      <c r="A507">
        <v>2009</v>
      </c>
      <c r="B507">
        <v>2010</v>
      </c>
      <c r="C507" t="s">
        <v>17</v>
      </c>
      <c r="D507" t="s">
        <v>22</v>
      </c>
      <c r="E507">
        <v>2</v>
      </c>
      <c r="F507">
        <v>2</v>
      </c>
    </row>
    <row r="508" spans="1:6">
      <c r="A508">
        <v>2009</v>
      </c>
      <c r="B508">
        <v>2010</v>
      </c>
      <c r="C508" t="s">
        <v>24</v>
      </c>
      <c r="D508" t="s">
        <v>6</v>
      </c>
      <c r="E508">
        <v>1</v>
      </c>
      <c r="F508">
        <v>1</v>
      </c>
    </row>
    <row r="509" spans="1:6">
      <c r="A509">
        <v>2009</v>
      </c>
      <c r="B509">
        <v>2010</v>
      </c>
      <c r="C509" t="s">
        <v>11</v>
      </c>
      <c r="D509" t="s">
        <v>23</v>
      </c>
      <c r="E509">
        <v>1</v>
      </c>
      <c r="F509">
        <v>5</v>
      </c>
    </row>
    <row r="510" spans="1:6">
      <c r="A510">
        <v>2009</v>
      </c>
      <c r="B510">
        <v>2010</v>
      </c>
      <c r="C510" t="s">
        <v>13</v>
      </c>
      <c r="D510" t="s">
        <v>9</v>
      </c>
      <c r="E510">
        <v>4</v>
      </c>
      <c r="F510">
        <v>1</v>
      </c>
    </row>
    <row r="511" spans="1:6">
      <c r="A511">
        <v>2009</v>
      </c>
      <c r="B511">
        <v>2010</v>
      </c>
      <c r="C511" t="s">
        <v>7</v>
      </c>
      <c r="D511" t="s">
        <v>20</v>
      </c>
      <c r="E511">
        <v>0</v>
      </c>
      <c r="F511">
        <v>0</v>
      </c>
    </row>
    <row r="512" spans="1:6">
      <c r="A512">
        <v>2009</v>
      </c>
      <c r="B512">
        <v>2010</v>
      </c>
      <c r="C512" t="s">
        <v>25</v>
      </c>
      <c r="D512" t="s">
        <v>15</v>
      </c>
      <c r="E512">
        <v>0</v>
      </c>
      <c r="F512">
        <v>0</v>
      </c>
    </row>
    <row r="513" spans="1:6">
      <c r="A513">
        <v>2009</v>
      </c>
      <c r="B513">
        <v>2010</v>
      </c>
      <c r="C513" t="s">
        <v>26</v>
      </c>
      <c r="D513" t="s">
        <v>21</v>
      </c>
      <c r="E513">
        <v>0</v>
      </c>
      <c r="F513">
        <v>3</v>
      </c>
    </row>
    <row r="514" spans="1:6">
      <c r="A514">
        <v>2009</v>
      </c>
      <c r="B514">
        <v>2010</v>
      </c>
      <c r="C514" t="s">
        <v>10</v>
      </c>
      <c r="D514" t="s">
        <v>8</v>
      </c>
      <c r="E514">
        <v>2</v>
      </c>
      <c r="F514">
        <v>1</v>
      </c>
    </row>
    <row r="515" spans="1:6">
      <c r="A515">
        <v>2009</v>
      </c>
      <c r="B515">
        <v>2010</v>
      </c>
      <c r="C515" t="s">
        <v>19</v>
      </c>
      <c r="D515" t="s">
        <v>12</v>
      </c>
      <c r="E515">
        <v>2</v>
      </c>
      <c r="F515">
        <v>2</v>
      </c>
    </row>
    <row r="516" spans="1:6">
      <c r="A516">
        <v>2009</v>
      </c>
      <c r="B516">
        <v>2010</v>
      </c>
      <c r="C516" t="s">
        <v>8</v>
      </c>
      <c r="D516" t="s">
        <v>13</v>
      </c>
      <c r="E516">
        <v>2</v>
      </c>
      <c r="F516">
        <v>1</v>
      </c>
    </row>
    <row r="517" spans="1:6">
      <c r="A517">
        <v>2009</v>
      </c>
      <c r="B517">
        <v>2010</v>
      </c>
      <c r="C517" t="s">
        <v>21</v>
      </c>
      <c r="D517" t="s">
        <v>17</v>
      </c>
      <c r="E517">
        <v>0</v>
      </c>
      <c r="F517">
        <v>2</v>
      </c>
    </row>
    <row r="518" spans="1:6">
      <c r="A518">
        <v>2009</v>
      </c>
      <c r="B518">
        <v>2010</v>
      </c>
      <c r="C518" t="s">
        <v>25</v>
      </c>
      <c r="D518" t="s">
        <v>19</v>
      </c>
      <c r="E518">
        <v>1</v>
      </c>
      <c r="F518">
        <v>2</v>
      </c>
    </row>
    <row r="519" spans="1:6">
      <c r="A519">
        <v>2009</v>
      </c>
      <c r="B519">
        <v>2010</v>
      </c>
      <c r="C519" t="s">
        <v>23</v>
      </c>
      <c r="D519" t="s">
        <v>20</v>
      </c>
      <c r="E519">
        <v>2</v>
      </c>
      <c r="F519">
        <v>1</v>
      </c>
    </row>
    <row r="520" spans="1:6">
      <c r="A520">
        <v>2009</v>
      </c>
      <c r="B520">
        <v>2010</v>
      </c>
      <c r="C520" t="s">
        <v>22</v>
      </c>
      <c r="D520" t="s">
        <v>26</v>
      </c>
      <c r="E520">
        <v>1</v>
      </c>
      <c r="F520">
        <v>1</v>
      </c>
    </row>
    <row r="521" spans="1:6">
      <c r="A521">
        <v>2009</v>
      </c>
      <c r="B521">
        <v>2010</v>
      </c>
      <c r="C521" t="s">
        <v>15</v>
      </c>
      <c r="D521" t="s">
        <v>24</v>
      </c>
      <c r="E521">
        <v>0</v>
      </c>
      <c r="F521">
        <v>0</v>
      </c>
    </row>
    <row r="522" spans="1:6">
      <c r="A522">
        <v>2009</v>
      </c>
      <c r="B522">
        <v>2010</v>
      </c>
      <c r="C522" t="s">
        <v>12</v>
      </c>
      <c r="D522" t="s">
        <v>11</v>
      </c>
      <c r="E522">
        <v>0</v>
      </c>
      <c r="F522">
        <v>0</v>
      </c>
    </row>
    <row r="523" spans="1:6">
      <c r="A523">
        <v>2009</v>
      </c>
      <c r="B523">
        <v>2010</v>
      </c>
      <c r="C523" t="s">
        <v>9</v>
      </c>
      <c r="D523" t="s">
        <v>10</v>
      </c>
      <c r="E523">
        <v>0</v>
      </c>
      <c r="F523">
        <v>1</v>
      </c>
    </row>
    <row r="524" spans="1:6">
      <c r="A524">
        <v>2009</v>
      </c>
      <c r="B524">
        <v>2010</v>
      </c>
      <c r="C524" t="s">
        <v>6</v>
      </c>
      <c r="D524" t="s">
        <v>7</v>
      </c>
      <c r="E524">
        <v>1</v>
      </c>
      <c r="F524">
        <v>0</v>
      </c>
    </row>
    <row r="525" spans="1:6">
      <c r="A525">
        <v>2009</v>
      </c>
      <c r="B525">
        <v>2010</v>
      </c>
      <c r="C525" t="s">
        <v>11</v>
      </c>
      <c r="D525" t="s">
        <v>6</v>
      </c>
      <c r="E525">
        <v>1</v>
      </c>
      <c r="F525">
        <v>1</v>
      </c>
    </row>
    <row r="526" spans="1:6">
      <c r="A526">
        <v>2009</v>
      </c>
      <c r="B526">
        <v>2010</v>
      </c>
      <c r="C526" t="s">
        <v>19</v>
      </c>
      <c r="D526" t="s">
        <v>23</v>
      </c>
      <c r="E526">
        <v>2</v>
      </c>
      <c r="F526">
        <v>2</v>
      </c>
    </row>
    <row r="527" spans="1:6">
      <c r="A527">
        <v>2009</v>
      </c>
      <c r="B527">
        <v>2010</v>
      </c>
      <c r="C527" t="s">
        <v>7</v>
      </c>
      <c r="D527" t="s">
        <v>21</v>
      </c>
      <c r="E527">
        <v>1</v>
      </c>
      <c r="F527">
        <v>0</v>
      </c>
    </row>
    <row r="528" spans="1:6">
      <c r="A528">
        <v>2009</v>
      </c>
      <c r="B528">
        <v>2010</v>
      </c>
      <c r="C528" t="s">
        <v>20</v>
      </c>
      <c r="D528" t="s">
        <v>8</v>
      </c>
      <c r="E528">
        <v>1</v>
      </c>
      <c r="F528">
        <v>4</v>
      </c>
    </row>
    <row r="529" spans="1:6">
      <c r="A529">
        <v>2009</v>
      </c>
      <c r="B529">
        <v>2010</v>
      </c>
      <c r="C529" t="s">
        <v>26</v>
      </c>
      <c r="D529" t="s">
        <v>9</v>
      </c>
      <c r="E529">
        <v>1</v>
      </c>
      <c r="F529">
        <v>2</v>
      </c>
    </row>
    <row r="530" spans="1:6">
      <c r="A530">
        <v>2009</v>
      </c>
      <c r="B530">
        <v>2010</v>
      </c>
      <c r="C530" t="s">
        <v>10</v>
      </c>
      <c r="D530" t="s">
        <v>15</v>
      </c>
      <c r="E530">
        <v>4</v>
      </c>
      <c r="F530">
        <v>1</v>
      </c>
    </row>
    <row r="531" spans="1:6">
      <c r="A531">
        <v>2009</v>
      </c>
      <c r="B531">
        <v>2010</v>
      </c>
      <c r="C531" t="s">
        <v>13</v>
      </c>
      <c r="D531" t="s">
        <v>22</v>
      </c>
      <c r="E531">
        <v>3</v>
      </c>
      <c r="F531">
        <v>0</v>
      </c>
    </row>
    <row r="532" spans="1:6">
      <c r="A532">
        <v>2009</v>
      </c>
      <c r="B532">
        <v>2010</v>
      </c>
      <c r="C532" t="s">
        <v>24</v>
      </c>
      <c r="D532" t="s">
        <v>12</v>
      </c>
      <c r="E532">
        <v>3</v>
      </c>
      <c r="F532">
        <v>2</v>
      </c>
    </row>
    <row r="533" spans="1:6">
      <c r="A533">
        <v>2009</v>
      </c>
      <c r="B533">
        <v>2010</v>
      </c>
      <c r="C533" t="s">
        <v>17</v>
      </c>
      <c r="D533" t="s">
        <v>25</v>
      </c>
      <c r="E533">
        <v>0</v>
      </c>
      <c r="F533">
        <v>1</v>
      </c>
    </row>
    <row r="534" spans="1:6">
      <c r="A534">
        <v>2009</v>
      </c>
      <c r="B534">
        <v>2010</v>
      </c>
      <c r="C534" t="s">
        <v>8</v>
      </c>
      <c r="D534" t="s">
        <v>23</v>
      </c>
      <c r="E534">
        <v>2</v>
      </c>
      <c r="F534">
        <v>1</v>
      </c>
    </row>
    <row r="535" spans="1:6">
      <c r="A535">
        <v>2009</v>
      </c>
      <c r="B535">
        <v>2010</v>
      </c>
      <c r="C535" t="s">
        <v>22</v>
      </c>
      <c r="D535" t="s">
        <v>10</v>
      </c>
      <c r="E535">
        <v>0</v>
      </c>
      <c r="F535">
        <v>4</v>
      </c>
    </row>
    <row r="536" spans="1:6">
      <c r="A536">
        <v>2009</v>
      </c>
      <c r="B536">
        <v>2010</v>
      </c>
      <c r="C536" t="s">
        <v>15</v>
      </c>
      <c r="D536" t="s">
        <v>13</v>
      </c>
      <c r="E536">
        <v>1</v>
      </c>
      <c r="F536">
        <v>4</v>
      </c>
    </row>
    <row r="537" spans="1:6">
      <c r="A537">
        <v>2009</v>
      </c>
      <c r="B537">
        <v>2010</v>
      </c>
      <c r="C537" t="s">
        <v>25</v>
      </c>
      <c r="D537" t="s">
        <v>11</v>
      </c>
      <c r="E537">
        <v>1</v>
      </c>
      <c r="F537">
        <v>0</v>
      </c>
    </row>
    <row r="538" spans="1:6">
      <c r="A538">
        <v>2009</v>
      </c>
      <c r="B538">
        <v>2010</v>
      </c>
      <c r="C538" t="s">
        <v>9</v>
      </c>
      <c r="D538" t="s">
        <v>20</v>
      </c>
      <c r="E538">
        <v>2</v>
      </c>
      <c r="F538">
        <v>1</v>
      </c>
    </row>
    <row r="539" spans="1:6">
      <c r="A539">
        <v>2009</v>
      </c>
      <c r="B539">
        <v>2010</v>
      </c>
      <c r="C539" t="s">
        <v>21</v>
      </c>
      <c r="D539" t="s">
        <v>24</v>
      </c>
      <c r="E539">
        <v>1</v>
      </c>
      <c r="F539">
        <v>2</v>
      </c>
    </row>
    <row r="540" spans="1:6">
      <c r="A540">
        <v>2009</v>
      </c>
      <c r="B540">
        <v>2010</v>
      </c>
      <c r="C540" t="s">
        <v>6</v>
      </c>
      <c r="D540" t="s">
        <v>26</v>
      </c>
      <c r="E540">
        <v>2</v>
      </c>
      <c r="F540">
        <v>1</v>
      </c>
    </row>
    <row r="541" spans="1:6">
      <c r="A541">
        <v>2009</v>
      </c>
      <c r="B541">
        <v>2010</v>
      </c>
      <c r="C541" t="s">
        <v>17</v>
      </c>
      <c r="D541" t="s">
        <v>19</v>
      </c>
      <c r="E541">
        <v>0</v>
      </c>
      <c r="F541">
        <v>1</v>
      </c>
    </row>
    <row r="542" spans="1:6">
      <c r="A542">
        <v>2009</v>
      </c>
      <c r="B542">
        <v>2010</v>
      </c>
      <c r="C542" t="s">
        <v>12</v>
      </c>
      <c r="D542" t="s">
        <v>7</v>
      </c>
      <c r="E542">
        <v>4</v>
      </c>
      <c r="F542">
        <v>2</v>
      </c>
    </row>
    <row r="543" spans="1:6">
      <c r="A543">
        <v>2009</v>
      </c>
      <c r="B543">
        <v>2010</v>
      </c>
      <c r="C543" t="s">
        <v>11</v>
      </c>
      <c r="D543" t="s">
        <v>22</v>
      </c>
      <c r="E543">
        <v>1</v>
      </c>
      <c r="F543">
        <v>1</v>
      </c>
    </row>
    <row r="544" spans="1:6">
      <c r="A544">
        <v>2009</v>
      </c>
      <c r="B544">
        <v>2010</v>
      </c>
      <c r="C544" t="s">
        <v>20</v>
      </c>
      <c r="D544" t="s">
        <v>6</v>
      </c>
      <c r="E544">
        <v>2</v>
      </c>
      <c r="F544">
        <v>1</v>
      </c>
    </row>
    <row r="545" spans="1:6">
      <c r="A545">
        <v>2009</v>
      </c>
      <c r="B545">
        <v>2010</v>
      </c>
      <c r="C545" t="s">
        <v>24</v>
      </c>
      <c r="D545" t="s">
        <v>17</v>
      </c>
      <c r="E545">
        <v>0</v>
      </c>
      <c r="F545">
        <v>0</v>
      </c>
    </row>
    <row r="546" spans="1:6">
      <c r="A546">
        <v>2009</v>
      </c>
      <c r="B546">
        <v>2010</v>
      </c>
      <c r="C546" t="s">
        <v>23</v>
      </c>
      <c r="D546" t="s">
        <v>9</v>
      </c>
      <c r="E546">
        <v>2</v>
      </c>
      <c r="F546">
        <v>0</v>
      </c>
    </row>
    <row r="547" spans="1:6">
      <c r="A547">
        <v>2009</v>
      </c>
      <c r="B547">
        <v>2010</v>
      </c>
      <c r="C547" t="s">
        <v>19</v>
      </c>
      <c r="D547" t="s">
        <v>15</v>
      </c>
      <c r="E547">
        <v>3</v>
      </c>
      <c r="F547">
        <v>2</v>
      </c>
    </row>
    <row r="548" spans="1:6">
      <c r="A548">
        <v>2009</v>
      </c>
      <c r="B548">
        <v>2010</v>
      </c>
      <c r="C548" t="s">
        <v>26</v>
      </c>
      <c r="D548" t="s">
        <v>25</v>
      </c>
      <c r="E548">
        <v>1</v>
      </c>
      <c r="F548">
        <v>0</v>
      </c>
    </row>
    <row r="549" spans="1:6">
      <c r="A549">
        <v>2009</v>
      </c>
      <c r="B549">
        <v>2010</v>
      </c>
      <c r="C549" t="s">
        <v>13</v>
      </c>
      <c r="D549" t="s">
        <v>12</v>
      </c>
      <c r="E549">
        <v>3</v>
      </c>
      <c r="F549">
        <v>0</v>
      </c>
    </row>
    <row r="550" spans="1:6">
      <c r="A550">
        <v>2009</v>
      </c>
      <c r="B550">
        <v>2010</v>
      </c>
      <c r="C550" t="s">
        <v>7</v>
      </c>
      <c r="D550" t="s">
        <v>8</v>
      </c>
      <c r="E550">
        <v>2</v>
      </c>
      <c r="F550">
        <v>2</v>
      </c>
    </row>
    <row r="551" spans="1:6">
      <c r="A551">
        <v>2009</v>
      </c>
      <c r="B551">
        <v>2010</v>
      </c>
      <c r="C551" t="s">
        <v>10</v>
      </c>
      <c r="D551" t="s">
        <v>21</v>
      </c>
      <c r="E551">
        <v>1</v>
      </c>
      <c r="F551">
        <v>5</v>
      </c>
    </row>
    <row r="552" spans="1:6">
      <c r="A552">
        <v>2009</v>
      </c>
      <c r="B552">
        <v>2010</v>
      </c>
      <c r="C552" t="s">
        <v>15</v>
      </c>
      <c r="D552" t="s">
        <v>20</v>
      </c>
      <c r="E552">
        <v>1</v>
      </c>
      <c r="F552">
        <v>2</v>
      </c>
    </row>
    <row r="553" spans="1:6">
      <c r="A553">
        <v>2009</v>
      </c>
      <c r="B553">
        <v>2010</v>
      </c>
      <c r="C553" t="s">
        <v>25</v>
      </c>
      <c r="D553" t="s">
        <v>10</v>
      </c>
      <c r="E553">
        <v>0</v>
      </c>
      <c r="F553">
        <v>2</v>
      </c>
    </row>
    <row r="554" spans="1:6">
      <c r="A554">
        <v>2009</v>
      </c>
      <c r="B554">
        <v>2010</v>
      </c>
      <c r="C554" t="s">
        <v>6</v>
      </c>
      <c r="D554" t="s">
        <v>23</v>
      </c>
      <c r="E554">
        <v>1</v>
      </c>
      <c r="F554">
        <v>2</v>
      </c>
    </row>
    <row r="555" spans="1:6">
      <c r="A555">
        <v>2009</v>
      </c>
      <c r="B555">
        <v>2010</v>
      </c>
      <c r="C555" t="s">
        <v>21</v>
      </c>
      <c r="D555" t="s">
        <v>13</v>
      </c>
      <c r="E555">
        <v>0</v>
      </c>
      <c r="F555">
        <v>0</v>
      </c>
    </row>
    <row r="556" spans="1:6">
      <c r="A556">
        <v>2009</v>
      </c>
      <c r="B556">
        <v>2010</v>
      </c>
      <c r="C556" t="s">
        <v>9</v>
      </c>
      <c r="D556" t="s">
        <v>11</v>
      </c>
      <c r="E556">
        <v>1</v>
      </c>
      <c r="F556">
        <v>4</v>
      </c>
    </row>
    <row r="557" spans="1:6">
      <c r="A557">
        <v>2009</v>
      </c>
      <c r="B557">
        <v>2010</v>
      </c>
      <c r="C557" t="s">
        <v>19</v>
      </c>
      <c r="D557" t="s">
        <v>24</v>
      </c>
      <c r="E557">
        <v>4</v>
      </c>
      <c r="F557">
        <v>2</v>
      </c>
    </row>
    <row r="558" spans="1:6">
      <c r="A558">
        <v>2009</v>
      </c>
      <c r="B558">
        <v>2010</v>
      </c>
      <c r="C558" t="s">
        <v>12</v>
      </c>
      <c r="D558" t="s">
        <v>8</v>
      </c>
      <c r="E558">
        <v>0</v>
      </c>
      <c r="F558">
        <v>2</v>
      </c>
    </row>
    <row r="559" spans="1:6">
      <c r="A559">
        <v>2009</v>
      </c>
      <c r="B559">
        <v>2010</v>
      </c>
      <c r="C559" t="s">
        <v>17</v>
      </c>
      <c r="D559" t="s">
        <v>26</v>
      </c>
      <c r="E559">
        <v>1</v>
      </c>
      <c r="F559">
        <v>1</v>
      </c>
    </row>
    <row r="560" spans="1:6">
      <c r="A560">
        <v>2009</v>
      </c>
      <c r="B560">
        <v>2010</v>
      </c>
      <c r="C560" t="s">
        <v>22</v>
      </c>
      <c r="D560" t="s">
        <v>7</v>
      </c>
      <c r="E560">
        <v>1</v>
      </c>
      <c r="F560">
        <v>0</v>
      </c>
    </row>
    <row r="561" spans="1:6">
      <c r="A561">
        <v>2009</v>
      </c>
      <c r="B561">
        <v>2010</v>
      </c>
      <c r="C561" t="s">
        <v>8</v>
      </c>
      <c r="D561" t="s">
        <v>6</v>
      </c>
      <c r="E561">
        <v>1</v>
      </c>
      <c r="F561">
        <v>2</v>
      </c>
    </row>
    <row r="562" spans="1:6">
      <c r="A562">
        <v>2009</v>
      </c>
      <c r="B562">
        <v>2010</v>
      </c>
      <c r="C562" t="s">
        <v>20</v>
      </c>
      <c r="D562" t="s">
        <v>12</v>
      </c>
      <c r="E562">
        <v>3</v>
      </c>
      <c r="F562">
        <v>2</v>
      </c>
    </row>
    <row r="563" spans="1:6">
      <c r="A563">
        <v>2009</v>
      </c>
      <c r="B563">
        <v>2010</v>
      </c>
      <c r="C563" t="s">
        <v>13</v>
      </c>
      <c r="D563" t="s">
        <v>19</v>
      </c>
      <c r="E563">
        <v>2</v>
      </c>
      <c r="F563">
        <v>1</v>
      </c>
    </row>
    <row r="564" spans="1:6">
      <c r="A564">
        <v>2009</v>
      </c>
      <c r="B564">
        <v>2010</v>
      </c>
      <c r="C564" t="s">
        <v>26</v>
      </c>
      <c r="D564" t="s">
        <v>15</v>
      </c>
      <c r="E564">
        <v>1</v>
      </c>
      <c r="F564">
        <v>1</v>
      </c>
    </row>
    <row r="565" spans="1:6">
      <c r="A565">
        <v>2009</v>
      </c>
      <c r="B565">
        <v>2010</v>
      </c>
      <c r="C565" t="s">
        <v>23</v>
      </c>
      <c r="D565" t="s">
        <v>22</v>
      </c>
      <c r="E565">
        <v>2</v>
      </c>
      <c r="F565">
        <v>1</v>
      </c>
    </row>
    <row r="566" spans="1:6">
      <c r="A566">
        <v>2009</v>
      </c>
      <c r="B566">
        <v>2010</v>
      </c>
      <c r="C566" t="s">
        <v>24</v>
      </c>
      <c r="D566" t="s">
        <v>25</v>
      </c>
      <c r="E566">
        <v>2</v>
      </c>
      <c r="F566">
        <v>0</v>
      </c>
    </row>
    <row r="567" spans="1:6">
      <c r="A567">
        <v>2009</v>
      </c>
      <c r="B567">
        <v>2010</v>
      </c>
      <c r="C567" t="s">
        <v>11</v>
      </c>
      <c r="D567" t="s">
        <v>21</v>
      </c>
      <c r="E567">
        <v>0</v>
      </c>
      <c r="F567">
        <v>3</v>
      </c>
    </row>
    <row r="568" spans="1:6">
      <c r="A568">
        <v>2009</v>
      </c>
      <c r="B568">
        <v>2010</v>
      </c>
      <c r="C568" t="s">
        <v>10</v>
      </c>
      <c r="D568" t="s">
        <v>17</v>
      </c>
      <c r="E568">
        <v>4</v>
      </c>
      <c r="F568">
        <v>0</v>
      </c>
    </row>
    <row r="569" spans="1:6">
      <c r="A569">
        <v>2009</v>
      </c>
      <c r="B569">
        <v>2010</v>
      </c>
      <c r="C569" t="s">
        <v>7</v>
      </c>
      <c r="D569" t="s">
        <v>9</v>
      </c>
      <c r="E569">
        <v>0</v>
      </c>
      <c r="F569">
        <v>0</v>
      </c>
    </row>
    <row r="570" spans="1:6">
      <c r="A570">
        <v>2009</v>
      </c>
      <c r="B570">
        <v>2010</v>
      </c>
      <c r="C570" t="s">
        <v>22</v>
      </c>
      <c r="D570" t="s">
        <v>20</v>
      </c>
      <c r="E570">
        <v>2</v>
      </c>
      <c r="F570">
        <v>0</v>
      </c>
    </row>
    <row r="571" spans="1:6">
      <c r="A571">
        <v>2009</v>
      </c>
      <c r="B571">
        <v>2010</v>
      </c>
      <c r="C571" t="s">
        <v>21</v>
      </c>
      <c r="D571" t="s">
        <v>23</v>
      </c>
      <c r="E571">
        <v>0</v>
      </c>
      <c r="F571">
        <v>1</v>
      </c>
    </row>
    <row r="572" spans="1:6">
      <c r="A572">
        <v>2009</v>
      </c>
      <c r="B572">
        <v>2010</v>
      </c>
      <c r="C572" t="s">
        <v>25</v>
      </c>
      <c r="D572" t="s">
        <v>13</v>
      </c>
      <c r="E572">
        <v>1</v>
      </c>
      <c r="F572">
        <v>0</v>
      </c>
    </row>
    <row r="573" spans="1:6">
      <c r="A573">
        <v>2009</v>
      </c>
      <c r="B573">
        <v>2010</v>
      </c>
      <c r="C573" t="s">
        <v>9</v>
      </c>
      <c r="D573" t="s">
        <v>8</v>
      </c>
      <c r="E573">
        <v>4</v>
      </c>
      <c r="F573">
        <v>2</v>
      </c>
    </row>
    <row r="574" spans="1:6">
      <c r="A574">
        <v>2009</v>
      </c>
      <c r="B574">
        <v>2010</v>
      </c>
      <c r="C574" t="s">
        <v>17</v>
      </c>
      <c r="D574" t="s">
        <v>11</v>
      </c>
      <c r="E574">
        <v>0</v>
      </c>
      <c r="F574">
        <v>2</v>
      </c>
    </row>
    <row r="575" spans="1:6">
      <c r="A575">
        <v>2009</v>
      </c>
      <c r="B575">
        <v>2010</v>
      </c>
      <c r="C575" t="s">
        <v>19</v>
      </c>
      <c r="D575" t="s">
        <v>26</v>
      </c>
      <c r="E575">
        <v>4</v>
      </c>
      <c r="F575">
        <v>0</v>
      </c>
    </row>
    <row r="576" spans="1:6">
      <c r="A576">
        <v>2009</v>
      </c>
      <c r="B576">
        <v>2010</v>
      </c>
      <c r="C576" t="s">
        <v>12</v>
      </c>
      <c r="D576" t="s">
        <v>6</v>
      </c>
      <c r="E576">
        <v>1</v>
      </c>
      <c r="F576">
        <v>1</v>
      </c>
    </row>
    <row r="577" spans="1:6">
      <c r="A577">
        <v>2009</v>
      </c>
      <c r="B577">
        <v>2010</v>
      </c>
      <c r="C577" t="s">
        <v>15</v>
      </c>
      <c r="D577" t="s">
        <v>7</v>
      </c>
      <c r="E577">
        <v>1</v>
      </c>
      <c r="F577">
        <v>2</v>
      </c>
    </row>
    <row r="578" spans="1:6">
      <c r="A578">
        <v>2009</v>
      </c>
      <c r="B578">
        <v>2010</v>
      </c>
      <c r="C578" t="s">
        <v>24</v>
      </c>
      <c r="D578" t="s">
        <v>10</v>
      </c>
      <c r="E578">
        <v>0</v>
      </c>
      <c r="F578">
        <v>2</v>
      </c>
    </row>
    <row r="579" spans="1:6">
      <c r="A579">
        <v>2009</v>
      </c>
      <c r="B579">
        <v>2010</v>
      </c>
      <c r="C579" t="s">
        <v>11</v>
      </c>
      <c r="D579" t="s">
        <v>15</v>
      </c>
      <c r="E579">
        <v>2</v>
      </c>
      <c r="F579">
        <v>0</v>
      </c>
    </row>
    <row r="580" spans="1:6">
      <c r="A580">
        <v>2009</v>
      </c>
      <c r="B580">
        <v>2010</v>
      </c>
      <c r="C580" t="s">
        <v>23</v>
      </c>
      <c r="D580" t="s">
        <v>12</v>
      </c>
      <c r="E580">
        <v>2</v>
      </c>
      <c r="F580">
        <v>1</v>
      </c>
    </row>
    <row r="581" spans="1:6">
      <c r="A581">
        <v>2009</v>
      </c>
      <c r="B581">
        <v>2010</v>
      </c>
      <c r="C581" t="s">
        <v>10</v>
      </c>
      <c r="D581" t="s">
        <v>19</v>
      </c>
      <c r="E581">
        <v>2</v>
      </c>
      <c r="F581">
        <v>4</v>
      </c>
    </row>
    <row r="582" spans="1:6">
      <c r="A582">
        <v>2009</v>
      </c>
      <c r="B582">
        <v>2010</v>
      </c>
      <c r="C582" t="s">
        <v>8</v>
      </c>
      <c r="D582" t="s">
        <v>22</v>
      </c>
      <c r="E582">
        <v>3</v>
      </c>
      <c r="F582">
        <v>1</v>
      </c>
    </row>
    <row r="583" spans="1:6">
      <c r="A583">
        <v>2009</v>
      </c>
      <c r="B583">
        <v>2010</v>
      </c>
      <c r="C583" t="s">
        <v>7</v>
      </c>
      <c r="D583" t="s">
        <v>25</v>
      </c>
      <c r="E583">
        <v>0</v>
      </c>
      <c r="F583">
        <v>1</v>
      </c>
    </row>
    <row r="584" spans="1:6">
      <c r="A584">
        <v>2009</v>
      </c>
      <c r="B584">
        <v>2010</v>
      </c>
      <c r="C584" t="s">
        <v>26</v>
      </c>
      <c r="D584" t="s">
        <v>24</v>
      </c>
      <c r="E584">
        <v>2</v>
      </c>
      <c r="F584">
        <v>1</v>
      </c>
    </row>
    <row r="585" spans="1:6">
      <c r="A585">
        <v>2009</v>
      </c>
      <c r="B585">
        <v>2010</v>
      </c>
      <c r="C585" t="s">
        <v>6</v>
      </c>
      <c r="D585" t="s">
        <v>9</v>
      </c>
      <c r="E585">
        <v>7</v>
      </c>
      <c r="F585">
        <v>0</v>
      </c>
    </row>
    <row r="586" spans="1:6">
      <c r="A586">
        <v>2009</v>
      </c>
      <c r="B586">
        <v>2010</v>
      </c>
      <c r="C586" t="s">
        <v>13</v>
      </c>
      <c r="D586" t="s">
        <v>17</v>
      </c>
      <c r="E586">
        <v>1</v>
      </c>
      <c r="F586">
        <v>1</v>
      </c>
    </row>
    <row r="587" spans="1:6">
      <c r="A587">
        <v>2009</v>
      </c>
      <c r="B587">
        <v>2010</v>
      </c>
      <c r="C587" t="s">
        <v>20</v>
      </c>
      <c r="D587" t="s">
        <v>21</v>
      </c>
      <c r="E587">
        <v>2</v>
      </c>
      <c r="F587">
        <v>2</v>
      </c>
    </row>
    <row r="588" spans="1:6">
      <c r="A588">
        <v>2009</v>
      </c>
      <c r="B588">
        <v>2010</v>
      </c>
      <c r="C588" t="s">
        <v>15</v>
      </c>
      <c r="D588" t="s">
        <v>23</v>
      </c>
      <c r="E588">
        <v>0</v>
      </c>
      <c r="F588">
        <v>2</v>
      </c>
    </row>
    <row r="589" spans="1:6">
      <c r="A589">
        <v>2009</v>
      </c>
      <c r="B589">
        <v>2010</v>
      </c>
      <c r="C589" t="s">
        <v>22</v>
      </c>
      <c r="D589" t="s">
        <v>6</v>
      </c>
      <c r="E589">
        <v>1</v>
      </c>
      <c r="F589">
        <v>1</v>
      </c>
    </row>
    <row r="590" spans="1:6">
      <c r="A590">
        <v>2009</v>
      </c>
      <c r="B590">
        <v>2010</v>
      </c>
      <c r="C590" t="s">
        <v>24</v>
      </c>
      <c r="D590" t="s">
        <v>13</v>
      </c>
      <c r="E590">
        <v>2</v>
      </c>
      <c r="F590">
        <v>3</v>
      </c>
    </row>
    <row r="591" spans="1:6">
      <c r="A591">
        <v>2009</v>
      </c>
      <c r="B591">
        <v>2010</v>
      </c>
      <c r="C591" t="s">
        <v>21</v>
      </c>
      <c r="D591" t="s">
        <v>8</v>
      </c>
      <c r="E591">
        <v>0</v>
      </c>
      <c r="F591">
        <v>1</v>
      </c>
    </row>
    <row r="592" spans="1:6">
      <c r="A592">
        <v>2009</v>
      </c>
      <c r="B592">
        <v>2010</v>
      </c>
      <c r="C592" t="s">
        <v>12</v>
      </c>
      <c r="D592" t="s">
        <v>9</v>
      </c>
      <c r="E592">
        <v>3</v>
      </c>
      <c r="F592">
        <v>0</v>
      </c>
    </row>
    <row r="593" spans="1:6">
      <c r="A593">
        <v>2009</v>
      </c>
      <c r="B593">
        <v>2010</v>
      </c>
      <c r="C593" t="s">
        <v>25</v>
      </c>
      <c r="D593" t="s">
        <v>20</v>
      </c>
      <c r="E593">
        <v>3</v>
      </c>
      <c r="F593">
        <v>3</v>
      </c>
    </row>
    <row r="594" spans="1:6">
      <c r="A594">
        <v>2009</v>
      </c>
      <c r="B594">
        <v>2010</v>
      </c>
      <c r="C594" t="s">
        <v>19</v>
      </c>
      <c r="D594" t="s">
        <v>11</v>
      </c>
      <c r="E594">
        <v>1</v>
      </c>
      <c r="F594">
        <v>0</v>
      </c>
    </row>
    <row r="595" spans="1:6">
      <c r="A595">
        <v>2009</v>
      </c>
      <c r="B595">
        <v>2010</v>
      </c>
      <c r="C595" t="s">
        <v>17</v>
      </c>
      <c r="D595" t="s">
        <v>7</v>
      </c>
      <c r="E595">
        <v>5</v>
      </c>
      <c r="F595">
        <v>1</v>
      </c>
    </row>
    <row r="596" spans="1:6">
      <c r="A596">
        <v>2009</v>
      </c>
      <c r="B596">
        <v>2010</v>
      </c>
      <c r="C596" t="s">
        <v>26</v>
      </c>
      <c r="D596" t="s">
        <v>10</v>
      </c>
      <c r="E596">
        <v>1</v>
      </c>
      <c r="F596">
        <v>0</v>
      </c>
    </row>
    <row r="597" spans="1:6">
      <c r="A597">
        <v>2009</v>
      </c>
      <c r="B597">
        <v>2010</v>
      </c>
      <c r="C597" t="s">
        <v>13</v>
      </c>
      <c r="D597" t="s">
        <v>10</v>
      </c>
      <c r="E597">
        <v>1</v>
      </c>
      <c r="F597">
        <v>1</v>
      </c>
    </row>
    <row r="598" spans="1:6">
      <c r="A598">
        <v>2009</v>
      </c>
      <c r="B598">
        <v>2010</v>
      </c>
      <c r="C598" t="s">
        <v>12</v>
      </c>
      <c r="D598" t="s">
        <v>21</v>
      </c>
      <c r="E598">
        <v>1</v>
      </c>
      <c r="F598">
        <v>1</v>
      </c>
    </row>
    <row r="599" spans="1:6">
      <c r="A599">
        <v>2009</v>
      </c>
      <c r="B599">
        <v>2010</v>
      </c>
      <c r="C599" t="s">
        <v>20</v>
      </c>
      <c r="D599" t="s">
        <v>17</v>
      </c>
      <c r="E599">
        <v>1</v>
      </c>
      <c r="F599">
        <v>2</v>
      </c>
    </row>
    <row r="600" spans="1:6">
      <c r="A600">
        <v>2009</v>
      </c>
      <c r="B600">
        <v>2010</v>
      </c>
      <c r="C600" t="s">
        <v>8</v>
      </c>
      <c r="D600" t="s">
        <v>19</v>
      </c>
      <c r="E600">
        <v>0</v>
      </c>
      <c r="F600">
        <v>2</v>
      </c>
    </row>
    <row r="601" spans="1:6">
      <c r="A601">
        <v>2009</v>
      </c>
      <c r="B601">
        <v>2010</v>
      </c>
      <c r="C601" t="s">
        <v>6</v>
      </c>
      <c r="D601" t="s">
        <v>15</v>
      </c>
      <c r="E601">
        <v>3</v>
      </c>
      <c r="F601">
        <v>1</v>
      </c>
    </row>
    <row r="602" spans="1:6">
      <c r="A602">
        <v>2009</v>
      </c>
      <c r="B602">
        <v>2010</v>
      </c>
      <c r="C602" t="s">
        <v>9</v>
      </c>
      <c r="D602" t="s">
        <v>22</v>
      </c>
      <c r="E602">
        <v>6</v>
      </c>
      <c r="F602">
        <v>1</v>
      </c>
    </row>
    <row r="603" spans="1:6">
      <c r="A603">
        <v>2009</v>
      </c>
      <c r="B603">
        <v>2010</v>
      </c>
      <c r="C603" t="s">
        <v>11</v>
      </c>
      <c r="D603" t="s">
        <v>26</v>
      </c>
      <c r="E603">
        <v>2</v>
      </c>
      <c r="F603">
        <v>2</v>
      </c>
    </row>
    <row r="604" spans="1:6">
      <c r="A604">
        <v>2009</v>
      </c>
      <c r="B604">
        <v>2010</v>
      </c>
      <c r="C604" t="s">
        <v>23</v>
      </c>
      <c r="D604" t="s">
        <v>25</v>
      </c>
      <c r="E604">
        <v>2</v>
      </c>
      <c r="F604">
        <v>2</v>
      </c>
    </row>
    <row r="605" spans="1:6">
      <c r="A605">
        <v>2009</v>
      </c>
      <c r="B605">
        <v>2010</v>
      </c>
      <c r="C605" t="s">
        <v>7</v>
      </c>
      <c r="D605" t="s">
        <v>24</v>
      </c>
      <c r="E605">
        <v>4</v>
      </c>
      <c r="F605">
        <v>0</v>
      </c>
    </row>
    <row r="606" spans="1:6">
      <c r="A606">
        <v>2009</v>
      </c>
      <c r="B606">
        <v>2010</v>
      </c>
      <c r="C606" t="s">
        <v>21</v>
      </c>
      <c r="D606" t="s">
        <v>6</v>
      </c>
      <c r="E606">
        <v>1</v>
      </c>
      <c r="F606">
        <v>3</v>
      </c>
    </row>
    <row r="607" spans="1:6">
      <c r="A607">
        <v>2009</v>
      </c>
      <c r="B607">
        <v>2010</v>
      </c>
      <c r="C607" t="s">
        <v>17</v>
      </c>
      <c r="D607" t="s">
        <v>23</v>
      </c>
      <c r="E607">
        <v>1</v>
      </c>
      <c r="F607">
        <v>1</v>
      </c>
    </row>
    <row r="608" spans="1:6">
      <c r="A608">
        <v>2009</v>
      </c>
      <c r="B608">
        <v>2010</v>
      </c>
      <c r="C608" t="s">
        <v>19</v>
      </c>
      <c r="D608" t="s">
        <v>7</v>
      </c>
      <c r="E608">
        <v>1</v>
      </c>
      <c r="F608">
        <v>1</v>
      </c>
    </row>
    <row r="609" spans="1:6">
      <c r="A609">
        <v>2009</v>
      </c>
      <c r="B609">
        <v>2010</v>
      </c>
      <c r="C609" t="s">
        <v>26</v>
      </c>
      <c r="D609" t="s">
        <v>13</v>
      </c>
      <c r="E609">
        <v>3</v>
      </c>
      <c r="F609">
        <v>1</v>
      </c>
    </row>
    <row r="610" spans="1:6">
      <c r="A610">
        <v>2009</v>
      </c>
      <c r="B610">
        <v>2010</v>
      </c>
      <c r="C610" t="s">
        <v>25</v>
      </c>
      <c r="D610" t="s">
        <v>8</v>
      </c>
      <c r="E610">
        <v>0</v>
      </c>
      <c r="F610">
        <v>0</v>
      </c>
    </row>
    <row r="611" spans="1:6">
      <c r="A611">
        <v>2009</v>
      </c>
      <c r="B611">
        <v>2010</v>
      </c>
      <c r="C611" t="s">
        <v>22</v>
      </c>
      <c r="D611" t="s">
        <v>12</v>
      </c>
      <c r="E611">
        <v>1</v>
      </c>
      <c r="F611">
        <v>1</v>
      </c>
    </row>
    <row r="612" spans="1:6">
      <c r="A612">
        <v>2009</v>
      </c>
      <c r="B612">
        <v>2010</v>
      </c>
      <c r="C612" t="s">
        <v>15</v>
      </c>
      <c r="D612" t="s">
        <v>9</v>
      </c>
      <c r="E612">
        <v>0</v>
      </c>
      <c r="F612">
        <v>3</v>
      </c>
    </row>
    <row r="613" spans="1:6">
      <c r="A613">
        <v>2009</v>
      </c>
      <c r="B613">
        <v>2010</v>
      </c>
      <c r="C613" t="s">
        <v>24</v>
      </c>
      <c r="D613" t="s">
        <v>11</v>
      </c>
      <c r="E613">
        <v>1</v>
      </c>
      <c r="F613">
        <v>0</v>
      </c>
    </row>
    <row r="614" spans="1:6">
      <c r="A614">
        <v>2009</v>
      </c>
      <c r="B614">
        <v>2010</v>
      </c>
      <c r="C614" t="s">
        <v>10</v>
      </c>
      <c r="D614" t="s">
        <v>20</v>
      </c>
      <c r="E614">
        <v>3</v>
      </c>
      <c r="F614">
        <v>1</v>
      </c>
    </row>
    <row r="615" spans="1:6">
      <c r="A615">
        <v>2010</v>
      </c>
      <c r="B615">
        <v>2011</v>
      </c>
      <c r="C615" t="s">
        <v>6</v>
      </c>
      <c r="D615" t="s">
        <v>10</v>
      </c>
      <c r="E615">
        <v>2</v>
      </c>
      <c r="F615">
        <v>1</v>
      </c>
    </row>
    <row r="616" spans="1:6">
      <c r="A616">
        <v>2010</v>
      </c>
      <c r="B616">
        <v>2011</v>
      </c>
      <c r="C616" t="s">
        <v>17</v>
      </c>
      <c r="D616" t="s">
        <v>19</v>
      </c>
      <c r="E616">
        <v>4</v>
      </c>
      <c r="F616">
        <v>1</v>
      </c>
    </row>
    <row r="617" spans="1:6">
      <c r="A617">
        <v>2010</v>
      </c>
      <c r="B617">
        <v>2011</v>
      </c>
      <c r="C617" t="s">
        <v>22</v>
      </c>
      <c r="D617" t="s">
        <v>24</v>
      </c>
      <c r="E617">
        <v>1</v>
      </c>
      <c r="F617">
        <v>1</v>
      </c>
    </row>
    <row r="618" spans="1:6">
      <c r="A618">
        <v>2010</v>
      </c>
      <c r="B618">
        <v>2011</v>
      </c>
      <c r="C618" t="s">
        <v>11</v>
      </c>
      <c r="D618" t="s">
        <v>11</v>
      </c>
      <c r="E618">
        <v>1</v>
      </c>
      <c r="F618">
        <v>3</v>
      </c>
    </row>
    <row r="619" spans="1:6">
      <c r="A619">
        <v>2010</v>
      </c>
      <c r="B619">
        <v>2011</v>
      </c>
      <c r="C619" t="s">
        <v>26</v>
      </c>
      <c r="D619" t="s">
        <v>27</v>
      </c>
      <c r="E619">
        <v>1</v>
      </c>
      <c r="F619">
        <v>3</v>
      </c>
    </row>
    <row r="620" spans="1:6">
      <c r="A620">
        <v>2010</v>
      </c>
      <c r="B620">
        <v>2011</v>
      </c>
      <c r="C620" t="s">
        <v>9</v>
      </c>
      <c r="D620" t="s">
        <v>20</v>
      </c>
      <c r="E620">
        <v>2</v>
      </c>
      <c r="F620">
        <v>1</v>
      </c>
    </row>
    <row r="621" spans="1:6">
      <c r="A621">
        <v>2010</v>
      </c>
      <c r="B621">
        <v>2011</v>
      </c>
      <c r="C621" t="s">
        <v>7</v>
      </c>
      <c r="D621" t="s">
        <v>8</v>
      </c>
      <c r="E621">
        <v>2</v>
      </c>
      <c r="F621">
        <v>1</v>
      </c>
    </row>
    <row r="622" spans="1:6">
      <c r="A622">
        <v>2010</v>
      </c>
      <c r="B622">
        <v>2011</v>
      </c>
      <c r="C622" t="s">
        <v>25</v>
      </c>
      <c r="D622" t="s">
        <v>23</v>
      </c>
      <c r="E622">
        <v>2</v>
      </c>
      <c r="F622">
        <v>0</v>
      </c>
    </row>
    <row r="623" spans="1:6">
      <c r="A623">
        <v>2010</v>
      </c>
      <c r="B623">
        <v>2011</v>
      </c>
      <c r="C623" t="s">
        <v>13</v>
      </c>
      <c r="D623" t="s">
        <v>12</v>
      </c>
      <c r="E623">
        <v>0</v>
      </c>
      <c r="F623">
        <v>2</v>
      </c>
    </row>
    <row r="624" spans="1:6">
      <c r="A624">
        <v>2010</v>
      </c>
      <c r="B624">
        <v>2011</v>
      </c>
      <c r="C624" t="s">
        <v>11</v>
      </c>
      <c r="D624" t="s">
        <v>6</v>
      </c>
      <c r="E624">
        <v>2</v>
      </c>
      <c r="F624">
        <v>0</v>
      </c>
    </row>
    <row r="625" spans="1:6">
      <c r="A625">
        <v>2010</v>
      </c>
      <c r="B625">
        <v>2011</v>
      </c>
      <c r="C625" t="s">
        <v>8</v>
      </c>
      <c r="D625" t="s">
        <v>9</v>
      </c>
      <c r="E625">
        <v>1</v>
      </c>
      <c r="F625">
        <v>2</v>
      </c>
    </row>
    <row r="626" spans="1:6">
      <c r="A626">
        <v>2010</v>
      </c>
      <c r="B626">
        <v>2011</v>
      </c>
      <c r="C626" t="s">
        <v>19</v>
      </c>
      <c r="D626" t="s">
        <v>11</v>
      </c>
      <c r="E626">
        <v>4</v>
      </c>
      <c r="F626">
        <v>2</v>
      </c>
    </row>
    <row r="627" spans="1:6">
      <c r="A627">
        <v>2010</v>
      </c>
      <c r="B627">
        <v>2011</v>
      </c>
      <c r="C627" t="s">
        <v>10</v>
      </c>
      <c r="D627" t="s">
        <v>25</v>
      </c>
      <c r="E627">
        <v>3</v>
      </c>
      <c r="F627">
        <v>4</v>
      </c>
    </row>
    <row r="628" spans="1:6">
      <c r="A628">
        <v>2010</v>
      </c>
      <c r="B628">
        <v>2011</v>
      </c>
      <c r="C628" t="s">
        <v>20</v>
      </c>
      <c r="D628" t="s">
        <v>7</v>
      </c>
      <c r="E628">
        <v>1</v>
      </c>
      <c r="F628">
        <v>3</v>
      </c>
    </row>
    <row r="629" spans="1:6">
      <c r="A629">
        <v>2010</v>
      </c>
      <c r="B629">
        <v>2011</v>
      </c>
      <c r="C629" t="s">
        <v>24</v>
      </c>
      <c r="D629" t="s">
        <v>26</v>
      </c>
      <c r="E629">
        <v>1</v>
      </c>
      <c r="F629">
        <v>2</v>
      </c>
    </row>
    <row r="630" spans="1:6">
      <c r="A630">
        <v>2010</v>
      </c>
      <c r="B630">
        <v>2011</v>
      </c>
      <c r="C630" t="s">
        <v>27</v>
      </c>
      <c r="D630" t="s">
        <v>17</v>
      </c>
      <c r="E630">
        <v>0</v>
      </c>
      <c r="F630">
        <v>1</v>
      </c>
    </row>
    <row r="631" spans="1:6">
      <c r="A631">
        <v>2010</v>
      </c>
      <c r="B631">
        <v>2011</v>
      </c>
      <c r="C631" t="s">
        <v>12</v>
      </c>
      <c r="D631" t="s">
        <v>22</v>
      </c>
      <c r="E631">
        <v>3</v>
      </c>
      <c r="F631">
        <v>6</v>
      </c>
    </row>
    <row r="632" spans="1:6">
      <c r="A632">
        <v>2010</v>
      </c>
      <c r="B632">
        <v>2011</v>
      </c>
      <c r="C632" t="s">
        <v>23</v>
      </c>
      <c r="D632" t="s">
        <v>13</v>
      </c>
      <c r="E632">
        <v>1</v>
      </c>
      <c r="F632">
        <v>3</v>
      </c>
    </row>
    <row r="633" spans="1:6">
      <c r="A633">
        <v>2010</v>
      </c>
      <c r="B633">
        <v>2011</v>
      </c>
      <c r="C633" t="s">
        <v>17</v>
      </c>
      <c r="D633" t="s">
        <v>8</v>
      </c>
      <c r="E633">
        <v>2</v>
      </c>
      <c r="F633">
        <v>0</v>
      </c>
    </row>
    <row r="634" spans="1:6">
      <c r="A634">
        <v>2010</v>
      </c>
      <c r="B634">
        <v>2011</v>
      </c>
      <c r="C634" t="s">
        <v>13</v>
      </c>
      <c r="D634" t="s">
        <v>10</v>
      </c>
      <c r="E634">
        <v>2</v>
      </c>
      <c r="F634">
        <v>0</v>
      </c>
    </row>
    <row r="635" spans="1:6">
      <c r="A635">
        <v>2010</v>
      </c>
      <c r="B635">
        <v>2011</v>
      </c>
      <c r="C635" t="s">
        <v>7</v>
      </c>
      <c r="D635" t="s">
        <v>24</v>
      </c>
      <c r="E635">
        <v>1</v>
      </c>
      <c r="F635">
        <v>1</v>
      </c>
    </row>
    <row r="636" spans="1:6">
      <c r="A636">
        <v>2010</v>
      </c>
      <c r="B636">
        <v>2011</v>
      </c>
      <c r="C636" t="s">
        <v>22</v>
      </c>
      <c r="D636" t="s">
        <v>20</v>
      </c>
      <c r="E636">
        <v>0</v>
      </c>
      <c r="F636">
        <v>4</v>
      </c>
    </row>
    <row r="637" spans="1:6">
      <c r="A637">
        <v>2010</v>
      </c>
      <c r="B637">
        <v>2011</v>
      </c>
      <c r="C637" t="s">
        <v>26</v>
      </c>
      <c r="D637" t="s">
        <v>23</v>
      </c>
      <c r="E637">
        <v>2</v>
      </c>
      <c r="F637">
        <v>1</v>
      </c>
    </row>
    <row r="638" spans="1:6">
      <c r="A638">
        <v>2010</v>
      </c>
      <c r="B638">
        <v>2011</v>
      </c>
      <c r="C638" t="s">
        <v>9</v>
      </c>
      <c r="D638" t="s">
        <v>12</v>
      </c>
      <c r="E638">
        <v>2</v>
      </c>
      <c r="F638">
        <v>2</v>
      </c>
    </row>
    <row r="639" spans="1:6">
      <c r="A639">
        <v>2010</v>
      </c>
      <c r="B639">
        <v>2011</v>
      </c>
      <c r="C639" t="s">
        <v>6</v>
      </c>
      <c r="D639" t="s">
        <v>19</v>
      </c>
      <c r="E639">
        <v>0</v>
      </c>
      <c r="F639">
        <v>0</v>
      </c>
    </row>
    <row r="640" spans="1:6">
      <c r="A640">
        <v>2010</v>
      </c>
      <c r="B640">
        <v>2011</v>
      </c>
      <c r="C640" t="s">
        <v>25</v>
      </c>
      <c r="D640" t="s">
        <v>11</v>
      </c>
      <c r="E640">
        <v>2</v>
      </c>
      <c r="F640">
        <v>1</v>
      </c>
    </row>
    <row r="641" spans="1:6">
      <c r="A641">
        <v>2010</v>
      </c>
      <c r="B641">
        <v>2011</v>
      </c>
      <c r="C641" t="s">
        <v>11</v>
      </c>
      <c r="D641" t="s">
        <v>27</v>
      </c>
      <c r="E641">
        <v>1</v>
      </c>
      <c r="F641">
        <v>0</v>
      </c>
    </row>
    <row r="642" spans="1:6">
      <c r="A642">
        <v>2010</v>
      </c>
      <c r="B642">
        <v>2011</v>
      </c>
      <c r="C642" t="s">
        <v>20</v>
      </c>
      <c r="D642" t="s">
        <v>26</v>
      </c>
      <c r="E642">
        <v>0</v>
      </c>
      <c r="F642">
        <v>1</v>
      </c>
    </row>
    <row r="643" spans="1:6">
      <c r="A643">
        <v>2010</v>
      </c>
      <c r="B643">
        <v>2011</v>
      </c>
      <c r="C643" t="s">
        <v>6</v>
      </c>
      <c r="D643" t="s">
        <v>11</v>
      </c>
      <c r="E643">
        <v>0</v>
      </c>
      <c r="F643">
        <v>0</v>
      </c>
    </row>
    <row r="644" spans="1:6">
      <c r="A644">
        <v>2010</v>
      </c>
      <c r="B644">
        <v>2011</v>
      </c>
      <c r="C644" t="s">
        <v>19</v>
      </c>
      <c r="D644" t="s">
        <v>25</v>
      </c>
      <c r="E644">
        <v>0</v>
      </c>
      <c r="F644">
        <v>2</v>
      </c>
    </row>
    <row r="645" spans="1:6">
      <c r="A645">
        <v>2010</v>
      </c>
      <c r="B645">
        <v>2011</v>
      </c>
      <c r="C645" t="s">
        <v>23</v>
      </c>
      <c r="D645" t="s">
        <v>22</v>
      </c>
      <c r="E645">
        <v>7</v>
      </c>
      <c r="F645">
        <v>0</v>
      </c>
    </row>
    <row r="646" spans="1:6">
      <c r="A646">
        <v>2010</v>
      </c>
      <c r="B646">
        <v>2011</v>
      </c>
      <c r="C646" t="s">
        <v>10</v>
      </c>
      <c r="D646" t="s">
        <v>9</v>
      </c>
      <c r="E646">
        <v>2</v>
      </c>
      <c r="F646">
        <v>0</v>
      </c>
    </row>
    <row r="647" spans="1:6">
      <c r="A647">
        <v>2010</v>
      </c>
      <c r="B647">
        <v>2011</v>
      </c>
      <c r="C647" t="s">
        <v>11</v>
      </c>
      <c r="D647" t="s">
        <v>17</v>
      </c>
      <c r="E647">
        <v>2</v>
      </c>
      <c r="F647">
        <v>2</v>
      </c>
    </row>
    <row r="648" spans="1:6">
      <c r="A648">
        <v>2010</v>
      </c>
      <c r="B648">
        <v>2011</v>
      </c>
      <c r="C648" t="s">
        <v>27</v>
      </c>
      <c r="D648" t="s">
        <v>7</v>
      </c>
      <c r="E648">
        <v>1</v>
      </c>
      <c r="F648">
        <v>1</v>
      </c>
    </row>
    <row r="649" spans="1:6">
      <c r="A649">
        <v>2010</v>
      </c>
      <c r="B649">
        <v>2011</v>
      </c>
      <c r="C649" t="s">
        <v>8</v>
      </c>
      <c r="D649" t="s">
        <v>13</v>
      </c>
      <c r="E649">
        <v>1</v>
      </c>
      <c r="F649">
        <v>3</v>
      </c>
    </row>
    <row r="650" spans="1:6">
      <c r="A650">
        <v>2010</v>
      </c>
      <c r="B650">
        <v>2011</v>
      </c>
      <c r="C650" t="s">
        <v>12</v>
      </c>
      <c r="D650" t="s">
        <v>24</v>
      </c>
      <c r="E650">
        <v>0</v>
      </c>
      <c r="F650">
        <v>0</v>
      </c>
    </row>
    <row r="651" spans="1:6">
      <c r="A651">
        <v>2010</v>
      </c>
      <c r="B651">
        <v>2011</v>
      </c>
      <c r="C651" t="s">
        <v>25</v>
      </c>
      <c r="D651" t="s">
        <v>11</v>
      </c>
      <c r="E651">
        <v>2</v>
      </c>
      <c r="F651">
        <v>0</v>
      </c>
    </row>
    <row r="652" spans="1:6">
      <c r="A652">
        <v>2010</v>
      </c>
      <c r="B652">
        <v>2011</v>
      </c>
      <c r="C652" t="s">
        <v>17</v>
      </c>
      <c r="D652" t="s">
        <v>6</v>
      </c>
      <c r="E652">
        <v>1</v>
      </c>
      <c r="F652">
        <v>2</v>
      </c>
    </row>
    <row r="653" spans="1:6">
      <c r="A653">
        <v>2010</v>
      </c>
      <c r="B653">
        <v>2011</v>
      </c>
      <c r="C653" t="s">
        <v>9</v>
      </c>
      <c r="D653" t="s">
        <v>19</v>
      </c>
      <c r="E653">
        <v>4</v>
      </c>
      <c r="F653">
        <v>1</v>
      </c>
    </row>
    <row r="654" spans="1:6">
      <c r="A654">
        <v>2010</v>
      </c>
      <c r="B654">
        <v>2011</v>
      </c>
      <c r="C654" t="s">
        <v>12</v>
      </c>
      <c r="D654" t="s">
        <v>20</v>
      </c>
      <c r="E654">
        <v>2</v>
      </c>
      <c r="F654">
        <v>1</v>
      </c>
    </row>
    <row r="655" spans="1:6">
      <c r="A655">
        <v>2010</v>
      </c>
      <c r="B655">
        <v>2011</v>
      </c>
      <c r="C655" t="s">
        <v>13</v>
      </c>
      <c r="D655" t="s">
        <v>11</v>
      </c>
      <c r="E655">
        <v>5</v>
      </c>
      <c r="F655">
        <v>0</v>
      </c>
    </row>
    <row r="656" spans="1:6">
      <c r="A656">
        <v>2010</v>
      </c>
      <c r="B656">
        <v>2011</v>
      </c>
      <c r="C656" t="s">
        <v>7</v>
      </c>
      <c r="D656" t="s">
        <v>10</v>
      </c>
      <c r="E656">
        <v>1</v>
      </c>
      <c r="F656">
        <v>3</v>
      </c>
    </row>
    <row r="657" spans="1:6">
      <c r="A657">
        <v>2010</v>
      </c>
      <c r="B657">
        <v>2011</v>
      </c>
      <c r="C657" t="s">
        <v>22</v>
      </c>
      <c r="D657" t="s">
        <v>27</v>
      </c>
      <c r="E657">
        <v>1</v>
      </c>
      <c r="F657">
        <v>2</v>
      </c>
    </row>
    <row r="658" spans="1:6">
      <c r="A658">
        <v>2010</v>
      </c>
      <c r="B658">
        <v>2011</v>
      </c>
      <c r="C658" t="s">
        <v>26</v>
      </c>
      <c r="D658" t="s">
        <v>8</v>
      </c>
      <c r="E658">
        <v>1</v>
      </c>
      <c r="F658">
        <v>2</v>
      </c>
    </row>
    <row r="659" spans="1:6">
      <c r="A659">
        <v>2010</v>
      </c>
      <c r="B659">
        <v>2011</v>
      </c>
      <c r="C659" t="s">
        <v>24</v>
      </c>
      <c r="D659" t="s">
        <v>23</v>
      </c>
      <c r="E659">
        <v>2</v>
      </c>
      <c r="F659">
        <v>1</v>
      </c>
    </row>
    <row r="660" spans="1:6">
      <c r="A660">
        <v>2010</v>
      </c>
      <c r="B660">
        <v>2011</v>
      </c>
      <c r="C660" t="s">
        <v>11</v>
      </c>
      <c r="D660" t="s">
        <v>17</v>
      </c>
      <c r="E660">
        <v>1</v>
      </c>
      <c r="F660">
        <v>1</v>
      </c>
    </row>
    <row r="661" spans="1:6">
      <c r="A661">
        <v>2010</v>
      </c>
      <c r="B661">
        <v>2011</v>
      </c>
      <c r="C661" t="s">
        <v>6</v>
      </c>
      <c r="D661" t="s">
        <v>25</v>
      </c>
      <c r="E661">
        <v>1</v>
      </c>
      <c r="F661">
        <v>2</v>
      </c>
    </row>
    <row r="662" spans="1:6">
      <c r="A662">
        <v>2010</v>
      </c>
      <c r="B662">
        <v>2011</v>
      </c>
      <c r="C662" t="s">
        <v>8</v>
      </c>
      <c r="D662" t="s">
        <v>22</v>
      </c>
      <c r="E662">
        <v>2</v>
      </c>
      <c r="F662">
        <v>2</v>
      </c>
    </row>
    <row r="663" spans="1:6">
      <c r="A663">
        <v>2010</v>
      </c>
      <c r="B663">
        <v>2011</v>
      </c>
      <c r="C663" t="s">
        <v>23</v>
      </c>
      <c r="D663" t="s">
        <v>12</v>
      </c>
      <c r="E663">
        <v>1</v>
      </c>
      <c r="F663">
        <v>4</v>
      </c>
    </row>
    <row r="664" spans="1:6">
      <c r="A664">
        <v>2010</v>
      </c>
      <c r="B664">
        <v>2011</v>
      </c>
      <c r="C664" t="s">
        <v>20</v>
      </c>
      <c r="D664" t="s">
        <v>24</v>
      </c>
      <c r="E664">
        <v>2</v>
      </c>
      <c r="F664">
        <v>0</v>
      </c>
    </row>
    <row r="665" spans="1:6">
      <c r="A665">
        <v>2010</v>
      </c>
      <c r="B665">
        <v>2011</v>
      </c>
      <c r="C665" t="s">
        <v>27</v>
      </c>
      <c r="D665" t="s">
        <v>13</v>
      </c>
      <c r="E665">
        <v>1</v>
      </c>
      <c r="F665">
        <v>3</v>
      </c>
    </row>
    <row r="666" spans="1:6">
      <c r="A666">
        <v>2010</v>
      </c>
      <c r="B666">
        <v>2011</v>
      </c>
      <c r="C666" t="s">
        <v>19</v>
      </c>
      <c r="D666" t="s">
        <v>7</v>
      </c>
      <c r="E666">
        <v>3</v>
      </c>
      <c r="F666">
        <v>2</v>
      </c>
    </row>
    <row r="667" spans="1:6">
      <c r="A667">
        <v>2010</v>
      </c>
      <c r="B667">
        <v>2011</v>
      </c>
      <c r="C667" t="s">
        <v>10</v>
      </c>
      <c r="D667" t="s">
        <v>26</v>
      </c>
      <c r="E667">
        <v>2</v>
      </c>
      <c r="F667">
        <v>1</v>
      </c>
    </row>
    <row r="668" spans="1:6">
      <c r="A668">
        <v>2010</v>
      </c>
      <c r="B668">
        <v>2011</v>
      </c>
      <c r="C668" t="s">
        <v>11</v>
      </c>
      <c r="D668" t="s">
        <v>9</v>
      </c>
      <c r="E668">
        <v>0</v>
      </c>
      <c r="F668">
        <v>1</v>
      </c>
    </row>
    <row r="669" spans="1:6">
      <c r="A669">
        <v>2010</v>
      </c>
      <c r="B669">
        <v>2011</v>
      </c>
      <c r="C669" t="s">
        <v>9</v>
      </c>
      <c r="D669" t="s">
        <v>27</v>
      </c>
      <c r="E669">
        <v>0</v>
      </c>
      <c r="F669">
        <v>1</v>
      </c>
    </row>
    <row r="670" spans="1:6">
      <c r="A670">
        <v>2010</v>
      </c>
      <c r="B670">
        <v>2011</v>
      </c>
      <c r="C670" t="s">
        <v>7</v>
      </c>
      <c r="D670" t="s">
        <v>11</v>
      </c>
      <c r="E670">
        <v>2</v>
      </c>
      <c r="F670">
        <v>1</v>
      </c>
    </row>
    <row r="671" spans="1:6">
      <c r="A671">
        <v>2010</v>
      </c>
      <c r="B671">
        <v>2011</v>
      </c>
      <c r="C671" t="s">
        <v>25</v>
      </c>
      <c r="D671" t="s">
        <v>17</v>
      </c>
      <c r="E671">
        <v>4</v>
      </c>
      <c r="F671">
        <v>2</v>
      </c>
    </row>
    <row r="672" spans="1:6">
      <c r="A672">
        <v>2010</v>
      </c>
      <c r="B672">
        <v>2011</v>
      </c>
      <c r="C672" t="s">
        <v>22</v>
      </c>
      <c r="D672" t="s">
        <v>10</v>
      </c>
      <c r="E672">
        <v>1</v>
      </c>
      <c r="F672">
        <v>1</v>
      </c>
    </row>
    <row r="673" spans="1:6">
      <c r="A673">
        <v>2010</v>
      </c>
      <c r="B673">
        <v>2011</v>
      </c>
      <c r="C673" t="s">
        <v>26</v>
      </c>
      <c r="D673" t="s">
        <v>11</v>
      </c>
      <c r="E673">
        <v>3</v>
      </c>
      <c r="F673">
        <v>2</v>
      </c>
    </row>
    <row r="674" spans="1:6">
      <c r="A674">
        <v>2010</v>
      </c>
      <c r="B674">
        <v>2011</v>
      </c>
      <c r="C674" t="s">
        <v>24</v>
      </c>
      <c r="D674" t="s">
        <v>8</v>
      </c>
      <c r="E674">
        <v>2</v>
      </c>
      <c r="F674">
        <v>1</v>
      </c>
    </row>
    <row r="675" spans="1:6">
      <c r="A675">
        <v>2010</v>
      </c>
      <c r="B675">
        <v>2011</v>
      </c>
      <c r="C675" t="s">
        <v>23</v>
      </c>
      <c r="D675" t="s">
        <v>20</v>
      </c>
      <c r="E675">
        <v>1</v>
      </c>
      <c r="F675">
        <v>2</v>
      </c>
    </row>
    <row r="676" spans="1:6">
      <c r="A676">
        <v>2010</v>
      </c>
      <c r="B676">
        <v>2011</v>
      </c>
      <c r="C676" t="s">
        <v>13</v>
      </c>
      <c r="D676" t="s">
        <v>6</v>
      </c>
      <c r="E676">
        <v>2</v>
      </c>
      <c r="F676">
        <v>0</v>
      </c>
    </row>
    <row r="677" spans="1:6">
      <c r="A677">
        <v>2010</v>
      </c>
      <c r="B677">
        <v>2011</v>
      </c>
      <c r="C677" t="s">
        <v>12</v>
      </c>
      <c r="D677" t="s">
        <v>19</v>
      </c>
      <c r="E677">
        <v>2</v>
      </c>
      <c r="F677">
        <v>2</v>
      </c>
    </row>
    <row r="678" spans="1:6">
      <c r="A678">
        <v>2010</v>
      </c>
      <c r="B678">
        <v>2011</v>
      </c>
      <c r="C678" t="s">
        <v>11</v>
      </c>
      <c r="D678" t="s">
        <v>13</v>
      </c>
      <c r="E678">
        <v>1</v>
      </c>
      <c r="F678">
        <v>2</v>
      </c>
    </row>
    <row r="679" spans="1:6">
      <c r="A679">
        <v>2010</v>
      </c>
      <c r="B679">
        <v>2011</v>
      </c>
      <c r="C679" t="s">
        <v>6</v>
      </c>
      <c r="D679" t="s">
        <v>9</v>
      </c>
      <c r="E679">
        <v>3</v>
      </c>
      <c r="F679">
        <v>0</v>
      </c>
    </row>
    <row r="680" spans="1:6">
      <c r="A680">
        <v>2010</v>
      </c>
      <c r="B680">
        <v>2011</v>
      </c>
      <c r="C680" t="s">
        <v>8</v>
      </c>
      <c r="D680" t="s">
        <v>23</v>
      </c>
      <c r="E680">
        <v>2</v>
      </c>
      <c r="F680">
        <v>2</v>
      </c>
    </row>
    <row r="681" spans="1:6">
      <c r="A681">
        <v>2010</v>
      </c>
      <c r="B681">
        <v>2011</v>
      </c>
      <c r="C681" t="s">
        <v>19</v>
      </c>
      <c r="D681" t="s">
        <v>26</v>
      </c>
      <c r="E681">
        <v>2</v>
      </c>
      <c r="F681">
        <v>1</v>
      </c>
    </row>
    <row r="682" spans="1:6">
      <c r="A682">
        <v>2010</v>
      </c>
      <c r="B682">
        <v>2011</v>
      </c>
      <c r="C682" t="s">
        <v>25</v>
      </c>
      <c r="D682" t="s">
        <v>7</v>
      </c>
      <c r="E682">
        <v>0</v>
      </c>
      <c r="F682">
        <v>1</v>
      </c>
    </row>
    <row r="683" spans="1:6">
      <c r="A683">
        <v>2010</v>
      </c>
      <c r="B683">
        <v>2011</v>
      </c>
      <c r="C683" t="s">
        <v>27</v>
      </c>
      <c r="D683" t="s">
        <v>24</v>
      </c>
      <c r="E683">
        <v>3</v>
      </c>
      <c r="F683">
        <v>2</v>
      </c>
    </row>
    <row r="684" spans="1:6">
      <c r="A684">
        <v>2010</v>
      </c>
      <c r="B684">
        <v>2011</v>
      </c>
      <c r="C684" t="s">
        <v>10</v>
      </c>
      <c r="D684" t="s">
        <v>12</v>
      </c>
      <c r="E684">
        <v>2</v>
      </c>
      <c r="F684">
        <v>3</v>
      </c>
    </row>
    <row r="685" spans="1:6">
      <c r="A685">
        <v>2010</v>
      </c>
      <c r="B685">
        <v>2011</v>
      </c>
      <c r="C685" t="s">
        <v>11</v>
      </c>
      <c r="D685" t="s">
        <v>20</v>
      </c>
      <c r="E685">
        <v>0</v>
      </c>
      <c r="F685">
        <v>3</v>
      </c>
    </row>
    <row r="686" spans="1:6">
      <c r="A686">
        <v>2010</v>
      </c>
      <c r="B686">
        <v>2011</v>
      </c>
      <c r="C686" t="s">
        <v>17</v>
      </c>
      <c r="D686" t="s">
        <v>22</v>
      </c>
      <c r="E686">
        <v>3</v>
      </c>
      <c r="F686">
        <v>2</v>
      </c>
    </row>
    <row r="687" spans="1:6">
      <c r="A687">
        <v>2010</v>
      </c>
      <c r="B687">
        <v>2011</v>
      </c>
      <c r="C687" t="s">
        <v>7</v>
      </c>
      <c r="D687" t="s">
        <v>6</v>
      </c>
      <c r="E687">
        <v>0</v>
      </c>
      <c r="F687">
        <v>0</v>
      </c>
    </row>
    <row r="688" spans="1:6">
      <c r="A688">
        <v>2010</v>
      </c>
      <c r="B688">
        <v>2011</v>
      </c>
      <c r="C688" t="s">
        <v>20</v>
      </c>
      <c r="D688" t="s">
        <v>8</v>
      </c>
      <c r="E688">
        <v>0</v>
      </c>
      <c r="F688">
        <v>0</v>
      </c>
    </row>
    <row r="689" spans="1:6">
      <c r="A689">
        <v>2010</v>
      </c>
      <c r="B689">
        <v>2011</v>
      </c>
      <c r="C689" t="s">
        <v>22</v>
      </c>
      <c r="D689" t="s">
        <v>19</v>
      </c>
      <c r="E689">
        <v>1</v>
      </c>
      <c r="F689">
        <v>4</v>
      </c>
    </row>
    <row r="690" spans="1:6">
      <c r="A690">
        <v>2010</v>
      </c>
      <c r="B690">
        <v>2011</v>
      </c>
      <c r="C690" t="s">
        <v>26</v>
      </c>
      <c r="D690" t="s">
        <v>11</v>
      </c>
      <c r="E690">
        <v>2</v>
      </c>
      <c r="F690">
        <v>1</v>
      </c>
    </row>
    <row r="691" spans="1:6">
      <c r="A691">
        <v>2010</v>
      </c>
      <c r="B691">
        <v>2011</v>
      </c>
      <c r="C691" t="s">
        <v>9</v>
      </c>
      <c r="D691" t="s">
        <v>11</v>
      </c>
      <c r="E691">
        <v>2</v>
      </c>
      <c r="F691">
        <v>1</v>
      </c>
    </row>
    <row r="692" spans="1:6">
      <c r="A692">
        <v>2010</v>
      </c>
      <c r="B692">
        <v>2011</v>
      </c>
      <c r="C692" t="s">
        <v>24</v>
      </c>
      <c r="D692" t="s">
        <v>10</v>
      </c>
      <c r="E692">
        <v>2</v>
      </c>
      <c r="F692">
        <v>1</v>
      </c>
    </row>
    <row r="693" spans="1:6">
      <c r="A693">
        <v>2010</v>
      </c>
      <c r="B693">
        <v>2011</v>
      </c>
      <c r="C693" t="s">
        <v>13</v>
      </c>
      <c r="D693" t="s">
        <v>17</v>
      </c>
      <c r="E693">
        <v>1</v>
      </c>
      <c r="F693">
        <v>1</v>
      </c>
    </row>
    <row r="694" spans="1:6">
      <c r="A694">
        <v>2010</v>
      </c>
      <c r="B694">
        <v>2011</v>
      </c>
      <c r="C694" t="s">
        <v>12</v>
      </c>
      <c r="D694" t="s">
        <v>25</v>
      </c>
      <c r="E694">
        <v>0</v>
      </c>
      <c r="F694">
        <v>1</v>
      </c>
    </row>
    <row r="695" spans="1:6">
      <c r="A695">
        <v>2010</v>
      </c>
      <c r="B695">
        <v>2011</v>
      </c>
      <c r="C695" t="s">
        <v>23</v>
      </c>
      <c r="D695" t="s">
        <v>27</v>
      </c>
      <c r="E695">
        <v>2</v>
      </c>
      <c r="F695">
        <v>0</v>
      </c>
    </row>
    <row r="696" spans="1:6">
      <c r="A696">
        <v>2010</v>
      </c>
      <c r="B696">
        <v>2011</v>
      </c>
      <c r="C696" t="s">
        <v>6</v>
      </c>
      <c r="D696" t="s">
        <v>26</v>
      </c>
      <c r="E696">
        <v>4</v>
      </c>
      <c r="F696">
        <v>2</v>
      </c>
    </row>
    <row r="697" spans="1:6">
      <c r="A697">
        <v>2010</v>
      </c>
      <c r="B697">
        <v>2011</v>
      </c>
      <c r="C697" t="s">
        <v>19</v>
      </c>
      <c r="D697" t="s">
        <v>24</v>
      </c>
      <c r="E697">
        <v>2</v>
      </c>
      <c r="F697">
        <v>3</v>
      </c>
    </row>
    <row r="698" spans="1:6">
      <c r="A698">
        <v>2010</v>
      </c>
      <c r="B698">
        <v>2011</v>
      </c>
      <c r="C698" t="s">
        <v>10</v>
      </c>
      <c r="D698" t="s">
        <v>23</v>
      </c>
      <c r="E698">
        <v>2</v>
      </c>
      <c r="F698">
        <v>0</v>
      </c>
    </row>
    <row r="699" spans="1:6">
      <c r="A699">
        <v>2010</v>
      </c>
      <c r="B699">
        <v>2011</v>
      </c>
      <c r="C699" t="s">
        <v>11</v>
      </c>
      <c r="D699" t="s">
        <v>7</v>
      </c>
      <c r="E699">
        <v>3</v>
      </c>
      <c r="F699">
        <v>2</v>
      </c>
    </row>
    <row r="700" spans="1:6">
      <c r="A700">
        <v>2010</v>
      </c>
      <c r="B700">
        <v>2011</v>
      </c>
      <c r="C700" t="s">
        <v>11</v>
      </c>
      <c r="D700" t="s">
        <v>22</v>
      </c>
      <c r="E700">
        <v>3</v>
      </c>
      <c r="F700">
        <v>0</v>
      </c>
    </row>
    <row r="701" spans="1:6">
      <c r="A701">
        <v>2010</v>
      </c>
      <c r="B701">
        <v>2011</v>
      </c>
      <c r="C701" t="s">
        <v>27</v>
      </c>
      <c r="D701" t="s">
        <v>20</v>
      </c>
      <c r="E701">
        <v>1</v>
      </c>
      <c r="F701">
        <v>3</v>
      </c>
    </row>
    <row r="702" spans="1:6">
      <c r="A702">
        <v>2010</v>
      </c>
      <c r="B702">
        <v>2011</v>
      </c>
      <c r="C702" t="s">
        <v>8</v>
      </c>
      <c r="D702" t="s">
        <v>12</v>
      </c>
      <c r="E702">
        <v>0</v>
      </c>
      <c r="F702">
        <v>1</v>
      </c>
    </row>
    <row r="703" spans="1:6">
      <c r="A703">
        <v>2010</v>
      </c>
      <c r="B703">
        <v>2011</v>
      </c>
      <c r="C703" t="s">
        <v>25</v>
      </c>
      <c r="D703" t="s">
        <v>13</v>
      </c>
      <c r="E703">
        <v>0</v>
      </c>
      <c r="F703">
        <v>2</v>
      </c>
    </row>
    <row r="704" spans="1:6">
      <c r="A704">
        <v>2010</v>
      </c>
      <c r="B704">
        <v>2011</v>
      </c>
      <c r="C704" t="s">
        <v>17</v>
      </c>
      <c r="D704" t="s">
        <v>9</v>
      </c>
      <c r="E704">
        <v>4</v>
      </c>
      <c r="F704">
        <v>0</v>
      </c>
    </row>
    <row r="705" spans="1:6">
      <c r="A705">
        <v>2010</v>
      </c>
      <c r="B705">
        <v>2011</v>
      </c>
      <c r="C705" t="s">
        <v>8</v>
      </c>
      <c r="D705" t="s">
        <v>27</v>
      </c>
      <c r="E705">
        <v>3</v>
      </c>
      <c r="F705">
        <v>0</v>
      </c>
    </row>
    <row r="706" spans="1:6">
      <c r="A706">
        <v>2010</v>
      </c>
      <c r="B706">
        <v>2011</v>
      </c>
      <c r="C706" t="s">
        <v>7</v>
      </c>
      <c r="D706" t="s">
        <v>17</v>
      </c>
      <c r="E706">
        <v>2</v>
      </c>
      <c r="F706">
        <v>1</v>
      </c>
    </row>
    <row r="707" spans="1:6">
      <c r="A707">
        <v>2010</v>
      </c>
      <c r="B707">
        <v>2011</v>
      </c>
      <c r="C707" t="s">
        <v>20</v>
      </c>
      <c r="D707" t="s">
        <v>10</v>
      </c>
      <c r="E707">
        <v>3</v>
      </c>
      <c r="F707">
        <v>1</v>
      </c>
    </row>
    <row r="708" spans="1:6">
      <c r="A708">
        <v>2010</v>
      </c>
      <c r="B708">
        <v>2011</v>
      </c>
      <c r="C708" t="s">
        <v>22</v>
      </c>
      <c r="D708" t="s">
        <v>6</v>
      </c>
      <c r="E708">
        <v>3</v>
      </c>
      <c r="F708">
        <v>3</v>
      </c>
    </row>
    <row r="709" spans="1:6">
      <c r="A709">
        <v>2010</v>
      </c>
      <c r="B709">
        <v>2011</v>
      </c>
      <c r="C709" t="s">
        <v>26</v>
      </c>
      <c r="D709" t="s">
        <v>25</v>
      </c>
      <c r="E709">
        <v>1</v>
      </c>
      <c r="F709">
        <v>0</v>
      </c>
    </row>
    <row r="710" spans="1:6">
      <c r="A710">
        <v>2010</v>
      </c>
      <c r="B710">
        <v>2011</v>
      </c>
      <c r="C710" t="s">
        <v>24</v>
      </c>
      <c r="D710" t="s">
        <v>11</v>
      </c>
      <c r="E710">
        <v>3</v>
      </c>
      <c r="F710">
        <v>1</v>
      </c>
    </row>
    <row r="711" spans="1:6">
      <c r="A711">
        <v>2010</v>
      </c>
      <c r="B711">
        <v>2011</v>
      </c>
      <c r="C711" t="s">
        <v>9</v>
      </c>
      <c r="D711" t="s">
        <v>13</v>
      </c>
      <c r="E711">
        <v>0</v>
      </c>
      <c r="F711">
        <v>4</v>
      </c>
    </row>
    <row r="712" spans="1:6">
      <c r="A712">
        <v>2010</v>
      </c>
      <c r="B712">
        <v>2011</v>
      </c>
      <c r="C712" t="s">
        <v>12</v>
      </c>
      <c r="D712" t="s">
        <v>11</v>
      </c>
      <c r="E712">
        <v>3</v>
      </c>
      <c r="F712">
        <v>1</v>
      </c>
    </row>
    <row r="713" spans="1:6">
      <c r="A713">
        <v>2010</v>
      </c>
      <c r="B713">
        <v>2011</v>
      </c>
      <c r="C713" t="s">
        <v>23</v>
      </c>
      <c r="D713" t="s">
        <v>19</v>
      </c>
      <c r="E713">
        <v>6</v>
      </c>
      <c r="F713">
        <v>0</v>
      </c>
    </row>
    <row r="714" spans="1:6">
      <c r="A714">
        <v>2010</v>
      </c>
      <c r="B714">
        <v>2011</v>
      </c>
      <c r="C714" t="s">
        <v>13</v>
      </c>
      <c r="D714" t="s">
        <v>7</v>
      </c>
      <c r="E714">
        <v>2</v>
      </c>
      <c r="F714">
        <v>0</v>
      </c>
    </row>
    <row r="715" spans="1:6">
      <c r="A715">
        <v>2010</v>
      </c>
      <c r="B715">
        <v>2011</v>
      </c>
      <c r="C715" t="s">
        <v>19</v>
      </c>
      <c r="D715" t="s">
        <v>20</v>
      </c>
      <c r="E715">
        <v>0</v>
      </c>
      <c r="F715">
        <v>0</v>
      </c>
    </row>
    <row r="716" spans="1:6">
      <c r="A716">
        <v>2010</v>
      </c>
      <c r="B716">
        <v>2011</v>
      </c>
      <c r="C716" t="s">
        <v>10</v>
      </c>
      <c r="D716" t="s">
        <v>8</v>
      </c>
      <c r="E716">
        <v>2</v>
      </c>
      <c r="F716">
        <v>2</v>
      </c>
    </row>
    <row r="717" spans="1:6">
      <c r="A717">
        <v>2010</v>
      </c>
      <c r="B717">
        <v>2011</v>
      </c>
      <c r="C717" t="s">
        <v>11</v>
      </c>
      <c r="D717" t="s">
        <v>22</v>
      </c>
      <c r="E717">
        <v>0</v>
      </c>
      <c r="F717">
        <v>4</v>
      </c>
    </row>
    <row r="718" spans="1:6">
      <c r="A718">
        <v>2010</v>
      </c>
      <c r="B718">
        <v>2011</v>
      </c>
      <c r="C718" t="s">
        <v>11</v>
      </c>
      <c r="D718" t="s">
        <v>23</v>
      </c>
      <c r="E718">
        <v>3</v>
      </c>
      <c r="F718">
        <v>3</v>
      </c>
    </row>
    <row r="719" spans="1:6">
      <c r="A719">
        <v>2010</v>
      </c>
      <c r="B719">
        <v>2011</v>
      </c>
      <c r="C719" t="s">
        <v>27</v>
      </c>
      <c r="D719" t="s">
        <v>12</v>
      </c>
      <c r="E719">
        <v>0</v>
      </c>
      <c r="F719">
        <v>1</v>
      </c>
    </row>
    <row r="720" spans="1:6">
      <c r="A720">
        <v>2010</v>
      </c>
      <c r="B720">
        <v>2011</v>
      </c>
      <c r="C720" t="s">
        <v>25</v>
      </c>
      <c r="D720" t="s">
        <v>9</v>
      </c>
      <c r="E720">
        <v>0</v>
      </c>
      <c r="F720">
        <v>1</v>
      </c>
    </row>
    <row r="721" spans="1:6">
      <c r="A721">
        <v>2010</v>
      </c>
      <c r="B721">
        <v>2011</v>
      </c>
      <c r="C721" t="s">
        <v>17</v>
      </c>
      <c r="D721" t="s">
        <v>26</v>
      </c>
      <c r="E721">
        <v>0</v>
      </c>
      <c r="F721">
        <v>1</v>
      </c>
    </row>
    <row r="722" spans="1:6">
      <c r="A722">
        <v>2010</v>
      </c>
      <c r="B722">
        <v>2011</v>
      </c>
      <c r="C722" t="s">
        <v>6</v>
      </c>
      <c r="D722" t="s">
        <v>24</v>
      </c>
      <c r="E722">
        <v>3</v>
      </c>
      <c r="F722">
        <v>0</v>
      </c>
    </row>
    <row r="723" spans="1:6">
      <c r="A723">
        <v>2010</v>
      </c>
      <c r="B723">
        <v>2011</v>
      </c>
      <c r="C723" t="s">
        <v>8</v>
      </c>
      <c r="D723" t="s">
        <v>19</v>
      </c>
      <c r="E723">
        <v>4</v>
      </c>
      <c r="F723">
        <v>0</v>
      </c>
    </row>
    <row r="724" spans="1:6">
      <c r="A724">
        <v>2010</v>
      </c>
      <c r="B724">
        <v>2011</v>
      </c>
      <c r="C724" t="s">
        <v>20</v>
      </c>
      <c r="D724" t="s">
        <v>17</v>
      </c>
      <c r="E724">
        <v>0</v>
      </c>
      <c r="F724">
        <v>4</v>
      </c>
    </row>
    <row r="725" spans="1:6">
      <c r="A725">
        <v>2010</v>
      </c>
      <c r="B725">
        <v>2011</v>
      </c>
      <c r="C725" t="s">
        <v>22</v>
      </c>
      <c r="D725" t="s">
        <v>25</v>
      </c>
      <c r="E725">
        <v>2</v>
      </c>
      <c r="F725">
        <v>3</v>
      </c>
    </row>
    <row r="726" spans="1:6">
      <c r="A726">
        <v>2010</v>
      </c>
      <c r="B726">
        <v>2011</v>
      </c>
      <c r="C726" t="s">
        <v>26</v>
      </c>
      <c r="D726" t="s">
        <v>13</v>
      </c>
      <c r="E726">
        <v>1</v>
      </c>
      <c r="F726">
        <v>2</v>
      </c>
    </row>
    <row r="727" spans="1:6">
      <c r="A727">
        <v>2010</v>
      </c>
      <c r="B727">
        <v>2011</v>
      </c>
      <c r="C727" t="s">
        <v>9</v>
      </c>
      <c r="D727" t="s">
        <v>7</v>
      </c>
      <c r="E727">
        <v>3</v>
      </c>
      <c r="F727">
        <v>2</v>
      </c>
    </row>
    <row r="728" spans="1:6">
      <c r="A728">
        <v>2010</v>
      </c>
      <c r="B728">
        <v>2011</v>
      </c>
      <c r="C728" t="s">
        <v>24</v>
      </c>
      <c r="D728" t="s">
        <v>11</v>
      </c>
      <c r="E728">
        <v>1</v>
      </c>
      <c r="F728">
        <v>3</v>
      </c>
    </row>
    <row r="729" spans="1:6">
      <c r="A729">
        <v>2010</v>
      </c>
      <c r="B729">
        <v>2011</v>
      </c>
      <c r="C729" t="s">
        <v>12</v>
      </c>
      <c r="D729" t="s">
        <v>6</v>
      </c>
      <c r="E729">
        <v>1</v>
      </c>
      <c r="F729">
        <v>1</v>
      </c>
    </row>
    <row r="730" spans="1:6">
      <c r="A730">
        <v>2010</v>
      </c>
      <c r="B730">
        <v>2011</v>
      </c>
      <c r="C730" t="s">
        <v>23</v>
      </c>
      <c r="D730" t="s">
        <v>11</v>
      </c>
      <c r="E730">
        <v>0</v>
      </c>
      <c r="F730">
        <v>1</v>
      </c>
    </row>
    <row r="731" spans="1:6">
      <c r="A731">
        <v>2010</v>
      </c>
      <c r="B731">
        <v>2011</v>
      </c>
      <c r="C731" t="s">
        <v>27</v>
      </c>
      <c r="D731" t="s">
        <v>10</v>
      </c>
      <c r="E731">
        <v>1</v>
      </c>
      <c r="F731">
        <v>1</v>
      </c>
    </row>
    <row r="732" spans="1:6">
      <c r="A732">
        <v>2010</v>
      </c>
      <c r="B732">
        <v>2011</v>
      </c>
      <c r="C732" t="s">
        <v>25</v>
      </c>
      <c r="D732" t="s">
        <v>24</v>
      </c>
      <c r="E732">
        <v>3</v>
      </c>
      <c r="F732">
        <v>0</v>
      </c>
    </row>
    <row r="733" spans="1:6">
      <c r="A733">
        <v>2010</v>
      </c>
      <c r="B733">
        <v>2011</v>
      </c>
      <c r="C733" t="s">
        <v>6</v>
      </c>
      <c r="D733" t="s">
        <v>20</v>
      </c>
      <c r="E733">
        <v>4</v>
      </c>
      <c r="F733">
        <v>1</v>
      </c>
    </row>
    <row r="734" spans="1:6">
      <c r="A734">
        <v>2010</v>
      </c>
      <c r="B734">
        <v>2011</v>
      </c>
      <c r="C734" t="s">
        <v>7</v>
      </c>
      <c r="D734" t="s">
        <v>23</v>
      </c>
      <c r="E734">
        <v>4</v>
      </c>
      <c r="F734">
        <v>2</v>
      </c>
    </row>
    <row r="735" spans="1:6">
      <c r="A735">
        <v>2010</v>
      </c>
      <c r="B735">
        <v>2011</v>
      </c>
      <c r="C735" t="s">
        <v>17</v>
      </c>
      <c r="D735" t="s">
        <v>12</v>
      </c>
      <c r="E735">
        <v>2</v>
      </c>
      <c r="F735">
        <v>2</v>
      </c>
    </row>
    <row r="736" spans="1:6">
      <c r="A736">
        <v>2010</v>
      </c>
      <c r="B736">
        <v>2011</v>
      </c>
      <c r="C736" t="s">
        <v>9</v>
      </c>
      <c r="D736" t="s">
        <v>26</v>
      </c>
      <c r="E736">
        <v>3</v>
      </c>
      <c r="F736">
        <v>0</v>
      </c>
    </row>
    <row r="737" spans="1:6">
      <c r="A737">
        <v>2010</v>
      </c>
      <c r="B737">
        <v>2011</v>
      </c>
      <c r="C737" t="s">
        <v>11</v>
      </c>
      <c r="D737" t="s">
        <v>8</v>
      </c>
      <c r="E737">
        <v>5</v>
      </c>
      <c r="F737">
        <v>0</v>
      </c>
    </row>
    <row r="738" spans="1:6">
      <c r="A738">
        <v>2010</v>
      </c>
      <c r="B738">
        <v>2011</v>
      </c>
      <c r="C738" t="s">
        <v>13</v>
      </c>
      <c r="D738" t="s">
        <v>22</v>
      </c>
      <c r="E738">
        <v>4</v>
      </c>
      <c r="F738">
        <v>1</v>
      </c>
    </row>
    <row r="739" spans="1:6">
      <c r="A739">
        <v>2010</v>
      </c>
      <c r="B739">
        <v>2011</v>
      </c>
      <c r="C739" t="s">
        <v>19</v>
      </c>
      <c r="D739" t="s">
        <v>27</v>
      </c>
      <c r="E739">
        <v>3</v>
      </c>
      <c r="F739">
        <v>0</v>
      </c>
    </row>
    <row r="740" spans="1:6">
      <c r="A740">
        <v>2010</v>
      </c>
      <c r="B740">
        <v>2011</v>
      </c>
      <c r="C740" t="s">
        <v>11</v>
      </c>
      <c r="D740" t="s">
        <v>10</v>
      </c>
      <c r="E740">
        <v>1</v>
      </c>
      <c r="F740">
        <v>1</v>
      </c>
    </row>
    <row r="741" spans="1:6">
      <c r="A741">
        <v>2010</v>
      </c>
      <c r="B741">
        <v>2011</v>
      </c>
      <c r="C741" t="s">
        <v>27</v>
      </c>
      <c r="D741" t="s">
        <v>11</v>
      </c>
      <c r="E741">
        <v>1</v>
      </c>
      <c r="F741">
        <v>0</v>
      </c>
    </row>
    <row r="742" spans="1:6">
      <c r="A742">
        <v>2010</v>
      </c>
      <c r="B742">
        <v>2011</v>
      </c>
      <c r="C742" t="s">
        <v>23</v>
      </c>
      <c r="D742" t="s">
        <v>17</v>
      </c>
      <c r="E742">
        <v>1</v>
      </c>
      <c r="F742">
        <v>1</v>
      </c>
    </row>
    <row r="743" spans="1:6">
      <c r="A743">
        <v>2010</v>
      </c>
      <c r="B743">
        <v>2011</v>
      </c>
      <c r="C743" t="s">
        <v>10</v>
      </c>
      <c r="D743" t="s">
        <v>19</v>
      </c>
      <c r="E743">
        <v>0</v>
      </c>
      <c r="F743">
        <v>0</v>
      </c>
    </row>
    <row r="744" spans="1:6">
      <c r="A744">
        <v>2010</v>
      </c>
      <c r="B744">
        <v>2011</v>
      </c>
      <c r="C744" t="s">
        <v>20</v>
      </c>
      <c r="D744" t="s">
        <v>25</v>
      </c>
      <c r="E744">
        <v>2</v>
      </c>
      <c r="F744">
        <v>1</v>
      </c>
    </row>
    <row r="745" spans="1:6">
      <c r="A745">
        <v>2010</v>
      </c>
      <c r="B745">
        <v>2011</v>
      </c>
      <c r="C745" t="s">
        <v>22</v>
      </c>
      <c r="D745" t="s">
        <v>9</v>
      </c>
      <c r="E745">
        <v>1</v>
      </c>
      <c r="F745">
        <v>2</v>
      </c>
    </row>
    <row r="746" spans="1:6">
      <c r="A746">
        <v>2010</v>
      </c>
      <c r="B746">
        <v>2011</v>
      </c>
      <c r="C746" t="s">
        <v>26</v>
      </c>
      <c r="D746" t="s">
        <v>7</v>
      </c>
      <c r="E746">
        <v>1</v>
      </c>
      <c r="F746">
        <v>0</v>
      </c>
    </row>
    <row r="747" spans="1:6">
      <c r="A747">
        <v>2010</v>
      </c>
      <c r="B747">
        <v>2011</v>
      </c>
      <c r="C747" t="s">
        <v>8</v>
      </c>
      <c r="D747" t="s">
        <v>6</v>
      </c>
      <c r="E747">
        <v>2</v>
      </c>
      <c r="F747">
        <v>0</v>
      </c>
    </row>
    <row r="748" spans="1:6">
      <c r="A748">
        <v>2010</v>
      </c>
      <c r="B748">
        <v>2011</v>
      </c>
      <c r="C748" t="s">
        <v>12</v>
      </c>
      <c r="D748" t="s">
        <v>11</v>
      </c>
      <c r="E748">
        <v>3</v>
      </c>
      <c r="F748">
        <v>2</v>
      </c>
    </row>
    <row r="749" spans="1:6">
      <c r="A749">
        <v>2010</v>
      </c>
      <c r="B749">
        <v>2011</v>
      </c>
      <c r="C749" t="s">
        <v>24</v>
      </c>
      <c r="D749" t="s">
        <v>13</v>
      </c>
      <c r="E749">
        <v>0</v>
      </c>
      <c r="F749">
        <v>2</v>
      </c>
    </row>
    <row r="750" spans="1:6">
      <c r="A750">
        <v>2010</v>
      </c>
      <c r="B750">
        <v>2011</v>
      </c>
      <c r="C750" t="s">
        <v>9</v>
      </c>
      <c r="D750" t="s">
        <v>23</v>
      </c>
      <c r="E750">
        <v>2</v>
      </c>
      <c r="F750">
        <v>1</v>
      </c>
    </row>
    <row r="751" spans="1:6">
      <c r="A751">
        <v>2010</v>
      </c>
      <c r="B751">
        <v>2011</v>
      </c>
      <c r="C751" t="s">
        <v>6</v>
      </c>
      <c r="D751" t="s">
        <v>27</v>
      </c>
      <c r="E751">
        <v>3</v>
      </c>
      <c r="F751">
        <v>0</v>
      </c>
    </row>
    <row r="752" spans="1:6">
      <c r="A752">
        <v>2010</v>
      </c>
      <c r="B752">
        <v>2011</v>
      </c>
      <c r="C752" t="s">
        <v>7</v>
      </c>
      <c r="D752" t="s">
        <v>12</v>
      </c>
      <c r="E752">
        <v>2</v>
      </c>
      <c r="F752">
        <v>4</v>
      </c>
    </row>
    <row r="753" spans="1:6">
      <c r="A753">
        <v>2010</v>
      </c>
      <c r="B753">
        <v>2011</v>
      </c>
      <c r="C753" t="s">
        <v>17</v>
      </c>
      <c r="D753" t="s">
        <v>24</v>
      </c>
      <c r="E753">
        <v>1</v>
      </c>
      <c r="F753">
        <v>1</v>
      </c>
    </row>
    <row r="754" spans="1:6">
      <c r="A754">
        <v>2010</v>
      </c>
      <c r="B754">
        <v>2011</v>
      </c>
      <c r="C754" t="s">
        <v>11</v>
      </c>
      <c r="D754" t="s">
        <v>20</v>
      </c>
      <c r="E754">
        <v>1</v>
      </c>
      <c r="F754">
        <v>0</v>
      </c>
    </row>
    <row r="755" spans="1:6">
      <c r="A755">
        <v>2010</v>
      </c>
      <c r="B755">
        <v>2011</v>
      </c>
      <c r="C755" t="s">
        <v>11</v>
      </c>
      <c r="D755" t="s">
        <v>10</v>
      </c>
      <c r="E755">
        <v>0</v>
      </c>
      <c r="F755">
        <v>0</v>
      </c>
    </row>
    <row r="756" spans="1:6">
      <c r="A756">
        <v>2010</v>
      </c>
      <c r="B756">
        <v>2011</v>
      </c>
      <c r="C756" t="s">
        <v>13</v>
      </c>
      <c r="D756" t="s">
        <v>19</v>
      </c>
      <c r="E756">
        <v>2</v>
      </c>
      <c r="F756">
        <v>0</v>
      </c>
    </row>
    <row r="757" spans="1:6">
      <c r="A757">
        <v>2010</v>
      </c>
      <c r="B757">
        <v>2011</v>
      </c>
      <c r="C757" t="s">
        <v>26</v>
      </c>
      <c r="D757" t="s">
        <v>22</v>
      </c>
      <c r="E757">
        <v>3</v>
      </c>
      <c r="F757">
        <v>0</v>
      </c>
    </row>
    <row r="758" spans="1:6">
      <c r="A758">
        <v>2010</v>
      </c>
      <c r="B758">
        <v>2011</v>
      </c>
      <c r="C758" t="s">
        <v>25</v>
      </c>
      <c r="D758" t="s">
        <v>8</v>
      </c>
      <c r="E758">
        <v>0</v>
      </c>
      <c r="F758">
        <v>1</v>
      </c>
    </row>
    <row r="759" spans="1:6">
      <c r="A759">
        <v>2010</v>
      </c>
      <c r="B759">
        <v>2011</v>
      </c>
      <c r="C759" t="s">
        <v>22</v>
      </c>
      <c r="D759" t="s">
        <v>7</v>
      </c>
      <c r="E759">
        <v>1</v>
      </c>
      <c r="F759">
        <v>2</v>
      </c>
    </row>
    <row r="760" spans="1:6">
      <c r="A760">
        <v>2010</v>
      </c>
      <c r="B760">
        <v>2011</v>
      </c>
      <c r="C760" t="s">
        <v>8</v>
      </c>
      <c r="D760" t="s">
        <v>11</v>
      </c>
      <c r="E760">
        <v>3</v>
      </c>
      <c r="F760">
        <v>0</v>
      </c>
    </row>
    <row r="761" spans="1:6">
      <c r="A761">
        <v>2010</v>
      </c>
      <c r="B761">
        <v>2011</v>
      </c>
      <c r="C761" t="s">
        <v>19</v>
      </c>
      <c r="D761" t="s">
        <v>11</v>
      </c>
      <c r="E761">
        <v>1</v>
      </c>
      <c r="F761">
        <v>2</v>
      </c>
    </row>
    <row r="762" spans="1:6">
      <c r="A762">
        <v>2010</v>
      </c>
      <c r="B762">
        <v>2011</v>
      </c>
      <c r="C762" t="s">
        <v>10</v>
      </c>
      <c r="D762" t="s">
        <v>17</v>
      </c>
      <c r="E762">
        <v>2</v>
      </c>
      <c r="F762">
        <v>2</v>
      </c>
    </row>
    <row r="763" spans="1:6">
      <c r="A763">
        <v>2010</v>
      </c>
      <c r="B763">
        <v>2011</v>
      </c>
      <c r="C763" t="s">
        <v>20</v>
      </c>
      <c r="D763" t="s">
        <v>13</v>
      </c>
      <c r="E763">
        <v>1</v>
      </c>
      <c r="F763">
        <v>0</v>
      </c>
    </row>
    <row r="764" spans="1:6">
      <c r="A764">
        <v>2010</v>
      </c>
      <c r="B764">
        <v>2011</v>
      </c>
      <c r="C764" t="s">
        <v>24</v>
      </c>
      <c r="D764" t="s">
        <v>9</v>
      </c>
      <c r="E764">
        <v>3</v>
      </c>
      <c r="F764">
        <v>1</v>
      </c>
    </row>
    <row r="765" spans="1:6">
      <c r="A765">
        <v>2010</v>
      </c>
      <c r="B765">
        <v>2011</v>
      </c>
      <c r="C765" t="s">
        <v>27</v>
      </c>
      <c r="D765" t="s">
        <v>25</v>
      </c>
      <c r="E765">
        <v>2</v>
      </c>
      <c r="F765">
        <v>4</v>
      </c>
    </row>
    <row r="766" spans="1:6">
      <c r="A766">
        <v>2010</v>
      </c>
      <c r="B766">
        <v>2011</v>
      </c>
      <c r="C766" t="s">
        <v>12</v>
      </c>
      <c r="D766" t="s">
        <v>26</v>
      </c>
      <c r="E766">
        <v>2</v>
      </c>
      <c r="F766">
        <v>2</v>
      </c>
    </row>
    <row r="767" spans="1:6">
      <c r="A767">
        <v>2010</v>
      </c>
      <c r="B767">
        <v>2011</v>
      </c>
      <c r="C767" t="s">
        <v>23</v>
      </c>
      <c r="D767" t="s">
        <v>6</v>
      </c>
      <c r="E767">
        <v>3</v>
      </c>
      <c r="F767">
        <v>5</v>
      </c>
    </row>
    <row r="768" spans="1:6">
      <c r="A768">
        <v>2010</v>
      </c>
      <c r="B768">
        <v>2011</v>
      </c>
      <c r="C768" t="s">
        <v>12</v>
      </c>
      <c r="D768" t="s">
        <v>13</v>
      </c>
      <c r="E768">
        <v>1</v>
      </c>
      <c r="F768">
        <v>3</v>
      </c>
    </row>
    <row r="769" spans="1:6">
      <c r="A769">
        <v>2010</v>
      </c>
      <c r="B769">
        <v>2011</v>
      </c>
      <c r="C769" t="s">
        <v>19</v>
      </c>
      <c r="D769" t="s">
        <v>17</v>
      </c>
      <c r="E769">
        <v>2</v>
      </c>
      <c r="F769">
        <v>1</v>
      </c>
    </row>
    <row r="770" spans="1:6">
      <c r="A770">
        <v>2010</v>
      </c>
      <c r="B770">
        <v>2011</v>
      </c>
      <c r="C770" t="s">
        <v>23</v>
      </c>
      <c r="D770" t="s">
        <v>25</v>
      </c>
      <c r="E770">
        <v>1</v>
      </c>
      <c r="F770">
        <v>0</v>
      </c>
    </row>
    <row r="771" spans="1:6">
      <c r="A771">
        <v>2010</v>
      </c>
      <c r="B771">
        <v>2011</v>
      </c>
      <c r="C771" t="s">
        <v>10</v>
      </c>
      <c r="D771" t="s">
        <v>6</v>
      </c>
      <c r="E771">
        <v>1</v>
      </c>
      <c r="F771">
        <v>1</v>
      </c>
    </row>
    <row r="772" spans="1:6">
      <c r="A772">
        <v>2010</v>
      </c>
      <c r="B772">
        <v>2011</v>
      </c>
      <c r="C772" t="s">
        <v>24</v>
      </c>
      <c r="D772" t="s">
        <v>22</v>
      </c>
      <c r="E772">
        <v>0</v>
      </c>
      <c r="F772">
        <v>1</v>
      </c>
    </row>
    <row r="773" spans="1:6">
      <c r="A773">
        <v>2010</v>
      </c>
      <c r="B773">
        <v>2011</v>
      </c>
      <c r="C773" t="s">
        <v>27</v>
      </c>
      <c r="D773" t="s">
        <v>26</v>
      </c>
      <c r="E773">
        <v>2</v>
      </c>
      <c r="F773">
        <v>2</v>
      </c>
    </row>
    <row r="774" spans="1:6">
      <c r="A774">
        <v>2010</v>
      </c>
      <c r="B774">
        <v>2011</v>
      </c>
      <c r="C774" t="s">
        <v>8</v>
      </c>
      <c r="D774" t="s">
        <v>7</v>
      </c>
      <c r="E774">
        <v>0</v>
      </c>
      <c r="F774">
        <v>1</v>
      </c>
    </row>
    <row r="775" spans="1:6">
      <c r="A775">
        <v>2010</v>
      </c>
      <c r="B775">
        <v>2011</v>
      </c>
      <c r="C775" t="s">
        <v>20</v>
      </c>
      <c r="D775" t="s">
        <v>9</v>
      </c>
      <c r="E775">
        <v>0</v>
      </c>
      <c r="F775">
        <v>3</v>
      </c>
    </row>
    <row r="776" spans="1:6">
      <c r="A776">
        <v>2010</v>
      </c>
      <c r="B776">
        <v>2011</v>
      </c>
      <c r="C776" t="s">
        <v>11</v>
      </c>
      <c r="D776" t="s">
        <v>11</v>
      </c>
      <c r="E776">
        <v>1</v>
      </c>
      <c r="F776">
        <v>1</v>
      </c>
    </row>
    <row r="777" spans="1:6">
      <c r="A777">
        <v>2010</v>
      </c>
      <c r="B777">
        <v>2011</v>
      </c>
      <c r="C777" t="s">
        <v>7</v>
      </c>
      <c r="D777" t="s">
        <v>20</v>
      </c>
      <c r="E777">
        <v>1</v>
      </c>
      <c r="F777">
        <v>0</v>
      </c>
    </row>
    <row r="778" spans="1:6">
      <c r="A778">
        <v>2010</v>
      </c>
      <c r="B778">
        <v>2011</v>
      </c>
      <c r="C778" t="s">
        <v>6</v>
      </c>
      <c r="D778" t="s">
        <v>11</v>
      </c>
      <c r="E778">
        <v>5</v>
      </c>
      <c r="F778">
        <v>1</v>
      </c>
    </row>
    <row r="779" spans="1:6">
      <c r="A779">
        <v>2010</v>
      </c>
      <c r="B779">
        <v>2011</v>
      </c>
      <c r="C779" t="s">
        <v>13</v>
      </c>
      <c r="D779" t="s">
        <v>23</v>
      </c>
      <c r="E779">
        <v>1</v>
      </c>
      <c r="F779">
        <v>1</v>
      </c>
    </row>
    <row r="780" spans="1:6">
      <c r="A780">
        <v>2010</v>
      </c>
      <c r="B780">
        <v>2011</v>
      </c>
      <c r="C780" t="s">
        <v>25</v>
      </c>
      <c r="D780" t="s">
        <v>10</v>
      </c>
      <c r="E780">
        <v>0</v>
      </c>
      <c r="F780">
        <v>1</v>
      </c>
    </row>
    <row r="781" spans="1:6">
      <c r="A781">
        <v>2010</v>
      </c>
      <c r="B781">
        <v>2011</v>
      </c>
      <c r="C781" t="s">
        <v>26</v>
      </c>
      <c r="D781" t="s">
        <v>24</v>
      </c>
      <c r="E781">
        <v>1</v>
      </c>
      <c r="F781">
        <v>1</v>
      </c>
    </row>
    <row r="782" spans="1:6">
      <c r="A782">
        <v>2010</v>
      </c>
      <c r="B782">
        <v>2011</v>
      </c>
      <c r="C782" t="s">
        <v>9</v>
      </c>
      <c r="D782" t="s">
        <v>8</v>
      </c>
      <c r="E782">
        <v>0</v>
      </c>
      <c r="F782">
        <v>1</v>
      </c>
    </row>
    <row r="783" spans="1:6">
      <c r="A783">
        <v>2010</v>
      </c>
      <c r="B783">
        <v>2011</v>
      </c>
      <c r="C783" t="s">
        <v>11</v>
      </c>
      <c r="D783" t="s">
        <v>19</v>
      </c>
      <c r="E783">
        <v>3</v>
      </c>
      <c r="F783">
        <v>0</v>
      </c>
    </row>
    <row r="784" spans="1:6">
      <c r="A784">
        <v>2010</v>
      </c>
      <c r="B784">
        <v>2011</v>
      </c>
      <c r="C784" t="s">
        <v>22</v>
      </c>
      <c r="D784" t="s">
        <v>12</v>
      </c>
      <c r="E784">
        <v>1</v>
      </c>
      <c r="F784">
        <v>3</v>
      </c>
    </row>
    <row r="785" spans="1:6">
      <c r="A785">
        <v>2010</v>
      </c>
      <c r="B785">
        <v>2011</v>
      </c>
      <c r="C785" t="s">
        <v>17</v>
      </c>
      <c r="D785" t="s">
        <v>27</v>
      </c>
      <c r="E785">
        <v>2</v>
      </c>
      <c r="F785">
        <v>2</v>
      </c>
    </row>
    <row r="786" spans="1:6">
      <c r="A786">
        <v>2010</v>
      </c>
      <c r="B786">
        <v>2011</v>
      </c>
      <c r="C786" t="s">
        <v>12</v>
      </c>
      <c r="D786" t="s">
        <v>9</v>
      </c>
      <c r="E786">
        <v>2</v>
      </c>
      <c r="F786">
        <v>0</v>
      </c>
    </row>
    <row r="787" spans="1:6">
      <c r="A787">
        <v>2010</v>
      </c>
      <c r="B787">
        <v>2011</v>
      </c>
      <c r="C787" t="s">
        <v>8</v>
      </c>
      <c r="D787" t="s">
        <v>17</v>
      </c>
      <c r="E787">
        <v>0</v>
      </c>
      <c r="F787">
        <v>1</v>
      </c>
    </row>
    <row r="788" spans="1:6">
      <c r="A788">
        <v>2010</v>
      </c>
      <c r="B788">
        <v>2011</v>
      </c>
      <c r="C788" t="s">
        <v>19</v>
      </c>
      <c r="D788" t="s">
        <v>6</v>
      </c>
      <c r="E788">
        <v>1</v>
      </c>
      <c r="F788">
        <v>3</v>
      </c>
    </row>
    <row r="789" spans="1:6">
      <c r="A789">
        <v>2010</v>
      </c>
      <c r="B789">
        <v>2011</v>
      </c>
      <c r="C789" t="s">
        <v>10</v>
      </c>
      <c r="D789" t="s">
        <v>13</v>
      </c>
      <c r="E789">
        <v>0</v>
      </c>
      <c r="F789">
        <v>3</v>
      </c>
    </row>
    <row r="790" spans="1:6">
      <c r="A790">
        <v>2010</v>
      </c>
      <c r="B790">
        <v>2011</v>
      </c>
      <c r="C790" t="s">
        <v>24</v>
      </c>
      <c r="D790" t="s">
        <v>7</v>
      </c>
      <c r="E790">
        <v>2</v>
      </c>
      <c r="F790">
        <v>0</v>
      </c>
    </row>
    <row r="791" spans="1:6">
      <c r="A791">
        <v>2010</v>
      </c>
      <c r="B791">
        <v>2011</v>
      </c>
      <c r="C791" t="s">
        <v>27</v>
      </c>
      <c r="D791" t="s">
        <v>11</v>
      </c>
      <c r="E791">
        <v>3</v>
      </c>
      <c r="F791">
        <v>0</v>
      </c>
    </row>
    <row r="792" spans="1:6">
      <c r="A792">
        <v>2010</v>
      </c>
      <c r="B792">
        <v>2011</v>
      </c>
      <c r="C792" t="s">
        <v>11</v>
      </c>
      <c r="D792" t="s">
        <v>25</v>
      </c>
      <c r="E792">
        <v>0</v>
      </c>
      <c r="F792">
        <v>1</v>
      </c>
    </row>
    <row r="793" spans="1:6">
      <c r="A793">
        <v>2010</v>
      </c>
      <c r="B793">
        <v>2011</v>
      </c>
      <c r="C793" t="s">
        <v>23</v>
      </c>
      <c r="D793" t="s">
        <v>26</v>
      </c>
      <c r="E793">
        <v>0</v>
      </c>
      <c r="F793">
        <v>1</v>
      </c>
    </row>
    <row r="794" spans="1:6">
      <c r="A794">
        <v>2010</v>
      </c>
      <c r="B794">
        <v>2011</v>
      </c>
      <c r="C794" t="s">
        <v>20</v>
      </c>
      <c r="D794" t="s">
        <v>22</v>
      </c>
      <c r="E794">
        <v>0</v>
      </c>
      <c r="F794">
        <v>1</v>
      </c>
    </row>
    <row r="795" spans="1:6">
      <c r="A795">
        <v>2010</v>
      </c>
      <c r="B795">
        <v>2011</v>
      </c>
      <c r="C795" t="s">
        <v>13</v>
      </c>
      <c r="D795" t="s">
        <v>8</v>
      </c>
      <c r="E795">
        <v>0</v>
      </c>
      <c r="F795">
        <v>0</v>
      </c>
    </row>
    <row r="796" spans="1:6">
      <c r="A796">
        <v>2010</v>
      </c>
      <c r="B796">
        <v>2011</v>
      </c>
      <c r="C796" t="s">
        <v>25</v>
      </c>
      <c r="D796" t="s">
        <v>19</v>
      </c>
      <c r="E796">
        <v>1</v>
      </c>
      <c r="F796">
        <v>1</v>
      </c>
    </row>
    <row r="797" spans="1:6">
      <c r="A797">
        <v>2010</v>
      </c>
      <c r="B797">
        <v>2011</v>
      </c>
      <c r="C797" t="s">
        <v>17</v>
      </c>
      <c r="D797" t="s">
        <v>11</v>
      </c>
      <c r="E797">
        <v>3</v>
      </c>
      <c r="F797">
        <v>2</v>
      </c>
    </row>
    <row r="798" spans="1:6">
      <c r="A798">
        <v>2010</v>
      </c>
      <c r="B798">
        <v>2011</v>
      </c>
      <c r="C798" t="s">
        <v>11</v>
      </c>
      <c r="D798" t="s">
        <v>6</v>
      </c>
      <c r="E798">
        <v>3</v>
      </c>
      <c r="F798">
        <v>2</v>
      </c>
    </row>
    <row r="799" spans="1:6">
      <c r="A799">
        <v>2010</v>
      </c>
      <c r="B799">
        <v>2011</v>
      </c>
      <c r="C799" t="s">
        <v>9</v>
      </c>
      <c r="D799" t="s">
        <v>10</v>
      </c>
      <c r="E799">
        <v>1</v>
      </c>
      <c r="F799">
        <v>0</v>
      </c>
    </row>
    <row r="800" spans="1:6">
      <c r="A800">
        <v>2010</v>
      </c>
      <c r="B800">
        <v>2011</v>
      </c>
      <c r="C800" t="s">
        <v>24</v>
      </c>
      <c r="D800" t="s">
        <v>12</v>
      </c>
      <c r="E800">
        <v>1</v>
      </c>
      <c r="F800">
        <v>0</v>
      </c>
    </row>
    <row r="801" spans="1:6">
      <c r="A801">
        <v>2010</v>
      </c>
      <c r="B801">
        <v>2011</v>
      </c>
      <c r="C801" t="s">
        <v>22</v>
      </c>
      <c r="D801" t="s">
        <v>23</v>
      </c>
      <c r="E801">
        <v>2</v>
      </c>
      <c r="F801">
        <v>3</v>
      </c>
    </row>
    <row r="802" spans="1:6">
      <c r="A802">
        <v>2010</v>
      </c>
      <c r="B802">
        <v>2011</v>
      </c>
      <c r="C802" t="s">
        <v>26</v>
      </c>
      <c r="D802" t="s">
        <v>20</v>
      </c>
      <c r="E802">
        <v>0</v>
      </c>
      <c r="F802">
        <v>0</v>
      </c>
    </row>
    <row r="803" spans="1:6">
      <c r="A803">
        <v>2010</v>
      </c>
      <c r="B803">
        <v>2011</v>
      </c>
      <c r="C803" t="s">
        <v>7</v>
      </c>
      <c r="D803" t="s">
        <v>27</v>
      </c>
      <c r="E803">
        <v>0</v>
      </c>
      <c r="F803">
        <v>1</v>
      </c>
    </row>
    <row r="804" spans="1:6">
      <c r="A804">
        <v>2010</v>
      </c>
      <c r="B804">
        <v>2011</v>
      </c>
      <c r="C804" t="s">
        <v>6</v>
      </c>
      <c r="D804" t="s">
        <v>17</v>
      </c>
      <c r="E804">
        <v>4</v>
      </c>
      <c r="F804">
        <v>0</v>
      </c>
    </row>
    <row r="805" spans="1:6">
      <c r="A805">
        <v>2010</v>
      </c>
      <c r="B805">
        <v>2011</v>
      </c>
      <c r="C805" t="s">
        <v>8</v>
      </c>
      <c r="D805" t="s">
        <v>26</v>
      </c>
      <c r="E805">
        <v>1</v>
      </c>
      <c r="F805">
        <v>0</v>
      </c>
    </row>
    <row r="806" spans="1:6">
      <c r="A806">
        <v>2010</v>
      </c>
      <c r="B806">
        <v>2011</v>
      </c>
      <c r="C806" t="s">
        <v>23</v>
      </c>
      <c r="D806" t="s">
        <v>24</v>
      </c>
      <c r="E806">
        <v>1</v>
      </c>
      <c r="F806">
        <v>4</v>
      </c>
    </row>
    <row r="807" spans="1:6">
      <c r="A807">
        <v>2010</v>
      </c>
      <c r="B807">
        <v>2011</v>
      </c>
      <c r="C807" t="s">
        <v>10</v>
      </c>
      <c r="D807" t="s">
        <v>7</v>
      </c>
      <c r="E807">
        <v>0</v>
      </c>
      <c r="F807">
        <v>1</v>
      </c>
    </row>
    <row r="808" spans="1:6">
      <c r="A808">
        <v>2010</v>
      </c>
      <c r="B808">
        <v>2011</v>
      </c>
      <c r="C808" t="s">
        <v>20</v>
      </c>
      <c r="D808" t="s">
        <v>12</v>
      </c>
      <c r="E808">
        <v>0</v>
      </c>
      <c r="F808">
        <v>3</v>
      </c>
    </row>
    <row r="809" spans="1:6">
      <c r="A809">
        <v>2010</v>
      </c>
      <c r="B809">
        <v>2011</v>
      </c>
      <c r="C809" t="s">
        <v>27</v>
      </c>
      <c r="D809" t="s">
        <v>22</v>
      </c>
      <c r="E809">
        <v>3</v>
      </c>
      <c r="F809">
        <v>1</v>
      </c>
    </row>
    <row r="810" spans="1:6">
      <c r="A810">
        <v>2010</v>
      </c>
      <c r="B810">
        <v>2011</v>
      </c>
      <c r="C810" t="s">
        <v>11</v>
      </c>
      <c r="D810" t="s">
        <v>13</v>
      </c>
      <c r="E810">
        <v>1</v>
      </c>
      <c r="F810">
        <v>1</v>
      </c>
    </row>
    <row r="811" spans="1:6">
      <c r="A811">
        <v>2010</v>
      </c>
      <c r="B811">
        <v>2011</v>
      </c>
      <c r="C811" t="s">
        <v>11</v>
      </c>
      <c r="D811" t="s">
        <v>25</v>
      </c>
      <c r="E811">
        <v>4</v>
      </c>
      <c r="F811">
        <v>2</v>
      </c>
    </row>
    <row r="812" spans="1:6">
      <c r="A812">
        <v>2010</v>
      </c>
      <c r="B812">
        <v>2011</v>
      </c>
      <c r="C812" t="s">
        <v>19</v>
      </c>
      <c r="D812" t="s">
        <v>9</v>
      </c>
      <c r="E812">
        <v>1</v>
      </c>
      <c r="F812">
        <v>1</v>
      </c>
    </row>
    <row r="813" spans="1:6">
      <c r="A813">
        <v>2010</v>
      </c>
      <c r="B813">
        <v>2011</v>
      </c>
      <c r="C813" t="s">
        <v>7</v>
      </c>
      <c r="D813" t="s">
        <v>27</v>
      </c>
      <c r="E813">
        <v>0</v>
      </c>
      <c r="F813">
        <v>1</v>
      </c>
    </row>
    <row r="814" spans="1:6">
      <c r="A814">
        <v>2010</v>
      </c>
      <c r="B814">
        <v>2011</v>
      </c>
      <c r="C814" t="s">
        <v>24</v>
      </c>
      <c r="D814" t="s">
        <v>20</v>
      </c>
      <c r="E814">
        <v>3</v>
      </c>
      <c r="F814">
        <v>0</v>
      </c>
    </row>
    <row r="815" spans="1:6">
      <c r="A815">
        <v>2010</v>
      </c>
      <c r="B815">
        <v>2011</v>
      </c>
      <c r="C815" t="s">
        <v>13</v>
      </c>
      <c r="D815" t="s">
        <v>27</v>
      </c>
      <c r="E815">
        <v>2</v>
      </c>
      <c r="F815">
        <v>0</v>
      </c>
    </row>
    <row r="816" spans="1:6">
      <c r="A816">
        <v>2010</v>
      </c>
      <c r="B816">
        <v>2011</v>
      </c>
      <c r="C816" t="s">
        <v>7</v>
      </c>
      <c r="D816" t="s">
        <v>19</v>
      </c>
      <c r="E816">
        <v>4</v>
      </c>
      <c r="F816">
        <v>0</v>
      </c>
    </row>
    <row r="817" spans="1:6">
      <c r="A817">
        <v>2010</v>
      </c>
      <c r="B817">
        <v>2011</v>
      </c>
      <c r="C817" t="s">
        <v>17</v>
      </c>
      <c r="D817" t="s">
        <v>11</v>
      </c>
      <c r="E817">
        <v>1</v>
      </c>
      <c r="F817">
        <v>1</v>
      </c>
    </row>
    <row r="818" spans="1:6">
      <c r="A818">
        <v>2010</v>
      </c>
      <c r="B818">
        <v>2011</v>
      </c>
      <c r="C818" t="s">
        <v>26</v>
      </c>
      <c r="D818" t="s">
        <v>10</v>
      </c>
      <c r="E818">
        <v>2</v>
      </c>
      <c r="F818">
        <v>1</v>
      </c>
    </row>
    <row r="819" spans="1:6">
      <c r="A819">
        <v>2010</v>
      </c>
      <c r="B819">
        <v>2011</v>
      </c>
      <c r="C819" t="s">
        <v>9</v>
      </c>
      <c r="D819" t="s">
        <v>11</v>
      </c>
      <c r="E819">
        <v>3</v>
      </c>
      <c r="F819">
        <v>0</v>
      </c>
    </row>
    <row r="820" spans="1:6">
      <c r="A820">
        <v>2010</v>
      </c>
      <c r="B820">
        <v>2011</v>
      </c>
      <c r="C820" t="s">
        <v>25</v>
      </c>
      <c r="D820" t="s">
        <v>6</v>
      </c>
      <c r="E820">
        <v>1</v>
      </c>
      <c r="F820">
        <v>3</v>
      </c>
    </row>
    <row r="821" spans="1:6">
      <c r="A821">
        <v>2010</v>
      </c>
      <c r="B821">
        <v>2011</v>
      </c>
      <c r="C821" t="s">
        <v>12</v>
      </c>
      <c r="D821" t="s">
        <v>23</v>
      </c>
      <c r="E821">
        <v>4</v>
      </c>
      <c r="F821">
        <v>2</v>
      </c>
    </row>
    <row r="822" spans="1:6">
      <c r="A822">
        <v>2010</v>
      </c>
      <c r="B822">
        <v>2011</v>
      </c>
      <c r="C822" t="s">
        <v>22</v>
      </c>
      <c r="D822" t="s">
        <v>8</v>
      </c>
      <c r="E822">
        <v>2</v>
      </c>
      <c r="F822">
        <v>1</v>
      </c>
    </row>
    <row r="823" spans="1:6">
      <c r="A823">
        <v>2010</v>
      </c>
      <c r="B823">
        <v>2011</v>
      </c>
      <c r="C823" t="s">
        <v>10</v>
      </c>
      <c r="D823" t="s">
        <v>22</v>
      </c>
      <c r="E823">
        <v>2</v>
      </c>
      <c r="F823">
        <v>1</v>
      </c>
    </row>
    <row r="824" spans="1:6">
      <c r="A824">
        <v>2010</v>
      </c>
      <c r="B824">
        <v>2011</v>
      </c>
      <c r="C824" t="s">
        <v>8</v>
      </c>
      <c r="D824" t="s">
        <v>24</v>
      </c>
      <c r="E824">
        <v>1</v>
      </c>
      <c r="F824">
        <v>1</v>
      </c>
    </row>
    <row r="825" spans="1:6">
      <c r="A825">
        <v>2010</v>
      </c>
      <c r="B825">
        <v>2011</v>
      </c>
      <c r="C825" t="s">
        <v>17</v>
      </c>
      <c r="D825" t="s">
        <v>25</v>
      </c>
      <c r="E825">
        <v>1</v>
      </c>
      <c r="F825">
        <v>2</v>
      </c>
    </row>
    <row r="826" spans="1:6">
      <c r="A826">
        <v>2010</v>
      </c>
      <c r="B826">
        <v>2011</v>
      </c>
      <c r="C826" t="s">
        <v>11</v>
      </c>
      <c r="D826" t="s">
        <v>26</v>
      </c>
      <c r="E826">
        <v>1</v>
      </c>
      <c r="F826">
        <v>0</v>
      </c>
    </row>
    <row r="827" spans="1:6">
      <c r="A827">
        <v>2010</v>
      </c>
      <c r="B827">
        <v>2011</v>
      </c>
      <c r="C827" t="s">
        <v>11</v>
      </c>
      <c r="D827" t="s">
        <v>7</v>
      </c>
      <c r="E827">
        <v>1</v>
      </c>
      <c r="F827">
        <v>1</v>
      </c>
    </row>
    <row r="828" spans="1:6">
      <c r="A828">
        <v>2010</v>
      </c>
      <c r="B828">
        <v>2011</v>
      </c>
      <c r="C828" t="s">
        <v>27</v>
      </c>
      <c r="D828" t="s">
        <v>9</v>
      </c>
      <c r="E828">
        <v>0</v>
      </c>
      <c r="F828">
        <v>1</v>
      </c>
    </row>
    <row r="829" spans="1:6">
      <c r="A829">
        <v>2010</v>
      </c>
      <c r="B829">
        <v>2011</v>
      </c>
      <c r="C829" t="s">
        <v>6</v>
      </c>
      <c r="D829" t="s">
        <v>13</v>
      </c>
      <c r="E829">
        <v>1</v>
      </c>
      <c r="F829">
        <v>3</v>
      </c>
    </row>
    <row r="830" spans="1:6">
      <c r="A830">
        <v>2010</v>
      </c>
      <c r="B830">
        <v>2011</v>
      </c>
      <c r="C830" t="s">
        <v>20</v>
      </c>
      <c r="D830" t="s">
        <v>23</v>
      </c>
      <c r="E830">
        <v>0</v>
      </c>
      <c r="F830">
        <v>2</v>
      </c>
    </row>
    <row r="831" spans="1:6">
      <c r="A831">
        <v>2010</v>
      </c>
      <c r="B831">
        <v>2011</v>
      </c>
      <c r="C831" t="s">
        <v>19</v>
      </c>
      <c r="D831" t="s">
        <v>12</v>
      </c>
      <c r="E831">
        <v>2</v>
      </c>
      <c r="F831">
        <v>2</v>
      </c>
    </row>
    <row r="832" spans="1:6">
      <c r="A832">
        <v>2010</v>
      </c>
      <c r="B832">
        <v>2011</v>
      </c>
      <c r="C832" t="s">
        <v>13</v>
      </c>
      <c r="D832" t="s">
        <v>11</v>
      </c>
      <c r="E832">
        <v>1</v>
      </c>
      <c r="F832">
        <v>0</v>
      </c>
    </row>
    <row r="833" spans="1:6">
      <c r="A833">
        <v>2010</v>
      </c>
      <c r="B833">
        <v>2011</v>
      </c>
      <c r="C833" t="s">
        <v>23</v>
      </c>
      <c r="D833" t="s">
        <v>8</v>
      </c>
      <c r="E833">
        <v>1</v>
      </c>
      <c r="F833">
        <v>0</v>
      </c>
    </row>
    <row r="834" spans="1:6">
      <c r="A834">
        <v>2010</v>
      </c>
      <c r="B834">
        <v>2011</v>
      </c>
      <c r="C834" t="s">
        <v>20</v>
      </c>
      <c r="D834" t="s">
        <v>11</v>
      </c>
      <c r="E834">
        <v>0</v>
      </c>
      <c r="F834">
        <v>0</v>
      </c>
    </row>
    <row r="835" spans="1:6">
      <c r="A835">
        <v>2010</v>
      </c>
      <c r="B835">
        <v>2011</v>
      </c>
      <c r="C835" t="s">
        <v>22</v>
      </c>
      <c r="D835" t="s">
        <v>17</v>
      </c>
      <c r="E835">
        <v>2</v>
      </c>
      <c r="F835">
        <v>0</v>
      </c>
    </row>
    <row r="836" spans="1:6">
      <c r="A836">
        <v>2010</v>
      </c>
      <c r="B836">
        <v>2011</v>
      </c>
      <c r="C836" t="s">
        <v>9</v>
      </c>
      <c r="D836" t="s">
        <v>6</v>
      </c>
      <c r="E836">
        <v>3</v>
      </c>
      <c r="F836">
        <v>1</v>
      </c>
    </row>
    <row r="837" spans="1:6">
      <c r="A837">
        <v>2010</v>
      </c>
      <c r="B837">
        <v>2011</v>
      </c>
      <c r="C837" t="s">
        <v>24</v>
      </c>
      <c r="D837" t="s">
        <v>27</v>
      </c>
      <c r="E837">
        <v>5</v>
      </c>
      <c r="F837">
        <v>0</v>
      </c>
    </row>
    <row r="838" spans="1:6">
      <c r="A838">
        <v>2010</v>
      </c>
      <c r="B838">
        <v>2011</v>
      </c>
      <c r="C838" t="s">
        <v>12</v>
      </c>
      <c r="D838" t="s">
        <v>10</v>
      </c>
      <c r="E838">
        <v>3</v>
      </c>
      <c r="F838">
        <v>0</v>
      </c>
    </row>
    <row r="839" spans="1:6">
      <c r="A839">
        <v>2010</v>
      </c>
      <c r="B839">
        <v>2011</v>
      </c>
      <c r="C839" t="s">
        <v>26</v>
      </c>
      <c r="D839" t="s">
        <v>19</v>
      </c>
      <c r="E839">
        <v>1</v>
      </c>
      <c r="F839">
        <v>3</v>
      </c>
    </row>
    <row r="840" spans="1:6">
      <c r="A840">
        <v>2010</v>
      </c>
      <c r="B840">
        <v>2011</v>
      </c>
      <c r="C840" t="s">
        <v>7</v>
      </c>
      <c r="D840" t="s">
        <v>25</v>
      </c>
      <c r="E840">
        <v>2</v>
      </c>
      <c r="F840">
        <v>4</v>
      </c>
    </row>
    <row r="841" spans="1:6">
      <c r="A841">
        <v>2010</v>
      </c>
      <c r="B841">
        <v>2011</v>
      </c>
      <c r="C841" t="s">
        <v>11</v>
      </c>
      <c r="D841" t="s">
        <v>9</v>
      </c>
      <c r="E841">
        <v>4</v>
      </c>
      <c r="F841">
        <v>0</v>
      </c>
    </row>
    <row r="842" spans="1:6">
      <c r="A842">
        <v>2010</v>
      </c>
      <c r="B842">
        <v>2011</v>
      </c>
      <c r="C842" t="s">
        <v>6</v>
      </c>
      <c r="D842" t="s">
        <v>7</v>
      </c>
      <c r="E842">
        <v>6</v>
      </c>
      <c r="F842">
        <v>0</v>
      </c>
    </row>
    <row r="843" spans="1:6">
      <c r="A843">
        <v>2010</v>
      </c>
      <c r="B843">
        <v>2011</v>
      </c>
      <c r="C843" t="s">
        <v>8</v>
      </c>
      <c r="D843" t="s">
        <v>20</v>
      </c>
      <c r="E843">
        <v>2</v>
      </c>
      <c r="F843">
        <v>1</v>
      </c>
    </row>
    <row r="844" spans="1:6">
      <c r="A844">
        <v>2010</v>
      </c>
      <c r="B844">
        <v>2011</v>
      </c>
      <c r="C844" t="s">
        <v>10</v>
      </c>
      <c r="D844" t="s">
        <v>24</v>
      </c>
      <c r="E844">
        <v>1</v>
      </c>
      <c r="F844">
        <v>2</v>
      </c>
    </row>
    <row r="845" spans="1:6">
      <c r="A845">
        <v>2010</v>
      </c>
      <c r="B845">
        <v>2011</v>
      </c>
      <c r="C845" t="s">
        <v>17</v>
      </c>
      <c r="D845" t="s">
        <v>13</v>
      </c>
      <c r="E845">
        <v>1</v>
      </c>
      <c r="F845">
        <v>0</v>
      </c>
    </row>
    <row r="846" spans="1:6">
      <c r="A846">
        <v>2010</v>
      </c>
      <c r="B846">
        <v>2011</v>
      </c>
      <c r="C846" t="s">
        <v>11</v>
      </c>
      <c r="D846" t="s">
        <v>26</v>
      </c>
      <c r="E846">
        <v>2</v>
      </c>
      <c r="F846">
        <v>1</v>
      </c>
    </row>
    <row r="847" spans="1:6">
      <c r="A847">
        <v>2010</v>
      </c>
      <c r="B847">
        <v>2011</v>
      </c>
      <c r="C847" t="s">
        <v>19</v>
      </c>
      <c r="D847" t="s">
        <v>22</v>
      </c>
      <c r="E847">
        <v>1</v>
      </c>
      <c r="F847">
        <v>1</v>
      </c>
    </row>
    <row r="848" spans="1:6">
      <c r="A848">
        <v>2010</v>
      </c>
      <c r="B848">
        <v>2011</v>
      </c>
      <c r="C848" t="s">
        <v>25</v>
      </c>
      <c r="D848" t="s">
        <v>12</v>
      </c>
      <c r="E848">
        <v>0</v>
      </c>
      <c r="F848">
        <v>1</v>
      </c>
    </row>
    <row r="849" spans="1:6">
      <c r="A849">
        <v>2010</v>
      </c>
      <c r="B849">
        <v>2011</v>
      </c>
      <c r="C849" t="s">
        <v>27</v>
      </c>
      <c r="D849" t="s">
        <v>23</v>
      </c>
      <c r="E849">
        <v>1</v>
      </c>
      <c r="F849">
        <v>2</v>
      </c>
    </row>
    <row r="850" spans="1:6">
      <c r="A850">
        <v>2010</v>
      </c>
      <c r="B850">
        <v>2011</v>
      </c>
      <c r="C850" t="s">
        <v>22</v>
      </c>
      <c r="D850" t="s">
        <v>11</v>
      </c>
      <c r="E850">
        <v>0</v>
      </c>
      <c r="F850">
        <v>1</v>
      </c>
    </row>
    <row r="851" spans="1:6">
      <c r="A851">
        <v>2010</v>
      </c>
      <c r="B851">
        <v>2011</v>
      </c>
      <c r="C851" t="s">
        <v>7</v>
      </c>
      <c r="D851" t="s">
        <v>11</v>
      </c>
      <c r="E851">
        <v>6</v>
      </c>
      <c r="F851">
        <v>2</v>
      </c>
    </row>
    <row r="852" spans="1:6">
      <c r="A852">
        <v>2010</v>
      </c>
      <c r="B852">
        <v>2011</v>
      </c>
      <c r="C852" t="s">
        <v>20</v>
      </c>
      <c r="D852" t="s">
        <v>27</v>
      </c>
      <c r="E852">
        <v>2</v>
      </c>
      <c r="F852">
        <v>1</v>
      </c>
    </row>
    <row r="853" spans="1:6">
      <c r="A853">
        <v>2010</v>
      </c>
      <c r="B853">
        <v>2011</v>
      </c>
      <c r="C853" t="s">
        <v>26</v>
      </c>
      <c r="D853" t="s">
        <v>6</v>
      </c>
      <c r="E853">
        <v>1</v>
      </c>
      <c r="F853">
        <v>2</v>
      </c>
    </row>
    <row r="854" spans="1:6">
      <c r="A854">
        <v>2010</v>
      </c>
      <c r="B854">
        <v>2011</v>
      </c>
      <c r="C854" t="s">
        <v>9</v>
      </c>
      <c r="D854" t="s">
        <v>17</v>
      </c>
      <c r="E854">
        <v>2</v>
      </c>
      <c r="F854">
        <v>0</v>
      </c>
    </row>
    <row r="855" spans="1:6">
      <c r="A855">
        <v>2010</v>
      </c>
      <c r="B855">
        <v>2011</v>
      </c>
      <c r="C855" t="s">
        <v>24</v>
      </c>
      <c r="D855" t="s">
        <v>19</v>
      </c>
      <c r="E855">
        <v>1</v>
      </c>
      <c r="F855">
        <v>3</v>
      </c>
    </row>
    <row r="856" spans="1:6">
      <c r="A856">
        <v>2010</v>
      </c>
      <c r="B856">
        <v>2011</v>
      </c>
      <c r="C856" t="s">
        <v>13</v>
      </c>
      <c r="D856" t="s">
        <v>25</v>
      </c>
      <c r="E856">
        <v>1</v>
      </c>
      <c r="F856">
        <v>1</v>
      </c>
    </row>
    <row r="857" spans="1:6">
      <c r="A857">
        <v>2010</v>
      </c>
      <c r="B857">
        <v>2011</v>
      </c>
      <c r="C857" t="s">
        <v>12</v>
      </c>
      <c r="D857" t="s">
        <v>8</v>
      </c>
      <c r="E857">
        <v>2</v>
      </c>
      <c r="F857">
        <v>0</v>
      </c>
    </row>
    <row r="858" spans="1:6">
      <c r="A858">
        <v>2010</v>
      </c>
      <c r="B858">
        <v>2011</v>
      </c>
      <c r="C858" t="s">
        <v>23</v>
      </c>
      <c r="D858" t="s">
        <v>10</v>
      </c>
      <c r="E858">
        <v>1</v>
      </c>
      <c r="F858">
        <v>1</v>
      </c>
    </row>
    <row r="859" spans="1:6">
      <c r="A859">
        <v>2010</v>
      </c>
      <c r="B859">
        <v>2011</v>
      </c>
      <c r="C859" t="s">
        <v>27</v>
      </c>
      <c r="D859" t="s">
        <v>8</v>
      </c>
      <c r="E859">
        <v>0</v>
      </c>
      <c r="F859">
        <v>2</v>
      </c>
    </row>
    <row r="860" spans="1:6">
      <c r="A860">
        <v>2010</v>
      </c>
      <c r="B860">
        <v>2011</v>
      </c>
      <c r="C860" t="s">
        <v>6</v>
      </c>
      <c r="D860" t="s">
        <v>22</v>
      </c>
      <c r="E860">
        <v>1</v>
      </c>
      <c r="F860">
        <v>0</v>
      </c>
    </row>
    <row r="861" spans="1:6">
      <c r="A861">
        <v>2010</v>
      </c>
      <c r="B861">
        <v>2011</v>
      </c>
      <c r="C861" t="s">
        <v>19</v>
      </c>
      <c r="D861" t="s">
        <v>23</v>
      </c>
      <c r="E861">
        <v>1</v>
      </c>
      <c r="F861">
        <v>1</v>
      </c>
    </row>
    <row r="862" spans="1:6">
      <c r="A862">
        <v>2010</v>
      </c>
      <c r="B862">
        <v>2011</v>
      </c>
      <c r="C862" t="s">
        <v>13</v>
      </c>
      <c r="D862" t="s">
        <v>9</v>
      </c>
      <c r="E862">
        <v>4</v>
      </c>
      <c r="F862">
        <v>1</v>
      </c>
    </row>
    <row r="863" spans="1:6">
      <c r="A863">
        <v>2010</v>
      </c>
      <c r="B863">
        <v>2011</v>
      </c>
      <c r="C863" t="s">
        <v>25</v>
      </c>
      <c r="D863" t="s">
        <v>26</v>
      </c>
      <c r="E863">
        <v>1</v>
      </c>
      <c r="F863">
        <v>1</v>
      </c>
    </row>
    <row r="864" spans="1:6">
      <c r="A864">
        <v>2010</v>
      </c>
      <c r="B864">
        <v>2011</v>
      </c>
      <c r="C864" t="s">
        <v>11</v>
      </c>
      <c r="D864" t="s">
        <v>12</v>
      </c>
      <c r="E864">
        <v>0</v>
      </c>
      <c r="F864">
        <v>1</v>
      </c>
    </row>
    <row r="865" spans="1:6">
      <c r="A865">
        <v>2010</v>
      </c>
      <c r="B865">
        <v>2011</v>
      </c>
      <c r="C865" t="s">
        <v>17</v>
      </c>
      <c r="D865" t="s">
        <v>7</v>
      </c>
      <c r="E865">
        <v>0</v>
      </c>
      <c r="F865">
        <v>0</v>
      </c>
    </row>
    <row r="866" spans="1:6">
      <c r="A866">
        <v>2010</v>
      </c>
      <c r="B866">
        <v>2011</v>
      </c>
      <c r="C866" t="s">
        <v>11</v>
      </c>
      <c r="D866" t="s">
        <v>24</v>
      </c>
      <c r="E866">
        <v>1</v>
      </c>
      <c r="F866">
        <v>0</v>
      </c>
    </row>
    <row r="867" spans="1:6">
      <c r="A867">
        <v>2010</v>
      </c>
      <c r="B867">
        <v>2011</v>
      </c>
      <c r="C867" t="s">
        <v>10</v>
      </c>
      <c r="D867" t="s">
        <v>20</v>
      </c>
      <c r="E867">
        <v>1</v>
      </c>
      <c r="F867">
        <v>1</v>
      </c>
    </row>
    <row r="868" spans="1:6">
      <c r="A868">
        <v>2010</v>
      </c>
      <c r="B868">
        <v>2011</v>
      </c>
      <c r="C868" t="s">
        <v>20</v>
      </c>
      <c r="D868" t="s">
        <v>19</v>
      </c>
      <c r="E868">
        <v>1</v>
      </c>
      <c r="F868">
        <v>1</v>
      </c>
    </row>
    <row r="869" spans="1:6">
      <c r="A869">
        <v>2010</v>
      </c>
      <c r="B869">
        <v>2011</v>
      </c>
      <c r="C869" t="s">
        <v>8</v>
      </c>
      <c r="D869" t="s">
        <v>10</v>
      </c>
      <c r="E869">
        <v>1</v>
      </c>
      <c r="F869">
        <v>0</v>
      </c>
    </row>
    <row r="870" spans="1:6">
      <c r="A870">
        <v>2010</v>
      </c>
      <c r="B870">
        <v>2011</v>
      </c>
      <c r="C870" t="s">
        <v>7</v>
      </c>
      <c r="D870" t="s">
        <v>13</v>
      </c>
      <c r="E870">
        <v>1</v>
      </c>
      <c r="F870">
        <v>1</v>
      </c>
    </row>
    <row r="871" spans="1:6">
      <c r="A871">
        <v>2010</v>
      </c>
      <c r="B871">
        <v>2011</v>
      </c>
      <c r="C871" t="s">
        <v>26</v>
      </c>
      <c r="D871" t="s">
        <v>17</v>
      </c>
      <c r="E871">
        <v>3</v>
      </c>
      <c r="F871">
        <v>2</v>
      </c>
    </row>
    <row r="872" spans="1:6">
      <c r="A872">
        <v>2010</v>
      </c>
      <c r="B872">
        <v>2011</v>
      </c>
      <c r="C872" t="s">
        <v>9</v>
      </c>
      <c r="D872" t="s">
        <v>25</v>
      </c>
      <c r="E872">
        <v>2</v>
      </c>
      <c r="F872">
        <v>0</v>
      </c>
    </row>
    <row r="873" spans="1:6">
      <c r="A873">
        <v>2010</v>
      </c>
      <c r="B873">
        <v>2011</v>
      </c>
      <c r="C873" t="s">
        <v>24</v>
      </c>
      <c r="D873" t="s">
        <v>6</v>
      </c>
      <c r="E873">
        <v>1</v>
      </c>
      <c r="F873">
        <v>1</v>
      </c>
    </row>
    <row r="874" spans="1:6">
      <c r="A874">
        <v>2010</v>
      </c>
      <c r="B874">
        <v>2011</v>
      </c>
      <c r="C874" t="s">
        <v>23</v>
      </c>
      <c r="D874" t="s">
        <v>11</v>
      </c>
      <c r="E874">
        <v>2</v>
      </c>
      <c r="F874">
        <v>4</v>
      </c>
    </row>
    <row r="875" spans="1:6">
      <c r="A875">
        <v>2010</v>
      </c>
      <c r="B875">
        <v>2011</v>
      </c>
      <c r="C875" t="s">
        <v>22</v>
      </c>
      <c r="D875" t="s">
        <v>11</v>
      </c>
      <c r="E875">
        <v>5</v>
      </c>
      <c r="F875">
        <v>1</v>
      </c>
    </row>
    <row r="876" spans="1:6">
      <c r="A876">
        <v>2010</v>
      </c>
      <c r="B876">
        <v>2011</v>
      </c>
      <c r="C876" t="s">
        <v>12</v>
      </c>
      <c r="D876" t="s">
        <v>27</v>
      </c>
      <c r="E876">
        <v>2</v>
      </c>
      <c r="F876">
        <v>1</v>
      </c>
    </row>
    <row r="877" spans="1:6">
      <c r="A877">
        <v>2010</v>
      </c>
      <c r="B877">
        <v>2011</v>
      </c>
      <c r="C877" t="s">
        <v>25</v>
      </c>
      <c r="D877" t="s">
        <v>22</v>
      </c>
      <c r="E877">
        <v>1</v>
      </c>
      <c r="F877">
        <v>0</v>
      </c>
    </row>
    <row r="878" spans="1:6">
      <c r="A878">
        <v>2010</v>
      </c>
      <c r="B878">
        <v>2011</v>
      </c>
      <c r="C878" t="s">
        <v>7</v>
      </c>
      <c r="D878" t="s">
        <v>9</v>
      </c>
      <c r="E878">
        <v>0</v>
      </c>
      <c r="F878">
        <v>0</v>
      </c>
    </row>
    <row r="879" spans="1:6">
      <c r="A879">
        <v>2010</v>
      </c>
      <c r="B879">
        <v>2011</v>
      </c>
      <c r="C879" t="s">
        <v>10</v>
      </c>
      <c r="D879" t="s">
        <v>27</v>
      </c>
      <c r="E879">
        <v>2</v>
      </c>
      <c r="F879">
        <v>2</v>
      </c>
    </row>
    <row r="880" spans="1:6">
      <c r="A880">
        <v>2010</v>
      </c>
      <c r="B880">
        <v>2011</v>
      </c>
      <c r="C880" t="s">
        <v>17</v>
      </c>
      <c r="D880" t="s">
        <v>20</v>
      </c>
      <c r="E880">
        <v>1</v>
      </c>
      <c r="F880">
        <v>0</v>
      </c>
    </row>
    <row r="881" spans="1:6">
      <c r="A881">
        <v>2010</v>
      </c>
      <c r="B881">
        <v>2011</v>
      </c>
      <c r="C881" t="s">
        <v>11</v>
      </c>
      <c r="D881" t="s">
        <v>23</v>
      </c>
      <c r="E881">
        <v>1</v>
      </c>
      <c r="F881">
        <v>3</v>
      </c>
    </row>
    <row r="882" spans="1:6">
      <c r="A882">
        <v>2010</v>
      </c>
      <c r="B882">
        <v>2011</v>
      </c>
      <c r="C882" t="s">
        <v>11</v>
      </c>
      <c r="D882" t="s">
        <v>24</v>
      </c>
      <c r="E882">
        <v>0</v>
      </c>
      <c r="F882">
        <v>2</v>
      </c>
    </row>
    <row r="883" spans="1:6">
      <c r="A883">
        <v>2010</v>
      </c>
      <c r="B883">
        <v>2011</v>
      </c>
      <c r="C883" t="s">
        <v>19</v>
      </c>
      <c r="D883" t="s">
        <v>8</v>
      </c>
      <c r="E883">
        <v>1</v>
      </c>
      <c r="F883">
        <v>1</v>
      </c>
    </row>
    <row r="884" spans="1:6">
      <c r="A884">
        <v>2010</v>
      </c>
      <c r="B884">
        <v>2011</v>
      </c>
      <c r="C884" t="s">
        <v>6</v>
      </c>
      <c r="D884" t="s">
        <v>12</v>
      </c>
      <c r="E884">
        <v>5</v>
      </c>
      <c r="F884">
        <v>1</v>
      </c>
    </row>
    <row r="885" spans="1:6">
      <c r="A885">
        <v>2010</v>
      </c>
      <c r="B885">
        <v>2011</v>
      </c>
      <c r="C885" t="s">
        <v>13</v>
      </c>
      <c r="D885" t="s">
        <v>26</v>
      </c>
      <c r="E885">
        <v>3</v>
      </c>
      <c r="F885">
        <v>0</v>
      </c>
    </row>
    <row r="886" spans="1:6">
      <c r="A886">
        <v>2010</v>
      </c>
      <c r="B886">
        <v>2011</v>
      </c>
      <c r="C886" t="s">
        <v>26</v>
      </c>
      <c r="D886" t="s">
        <v>9</v>
      </c>
      <c r="E886">
        <v>1</v>
      </c>
      <c r="F886">
        <v>3</v>
      </c>
    </row>
    <row r="887" spans="1:6">
      <c r="A887">
        <v>2010</v>
      </c>
      <c r="B887">
        <v>2011</v>
      </c>
      <c r="C887" t="s">
        <v>8</v>
      </c>
      <c r="D887" t="s">
        <v>11</v>
      </c>
      <c r="E887">
        <v>0</v>
      </c>
      <c r="F887">
        <v>1</v>
      </c>
    </row>
    <row r="888" spans="1:6">
      <c r="A888">
        <v>2010</v>
      </c>
      <c r="B888">
        <v>2011</v>
      </c>
      <c r="C888" t="s">
        <v>12</v>
      </c>
      <c r="D888" t="s">
        <v>17</v>
      </c>
      <c r="E888">
        <v>2</v>
      </c>
      <c r="F888">
        <v>1</v>
      </c>
    </row>
    <row r="889" spans="1:6">
      <c r="A889">
        <v>2010</v>
      </c>
      <c r="B889">
        <v>2011</v>
      </c>
      <c r="C889" t="s">
        <v>23</v>
      </c>
      <c r="D889" t="s">
        <v>7</v>
      </c>
      <c r="E889">
        <v>3</v>
      </c>
      <c r="F889">
        <v>0</v>
      </c>
    </row>
    <row r="890" spans="1:6">
      <c r="A890">
        <v>2010</v>
      </c>
      <c r="B890">
        <v>2011</v>
      </c>
      <c r="C890" t="s">
        <v>20</v>
      </c>
      <c r="D890" t="s">
        <v>6</v>
      </c>
      <c r="E890">
        <v>1</v>
      </c>
      <c r="F890">
        <v>1</v>
      </c>
    </row>
    <row r="891" spans="1:6">
      <c r="A891">
        <v>2010</v>
      </c>
      <c r="B891">
        <v>2011</v>
      </c>
      <c r="C891" t="s">
        <v>27</v>
      </c>
      <c r="D891" t="s">
        <v>19</v>
      </c>
      <c r="E891">
        <v>1</v>
      </c>
      <c r="F891">
        <v>3</v>
      </c>
    </row>
    <row r="892" spans="1:6">
      <c r="A892">
        <v>2010</v>
      </c>
      <c r="B892">
        <v>2011</v>
      </c>
      <c r="C892" t="s">
        <v>22</v>
      </c>
      <c r="D892" t="s">
        <v>13</v>
      </c>
      <c r="E892">
        <v>1</v>
      </c>
      <c r="F892">
        <v>0</v>
      </c>
    </row>
    <row r="893" spans="1:6">
      <c r="A893">
        <v>2010</v>
      </c>
      <c r="B893">
        <v>2011</v>
      </c>
      <c r="C893" t="s">
        <v>10</v>
      </c>
      <c r="D893" t="s">
        <v>11</v>
      </c>
      <c r="E893">
        <v>4</v>
      </c>
      <c r="F893">
        <v>1</v>
      </c>
    </row>
    <row r="894" spans="1:6">
      <c r="A894">
        <v>2010</v>
      </c>
      <c r="B894">
        <v>2011</v>
      </c>
      <c r="C894" t="s">
        <v>24</v>
      </c>
      <c r="D894" t="s">
        <v>25</v>
      </c>
      <c r="E894">
        <v>0</v>
      </c>
      <c r="F894">
        <v>0</v>
      </c>
    </row>
    <row r="895" spans="1:6">
      <c r="A895">
        <v>2010</v>
      </c>
      <c r="B895">
        <v>2011</v>
      </c>
      <c r="C895" t="s">
        <v>19</v>
      </c>
      <c r="D895" t="s">
        <v>10</v>
      </c>
      <c r="E895">
        <v>0</v>
      </c>
      <c r="F895">
        <v>1</v>
      </c>
    </row>
    <row r="896" spans="1:6">
      <c r="A896">
        <v>2010</v>
      </c>
      <c r="B896">
        <v>2011</v>
      </c>
      <c r="C896" t="s">
        <v>11</v>
      </c>
      <c r="D896" t="s">
        <v>27</v>
      </c>
      <c r="E896">
        <v>2</v>
      </c>
      <c r="F896">
        <v>0</v>
      </c>
    </row>
    <row r="897" spans="1:6">
      <c r="A897">
        <v>2010</v>
      </c>
      <c r="B897">
        <v>2011</v>
      </c>
      <c r="C897" t="s">
        <v>13</v>
      </c>
      <c r="D897" t="s">
        <v>24</v>
      </c>
      <c r="E897">
        <v>2</v>
      </c>
      <c r="F897">
        <v>0</v>
      </c>
    </row>
    <row r="898" spans="1:6">
      <c r="A898">
        <v>2010</v>
      </c>
      <c r="B898">
        <v>2011</v>
      </c>
      <c r="C898" t="s">
        <v>7</v>
      </c>
      <c r="D898" t="s">
        <v>26</v>
      </c>
      <c r="E898">
        <v>0</v>
      </c>
      <c r="F898">
        <v>2</v>
      </c>
    </row>
    <row r="899" spans="1:6">
      <c r="A899">
        <v>2010</v>
      </c>
      <c r="B899">
        <v>2011</v>
      </c>
      <c r="C899" t="s">
        <v>25</v>
      </c>
      <c r="D899" t="s">
        <v>20</v>
      </c>
      <c r="E899">
        <v>3</v>
      </c>
      <c r="F899">
        <v>0</v>
      </c>
    </row>
    <row r="900" spans="1:6">
      <c r="A900">
        <v>2010</v>
      </c>
      <c r="B900">
        <v>2011</v>
      </c>
      <c r="C900" t="s">
        <v>17</v>
      </c>
      <c r="D900" t="s">
        <v>23</v>
      </c>
      <c r="E900">
        <v>1</v>
      </c>
      <c r="F900">
        <v>2</v>
      </c>
    </row>
    <row r="901" spans="1:6">
      <c r="A901">
        <v>2010</v>
      </c>
      <c r="B901">
        <v>2011</v>
      </c>
      <c r="C901" t="s">
        <v>11</v>
      </c>
      <c r="D901" t="s">
        <v>12</v>
      </c>
      <c r="E901">
        <v>2</v>
      </c>
      <c r="F901">
        <v>0</v>
      </c>
    </row>
    <row r="902" spans="1:6">
      <c r="A902">
        <v>2010</v>
      </c>
      <c r="B902">
        <v>2011</v>
      </c>
      <c r="C902" t="s">
        <v>9</v>
      </c>
      <c r="D902" t="s">
        <v>22</v>
      </c>
      <c r="E902">
        <v>0</v>
      </c>
      <c r="F902">
        <v>1</v>
      </c>
    </row>
    <row r="903" spans="1:6">
      <c r="A903">
        <v>2010</v>
      </c>
      <c r="B903">
        <v>2011</v>
      </c>
      <c r="C903" t="s">
        <v>6</v>
      </c>
      <c r="D903" t="s">
        <v>8</v>
      </c>
      <c r="E903">
        <v>4</v>
      </c>
      <c r="F903">
        <v>1</v>
      </c>
    </row>
    <row r="904" spans="1:6">
      <c r="A904">
        <v>2010</v>
      </c>
      <c r="B904">
        <v>2011</v>
      </c>
      <c r="C904" t="s">
        <v>8</v>
      </c>
      <c r="D904" t="s">
        <v>25</v>
      </c>
      <c r="E904">
        <v>1</v>
      </c>
      <c r="F904">
        <v>3</v>
      </c>
    </row>
    <row r="905" spans="1:6">
      <c r="A905">
        <v>2010</v>
      </c>
      <c r="B905">
        <v>2011</v>
      </c>
      <c r="C905" t="s">
        <v>19</v>
      </c>
      <c r="D905" t="s">
        <v>13</v>
      </c>
      <c r="E905">
        <v>2</v>
      </c>
      <c r="F905">
        <v>0</v>
      </c>
    </row>
    <row r="906" spans="1:6">
      <c r="A906">
        <v>2010</v>
      </c>
      <c r="B906">
        <v>2011</v>
      </c>
      <c r="C906" t="s">
        <v>12</v>
      </c>
      <c r="D906" t="s">
        <v>7</v>
      </c>
      <c r="E906">
        <v>1</v>
      </c>
      <c r="F906">
        <v>1</v>
      </c>
    </row>
    <row r="907" spans="1:6">
      <c r="A907">
        <v>2010</v>
      </c>
      <c r="B907">
        <v>2011</v>
      </c>
      <c r="C907" t="s">
        <v>23</v>
      </c>
      <c r="D907" t="s">
        <v>9</v>
      </c>
      <c r="E907">
        <v>2</v>
      </c>
      <c r="F907">
        <v>1</v>
      </c>
    </row>
    <row r="908" spans="1:6">
      <c r="A908">
        <v>2010</v>
      </c>
      <c r="B908">
        <v>2011</v>
      </c>
      <c r="C908" t="s">
        <v>10</v>
      </c>
      <c r="D908" t="s">
        <v>11</v>
      </c>
      <c r="E908">
        <v>1</v>
      </c>
      <c r="F908">
        <v>2</v>
      </c>
    </row>
    <row r="909" spans="1:6">
      <c r="A909">
        <v>2010</v>
      </c>
      <c r="B909">
        <v>2011</v>
      </c>
      <c r="C909" t="s">
        <v>20</v>
      </c>
      <c r="D909" t="s">
        <v>11</v>
      </c>
      <c r="E909">
        <v>0</v>
      </c>
      <c r="F909">
        <v>2</v>
      </c>
    </row>
    <row r="910" spans="1:6">
      <c r="A910">
        <v>2010</v>
      </c>
      <c r="B910">
        <v>2011</v>
      </c>
      <c r="C910" t="s">
        <v>22</v>
      </c>
      <c r="D910" t="s">
        <v>26</v>
      </c>
      <c r="E910">
        <v>2</v>
      </c>
      <c r="F910">
        <v>0</v>
      </c>
    </row>
    <row r="911" spans="1:6">
      <c r="A911">
        <v>2010</v>
      </c>
      <c r="B911">
        <v>2011</v>
      </c>
      <c r="C911" t="s">
        <v>24</v>
      </c>
      <c r="D911" t="s">
        <v>17</v>
      </c>
      <c r="E911">
        <v>1</v>
      </c>
      <c r="F911">
        <v>2</v>
      </c>
    </row>
    <row r="912" spans="1:6">
      <c r="A912">
        <v>2010</v>
      </c>
      <c r="B912">
        <v>2011</v>
      </c>
      <c r="C912" t="s">
        <v>27</v>
      </c>
      <c r="D912" t="s">
        <v>6</v>
      </c>
      <c r="E912">
        <v>1</v>
      </c>
      <c r="F912">
        <v>8</v>
      </c>
    </row>
    <row r="913" spans="1:6">
      <c r="A913">
        <v>2010</v>
      </c>
      <c r="B913">
        <v>2011</v>
      </c>
      <c r="C913" t="s">
        <v>6</v>
      </c>
      <c r="D913" t="s">
        <v>23</v>
      </c>
      <c r="E913">
        <v>2</v>
      </c>
      <c r="F913">
        <v>1</v>
      </c>
    </row>
    <row r="914" spans="1:6">
      <c r="A914">
        <v>2010</v>
      </c>
      <c r="B914">
        <v>2011</v>
      </c>
      <c r="C914" t="s">
        <v>17</v>
      </c>
      <c r="D914" t="s">
        <v>10</v>
      </c>
      <c r="E914">
        <v>1</v>
      </c>
      <c r="F914">
        <v>3</v>
      </c>
    </row>
    <row r="915" spans="1:6">
      <c r="A915">
        <v>2010</v>
      </c>
      <c r="B915">
        <v>2011</v>
      </c>
      <c r="C915" t="s">
        <v>9</v>
      </c>
      <c r="D915" t="s">
        <v>24</v>
      </c>
      <c r="E915">
        <v>3</v>
      </c>
      <c r="F915">
        <v>1</v>
      </c>
    </row>
    <row r="916" spans="1:6">
      <c r="A916">
        <v>2010</v>
      </c>
      <c r="B916">
        <v>2011</v>
      </c>
      <c r="C916" t="s">
        <v>13</v>
      </c>
      <c r="D916" t="s">
        <v>20</v>
      </c>
      <c r="E916">
        <v>3</v>
      </c>
      <c r="F916">
        <v>1</v>
      </c>
    </row>
    <row r="917" spans="1:6">
      <c r="A917">
        <v>2010</v>
      </c>
      <c r="B917">
        <v>2011</v>
      </c>
      <c r="C917" t="s">
        <v>7</v>
      </c>
      <c r="D917" t="s">
        <v>22</v>
      </c>
      <c r="E917">
        <v>1</v>
      </c>
      <c r="F917">
        <v>1</v>
      </c>
    </row>
    <row r="918" spans="1:6">
      <c r="A918">
        <v>2010</v>
      </c>
      <c r="B918">
        <v>2011</v>
      </c>
      <c r="C918" t="s">
        <v>25</v>
      </c>
      <c r="D918" t="s">
        <v>27</v>
      </c>
      <c r="E918">
        <v>2</v>
      </c>
      <c r="F918">
        <v>1</v>
      </c>
    </row>
    <row r="919" spans="1:6">
      <c r="A919">
        <v>2010</v>
      </c>
      <c r="B919">
        <v>2011</v>
      </c>
      <c r="C919" t="s">
        <v>11</v>
      </c>
      <c r="D919" t="s">
        <v>8</v>
      </c>
      <c r="E919">
        <v>2</v>
      </c>
      <c r="F919">
        <v>1</v>
      </c>
    </row>
    <row r="920" spans="1:6">
      <c r="A920">
        <v>2010</v>
      </c>
      <c r="B920">
        <v>2011</v>
      </c>
      <c r="C920" t="s">
        <v>26</v>
      </c>
      <c r="D920" t="s">
        <v>12</v>
      </c>
      <c r="E920">
        <v>0</v>
      </c>
      <c r="F920">
        <v>1</v>
      </c>
    </row>
    <row r="921" spans="1:6">
      <c r="A921">
        <v>2010</v>
      </c>
      <c r="B921">
        <v>2011</v>
      </c>
      <c r="C921" t="s">
        <v>11</v>
      </c>
      <c r="D921" t="s">
        <v>19</v>
      </c>
      <c r="E921">
        <v>3</v>
      </c>
      <c r="F921">
        <v>2</v>
      </c>
    </row>
    <row r="922" spans="1:6">
      <c r="A922">
        <v>2011</v>
      </c>
      <c r="B922">
        <v>2012</v>
      </c>
      <c r="C922" t="s">
        <v>13</v>
      </c>
      <c r="D922" t="s">
        <v>7</v>
      </c>
      <c r="E922">
        <v>3</v>
      </c>
      <c r="F922">
        <v>1</v>
      </c>
    </row>
    <row r="923" spans="1:6">
      <c r="A923">
        <v>2011</v>
      </c>
      <c r="B923">
        <v>2012</v>
      </c>
      <c r="C923" t="s">
        <v>19</v>
      </c>
      <c r="D923" t="s">
        <v>11</v>
      </c>
      <c r="E923">
        <v>2</v>
      </c>
      <c r="F923">
        <v>0</v>
      </c>
    </row>
    <row r="924" spans="1:6">
      <c r="A924">
        <v>2011</v>
      </c>
      <c r="B924">
        <v>2012</v>
      </c>
      <c r="C924" t="s">
        <v>9</v>
      </c>
      <c r="D924" t="s">
        <v>17</v>
      </c>
      <c r="E924">
        <v>2</v>
      </c>
      <c r="F924">
        <v>1</v>
      </c>
    </row>
    <row r="925" spans="1:6">
      <c r="A925">
        <v>2011</v>
      </c>
      <c r="B925">
        <v>2012</v>
      </c>
      <c r="C925" t="s">
        <v>23</v>
      </c>
      <c r="D925" t="s">
        <v>8</v>
      </c>
      <c r="E925">
        <v>3</v>
      </c>
      <c r="F925">
        <v>0</v>
      </c>
    </row>
    <row r="926" spans="1:6">
      <c r="A926">
        <v>2011</v>
      </c>
      <c r="B926">
        <v>2012</v>
      </c>
      <c r="C926" t="s">
        <v>11</v>
      </c>
      <c r="D926" t="s">
        <v>10</v>
      </c>
      <c r="E926">
        <v>0</v>
      </c>
      <c r="F926">
        <v>3</v>
      </c>
    </row>
    <row r="927" spans="1:6">
      <c r="A927">
        <v>2011</v>
      </c>
      <c r="B927">
        <v>2012</v>
      </c>
      <c r="C927" t="s">
        <v>28</v>
      </c>
      <c r="D927" t="s">
        <v>26</v>
      </c>
      <c r="E927">
        <v>2</v>
      </c>
      <c r="F927">
        <v>2</v>
      </c>
    </row>
    <row r="928" spans="1:6">
      <c r="A928">
        <v>2011</v>
      </c>
      <c r="B928">
        <v>2012</v>
      </c>
      <c r="C928" t="s">
        <v>21</v>
      </c>
      <c r="D928" t="s">
        <v>24</v>
      </c>
      <c r="E928">
        <v>0</v>
      </c>
      <c r="F928">
        <v>1</v>
      </c>
    </row>
    <row r="929" spans="1:6">
      <c r="A929">
        <v>2011</v>
      </c>
      <c r="B929">
        <v>2012</v>
      </c>
      <c r="C929" t="s">
        <v>25</v>
      </c>
      <c r="D929" t="s">
        <v>12</v>
      </c>
      <c r="E929">
        <v>2</v>
      </c>
      <c r="F929">
        <v>0</v>
      </c>
    </row>
    <row r="930" spans="1:6">
      <c r="A930">
        <v>2011</v>
      </c>
      <c r="B930">
        <v>2012</v>
      </c>
      <c r="C930" t="s">
        <v>6</v>
      </c>
      <c r="D930" t="s">
        <v>22</v>
      </c>
      <c r="E930">
        <v>0</v>
      </c>
      <c r="F930">
        <v>1</v>
      </c>
    </row>
    <row r="931" spans="1:6">
      <c r="A931">
        <v>2011</v>
      </c>
      <c r="B931">
        <v>2012</v>
      </c>
      <c r="C931" t="s">
        <v>7</v>
      </c>
      <c r="D931" t="s">
        <v>21</v>
      </c>
      <c r="E931">
        <v>2</v>
      </c>
      <c r="F931">
        <v>2</v>
      </c>
    </row>
    <row r="932" spans="1:6">
      <c r="A932">
        <v>2011</v>
      </c>
      <c r="B932">
        <v>2012</v>
      </c>
      <c r="C932" t="s">
        <v>24</v>
      </c>
      <c r="D932" t="s">
        <v>9</v>
      </c>
      <c r="E932">
        <v>1</v>
      </c>
      <c r="F932">
        <v>2</v>
      </c>
    </row>
    <row r="933" spans="1:6">
      <c r="A933">
        <v>2011</v>
      </c>
      <c r="B933">
        <v>2012</v>
      </c>
      <c r="C933" t="s">
        <v>26</v>
      </c>
      <c r="D933" t="s">
        <v>25</v>
      </c>
      <c r="E933">
        <v>1</v>
      </c>
      <c r="F933">
        <v>2</v>
      </c>
    </row>
    <row r="934" spans="1:6">
      <c r="A934">
        <v>2011</v>
      </c>
      <c r="B934">
        <v>2012</v>
      </c>
      <c r="C934" t="s">
        <v>17</v>
      </c>
      <c r="D934" t="s">
        <v>13</v>
      </c>
      <c r="E934">
        <v>1</v>
      </c>
      <c r="F934">
        <v>0</v>
      </c>
    </row>
    <row r="935" spans="1:6">
      <c r="A935">
        <v>2011</v>
      </c>
      <c r="B935">
        <v>2012</v>
      </c>
      <c r="C935" t="s">
        <v>10</v>
      </c>
      <c r="D935" t="s">
        <v>6</v>
      </c>
      <c r="E935">
        <v>0</v>
      </c>
      <c r="F935">
        <v>1</v>
      </c>
    </row>
    <row r="936" spans="1:6">
      <c r="A936">
        <v>2011</v>
      </c>
      <c r="B936">
        <v>2012</v>
      </c>
      <c r="C936" t="s">
        <v>8</v>
      </c>
      <c r="D936" t="s">
        <v>11</v>
      </c>
      <c r="E936">
        <v>5</v>
      </c>
      <c r="F936">
        <v>1</v>
      </c>
    </row>
    <row r="937" spans="1:6">
      <c r="A937">
        <v>2011</v>
      </c>
      <c r="B937">
        <v>2012</v>
      </c>
      <c r="C937" t="s">
        <v>22</v>
      </c>
      <c r="D937" t="s">
        <v>23</v>
      </c>
      <c r="E937">
        <v>1</v>
      </c>
      <c r="F937">
        <v>1</v>
      </c>
    </row>
    <row r="938" spans="1:6">
      <c r="A938">
        <v>2011</v>
      </c>
      <c r="B938">
        <v>2012</v>
      </c>
      <c r="C938" t="s">
        <v>11</v>
      </c>
      <c r="D938" t="s">
        <v>28</v>
      </c>
      <c r="E938">
        <v>1</v>
      </c>
      <c r="F938">
        <v>1</v>
      </c>
    </row>
    <row r="939" spans="1:6">
      <c r="A939">
        <v>2011</v>
      </c>
      <c r="B939">
        <v>2012</v>
      </c>
      <c r="C939" t="s">
        <v>12</v>
      </c>
      <c r="D939" t="s">
        <v>19</v>
      </c>
      <c r="E939">
        <v>1</v>
      </c>
      <c r="F939">
        <v>0</v>
      </c>
    </row>
    <row r="940" spans="1:6">
      <c r="A940">
        <v>2011</v>
      </c>
      <c r="B940">
        <v>2012</v>
      </c>
      <c r="C940" t="s">
        <v>22</v>
      </c>
      <c r="D940" t="s">
        <v>10</v>
      </c>
      <c r="E940">
        <v>4</v>
      </c>
      <c r="F940">
        <v>1</v>
      </c>
    </row>
    <row r="941" spans="1:6">
      <c r="A941">
        <v>2011</v>
      </c>
      <c r="B941">
        <v>2012</v>
      </c>
      <c r="C941" t="s">
        <v>13</v>
      </c>
      <c r="D941" t="s">
        <v>24</v>
      </c>
      <c r="E941">
        <v>2</v>
      </c>
      <c r="F941">
        <v>0</v>
      </c>
    </row>
    <row r="942" spans="1:6">
      <c r="A942">
        <v>2011</v>
      </c>
      <c r="B942">
        <v>2012</v>
      </c>
      <c r="C942" t="s">
        <v>6</v>
      </c>
      <c r="D942" t="s">
        <v>7</v>
      </c>
      <c r="E942">
        <v>5</v>
      </c>
      <c r="F942">
        <v>0</v>
      </c>
    </row>
    <row r="943" spans="1:6">
      <c r="A943">
        <v>2011</v>
      </c>
      <c r="B943">
        <v>2012</v>
      </c>
      <c r="C943" t="s">
        <v>19</v>
      </c>
      <c r="D943" t="s">
        <v>26</v>
      </c>
      <c r="E943">
        <v>5</v>
      </c>
      <c r="F943">
        <v>3</v>
      </c>
    </row>
    <row r="944" spans="1:6">
      <c r="A944">
        <v>2011</v>
      </c>
      <c r="B944">
        <v>2012</v>
      </c>
      <c r="C944" t="s">
        <v>23</v>
      </c>
      <c r="D944" t="s">
        <v>12</v>
      </c>
      <c r="E944">
        <v>0</v>
      </c>
      <c r="F944">
        <v>1</v>
      </c>
    </row>
    <row r="945" spans="1:6">
      <c r="A945">
        <v>2011</v>
      </c>
      <c r="B945">
        <v>2012</v>
      </c>
      <c r="C945" t="s">
        <v>28</v>
      </c>
      <c r="D945" t="s">
        <v>17</v>
      </c>
      <c r="E945">
        <v>0</v>
      </c>
      <c r="F945">
        <v>2</v>
      </c>
    </row>
    <row r="946" spans="1:6">
      <c r="A946">
        <v>2011</v>
      </c>
      <c r="B946">
        <v>2012</v>
      </c>
      <c r="C946" t="s">
        <v>11</v>
      </c>
      <c r="D946" t="s">
        <v>11</v>
      </c>
      <c r="E946">
        <v>1</v>
      </c>
      <c r="F946">
        <v>1</v>
      </c>
    </row>
    <row r="947" spans="1:6">
      <c r="A947">
        <v>2011</v>
      </c>
      <c r="B947">
        <v>2012</v>
      </c>
      <c r="C947" t="s">
        <v>25</v>
      </c>
      <c r="D947" t="s">
        <v>8</v>
      </c>
      <c r="E947">
        <v>2</v>
      </c>
      <c r="F947">
        <v>4</v>
      </c>
    </row>
    <row r="948" spans="1:6">
      <c r="A948">
        <v>2011</v>
      </c>
      <c r="B948">
        <v>2012</v>
      </c>
      <c r="C948" t="s">
        <v>9</v>
      </c>
      <c r="D948" t="s">
        <v>21</v>
      </c>
      <c r="E948">
        <v>1</v>
      </c>
      <c r="F948">
        <v>1</v>
      </c>
    </row>
    <row r="949" spans="1:6">
      <c r="A949">
        <v>2011</v>
      </c>
      <c r="B949">
        <v>2012</v>
      </c>
      <c r="C949" t="s">
        <v>21</v>
      </c>
      <c r="D949" t="s">
        <v>23</v>
      </c>
      <c r="E949">
        <v>1</v>
      </c>
      <c r="F949">
        <v>0</v>
      </c>
    </row>
    <row r="950" spans="1:6">
      <c r="A950">
        <v>2011</v>
      </c>
      <c r="B950">
        <v>2012</v>
      </c>
      <c r="C950" t="s">
        <v>7</v>
      </c>
      <c r="D950" t="s">
        <v>11</v>
      </c>
      <c r="E950">
        <v>3</v>
      </c>
      <c r="F950">
        <v>4</v>
      </c>
    </row>
    <row r="951" spans="1:6">
      <c r="A951">
        <v>2011</v>
      </c>
      <c r="B951">
        <v>2012</v>
      </c>
      <c r="C951" t="s">
        <v>24</v>
      </c>
      <c r="D951" t="s">
        <v>28</v>
      </c>
      <c r="E951">
        <v>1</v>
      </c>
      <c r="F951">
        <v>0</v>
      </c>
    </row>
    <row r="952" spans="1:6">
      <c r="A952">
        <v>2011</v>
      </c>
      <c r="B952">
        <v>2012</v>
      </c>
      <c r="C952" t="s">
        <v>26</v>
      </c>
      <c r="D952" t="s">
        <v>10</v>
      </c>
      <c r="E952">
        <v>3</v>
      </c>
      <c r="F952">
        <v>0</v>
      </c>
    </row>
    <row r="953" spans="1:6">
      <c r="A953">
        <v>2011</v>
      </c>
      <c r="B953">
        <v>2012</v>
      </c>
      <c r="C953" t="s">
        <v>11</v>
      </c>
      <c r="D953" t="s">
        <v>6</v>
      </c>
      <c r="E953">
        <v>0</v>
      </c>
      <c r="F953">
        <v>3</v>
      </c>
    </row>
    <row r="954" spans="1:6">
      <c r="A954">
        <v>2011</v>
      </c>
      <c r="B954">
        <v>2012</v>
      </c>
      <c r="C954" t="s">
        <v>17</v>
      </c>
      <c r="D954" t="s">
        <v>19</v>
      </c>
      <c r="E954">
        <v>1</v>
      </c>
      <c r="F954">
        <v>2</v>
      </c>
    </row>
    <row r="955" spans="1:6">
      <c r="A955">
        <v>2011</v>
      </c>
      <c r="B955">
        <v>2012</v>
      </c>
      <c r="C955" t="s">
        <v>12</v>
      </c>
      <c r="D955" t="s">
        <v>13</v>
      </c>
      <c r="E955">
        <v>0</v>
      </c>
      <c r="F955">
        <v>0</v>
      </c>
    </row>
    <row r="956" spans="1:6">
      <c r="A956">
        <v>2011</v>
      </c>
      <c r="B956">
        <v>2012</v>
      </c>
      <c r="C956" t="s">
        <v>9</v>
      </c>
      <c r="D956" t="s">
        <v>25</v>
      </c>
      <c r="E956">
        <v>1</v>
      </c>
      <c r="F956">
        <v>1</v>
      </c>
    </row>
    <row r="957" spans="1:6">
      <c r="A957">
        <v>2011</v>
      </c>
      <c r="B957">
        <v>2012</v>
      </c>
      <c r="C957" t="s">
        <v>8</v>
      </c>
      <c r="D957" t="s">
        <v>22</v>
      </c>
      <c r="E957">
        <v>1</v>
      </c>
      <c r="F957">
        <v>0</v>
      </c>
    </row>
    <row r="958" spans="1:6">
      <c r="A958">
        <v>2011</v>
      </c>
      <c r="B958">
        <v>2012</v>
      </c>
      <c r="C958" t="s">
        <v>28</v>
      </c>
      <c r="D958" t="s">
        <v>12</v>
      </c>
      <c r="E958">
        <v>1</v>
      </c>
      <c r="F958">
        <v>4</v>
      </c>
    </row>
    <row r="959" spans="1:6">
      <c r="A959">
        <v>2011</v>
      </c>
      <c r="B959">
        <v>2012</v>
      </c>
      <c r="C959" t="s">
        <v>13</v>
      </c>
      <c r="D959" t="s">
        <v>21</v>
      </c>
      <c r="E959">
        <v>1</v>
      </c>
      <c r="F959">
        <v>2</v>
      </c>
    </row>
    <row r="960" spans="1:6">
      <c r="A960">
        <v>2011</v>
      </c>
      <c r="B960">
        <v>2012</v>
      </c>
      <c r="C960" t="s">
        <v>6</v>
      </c>
      <c r="D960" t="s">
        <v>26</v>
      </c>
      <c r="E960">
        <v>7</v>
      </c>
      <c r="F960">
        <v>0</v>
      </c>
    </row>
    <row r="961" spans="1:6">
      <c r="A961">
        <v>2011</v>
      </c>
      <c r="B961">
        <v>2012</v>
      </c>
      <c r="C961" t="s">
        <v>25</v>
      </c>
      <c r="D961" t="s">
        <v>17</v>
      </c>
      <c r="E961">
        <v>0</v>
      </c>
      <c r="F961">
        <v>4</v>
      </c>
    </row>
    <row r="962" spans="1:6">
      <c r="A962">
        <v>2011</v>
      </c>
      <c r="B962">
        <v>2012</v>
      </c>
      <c r="C962" t="s">
        <v>23</v>
      </c>
      <c r="D962" t="s">
        <v>9</v>
      </c>
      <c r="E962">
        <v>3</v>
      </c>
      <c r="F962">
        <v>0</v>
      </c>
    </row>
    <row r="963" spans="1:6">
      <c r="A963">
        <v>2011</v>
      </c>
      <c r="B963">
        <v>2012</v>
      </c>
      <c r="C963" t="s">
        <v>22</v>
      </c>
      <c r="D963" t="s">
        <v>11</v>
      </c>
      <c r="E963">
        <v>1</v>
      </c>
      <c r="F963">
        <v>0</v>
      </c>
    </row>
    <row r="964" spans="1:6">
      <c r="A964">
        <v>2011</v>
      </c>
      <c r="B964">
        <v>2012</v>
      </c>
      <c r="C964" t="s">
        <v>19</v>
      </c>
      <c r="D964" t="s">
        <v>7</v>
      </c>
      <c r="E964">
        <v>2</v>
      </c>
      <c r="F964">
        <v>0</v>
      </c>
    </row>
    <row r="965" spans="1:6">
      <c r="A965">
        <v>2011</v>
      </c>
      <c r="B965">
        <v>2012</v>
      </c>
      <c r="C965" t="s">
        <v>11</v>
      </c>
      <c r="D965" t="s">
        <v>24</v>
      </c>
      <c r="E965">
        <v>1</v>
      </c>
      <c r="F965">
        <v>2</v>
      </c>
    </row>
    <row r="966" spans="1:6">
      <c r="A966">
        <v>2011</v>
      </c>
      <c r="B966">
        <v>2012</v>
      </c>
      <c r="C966" t="s">
        <v>10</v>
      </c>
      <c r="D966" t="s">
        <v>8</v>
      </c>
      <c r="E966">
        <v>2</v>
      </c>
      <c r="F966">
        <v>1</v>
      </c>
    </row>
    <row r="967" spans="1:6">
      <c r="A967">
        <v>2011</v>
      </c>
      <c r="B967">
        <v>2012</v>
      </c>
      <c r="C967" t="s">
        <v>26</v>
      </c>
      <c r="D967" t="s">
        <v>23</v>
      </c>
      <c r="E967">
        <v>1</v>
      </c>
      <c r="F967">
        <v>2</v>
      </c>
    </row>
    <row r="968" spans="1:6">
      <c r="A968">
        <v>2011</v>
      </c>
      <c r="B968">
        <v>2012</v>
      </c>
      <c r="C968" t="s">
        <v>12</v>
      </c>
      <c r="D968" t="s">
        <v>11</v>
      </c>
      <c r="E968">
        <v>1</v>
      </c>
      <c r="F968">
        <v>4</v>
      </c>
    </row>
    <row r="969" spans="1:6">
      <c r="A969">
        <v>2011</v>
      </c>
      <c r="B969">
        <v>2012</v>
      </c>
      <c r="C969" t="s">
        <v>7</v>
      </c>
      <c r="D969" t="s">
        <v>22</v>
      </c>
      <c r="E969">
        <v>0</v>
      </c>
      <c r="F969">
        <v>1</v>
      </c>
    </row>
    <row r="970" spans="1:6">
      <c r="A970">
        <v>2011</v>
      </c>
      <c r="B970">
        <v>2012</v>
      </c>
      <c r="C970" t="s">
        <v>24</v>
      </c>
      <c r="D970" t="s">
        <v>19</v>
      </c>
      <c r="E970">
        <v>1</v>
      </c>
      <c r="F970">
        <v>1</v>
      </c>
    </row>
    <row r="971" spans="1:6">
      <c r="A971">
        <v>2011</v>
      </c>
      <c r="B971">
        <v>2012</v>
      </c>
      <c r="C971" t="s">
        <v>17</v>
      </c>
      <c r="D971" t="s">
        <v>10</v>
      </c>
      <c r="E971">
        <v>3</v>
      </c>
      <c r="F971">
        <v>1</v>
      </c>
    </row>
    <row r="972" spans="1:6">
      <c r="A972">
        <v>2011</v>
      </c>
      <c r="B972">
        <v>2012</v>
      </c>
      <c r="C972" t="s">
        <v>21</v>
      </c>
      <c r="D972" t="s">
        <v>28</v>
      </c>
      <c r="E972">
        <v>2</v>
      </c>
      <c r="F972">
        <v>2</v>
      </c>
    </row>
    <row r="973" spans="1:6">
      <c r="A973">
        <v>2011</v>
      </c>
      <c r="B973">
        <v>2012</v>
      </c>
      <c r="C973" t="s">
        <v>11</v>
      </c>
      <c r="D973" t="s">
        <v>25</v>
      </c>
      <c r="E973">
        <v>3</v>
      </c>
      <c r="F973">
        <v>1</v>
      </c>
    </row>
    <row r="974" spans="1:6">
      <c r="A974">
        <v>2011</v>
      </c>
      <c r="B974">
        <v>2012</v>
      </c>
      <c r="C974" t="s">
        <v>9</v>
      </c>
      <c r="D974" t="s">
        <v>13</v>
      </c>
      <c r="E974">
        <v>2</v>
      </c>
      <c r="F974">
        <v>1</v>
      </c>
    </row>
    <row r="975" spans="1:6">
      <c r="A975">
        <v>2011</v>
      </c>
      <c r="B975">
        <v>2012</v>
      </c>
      <c r="C975" t="s">
        <v>8</v>
      </c>
      <c r="D975" t="s">
        <v>6</v>
      </c>
      <c r="E975">
        <v>0</v>
      </c>
      <c r="F975">
        <v>2</v>
      </c>
    </row>
    <row r="976" spans="1:6">
      <c r="A976">
        <v>2011</v>
      </c>
      <c r="B976">
        <v>2012</v>
      </c>
      <c r="C976" t="s">
        <v>23</v>
      </c>
      <c r="D976" t="s">
        <v>7</v>
      </c>
      <c r="E976">
        <v>1</v>
      </c>
      <c r="F976">
        <v>2</v>
      </c>
    </row>
    <row r="977" spans="1:6">
      <c r="A977">
        <v>2011</v>
      </c>
      <c r="B977">
        <v>2012</v>
      </c>
      <c r="C977" t="s">
        <v>8</v>
      </c>
      <c r="D977" t="s">
        <v>26</v>
      </c>
      <c r="E977">
        <v>4</v>
      </c>
      <c r="F977">
        <v>2</v>
      </c>
    </row>
    <row r="978" spans="1:6">
      <c r="A978">
        <v>2011</v>
      </c>
      <c r="B978">
        <v>2012</v>
      </c>
      <c r="C978" t="s">
        <v>25</v>
      </c>
      <c r="D978" t="s">
        <v>13</v>
      </c>
      <c r="E978">
        <v>1</v>
      </c>
      <c r="F978">
        <v>2</v>
      </c>
    </row>
    <row r="979" spans="1:6">
      <c r="A979">
        <v>2011</v>
      </c>
      <c r="B979">
        <v>2012</v>
      </c>
      <c r="C979" t="s">
        <v>10</v>
      </c>
      <c r="D979" t="s">
        <v>11</v>
      </c>
      <c r="E979">
        <v>1</v>
      </c>
      <c r="F979">
        <v>0</v>
      </c>
    </row>
    <row r="980" spans="1:6">
      <c r="A980">
        <v>2011</v>
      </c>
      <c r="B980">
        <v>2012</v>
      </c>
      <c r="C980" t="s">
        <v>22</v>
      </c>
      <c r="D980" t="s">
        <v>24</v>
      </c>
      <c r="E980">
        <v>1</v>
      </c>
      <c r="F980">
        <v>0</v>
      </c>
    </row>
    <row r="981" spans="1:6">
      <c r="A981">
        <v>2011</v>
      </c>
      <c r="B981">
        <v>2012</v>
      </c>
      <c r="C981" t="s">
        <v>28</v>
      </c>
      <c r="D981" t="s">
        <v>9</v>
      </c>
      <c r="E981">
        <v>0</v>
      </c>
      <c r="F981">
        <v>0</v>
      </c>
    </row>
    <row r="982" spans="1:6">
      <c r="A982">
        <v>2011</v>
      </c>
      <c r="B982">
        <v>2012</v>
      </c>
      <c r="C982" t="s">
        <v>6</v>
      </c>
      <c r="D982" t="s">
        <v>12</v>
      </c>
      <c r="E982">
        <v>3</v>
      </c>
      <c r="F982">
        <v>0</v>
      </c>
    </row>
    <row r="983" spans="1:6">
      <c r="A983">
        <v>2011</v>
      </c>
      <c r="B983">
        <v>2012</v>
      </c>
      <c r="C983" t="s">
        <v>11</v>
      </c>
      <c r="D983" t="s">
        <v>17</v>
      </c>
      <c r="E983">
        <v>2</v>
      </c>
      <c r="F983">
        <v>0</v>
      </c>
    </row>
    <row r="984" spans="1:6">
      <c r="A984">
        <v>2011</v>
      </c>
      <c r="B984">
        <v>2012</v>
      </c>
      <c r="C984" t="s">
        <v>19</v>
      </c>
      <c r="D984" t="s">
        <v>21</v>
      </c>
      <c r="E984">
        <v>2</v>
      </c>
      <c r="F984">
        <v>1</v>
      </c>
    </row>
    <row r="985" spans="1:6">
      <c r="A985">
        <v>2011</v>
      </c>
      <c r="B985">
        <v>2012</v>
      </c>
      <c r="C985" t="s">
        <v>11</v>
      </c>
      <c r="D985" t="s">
        <v>23</v>
      </c>
      <c r="E985">
        <v>0</v>
      </c>
      <c r="F985">
        <v>2</v>
      </c>
    </row>
    <row r="986" spans="1:6">
      <c r="A986">
        <v>2011</v>
      </c>
      <c r="B986">
        <v>2012</v>
      </c>
      <c r="C986" t="s">
        <v>13</v>
      </c>
      <c r="D986" t="s">
        <v>28</v>
      </c>
      <c r="E986">
        <v>4</v>
      </c>
      <c r="F986">
        <v>0</v>
      </c>
    </row>
    <row r="987" spans="1:6">
      <c r="A987">
        <v>2011</v>
      </c>
      <c r="B987">
        <v>2012</v>
      </c>
      <c r="C987" t="s">
        <v>12</v>
      </c>
      <c r="D987" t="s">
        <v>10</v>
      </c>
      <c r="E987">
        <v>3</v>
      </c>
      <c r="F987">
        <v>1</v>
      </c>
    </row>
    <row r="988" spans="1:6">
      <c r="A988">
        <v>2011</v>
      </c>
      <c r="B988">
        <v>2012</v>
      </c>
      <c r="C988" t="s">
        <v>24</v>
      </c>
      <c r="D988" t="s">
        <v>25</v>
      </c>
      <c r="E988">
        <v>3</v>
      </c>
      <c r="F988">
        <v>3</v>
      </c>
    </row>
    <row r="989" spans="1:6">
      <c r="A989">
        <v>2011</v>
      </c>
      <c r="B989">
        <v>2012</v>
      </c>
      <c r="C989" t="s">
        <v>26</v>
      </c>
      <c r="D989" t="s">
        <v>22</v>
      </c>
      <c r="E989">
        <v>1</v>
      </c>
      <c r="F989">
        <v>0</v>
      </c>
    </row>
    <row r="990" spans="1:6">
      <c r="A990">
        <v>2011</v>
      </c>
      <c r="B990">
        <v>2012</v>
      </c>
      <c r="C990" t="s">
        <v>17</v>
      </c>
      <c r="D990" t="s">
        <v>6</v>
      </c>
      <c r="E990">
        <v>0</v>
      </c>
      <c r="F990">
        <v>0</v>
      </c>
    </row>
    <row r="991" spans="1:6">
      <c r="A991">
        <v>2011</v>
      </c>
      <c r="B991">
        <v>2012</v>
      </c>
      <c r="C991" t="s">
        <v>21</v>
      </c>
      <c r="D991" t="s">
        <v>11</v>
      </c>
      <c r="E991">
        <v>3</v>
      </c>
      <c r="F991">
        <v>0</v>
      </c>
    </row>
    <row r="992" spans="1:6">
      <c r="A992">
        <v>2011</v>
      </c>
      <c r="B992">
        <v>2012</v>
      </c>
      <c r="C992" t="s">
        <v>9</v>
      </c>
      <c r="D992" t="s">
        <v>19</v>
      </c>
      <c r="E992">
        <v>3</v>
      </c>
      <c r="F992">
        <v>2</v>
      </c>
    </row>
    <row r="993" spans="1:6">
      <c r="A993">
        <v>2011</v>
      </c>
      <c r="B993">
        <v>2012</v>
      </c>
      <c r="C993" t="s">
        <v>7</v>
      </c>
      <c r="D993" t="s">
        <v>8</v>
      </c>
      <c r="E993">
        <v>1</v>
      </c>
      <c r="F993">
        <v>2</v>
      </c>
    </row>
    <row r="994" spans="1:6">
      <c r="A994">
        <v>2011</v>
      </c>
      <c r="B994">
        <v>2012</v>
      </c>
      <c r="C994" t="s">
        <v>19</v>
      </c>
      <c r="D994" t="s">
        <v>13</v>
      </c>
      <c r="E994">
        <v>0</v>
      </c>
      <c r="F994">
        <v>2</v>
      </c>
    </row>
    <row r="995" spans="1:6">
      <c r="A995">
        <v>2011</v>
      </c>
      <c r="B995">
        <v>2012</v>
      </c>
      <c r="C995" t="s">
        <v>6</v>
      </c>
      <c r="D995" t="s">
        <v>21</v>
      </c>
      <c r="E995">
        <v>4</v>
      </c>
      <c r="F995">
        <v>0</v>
      </c>
    </row>
    <row r="996" spans="1:6">
      <c r="A996">
        <v>2011</v>
      </c>
      <c r="B996">
        <v>2012</v>
      </c>
      <c r="C996" t="s">
        <v>25</v>
      </c>
      <c r="D996" t="s">
        <v>28</v>
      </c>
      <c r="E996">
        <v>0</v>
      </c>
      <c r="F996">
        <v>1</v>
      </c>
    </row>
    <row r="997" spans="1:6">
      <c r="A997">
        <v>2011</v>
      </c>
      <c r="B997">
        <v>2012</v>
      </c>
      <c r="C997" t="s">
        <v>23</v>
      </c>
      <c r="D997" t="s">
        <v>17</v>
      </c>
      <c r="E997">
        <v>2</v>
      </c>
      <c r="F997">
        <v>0</v>
      </c>
    </row>
    <row r="998" spans="1:6">
      <c r="A998">
        <v>2011</v>
      </c>
      <c r="B998">
        <v>2012</v>
      </c>
      <c r="C998" t="s">
        <v>10</v>
      </c>
      <c r="D998" t="s">
        <v>24</v>
      </c>
      <c r="E998">
        <v>2</v>
      </c>
      <c r="F998">
        <v>1</v>
      </c>
    </row>
    <row r="999" spans="1:6">
      <c r="A999">
        <v>2011</v>
      </c>
      <c r="B999">
        <v>2012</v>
      </c>
      <c r="C999" t="s">
        <v>22</v>
      </c>
      <c r="D999" t="s">
        <v>12</v>
      </c>
      <c r="E999">
        <v>2</v>
      </c>
      <c r="F999">
        <v>2</v>
      </c>
    </row>
    <row r="1000" spans="1:6">
      <c r="A1000">
        <v>2011</v>
      </c>
      <c r="B1000">
        <v>2012</v>
      </c>
      <c r="C1000" t="s">
        <v>8</v>
      </c>
      <c r="D1000" t="s">
        <v>11</v>
      </c>
      <c r="E1000">
        <v>1</v>
      </c>
      <c r="F1000">
        <v>2</v>
      </c>
    </row>
    <row r="1001" spans="1:6">
      <c r="A1001">
        <v>2011</v>
      </c>
      <c r="B1001">
        <v>2012</v>
      </c>
      <c r="C1001" t="s">
        <v>26</v>
      </c>
      <c r="D1001" t="s">
        <v>7</v>
      </c>
      <c r="E1001">
        <v>1</v>
      </c>
      <c r="F1001">
        <v>2</v>
      </c>
    </row>
    <row r="1002" spans="1:6">
      <c r="A1002">
        <v>2011</v>
      </c>
      <c r="B1002">
        <v>2012</v>
      </c>
      <c r="C1002" t="s">
        <v>11</v>
      </c>
      <c r="D1002" t="s">
        <v>9</v>
      </c>
      <c r="E1002">
        <v>2</v>
      </c>
      <c r="F1002">
        <v>0</v>
      </c>
    </row>
    <row r="1003" spans="1:6">
      <c r="A1003">
        <v>2011</v>
      </c>
      <c r="B1003">
        <v>2012</v>
      </c>
      <c r="C1003" t="s">
        <v>28</v>
      </c>
      <c r="D1003" t="s">
        <v>19</v>
      </c>
      <c r="E1003">
        <v>1</v>
      </c>
      <c r="F1003">
        <v>1</v>
      </c>
    </row>
    <row r="1004" spans="1:6">
      <c r="A1004">
        <v>2011</v>
      </c>
      <c r="B1004">
        <v>2012</v>
      </c>
      <c r="C1004" t="s">
        <v>13</v>
      </c>
      <c r="D1004" t="s">
        <v>11</v>
      </c>
      <c r="E1004">
        <v>5</v>
      </c>
      <c r="F1004">
        <v>0</v>
      </c>
    </row>
    <row r="1005" spans="1:6">
      <c r="A1005">
        <v>2011</v>
      </c>
      <c r="B1005">
        <v>2012</v>
      </c>
      <c r="C1005" t="s">
        <v>24</v>
      </c>
      <c r="D1005" t="s">
        <v>23</v>
      </c>
      <c r="E1005">
        <v>2</v>
      </c>
      <c r="F1005">
        <v>2</v>
      </c>
    </row>
    <row r="1006" spans="1:6">
      <c r="A1006">
        <v>2011</v>
      </c>
      <c r="B1006">
        <v>2012</v>
      </c>
      <c r="C1006" t="s">
        <v>11</v>
      </c>
      <c r="D1006" t="s">
        <v>26</v>
      </c>
      <c r="E1006">
        <v>1</v>
      </c>
      <c r="F1006">
        <v>0</v>
      </c>
    </row>
    <row r="1007" spans="1:6">
      <c r="A1007">
        <v>2011</v>
      </c>
      <c r="B1007">
        <v>2012</v>
      </c>
      <c r="C1007" t="s">
        <v>17</v>
      </c>
      <c r="D1007" t="s">
        <v>22</v>
      </c>
      <c r="E1007">
        <v>1</v>
      </c>
      <c r="F1007">
        <v>0</v>
      </c>
    </row>
    <row r="1008" spans="1:6">
      <c r="A1008">
        <v>2011</v>
      </c>
      <c r="B1008">
        <v>2012</v>
      </c>
      <c r="C1008" t="s">
        <v>21</v>
      </c>
      <c r="D1008" t="s">
        <v>25</v>
      </c>
      <c r="E1008">
        <v>0</v>
      </c>
      <c r="F1008">
        <v>0</v>
      </c>
    </row>
    <row r="1009" spans="1:6">
      <c r="A1009">
        <v>2011</v>
      </c>
      <c r="B1009">
        <v>2012</v>
      </c>
      <c r="C1009" t="s">
        <v>7</v>
      </c>
      <c r="D1009" t="s">
        <v>10</v>
      </c>
      <c r="E1009">
        <v>1</v>
      </c>
      <c r="F1009">
        <v>1</v>
      </c>
    </row>
    <row r="1010" spans="1:6">
      <c r="A1010">
        <v>2011</v>
      </c>
      <c r="B1010">
        <v>2012</v>
      </c>
      <c r="C1010" t="s">
        <v>12</v>
      </c>
      <c r="D1010" t="s">
        <v>8</v>
      </c>
      <c r="E1010">
        <v>0</v>
      </c>
      <c r="F1010">
        <v>1</v>
      </c>
    </row>
    <row r="1011" spans="1:6">
      <c r="A1011">
        <v>2011</v>
      </c>
      <c r="B1011">
        <v>2012</v>
      </c>
      <c r="C1011" t="s">
        <v>9</v>
      </c>
      <c r="D1011" t="s">
        <v>6</v>
      </c>
      <c r="E1011">
        <v>2</v>
      </c>
      <c r="F1011">
        <v>1</v>
      </c>
    </row>
    <row r="1012" spans="1:6">
      <c r="A1012">
        <v>2011</v>
      </c>
      <c r="B1012">
        <v>2012</v>
      </c>
      <c r="C1012" t="s">
        <v>26</v>
      </c>
      <c r="D1012" t="s">
        <v>12</v>
      </c>
      <c r="E1012">
        <v>0</v>
      </c>
      <c r="F1012">
        <v>1</v>
      </c>
    </row>
    <row r="1013" spans="1:6">
      <c r="A1013">
        <v>2011</v>
      </c>
      <c r="B1013">
        <v>2012</v>
      </c>
      <c r="C1013" t="s">
        <v>6</v>
      </c>
      <c r="D1013" t="s">
        <v>24</v>
      </c>
      <c r="E1013">
        <v>4</v>
      </c>
      <c r="F1013">
        <v>0</v>
      </c>
    </row>
    <row r="1014" spans="1:6">
      <c r="A1014">
        <v>2011</v>
      </c>
      <c r="B1014">
        <v>2012</v>
      </c>
      <c r="C1014" t="s">
        <v>8</v>
      </c>
      <c r="D1014" t="s">
        <v>17</v>
      </c>
      <c r="E1014">
        <v>3</v>
      </c>
      <c r="F1014">
        <v>1</v>
      </c>
    </row>
    <row r="1015" spans="1:6">
      <c r="A1015">
        <v>2011</v>
      </c>
      <c r="B1015">
        <v>2012</v>
      </c>
      <c r="C1015" t="s">
        <v>10</v>
      </c>
      <c r="D1015" t="s">
        <v>21</v>
      </c>
      <c r="E1015">
        <v>2</v>
      </c>
      <c r="F1015">
        <v>3</v>
      </c>
    </row>
    <row r="1016" spans="1:6">
      <c r="A1016">
        <v>2011</v>
      </c>
      <c r="B1016">
        <v>2012</v>
      </c>
      <c r="C1016" t="s">
        <v>22</v>
      </c>
      <c r="D1016" t="s">
        <v>9</v>
      </c>
      <c r="E1016">
        <v>2</v>
      </c>
      <c r="F1016">
        <v>1</v>
      </c>
    </row>
    <row r="1017" spans="1:6">
      <c r="A1017">
        <v>2011</v>
      </c>
      <c r="B1017">
        <v>2012</v>
      </c>
      <c r="C1017" t="s">
        <v>23</v>
      </c>
      <c r="D1017" t="s">
        <v>13</v>
      </c>
      <c r="E1017">
        <v>1</v>
      </c>
      <c r="F1017">
        <v>1</v>
      </c>
    </row>
    <row r="1018" spans="1:6">
      <c r="A1018">
        <v>2011</v>
      </c>
      <c r="B1018">
        <v>2012</v>
      </c>
      <c r="C1018" t="s">
        <v>25</v>
      </c>
      <c r="D1018" t="s">
        <v>19</v>
      </c>
      <c r="E1018">
        <v>1</v>
      </c>
      <c r="F1018">
        <v>3</v>
      </c>
    </row>
    <row r="1019" spans="1:6">
      <c r="A1019">
        <v>2011</v>
      </c>
      <c r="B1019">
        <v>2012</v>
      </c>
      <c r="C1019" t="s">
        <v>11</v>
      </c>
      <c r="D1019" t="s">
        <v>28</v>
      </c>
      <c r="E1019">
        <v>3</v>
      </c>
      <c r="F1019">
        <v>0</v>
      </c>
    </row>
    <row r="1020" spans="1:6">
      <c r="A1020">
        <v>2011</v>
      </c>
      <c r="B1020">
        <v>2012</v>
      </c>
      <c r="C1020" t="s">
        <v>7</v>
      </c>
      <c r="D1020" t="s">
        <v>11</v>
      </c>
      <c r="E1020">
        <v>1</v>
      </c>
      <c r="F1020">
        <v>1</v>
      </c>
    </row>
    <row r="1021" spans="1:6">
      <c r="A1021">
        <v>2011</v>
      </c>
      <c r="B1021">
        <v>2012</v>
      </c>
      <c r="C1021" t="s">
        <v>25</v>
      </c>
      <c r="D1021" t="s">
        <v>23</v>
      </c>
      <c r="E1021">
        <v>3</v>
      </c>
      <c r="F1021">
        <v>1</v>
      </c>
    </row>
    <row r="1022" spans="1:6">
      <c r="A1022">
        <v>2011</v>
      </c>
      <c r="B1022">
        <v>2012</v>
      </c>
      <c r="C1022" t="s">
        <v>13</v>
      </c>
      <c r="D1022" t="s">
        <v>10</v>
      </c>
      <c r="E1022">
        <v>5</v>
      </c>
      <c r="F1022">
        <v>1</v>
      </c>
    </row>
    <row r="1023" spans="1:6">
      <c r="A1023">
        <v>2011</v>
      </c>
      <c r="B1023">
        <v>2012</v>
      </c>
      <c r="C1023" t="s">
        <v>19</v>
      </c>
      <c r="D1023" t="s">
        <v>11</v>
      </c>
      <c r="E1023">
        <v>3</v>
      </c>
      <c r="F1023">
        <v>2</v>
      </c>
    </row>
    <row r="1024" spans="1:6">
      <c r="A1024">
        <v>2011</v>
      </c>
      <c r="B1024">
        <v>2012</v>
      </c>
      <c r="C1024" t="s">
        <v>24</v>
      </c>
      <c r="D1024" t="s">
        <v>26</v>
      </c>
      <c r="E1024">
        <v>1</v>
      </c>
      <c r="F1024">
        <v>2</v>
      </c>
    </row>
    <row r="1025" spans="1:6">
      <c r="A1025">
        <v>2011</v>
      </c>
      <c r="B1025">
        <v>2012</v>
      </c>
      <c r="C1025" t="s">
        <v>17</v>
      </c>
      <c r="D1025" t="s">
        <v>11</v>
      </c>
      <c r="E1025">
        <v>1</v>
      </c>
      <c r="F1025">
        <v>1</v>
      </c>
    </row>
    <row r="1026" spans="1:6">
      <c r="A1026">
        <v>2011</v>
      </c>
      <c r="B1026">
        <v>2012</v>
      </c>
      <c r="C1026" t="s">
        <v>21</v>
      </c>
      <c r="D1026" t="s">
        <v>22</v>
      </c>
      <c r="E1026">
        <v>1</v>
      </c>
      <c r="F1026">
        <v>2</v>
      </c>
    </row>
    <row r="1027" spans="1:6">
      <c r="A1027">
        <v>2011</v>
      </c>
      <c r="B1027">
        <v>2012</v>
      </c>
      <c r="C1027" t="s">
        <v>12</v>
      </c>
      <c r="D1027" t="s">
        <v>7</v>
      </c>
      <c r="E1027">
        <v>2</v>
      </c>
      <c r="F1027">
        <v>2</v>
      </c>
    </row>
    <row r="1028" spans="1:6">
      <c r="A1028">
        <v>2011</v>
      </c>
      <c r="B1028">
        <v>2012</v>
      </c>
      <c r="C1028" t="s">
        <v>9</v>
      </c>
      <c r="D1028" t="s">
        <v>8</v>
      </c>
      <c r="E1028">
        <v>2</v>
      </c>
      <c r="F1028">
        <v>2</v>
      </c>
    </row>
    <row r="1029" spans="1:6">
      <c r="A1029">
        <v>2011</v>
      </c>
      <c r="B1029">
        <v>2012</v>
      </c>
      <c r="C1029" t="s">
        <v>28</v>
      </c>
      <c r="D1029" t="s">
        <v>6</v>
      </c>
      <c r="E1029">
        <v>1</v>
      </c>
      <c r="F1029">
        <v>2</v>
      </c>
    </row>
    <row r="1030" spans="1:6">
      <c r="A1030">
        <v>2011</v>
      </c>
      <c r="B1030">
        <v>2012</v>
      </c>
      <c r="C1030" t="s">
        <v>11</v>
      </c>
      <c r="D1030" t="s">
        <v>12</v>
      </c>
      <c r="E1030">
        <v>0</v>
      </c>
      <c r="F1030">
        <v>2</v>
      </c>
    </row>
    <row r="1031" spans="1:6">
      <c r="A1031">
        <v>2011</v>
      </c>
      <c r="B1031">
        <v>2012</v>
      </c>
      <c r="C1031" t="s">
        <v>8</v>
      </c>
      <c r="D1031" t="s">
        <v>24</v>
      </c>
      <c r="E1031">
        <v>4</v>
      </c>
      <c r="F1031">
        <v>0</v>
      </c>
    </row>
    <row r="1032" spans="1:6">
      <c r="A1032">
        <v>2011</v>
      </c>
      <c r="B1032">
        <v>2012</v>
      </c>
      <c r="C1032" t="s">
        <v>26</v>
      </c>
      <c r="D1032" t="s">
        <v>21</v>
      </c>
      <c r="E1032">
        <v>2</v>
      </c>
      <c r="F1032">
        <v>2</v>
      </c>
    </row>
    <row r="1033" spans="1:6">
      <c r="A1033">
        <v>2011</v>
      </c>
      <c r="B1033">
        <v>2012</v>
      </c>
      <c r="C1033" t="s">
        <v>10</v>
      </c>
      <c r="D1033" t="s">
        <v>9</v>
      </c>
      <c r="E1033">
        <v>4</v>
      </c>
      <c r="F1033">
        <v>1</v>
      </c>
    </row>
    <row r="1034" spans="1:6">
      <c r="A1034">
        <v>2011</v>
      </c>
      <c r="B1034">
        <v>2012</v>
      </c>
      <c r="C1034" t="s">
        <v>22</v>
      </c>
      <c r="D1034" t="s">
        <v>19</v>
      </c>
      <c r="E1034">
        <v>5</v>
      </c>
      <c r="F1034">
        <v>0</v>
      </c>
    </row>
    <row r="1035" spans="1:6">
      <c r="A1035">
        <v>2011</v>
      </c>
      <c r="B1035">
        <v>2012</v>
      </c>
      <c r="C1035" t="s">
        <v>6</v>
      </c>
      <c r="D1035" t="s">
        <v>13</v>
      </c>
      <c r="E1035">
        <v>0</v>
      </c>
      <c r="F1035">
        <v>1</v>
      </c>
    </row>
    <row r="1036" spans="1:6">
      <c r="A1036">
        <v>2011</v>
      </c>
      <c r="B1036">
        <v>2012</v>
      </c>
      <c r="C1036" t="s">
        <v>23</v>
      </c>
      <c r="D1036" t="s">
        <v>28</v>
      </c>
      <c r="E1036">
        <v>2</v>
      </c>
      <c r="F1036">
        <v>1</v>
      </c>
    </row>
    <row r="1037" spans="1:6">
      <c r="A1037">
        <v>2011</v>
      </c>
      <c r="B1037">
        <v>2012</v>
      </c>
      <c r="C1037" t="s">
        <v>7</v>
      </c>
      <c r="D1037" t="s">
        <v>17</v>
      </c>
      <c r="E1037">
        <v>2</v>
      </c>
      <c r="F1037">
        <v>0</v>
      </c>
    </row>
    <row r="1038" spans="1:6">
      <c r="A1038">
        <v>2011</v>
      </c>
      <c r="B1038">
        <v>2012</v>
      </c>
      <c r="C1038" t="s">
        <v>11</v>
      </c>
      <c r="D1038" t="s">
        <v>25</v>
      </c>
      <c r="E1038">
        <v>1</v>
      </c>
      <c r="F1038">
        <v>1</v>
      </c>
    </row>
    <row r="1039" spans="1:6">
      <c r="A1039">
        <v>2011</v>
      </c>
      <c r="B1039">
        <v>2012</v>
      </c>
      <c r="C1039" t="s">
        <v>11</v>
      </c>
      <c r="D1039" t="s">
        <v>22</v>
      </c>
      <c r="E1039">
        <v>0</v>
      </c>
      <c r="F1039">
        <v>3</v>
      </c>
    </row>
    <row r="1040" spans="1:6">
      <c r="A1040">
        <v>2011</v>
      </c>
      <c r="B1040">
        <v>2012</v>
      </c>
      <c r="C1040" t="s">
        <v>13</v>
      </c>
      <c r="D1040" t="s">
        <v>8</v>
      </c>
      <c r="E1040">
        <v>2</v>
      </c>
      <c r="F1040">
        <v>0</v>
      </c>
    </row>
    <row r="1041" spans="1:6">
      <c r="A1041">
        <v>2011</v>
      </c>
      <c r="B1041">
        <v>2012</v>
      </c>
      <c r="C1041" t="s">
        <v>24</v>
      </c>
      <c r="D1041" t="s">
        <v>11</v>
      </c>
      <c r="E1041">
        <v>1</v>
      </c>
      <c r="F1041">
        <v>0</v>
      </c>
    </row>
    <row r="1042" spans="1:6">
      <c r="A1042">
        <v>2011</v>
      </c>
      <c r="B1042">
        <v>2012</v>
      </c>
      <c r="C1042" t="s">
        <v>17</v>
      </c>
      <c r="D1042" t="s">
        <v>26</v>
      </c>
      <c r="E1042">
        <v>1</v>
      </c>
      <c r="F1042">
        <v>1</v>
      </c>
    </row>
    <row r="1043" spans="1:6">
      <c r="A1043">
        <v>2011</v>
      </c>
      <c r="B1043">
        <v>2012</v>
      </c>
      <c r="C1043" t="s">
        <v>28</v>
      </c>
      <c r="D1043" t="s">
        <v>10</v>
      </c>
      <c r="E1043">
        <v>2</v>
      </c>
      <c r="F1043">
        <v>0</v>
      </c>
    </row>
    <row r="1044" spans="1:6">
      <c r="A1044">
        <v>2011</v>
      </c>
      <c r="B1044">
        <v>2012</v>
      </c>
      <c r="C1044" t="s">
        <v>21</v>
      </c>
      <c r="D1044" t="s">
        <v>12</v>
      </c>
      <c r="E1044">
        <v>3</v>
      </c>
      <c r="F1044">
        <v>3</v>
      </c>
    </row>
    <row r="1045" spans="1:6">
      <c r="A1045">
        <v>2011</v>
      </c>
      <c r="B1045">
        <v>2012</v>
      </c>
      <c r="C1045" t="s">
        <v>9</v>
      </c>
      <c r="D1045" t="s">
        <v>7</v>
      </c>
      <c r="E1045">
        <v>1</v>
      </c>
      <c r="F1045">
        <v>1</v>
      </c>
    </row>
    <row r="1046" spans="1:6">
      <c r="A1046">
        <v>2011</v>
      </c>
      <c r="B1046">
        <v>2012</v>
      </c>
      <c r="C1046" t="s">
        <v>19</v>
      </c>
      <c r="D1046" t="s">
        <v>23</v>
      </c>
      <c r="E1046">
        <v>2</v>
      </c>
      <c r="F1046">
        <v>0</v>
      </c>
    </row>
    <row r="1047" spans="1:6">
      <c r="A1047">
        <v>2011</v>
      </c>
      <c r="B1047">
        <v>2012</v>
      </c>
      <c r="C1047" t="s">
        <v>25</v>
      </c>
      <c r="D1047" t="s">
        <v>6</v>
      </c>
      <c r="E1047">
        <v>3</v>
      </c>
      <c r="F1047">
        <v>2</v>
      </c>
    </row>
    <row r="1048" spans="1:6">
      <c r="A1048">
        <v>2011</v>
      </c>
      <c r="B1048">
        <v>2012</v>
      </c>
      <c r="C1048" t="s">
        <v>12</v>
      </c>
      <c r="D1048" t="s">
        <v>17</v>
      </c>
      <c r="E1048">
        <v>2</v>
      </c>
      <c r="F1048">
        <v>0</v>
      </c>
    </row>
    <row r="1049" spans="1:6">
      <c r="A1049">
        <v>2011</v>
      </c>
      <c r="B1049">
        <v>2012</v>
      </c>
      <c r="C1049" t="s">
        <v>6</v>
      </c>
      <c r="D1049" t="s">
        <v>19</v>
      </c>
      <c r="E1049">
        <v>4</v>
      </c>
      <c r="F1049">
        <v>1</v>
      </c>
    </row>
    <row r="1050" spans="1:6">
      <c r="A1050">
        <v>2011</v>
      </c>
      <c r="B1050">
        <v>2012</v>
      </c>
      <c r="C1050" t="s">
        <v>26</v>
      </c>
      <c r="D1050" t="s">
        <v>9</v>
      </c>
      <c r="E1050">
        <v>1</v>
      </c>
      <c r="F1050">
        <v>1</v>
      </c>
    </row>
    <row r="1051" spans="1:6">
      <c r="A1051">
        <v>2011</v>
      </c>
      <c r="B1051">
        <v>2012</v>
      </c>
      <c r="C1051" t="s">
        <v>11</v>
      </c>
      <c r="D1051" t="s">
        <v>21</v>
      </c>
      <c r="E1051">
        <v>1</v>
      </c>
      <c r="F1051">
        <v>1</v>
      </c>
    </row>
    <row r="1052" spans="1:6">
      <c r="A1052">
        <v>2011</v>
      </c>
      <c r="B1052">
        <v>2012</v>
      </c>
      <c r="C1052" t="s">
        <v>10</v>
      </c>
      <c r="D1052" t="s">
        <v>25</v>
      </c>
      <c r="E1052">
        <v>2</v>
      </c>
      <c r="F1052">
        <v>2</v>
      </c>
    </row>
    <row r="1053" spans="1:6">
      <c r="A1053">
        <v>2011</v>
      </c>
      <c r="B1053">
        <v>2012</v>
      </c>
      <c r="C1053" t="s">
        <v>22</v>
      </c>
      <c r="D1053" t="s">
        <v>13</v>
      </c>
      <c r="E1053">
        <v>1</v>
      </c>
      <c r="F1053">
        <v>1</v>
      </c>
    </row>
    <row r="1054" spans="1:6">
      <c r="A1054">
        <v>2011</v>
      </c>
      <c r="B1054">
        <v>2012</v>
      </c>
      <c r="C1054" t="s">
        <v>23</v>
      </c>
      <c r="D1054" t="s">
        <v>11</v>
      </c>
      <c r="E1054">
        <v>2</v>
      </c>
      <c r="F1054">
        <v>2</v>
      </c>
    </row>
    <row r="1055" spans="1:6">
      <c r="A1055">
        <v>2011</v>
      </c>
      <c r="B1055">
        <v>2012</v>
      </c>
      <c r="C1055" t="s">
        <v>7</v>
      </c>
      <c r="D1055" t="s">
        <v>24</v>
      </c>
      <c r="E1055">
        <v>2</v>
      </c>
      <c r="F1055">
        <v>0</v>
      </c>
    </row>
    <row r="1056" spans="1:6">
      <c r="A1056">
        <v>2011</v>
      </c>
      <c r="B1056">
        <v>2012</v>
      </c>
      <c r="C1056" t="s">
        <v>8</v>
      </c>
      <c r="D1056" t="s">
        <v>28</v>
      </c>
      <c r="E1056">
        <v>3</v>
      </c>
      <c r="F1056">
        <v>1</v>
      </c>
    </row>
    <row r="1057" spans="1:6">
      <c r="A1057">
        <v>2011</v>
      </c>
      <c r="B1057">
        <v>2012</v>
      </c>
      <c r="C1057" t="s">
        <v>21</v>
      </c>
      <c r="D1057" t="s">
        <v>8</v>
      </c>
      <c r="E1057">
        <v>1</v>
      </c>
      <c r="F1057">
        <v>2</v>
      </c>
    </row>
    <row r="1058" spans="1:6">
      <c r="A1058">
        <v>2011</v>
      </c>
      <c r="B1058">
        <v>2012</v>
      </c>
      <c r="C1058" t="s">
        <v>19</v>
      </c>
      <c r="D1058" t="s">
        <v>10</v>
      </c>
      <c r="E1058">
        <v>4</v>
      </c>
      <c r="F1058">
        <v>1</v>
      </c>
    </row>
    <row r="1059" spans="1:6">
      <c r="A1059">
        <v>2011</v>
      </c>
      <c r="B1059">
        <v>2012</v>
      </c>
      <c r="C1059" t="s">
        <v>25</v>
      </c>
      <c r="D1059" t="s">
        <v>7</v>
      </c>
      <c r="E1059">
        <v>0</v>
      </c>
      <c r="F1059">
        <v>0</v>
      </c>
    </row>
    <row r="1060" spans="1:6">
      <c r="A1060">
        <v>2011</v>
      </c>
      <c r="B1060">
        <v>2012</v>
      </c>
      <c r="C1060" t="s">
        <v>24</v>
      </c>
      <c r="D1060" t="s">
        <v>17</v>
      </c>
      <c r="E1060">
        <v>0</v>
      </c>
      <c r="F1060">
        <v>2</v>
      </c>
    </row>
    <row r="1061" spans="1:6">
      <c r="A1061">
        <v>2011</v>
      </c>
      <c r="B1061">
        <v>2012</v>
      </c>
      <c r="C1061" t="s">
        <v>11</v>
      </c>
      <c r="D1061" t="s">
        <v>26</v>
      </c>
      <c r="E1061">
        <v>4</v>
      </c>
      <c r="F1061">
        <v>0</v>
      </c>
    </row>
    <row r="1062" spans="1:6">
      <c r="A1062">
        <v>2011</v>
      </c>
      <c r="B1062">
        <v>2012</v>
      </c>
      <c r="C1062" t="s">
        <v>28</v>
      </c>
      <c r="D1062" t="s">
        <v>22</v>
      </c>
      <c r="E1062">
        <v>1</v>
      </c>
      <c r="F1062">
        <v>0</v>
      </c>
    </row>
    <row r="1063" spans="1:6">
      <c r="A1063">
        <v>2011</v>
      </c>
      <c r="B1063">
        <v>2012</v>
      </c>
      <c r="C1063" t="s">
        <v>9</v>
      </c>
      <c r="D1063" t="s">
        <v>12</v>
      </c>
      <c r="E1063">
        <v>0</v>
      </c>
      <c r="F1063">
        <v>0</v>
      </c>
    </row>
    <row r="1064" spans="1:6">
      <c r="A1064">
        <v>2011</v>
      </c>
      <c r="B1064">
        <v>2012</v>
      </c>
      <c r="C1064" t="s">
        <v>13</v>
      </c>
      <c r="D1064" t="s">
        <v>11</v>
      </c>
      <c r="E1064">
        <v>1</v>
      </c>
      <c r="F1064">
        <v>1</v>
      </c>
    </row>
    <row r="1065" spans="1:6">
      <c r="A1065">
        <v>2011</v>
      </c>
      <c r="B1065">
        <v>2012</v>
      </c>
      <c r="C1065" t="s">
        <v>23</v>
      </c>
      <c r="D1065" t="s">
        <v>6</v>
      </c>
      <c r="E1065">
        <v>1</v>
      </c>
      <c r="F1065">
        <v>2</v>
      </c>
    </row>
    <row r="1066" spans="1:6">
      <c r="A1066">
        <v>2011</v>
      </c>
      <c r="B1066">
        <v>2012</v>
      </c>
      <c r="C1066" t="s">
        <v>11</v>
      </c>
      <c r="D1066" t="s">
        <v>25</v>
      </c>
      <c r="E1066">
        <v>1</v>
      </c>
      <c r="F1066">
        <v>1</v>
      </c>
    </row>
    <row r="1067" spans="1:6">
      <c r="A1067">
        <v>2011</v>
      </c>
      <c r="B1067">
        <v>2012</v>
      </c>
      <c r="C1067" t="s">
        <v>6</v>
      </c>
      <c r="D1067" t="s">
        <v>11</v>
      </c>
      <c r="E1067">
        <v>3</v>
      </c>
      <c r="F1067">
        <v>0</v>
      </c>
    </row>
    <row r="1068" spans="1:6">
      <c r="A1068">
        <v>2011</v>
      </c>
      <c r="B1068">
        <v>2012</v>
      </c>
      <c r="C1068" t="s">
        <v>12</v>
      </c>
      <c r="D1068" t="s">
        <v>24</v>
      </c>
      <c r="E1068">
        <v>0</v>
      </c>
      <c r="F1068">
        <v>3</v>
      </c>
    </row>
    <row r="1069" spans="1:6">
      <c r="A1069">
        <v>2011</v>
      </c>
      <c r="B1069">
        <v>2012</v>
      </c>
      <c r="C1069" t="s">
        <v>7</v>
      </c>
      <c r="D1069" t="s">
        <v>28</v>
      </c>
      <c r="E1069">
        <v>1</v>
      </c>
      <c r="F1069">
        <v>1</v>
      </c>
    </row>
    <row r="1070" spans="1:6">
      <c r="A1070">
        <v>2011</v>
      </c>
      <c r="B1070">
        <v>2012</v>
      </c>
      <c r="C1070" t="s">
        <v>26</v>
      </c>
      <c r="D1070" t="s">
        <v>13</v>
      </c>
      <c r="E1070">
        <v>1</v>
      </c>
      <c r="F1070">
        <v>4</v>
      </c>
    </row>
    <row r="1071" spans="1:6">
      <c r="A1071">
        <v>2011</v>
      </c>
      <c r="B1071">
        <v>2012</v>
      </c>
      <c r="C1071" t="s">
        <v>17</v>
      </c>
      <c r="D1071" t="s">
        <v>21</v>
      </c>
      <c r="E1071">
        <v>1</v>
      </c>
      <c r="F1071">
        <v>1</v>
      </c>
    </row>
    <row r="1072" spans="1:6">
      <c r="A1072">
        <v>2011</v>
      </c>
      <c r="B1072">
        <v>2012</v>
      </c>
      <c r="C1072" t="s">
        <v>10</v>
      </c>
      <c r="D1072" t="s">
        <v>23</v>
      </c>
      <c r="E1072">
        <v>1</v>
      </c>
      <c r="F1072">
        <v>0</v>
      </c>
    </row>
    <row r="1073" spans="1:6">
      <c r="A1073">
        <v>2011</v>
      </c>
      <c r="B1073">
        <v>2012</v>
      </c>
      <c r="C1073" t="s">
        <v>8</v>
      </c>
      <c r="D1073" t="s">
        <v>19</v>
      </c>
      <c r="E1073">
        <v>5</v>
      </c>
      <c r="F1073">
        <v>0</v>
      </c>
    </row>
    <row r="1074" spans="1:6">
      <c r="A1074">
        <v>2011</v>
      </c>
      <c r="B1074">
        <v>2012</v>
      </c>
      <c r="C1074" t="s">
        <v>11</v>
      </c>
      <c r="D1074" t="s">
        <v>9</v>
      </c>
      <c r="E1074">
        <v>1</v>
      </c>
      <c r="F1074">
        <v>1</v>
      </c>
    </row>
    <row r="1075" spans="1:6">
      <c r="A1075">
        <v>2011</v>
      </c>
      <c r="B1075">
        <v>2012</v>
      </c>
      <c r="C1075" t="s">
        <v>22</v>
      </c>
      <c r="D1075" t="s">
        <v>25</v>
      </c>
      <c r="E1075">
        <v>1</v>
      </c>
      <c r="F1075">
        <v>0</v>
      </c>
    </row>
    <row r="1076" spans="1:6">
      <c r="A1076">
        <v>2011</v>
      </c>
      <c r="B1076">
        <v>2012</v>
      </c>
      <c r="C1076" t="s">
        <v>22</v>
      </c>
      <c r="D1076" t="s">
        <v>6</v>
      </c>
      <c r="E1076">
        <v>3</v>
      </c>
      <c r="F1076">
        <v>1</v>
      </c>
    </row>
    <row r="1077" spans="1:6">
      <c r="A1077">
        <v>2011</v>
      </c>
      <c r="B1077">
        <v>2012</v>
      </c>
      <c r="C1077" t="s">
        <v>8</v>
      </c>
      <c r="D1077" t="s">
        <v>23</v>
      </c>
      <c r="E1077">
        <v>3</v>
      </c>
      <c r="F1077">
        <v>1</v>
      </c>
    </row>
    <row r="1078" spans="1:6">
      <c r="A1078">
        <v>2011</v>
      </c>
      <c r="B1078">
        <v>2012</v>
      </c>
      <c r="C1078" t="s">
        <v>24</v>
      </c>
      <c r="D1078" t="s">
        <v>21</v>
      </c>
      <c r="E1078">
        <v>2</v>
      </c>
      <c r="F1078">
        <v>0</v>
      </c>
    </row>
    <row r="1079" spans="1:6">
      <c r="A1079">
        <v>2011</v>
      </c>
      <c r="B1079">
        <v>2012</v>
      </c>
      <c r="C1079" t="s">
        <v>26</v>
      </c>
      <c r="D1079" t="s">
        <v>28</v>
      </c>
      <c r="E1079">
        <v>1</v>
      </c>
      <c r="F1079">
        <v>0</v>
      </c>
    </row>
    <row r="1080" spans="1:6">
      <c r="A1080">
        <v>2011</v>
      </c>
      <c r="B1080">
        <v>2012</v>
      </c>
      <c r="C1080" t="s">
        <v>17</v>
      </c>
      <c r="D1080" t="s">
        <v>9</v>
      </c>
      <c r="E1080">
        <v>0</v>
      </c>
      <c r="F1080">
        <v>0</v>
      </c>
    </row>
    <row r="1081" spans="1:6">
      <c r="A1081">
        <v>2011</v>
      </c>
      <c r="B1081">
        <v>2012</v>
      </c>
      <c r="C1081" t="s">
        <v>10</v>
      </c>
      <c r="D1081" t="s">
        <v>11</v>
      </c>
      <c r="E1081">
        <v>1</v>
      </c>
      <c r="F1081">
        <v>0</v>
      </c>
    </row>
    <row r="1082" spans="1:6">
      <c r="A1082">
        <v>2011</v>
      </c>
      <c r="B1082">
        <v>2012</v>
      </c>
      <c r="C1082" t="s">
        <v>11</v>
      </c>
      <c r="D1082" t="s">
        <v>19</v>
      </c>
      <c r="E1082">
        <v>0</v>
      </c>
      <c r="F1082">
        <v>0</v>
      </c>
    </row>
    <row r="1083" spans="1:6">
      <c r="A1083">
        <v>2011</v>
      </c>
      <c r="B1083">
        <v>2012</v>
      </c>
      <c r="C1083" t="s">
        <v>7</v>
      </c>
      <c r="D1083" t="s">
        <v>13</v>
      </c>
      <c r="E1083">
        <v>1</v>
      </c>
      <c r="F1083">
        <v>5</v>
      </c>
    </row>
    <row r="1084" spans="1:6">
      <c r="A1084">
        <v>2011</v>
      </c>
      <c r="B1084">
        <v>2012</v>
      </c>
      <c r="C1084" t="s">
        <v>12</v>
      </c>
      <c r="D1084" t="s">
        <v>25</v>
      </c>
      <c r="E1084">
        <v>3</v>
      </c>
      <c r="F1084">
        <v>2</v>
      </c>
    </row>
    <row r="1085" spans="1:6">
      <c r="A1085">
        <v>2011</v>
      </c>
      <c r="B1085">
        <v>2012</v>
      </c>
      <c r="C1085" t="s">
        <v>9</v>
      </c>
      <c r="D1085" t="s">
        <v>24</v>
      </c>
      <c r="E1085">
        <v>1</v>
      </c>
      <c r="F1085">
        <v>0</v>
      </c>
    </row>
    <row r="1086" spans="1:6">
      <c r="A1086">
        <v>2011</v>
      </c>
      <c r="B1086">
        <v>2012</v>
      </c>
      <c r="C1086" t="s">
        <v>19</v>
      </c>
      <c r="D1086" t="s">
        <v>12</v>
      </c>
      <c r="E1086">
        <v>1</v>
      </c>
      <c r="F1086">
        <v>1</v>
      </c>
    </row>
    <row r="1087" spans="1:6">
      <c r="A1087">
        <v>2011</v>
      </c>
      <c r="B1087">
        <v>2012</v>
      </c>
      <c r="C1087" t="s">
        <v>21</v>
      </c>
      <c r="D1087" t="s">
        <v>7</v>
      </c>
      <c r="E1087">
        <v>1</v>
      </c>
      <c r="F1087">
        <v>2</v>
      </c>
    </row>
    <row r="1088" spans="1:6">
      <c r="A1088">
        <v>2011</v>
      </c>
      <c r="B1088">
        <v>2012</v>
      </c>
      <c r="C1088" t="s">
        <v>28</v>
      </c>
      <c r="D1088" t="s">
        <v>11</v>
      </c>
      <c r="E1088">
        <v>2</v>
      </c>
      <c r="F1088">
        <v>2</v>
      </c>
    </row>
    <row r="1089" spans="1:6">
      <c r="A1089">
        <v>2011</v>
      </c>
      <c r="B1089">
        <v>2012</v>
      </c>
      <c r="C1089" t="s">
        <v>13</v>
      </c>
      <c r="D1089" t="s">
        <v>17</v>
      </c>
      <c r="E1089">
        <v>3</v>
      </c>
      <c r="F1089">
        <v>1</v>
      </c>
    </row>
    <row r="1090" spans="1:6">
      <c r="A1090">
        <v>2011</v>
      </c>
      <c r="B1090">
        <v>2012</v>
      </c>
      <c r="C1090" t="s">
        <v>6</v>
      </c>
      <c r="D1090" t="s">
        <v>10</v>
      </c>
      <c r="E1090">
        <v>2</v>
      </c>
      <c r="F1090">
        <v>0</v>
      </c>
    </row>
    <row r="1091" spans="1:6">
      <c r="A1091">
        <v>2011</v>
      </c>
      <c r="B1091">
        <v>2012</v>
      </c>
      <c r="C1091" t="s">
        <v>11</v>
      </c>
      <c r="D1091" t="s">
        <v>8</v>
      </c>
      <c r="E1091">
        <v>1</v>
      </c>
      <c r="F1091">
        <v>4</v>
      </c>
    </row>
    <row r="1092" spans="1:6">
      <c r="A1092">
        <v>2011</v>
      </c>
      <c r="B1092">
        <v>2012</v>
      </c>
      <c r="C1092" t="s">
        <v>25</v>
      </c>
      <c r="D1092" t="s">
        <v>26</v>
      </c>
      <c r="E1092">
        <v>3</v>
      </c>
      <c r="F1092">
        <v>1</v>
      </c>
    </row>
    <row r="1093" spans="1:6">
      <c r="A1093">
        <v>2011</v>
      </c>
      <c r="B1093">
        <v>2012</v>
      </c>
      <c r="C1093" t="s">
        <v>23</v>
      </c>
      <c r="D1093" t="s">
        <v>22</v>
      </c>
      <c r="E1093">
        <v>0</v>
      </c>
      <c r="F1093">
        <v>3</v>
      </c>
    </row>
    <row r="1094" spans="1:6">
      <c r="A1094">
        <v>2011</v>
      </c>
      <c r="B1094">
        <v>2012</v>
      </c>
      <c r="C1094" t="s">
        <v>24</v>
      </c>
      <c r="D1094" t="s">
        <v>13</v>
      </c>
      <c r="E1094">
        <v>0</v>
      </c>
      <c r="F1094">
        <v>2</v>
      </c>
    </row>
    <row r="1095" spans="1:6">
      <c r="A1095">
        <v>2011</v>
      </c>
      <c r="B1095">
        <v>2012</v>
      </c>
      <c r="C1095" t="s">
        <v>21</v>
      </c>
      <c r="D1095" t="s">
        <v>9</v>
      </c>
      <c r="E1095">
        <v>0</v>
      </c>
      <c r="F1095">
        <v>1</v>
      </c>
    </row>
    <row r="1096" spans="1:6">
      <c r="A1096">
        <v>2011</v>
      </c>
      <c r="B1096">
        <v>2012</v>
      </c>
      <c r="C1096" t="s">
        <v>8</v>
      </c>
      <c r="D1096" t="s">
        <v>25</v>
      </c>
      <c r="E1096">
        <v>1</v>
      </c>
      <c r="F1096">
        <v>1</v>
      </c>
    </row>
    <row r="1097" spans="1:6">
      <c r="A1097">
        <v>2011</v>
      </c>
      <c r="B1097">
        <v>2012</v>
      </c>
      <c r="C1097" t="s">
        <v>12</v>
      </c>
      <c r="D1097" t="s">
        <v>23</v>
      </c>
      <c r="E1097">
        <v>2</v>
      </c>
      <c r="F1097">
        <v>2</v>
      </c>
    </row>
    <row r="1098" spans="1:6">
      <c r="A1098">
        <v>2011</v>
      </c>
      <c r="B1098">
        <v>2012</v>
      </c>
      <c r="C1098" t="s">
        <v>10</v>
      </c>
      <c r="D1098" t="s">
        <v>22</v>
      </c>
      <c r="E1098">
        <v>0</v>
      </c>
      <c r="F1098">
        <v>0</v>
      </c>
    </row>
    <row r="1099" spans="1:6">
      <c r="A1099">
        <v>2011</v>
      </c>
      <c r="B1099">
        <v>2012</v>
      </c>
      <c r="C1099" t="s">
        <v>17</v>
      </c>
      <c r="D1099" t="s">
        <v>28</v>
      </c>
      <c r="E1099">
        <v>2</v>
      </c>
      <c r="F1099">
        <v>2</v>
      </c>
    </row>
    <row r="1100" spans="1:6">
      <c r="A1100">
        <v>2011</v>
      </c>
      <c r="B1100">
        <v>2012</v>
      </c>
      <c r="C1100" t="s">
        <v>7</v>
      </c>
      <c r="D1100" t="s">
        <v>6</v>
      </c>
      <c r="E1100">
        <v>1</v>
      </c>
      <c r="F1100">
        <v>1</v>
      </c>
    </row>
    <row r="1101" spans="1:6">
      <c r="A1101">
        <v>2011</v>
      </c>
      <c r="B1101">
        <v>2012</v>
      </c>
      <c r="C1101" t="s">
        <v>26</v>
      </c>
      <c r="D1101" t="s">
        <v>19</v>
      </c>
      <c r="E1101">
        <v>2</v>
      </c>
      <c r="F1101">
        <v>2</v>
      </c>
    </row>
    <row r="1102" spans="1:6">
      <c r="A1102">
        <v>2011</v>
      </c>
      <c r="B1102">
        <v>2012</v>
      </c>
      <c r="C1102" t="s">
        <v>11</v>
      </c>
      <c r="D1102" t="s">
        <v>11</v>
      </c>
      <c r="E1102">
        <v>0</v>
      </c>
      <c r="F1102">
        <v>1</v>
      </c>
    </row>
    <row r="1103" spans="1:6">
      <c r="A1103">
        <v>2011</v>
      </c>
      <c r="B1103">
        <v>2012</v>
      </c>
      <c r="C1103" t="s">
        <v>10</v>
      </c>
      <c r="D1103" t="s">
        <v>26</v>
      </c>
      <c r="E1103">
        <v>3</v>
      </c>
      <c r="F1103">
        <v>2</v>
      </c>
    </row>
    <row r="1104" spans="1:6">
      <c r="A1104">
        <v>2011</v>
      </c>
      <c r="B1104">
        <v>2012</v>
      </c>
      <c r="C1104" t="s">
        <v>13</v>
      </c>
      <c r="D1104" t="s">
        <v>12</v>
      </c>
      <c r="E1104">
        <v>1</v>
      </c>
      <c r="F1104">
        <v>0</v>
      </c>
    </row>
    <row r="1105" spans="1:6">
      <c r="A1105">
        <v>2011</v>
      </c>
      <c r="B1105">
        <v>2012</v>
      </c>
      <c r="C1105" t="s">
        <v>25</v>
      </c>
      <c r="D1105" t="s">
        <v>9</v>
      </c>
      <c r="E1105">
        <v>1</v>
      </c>
      <c r="F1105">
        <v>1</v>
      </c>
    </row>
    <row r="1106" spans="1:6">
      <c r="A1106">
        <v>2011</v>
      </c>
      <c r="B1106">
        <v>2012</v>
      </c>
      <c r="C1106" t="s">
        <v>6</v>
      </c>
      <c r="D1106" t="s">
        <v>11</v>
      </c>
      <c r="E1106">
        <v>2</v>
      </c>
      <c r="F1106">
        <v>0</v>
      </c>
    </row>
    <row r="1107" spans="1:6">
      <c r="A1107">
        <v>2011</v>
      </c>
      <c r="B1107">
        <v>2012</v>
      </c>
      <c r="C1107" t="s">
        <v>19</v>
      </c>
      <c r="D1107" t="s">
        <v>17</v>
      </c>
      <c r="E1107">
        <v>1</v>
      </c>
      <c r="F1107">
        <v>1</v>
      </c>
    </row>
    <row r="1108" spans="1:6">
      <c r="A1108">
        <v>2011</v>
      </c>
      <c r="B1108">
        <v>2012</v>
      </c>
      <c r="C1108" t="s">
        <v>23</v>
      </c>
      <c r="D1108" t="s">
        <v>21</v>
      </c>
      <c r="E1108">
        <v>5</v>
      </c>
      <c r="F1108">
        <v>0</v>
      </c>
    </row>
    <row r="1109" spans="1:6">
      <c r="A1109">
        <v>2011</v>
      </c>
      <c r="B1109">
        <v>2012</v>
      </c>
      <c r="C1109" t="s">
        <v>22</v>
      </c>
      <c r="D1109" t="s">
        <v>8</v>
      </c>
      <c r="E1109">
        <v>3</v>
      </c>
      <c r="F1109">
        <v>0</v>
      </c>
    </row>
    <row r="1110" spans="1:6">
      <c r="A1110">
        <v>2011</v>
      </c>
      <c r="B1110">
        <v>2012</v>
      </c>
      <c r="C1110" t="s">
        <v>28</v>
      </c>
      <c r="D1110" t="s">
        <v>24</v>
      </c>
      <c r="E1110">
        <v>0</v>
      </c>
      <c r="F1110">
        <v>0</v>
      </c>
    </row>
    <row r="1111" spans="1:6">
      <c r="A1111">
        <v>2011</v>
      </c>
      <c r="B1111">
        <v>2012</v>
      </c>
      <c r="C1111" t="s">
        <v>11</v>
      </c>
      <c r="D1111" t="s">
        <v>7</v>
      </c>
      <c r="E1111">
        <v>0</v>
      </c>
      <c r="F1111">
        <v>1</v>
      </c>
    </row>
    <row r="1112" spans="1:6">
      <c r="A1112">
        <v>2011</v>
      </c>
      <c r="B1112">
        <v>2012</v>
      </c>
      <c r="C1112" t="s">
        <v>17</v>
      </c>
      <c r="D1112" t="s">
        <v>25</v>
      </c>
      <c r="E1112">
        <v>1</v>
      </c>
      <c r="F1112">
        <v>1</v>
      </c>
    </row>
    <row r="1113" spans="1:6">
      <c r="A1113">
        <v>2011</v>
      </c>
      <c r="B1113">
        <v>2012</v>
      </c>
      <c r="C1113" t="s">
        <v>21</v>
      </c>
      <c r="D1113" t="s">
        <v>13</v>
      </c>
      <c r="E1113">
        <v>0</v>
      </c>
      <c r="F1113">
        <v>1</v>
      </c>
    </row>
    <row r="1114" spans="1:6">
      <c r="A1114">
        <v>2011</v>
      </c>
      <c r="B1114">
        <v>2012</v>
      </c>
      <c r="C1114" t="s">
        <v>7</v>
      </c>
      <c r="D1114" t="s">
        <v>19</v>
      </c>
      <c r="E1114">
        <v>1</v>
      </c>
      <c r="F1114">
        <v>3</v>
      </c>
    </row>
    <row r="1115" spans="1:6">
      <c r="A1115">
        <v>2011</v>
      </c>
      <c r="B1115">
        <v>2012</v>
      </c>
      <c r="C1115" t="s">
        <v>24</v>
      </c>
      <c r="D1115" t="s">
        <v>11</v>
      </c>
      <c r="E1115">
        <v>2</v>
      </c>
      <c r="F1115">
        <v>1</v>
      </c>
    </row>
    <row r="1116" spans="1:6">
      <c r="A1116">
        <v>2011</v>
      </c>
      <c r="B1116">
        <v>2012</v>
      </c>
      <c r="C1116" t="s">
        <v>11</v>
      </c>
      <c r="D1116" t="s">
        <v>22</v>
      </c>
      <c r="E1116">
        <v>1</v>
      </c>
      <c r="F1116">
        <v>2</v>
      </c>
    </row>
    <row r="1117" spans="1:6">
      <c r="A1117">
        <v>2011</v>
      </c>
      <c r="B1117">
        <v>2012</v>
      </c>
      <c r="C1117" t="s">
        <v>12</v>
      </c>
      <c r="D1117" t="s">
        <v>28</v>
      </c>
      <c r="E1117">
        <v>4</v>
      </c>
      <c r="F1117">
        <v>1</v>
      </c>
    </row>
    <row r="1118" spans="1:6">
      <c r="A1118">
        <v>2011</v>
      </c>
      <c r="B1118">
        <v>2012</v>
      </c>
      <c r="C1118" t="s">
        <v>26</v>
      </c>
      <c r="D1118" t="s">
        <v>6</v>
      </c>
      <c r="E1118">
        <v>0</v>
      </c>
      <c r="F1118">
        <v>0</v>
      </c>
    </row>
    <row r="1119" spans="1:6">
      <c r="A1119">
        <v>2011</v>
      </c>
      <c r="B1119">
        <v>2012</v>
      </c>
      <c r="C1119" t="s">
        <v>8</v>
      </c>
      <c r="D1119" t="s">
        <v>10</v>
      </c>
      <c r="E1119">
        <v>4</v>
      </c>
      <c r="F1119">
        <v>0</v>
      </c>
    </row>
    <row r="1120" spans="1:6">
      <c r="A1120">
        <v>2011</v>
      </c>
      <c r="B1120">
        <v>2012</v>
      </c>
      <c r="C1120" t="s">
        <v>9</v>
      </c>
      <c r="D1120" t="s">
        <v>23</v>
      </c>
      <c r="E1120">
        <v>4</v>
      </c>
      <c r="F1120">
        <v>2</v>
      </c>
    </row>
    <row r="1121" spans="1:6">
      <c r="A1121">
        <v>2011</v>
      </c>
      <c r="B1121">
        <v>2012</v>
      </c>
      <c r="C1121" t="s">
        <v>22</v>
      </c>
      <c r="D1121" t="s">
        <v>7</v>
      </c>
      <c r="E1121">
        <v>1</v>
      </c>
      <c r="F1121">
        <v>1</v>
      </c>
    </row>
    <row r="1122" spans="1:6">
      <c r="A1122">
        <v>2011</v>
      </c>
      <c r="B1122">
        <v>2012</v>
      </c>
      <c r="C1122" t="s">
        <v>11</v>
      </c>
      <c r="D1122" t="s">
        <v>12</v>
      </c>
      <c r="E1122">
        <v>0</v>
      </c>
      <c r="F1122">
        <v>2</v>
      </c>
    </row>
    <row r="1123" spans="1:6">
      <c r="A1123">
        <v>2011</v>
      </c>
      <c r="B1123">
        <v>2012</v>
      </c>
      <c r="C1123" t="s">
        <v>23</v>
      </c>
      <c r="D1123" t="s">
        <v>26</v>
      </c>
      <c r="E1123">
        <v>4</v>
      </c>
      <c r="F1123">
        <v>1</v>
      </c>
    </row>
    <row r="1124" spans="1:6">
      <c r="A1124">
        <v>2011</v>
      </c>
      <c r="B1124">
        <v>2012</v>
      </c>
      <c r="C1124" t="s">
        <v>25</v>
      </c>
      <c r="D1124" t="s">
        <v>11</v>
      </c>
      <c r="E1124">
        <v>4</v>
      </c>
      <c r="F1124">
        <v>0</v>
      </c>
    </row>
    <row r="1125" spans="1:6">
      <c r="A1125">
        <v>2011</v>
      </c>
      <c r="B1125">
        <v>2012</v>
      </c>
      <c r="C1125" t="s">
        <v>10</v>
      </c>
      <c r="D1125" t="s">
        <v>17</v>
      </c>
      <c r="E1125">
        <v>1</v>
      </c>
      <c r="F1125">
        <v>2</v>
      </c>
    </row>
    <row r="1126" spans="1:6">
      <c r="A1126">
        <v>2011</v>
      </c>
      <c r="B1126">
        <v>2012</v>
      </c>
      <c r="C1126" t="s">
        <v>28</v>
      </c>
      <c r="D1126" t="s">
        <v>21</v>
      </c>
      <c r="E1126">
        <v>3</v>
      </c>
      <c r="F1126">
        <v>0</v>
      </c>
    </row>
    <row r="1127" spans="1:6">
      <c r="A1127">
        <v>2011</v>
      </c>
      <c r="B1127">
        <v>2012</v>
      </c>
      <c r="C1127" t="s">
        <v>19</v>
      </c>
      <c r="D1127" t="s">
        <v>24</v>
      </c>
      <c r="E1127">
        <v>0</v>
      </c>
      <c r="F1127">
        <v>1</v>
      </c>
    </row>
    <row r="1128" spans="1:6">
      <c r="A1128">
        <v>2011</v>
      </c>
      <c r="B1128">
        <v>2012</v>
      </c>
      <c r="C1128" t="s">
        <v>6</v>
      </c>
      <c r="D1128" t="s">
        <v>8</v>
      </c>
      <c r="E1128">
        <v>2</v>
      </c>
      <c r="F1128">
        <v>0</v>
      </c>
    </row>
    <row r="1129" spans="1:6">
      <c r="A1129">
        <v>2011</v>
      </c>
      <c r="B1129">
        <v>2012</v>
      </c>
      <c r="C1129" t="s">
        <v>13</v>
      </c>
      <c r="D1129" t="s">
        <v>9</v>
      </c>
      <c r="E1129">
        <v>3</v>
      </c>
      <c r="F1129">
        <v>1</v>
      </c>
    </row>
    <row r="1130" spans="1:6">
      <c r="A1130">
        <v>2011</v>
      </c>
      <c r="B1130">
        <v>2012</v>
      </c>
      <c r="C1130" t="s">
        <v>12</v>
      </c>
      <c r="D1130" t="s">
        <v>6</v>
      </c>
      <c r="E1130">
        <v>2</v>
      </c>
      <c r="F1130">
        <v>0</v>
      </c>
    </row>
    <row r="1131" spans="1:6">
      <c r="A1131">
        <v>2011</v>
      </c>
      <c r="B1131">
        <v>2012</v>
      </c>
      <c r="C1131" t="s">
        <v>26</v>
      </c>
      <c r="D1131" t="s">
        <v>8</v>
      </c>
      <c r="E1131">
        <v>2</v>
      </c>
      <c r="F1131">
        <v>1</v>
      </c>
    </row>
    <row r="1132" spans="1:6">
      <c r="A1132">
        <v>2011</v>
      </c>
      <c r="B1132">
        <v>2012</v>
      </c>
      <c r="C1132" t="s">
        <v>21</v>
      </c>
      <c r="D1132" t="s">
        <v>19</v>
      </c>
      <c r="E1132">
        <v>1</v>
      </c>
      <c r="F1132">
        <v>0</v>
      </c>
    </row>
    <row r="1133" spans="1:6">
      <c r="A1133">
        <v>2011</v>
      </c>
      <c r="B1133">
        <v>2012</v>
      </c>
      <c r="C1133" t="s">
        <v>7</v>
      </c>
      <c r="D1133" t="s">
        <v>23</v>
      </c>
      <c r="E1133">
        <v>0</v>
      </c>
      <c r="F1133">
        <v>4</v>
      </c>
    </row>
    <row r="1134" spans="1:6">
      <c r="A1134">
        <v>2011</v>
      </c>
      <c r="B1134">
        <v>2012</v>
      </c>
      <c r="C1134" t="s">
        <v>11</v>
      </c>
      <c r="D1134" t="s">
        <v>10</v>
      </c>
      <c r="E1134">
        <v>0</v>
      </c>
      <c r="F1134">
        <v>0</v>
      </c>
    </row>
    <row r="1135" spans="1:6">
      <c r="A1135">
        <v>2011</v>
      </c>
      <c r="B1135">
        <v>2012</v>
      </c>
      <c r="C1135" t="s">
        <v>9</v>
      </c>
      <c r="D1135" t="s">
        <v>28</v>
      </c>
      <c r="E1135">
        <v>2</v>
      </c>
      <c r="F1135">
        <v>2</v>
      </c>
    </row>
    <row r="1136" spans="1:6">
      <c r="A1136">
        <v>2011</v>
      </c>
      <c r="B1136">
        <v>2012</v>
      </c>
      <c r="C1136" t="s">
        <v>13</v>
      </c>
      <c r="D1136" t="s">
        <v>25</v>
      </c>
      <c r="E1136">
        <v>2</v>
      </c>
      <c r="F1136">
        <v>1</v>
      </c>
    </row>
    <row r="1137" spans="1:6">
      <c r="A1137">
        <v>2011</v>
      </c>
      <c r="B1137">
        <v>2012</v>
      </c>
      <c r="C1137" t="s">
        <v>24</v>
      </c>
      <c r="D1137" t="s">
        <v>22</v>
      </c>
      <c r="E1137">
        <v>1</v>
      </c>
      <c r="F1137">
        <v>0</v>
      </c>
    </row>
    <row r="1138" spans="1:6">
      <c r="A1138">
        <v>2011</v>
      </c>
      <c r="B1138">
        <v>2012</v>
      </c>
      <c r="C1138" t="s">
        <v>17</v>
      </c>
      <c r="D1138" t="s">
        <v>11</v>
      </c>
      <c r="E1138">
        <v>1</v>
      </c>
      <c r="F1138">
        <v>1</v>
      </c>
    </row>
    <row r="1139" spans="1:6">
      <c r="A1139">
        <v>2011</v>
      </c>
      <c r="B1139">
        <v>2012</v>
      </c>
      <c r="C1139" t="s">
        <v>23</v>
      </c>
      <c r="D1139" t="s">
        <v>11</v>
      </c>
      <c r="E1139">
        <v>0</v>
      </c>
      <c r="F1139">
        <v>0</v>
      </c>
    </row>
    <row r="1140" spans="1:6">
      <c r="A1140">
        <v>2011</v>
      </c>
      <c r="B1140">
        <v>2012</v>
      </c>
      <c r="C1140" t="s">
        <v>10</v>
      </c>
      <c r="D1140" t="s">
        <v>12</v>
      </c>
      <c r="E1140">
        <v>3</v>
      </c>
      <c r="F1140">
        <v>2</v>
      </c>
    </row>
    <row r="1141" spans="1:6">
      <c r="A1141">
        <v>2011</v>
      </c>
      <c r="B1141">
        <v>2012</v>
      </c>
      <c r="C1141" t="s">
        <v>25</v>
      </c>
      <c r="D1141" t="s">
        <v>24</v>
      </c>
      <c r="E1141">
        <v>2</v>
      </c>
      <c r="F1141">
        <v>1</v>
      </c>
    </row>
    <row r="1142" spans="1:6">
      <c r="A1142">
        <v>2011</v>
      </c>
      <c r="B1142">
        <v>2012</v>
      </c>
      <c r="C1142" t="s">
        <v>22</v>
      </c>
      <c r="D1142" t="s">
        <v>26</v>
      </c>
      <c r="E1142">
        <v>0</v>
      </c>
      <c r="F1142">
        <v>0</v>
      </c>
    </row>
    <row r="1143" spans="1:6">
      <c r="A1143">
        <v>2011</v>
      </c>
      <c r="B1143">
        <v>2012</v>
      </c>
      <c r="C1143" t="s">
        <v>6</v>
      </c>
      <c r="D1143" t="s">
        <v>17</v>
      </c>
      <c r="E1143">
        <v>7</v>
      </c>
      <c r="F1143">
        <v>1</v>
      </c>
    </row>
    <row r="1144" spans="1:6">
      <c r="A1144">
        <v>2011</v>
      </c>
      <c r="B1144">
        <v>2012</v>
      </c>
      <c r="C1144" t="s">
        <v>11</v>
      </c>
      <c r="D1144" t="s">
        <v>21</v>
      </c>
      <c r="E1144">
        <v>1</v>
      </c>
      <c r="F1144">
        <v>0</v>
      </c>
    </row>
    <row r="1145" spans="1:6">
      <c r="A1145">
        <v>2011</v>
      </c>
      <c r="B1145">
        <v>2012</v>
      </c>
      <c r="C1145" t="s">
        <v>28</v>
      </c>
      <c r="D1145" t="s">
        <v>13</v>
      </c>
      <c r="E1145">
        <v>0</v>
      </c>
      <c r="F1145">
        <v>0</v>
      </c>
    </row>
    <row r="1146" spans="1:6">
      <c r="A1146">
        <v>2011</v>
      </c>
      <c r="B1146">
        <v>2012</v>
      </c>
      <c r="C1146" t="s">
        <v>19</v>
      </c>
      <c r="D1146" t="s">
        <v>9</v>
      </c>
      <c r="E1146">
        <v>3</v>
      </c>
      <c r="F1146">
        <v>0</v>
      </c>
    </row>
    <row r="1147" spans="1:6">
      <c r="A1147">
        <v>2011</v>
      </c>
      <c r="B1147">
        <v>2012</v>
      </c>
      <c r="C1147" t="s">
        <v>8</v>
      </c>
      <c r="D1147" t="s">
        <v>7</v>
      </c>
      <c r="E1147">
        <v>3</v>
      </c>
      <c r="F1147">
        <v>1</v>
      </c>
    </row>
    <row r="1148" spans="1:6">
      <c r="A1148">
        <v>2011</v>
      </c>
      <c r="B1148">
        <v>2012</v>
      </c>
      <c r="C1148" t="s">
        <v>17</v>
      </c>
      <c r="D1148" t="s">
        <v>23</v>
      </c>
      <c r="E1148">
        <v>1</v>
      </c>
      <c r="F1148">
        <v>2</v>
      </c>
    </row>
    <row r="1149" spans="1:6">
      <c r="A1149">
        <v>2011</v>
      </c>
      <c r="B1149">
        <v>2012</v>
      </c>
      <c r="C1149" t="s">
        <v>13</v>
      </c>
      <c r="D1149" t="s">
        <v>19</v>
      </c>
      <c r="E1149">
        <v>1</v>
      </c>
      <c r="F1149">
        <v>0</v>
      </c>
    </row>
    <row r="1150" spans="1:6">
      <c r="A1150">
        <v>2011</v>
      </c>
      <c r="B1150">
        <v>2012</v>
      </c>
      <c r="C1150" t="s">
        <v>28</v>
      </c>
      <c r="D1150" t="s">
        <v>25</v>
      </c>
      <c r="E1150">
        <v>2</v>
      </c>
      <c r="F1150">
        <v>1</v>
      </c>
    </row>
    <row r="1151" spans="1:6">
      <c r="A1151">
        <v>2011</v>
      </c>
      <c r="B1151">
        <v>2012</v>
      </c>
      <c r="C1151" t="s">
        <v>7</v>
      </c>
      <c r="D1151" t="s">
        <v>26</v>
      </c>
      <c r="E1151">
        <v>1</v>
      </c>
      <c r="F1151">
        <v>3</v>
      </c>
    </row>
    <row r="1152" spans="1:6">
      <c r="A1152">
        <v>2011</v>
      </c>
      <c r="B1152">
        <v>2012</v>
      </c>
      <c r="C1152" t="s">
        <v>24</v>
      </c>
      <c r="D1152" t="s">
        <v>10</v>
      </c>
      <c r="E1152">
        <v>1</v>
      </c>
      <c r="F1152">
        <v>3</v>
      </c>
    </row>
    <row r="1153" spans="1:6">
      <c r="A1153">
        <v>2011</v>
      </c>
      <c r="B1153">
        <v>2012</v>
      </c>
      <c r="C1153" t="s">
        <v>12</v>
      </c>
      <c r="D1153" t="s">
        <v>22</v>
      </c>
      <c r="E1153">
        <v>1</v>
      </c>
      <c r="F1153">
        <v>2</v>
      </c>
    </row>
    <row r="1154" spans="1:6">
      <c r="A1154">
        <v>2011</v>
      </c>
      <c r="B1154">
        <v>2012</v>
      </c>
      <c r="C1154" t="s">
        <v>21</v>
      </c>
      <c r="D1154" t="s">
        <v>6</v>
      </c>
      <c r="E1154">
        <v>0</v>
      </c>
      <c r="F1154">
        <v>6</v>
      </c>
    </row>
    <row r="1155" spans="1:6">
      <c r="A1155">
        <v>2011</v>
      </c>
      <c r="B1155">
        <v>2012</v>
      </c>
      <c r="C1155" t="s">
        <v>11</v>
      </c>
      <c r="D1155" t="s">
        <v>8</v>
      </c>
      <c r="E1155">
        <v>1</v>
      </c>
      <c r="F1155">
        <v>4</v>
      </c>
    </row>
    <row r="1156" spans="1:6">
      <c r="A1156">
        <v>2011</v>
      </c>
      <c r="B1156">
        <v>2012</v>
      </c>
      <c r="C1156" t="s">
        <v>9</v>
      </c>
      <c r="D1156" t="s">
        <v>11</v>
      </c>
      <c r="E1156">
        <v>4</v>
      </c>
      <c r="F1156">
        <v>1</v>
      </c>
    </row>
    <row r="1157" spans="1:6">
      <c r="A1157">
        <v>2011</v>
      </c>
      <c r="B1157">
        <v>2012</v>
      </c>
      <c r="C1157" t="s">
        <v>10</v>
      </c>
      <c r="D1157" t="s">
        <v>7</v>
      </c>
      <c r="E1157">
        <v>2</v>
      </c>
      <c r="F1157">
        <v>1</v>
      </c>
    </row>
    <row r="1158" spans="1:6">
      <c r="A1158">
        <v>2011</v>
      </c>
      <c r="B1158">
        <v>2012</v>
      </c>
      <c r="C1158" t="s">
        <v>6</v>
      </c>
      <c r="D1158" t="s">
        <v>9</v>
      </c>
      <c r="E1158">
        <v>2</v>
      </c>
      <c r="F1158">
        <v>1</v>
      </c>
    </row>
    <row r="1159" spans="1:6">
      <c r="A1159">
        <v>2011</v>
      </c>
      <c r="B1159">
        <v>2012</v>
      </c>
      <c r="C1159" t="s">
        <v>26</v>
      </c>
      <c r="D1159" t="s">
        <v>11</v>
      </c>
      <c r="E1159">
        <v>2</v>
      </c>
      <c r="F1159">
        <v>0</v>
      </c>
    </row>
    <row r="1160" spans="1:6">
      <c r="A1160">
        <v>2011</v>
      </c>
      <c r="B1160">
        <v>2012</v>
      </c>
      <c r="C1160" t="s">
        <v>22</v>
      </c>
      <c r="D1160" t="s">
        <v>17</v>
      </c>
      <c r="E1160">
        <v>1</v>
      </c>
      <c r="F1160">
        <v>2</v>
      </c>
    </row>
    <row r="1161" spans="1:6">
      <c r="A1161">
        <v>2011</v>
      </c>
      <c r="B1161">
        <v>2012</v>
      </c>
      <c r="C1161" t="s">
        <v>19</v>
      </c>
      <c r="D1161" t="s">
        <v>28</v>
      </c>
      <c r="E1161">
        <v>1</v>
      </c>
      <c r="F1161">
        <v>1</v>
      </c>
    </row>
    <row r="1162" spans="1:6">
      <c r="A1162">
        <v>2011</v>
      </c>
      <c r="B1162">
        <v>2012</v>
      </c>
      <c r="C1162" t="s">
        <v>25</v>
      </c>
      <c r="D1162" t="s">
        <v>21</v>
      </c>
      <c r="E1162">
        <v>1</v>
      </c>
      <c r="F1162">
        <v>3</v>
      </c>
    </row>
    <row r="1163" spans="1:6">
      <c r="A1163">
        <v>2011</v>
      </c>
      <c r="B1163">
        <v>2012</v>
      </c>
      <c r="C1163" t="s">
        <v>8</v>
      </c>
      <c r="D1163" t="s">
        <v>12</v>
      </c>
      <c r="E1163">
        <v>2</v>
      </c>
      <c r="F1163">
        <v>0</v>
      </c>
    </row>
    <row r="1164" spans="1:6">
      <c r="A1164">
        <v>2011</v>
      </c>
      <c r="B1164">
        <v>2012</v>
      </c>
      <c r="C1164" t="s">
        <v>23</v>
      </c>
      <c r="D1164" t="s">
        <v>24</v>
      </c>
      <c r="E1164">
        <v>1</v>
      </c>
      <c r="F1164">
        <v>0</v>
      </c>
    </row>
    <row r="1165" spans="1:6">
      <c r="A1165">
        <v>2011</v>
      </c>
      <c r="B1165">
        <v>2012</v>
      </c>
      <c r="C1165" t="s">
        <v>11</v>
      </c>
      <c r="D1165" t="s">
        <v>13</v>
      </c>
      <c r="E1165">
        <v>1</v>
      </c>
      <c r="F1165">
        <v>6</v>
      </c>
    </row>
    <row r="1166" spans="1:6">
      <c r="A1166">
        <v>2011</v>
      </c>
      <c r="B1166">
        <v>2012</v>
      </c>
      <c r="C1166" t="s">
        <v>13</v>
      </c>
      <c r="D1166" t="s">
        <v>23</v>
      </c>
      <c r="E1166">
        <v>4</v>
      </c>
      <c r="F1166">
        <v>4</v>
      </c>
    </row>
    <row r="1167" spans="1:6">
      <c r="A1167">
        <v>2011</v>
      </c>
      <c r="B1167">
        <v>2012</v>
      </c>
      <c r="C1167" t="s">
        <v>24</v>
      </c>
      <c r="D1167" t="s">
        <v>6</v>
      </c>
      <c r="E1167">
        <v>0</v>
      </c>
      <c r="F1167">
        <v>1</v>
      </c>
    </row>
    <row r="1168" spans="1:6">
      <c r="A1168">
        <v>2011</v>
      </c>
      <c r="B1168">
        <v>2012</v>
      </c>
      <c r="C1168" t="s">
        <v>11</v>
      </c>
      <c r="D1168" t="s">
        <v>7</v>
      </c>
      <c r="E1168">
        <v>0</v>
      </c>
      <c r="F1168">
        <v>1</v>
      </c>
    </row>
    <row r="1169" spans="1:6">
      <c r="A1169">
        <v>2011</v>
      </c>
      <c r="B1169">
        <v>2012</v>
      </c>
      <c r="C1169" t="s">
        <v>19</v>
      </c>
      <c r="D1169" t="s">
        <v>25</v>
      </c>
      <c r="E1169">
        <v>0</v>
      </c>
      <c r="F1169">
        <v>3</v>
      </c>
    </row>
    <row r="1170" spans="1:6">
      <c r="A1170">
        <v>2011</v>
      </c>
      <c r="B1170">
        <v>2012</v>
      </c>
      <c r="C1170" t="s">
        <v>12</v>
      </c>
      <c r="D1170" t="s">
        <v>26</v>
      </c>
      <c r="E1170">
        <v>0</v>
      </c>
      <c r="F1170">
        <v>2</v>
      </c>
    </row>
    <row r="1171" spans="1:6">
      <c r="A1171">
        <v>2011</v>
      </c>
      <c r="B1171">
        <v>2012</v>
      </c>
      <c r="C1171" t="s">
        <v>28</v>
      </c>
      <c r="D1171" t="s">
        <v>11</v>
      </c>
      <c r="E1171">
        <v>2</v>
      </c>
      <c r="F1171">
        <v>1</v>
      </c>
    </row>
    <row r="1172" spans="1:6">
      <c r="A1172">
        <v>2011</v>
      </c>
      <c r="B1172">
        <v>2012</v>
      </c>
      <c r="C1172" t="s">
        <v>21</v>
      </c>
      <c r="D1172" t="s">
        <v>10</v>
      </c>
      <c r="E1172">
        <v>1</v>
      </c>
      <c r="F1172">
        <v>4</v>
      </c>
    </row>
    <row r="1173" spans="1:6">
      <c r="A1173">
        <v>2011</v>
      </c>
      <c r="B1173">
        <v>2012</v>
      </c>
      <c r="C1173" t="s">
        <v>9</v>
      </c>
      <c r="D1173" t="s">
        <v>22</v>
      </c>
      <c r="E1173">
        <v>2</v>
      </c>
      <c r="F1173">
        <v>1</v>
      </c>
    </row>
    <row r="1174" spans="1:6">
      <c r="A1174">
        <v>2011</v>
      </c>
      <c r="B1174">
        <v>2012</v>
      </c>
      <c r="C1174" t="s">
        <v>17</v>
      </c>
      <c r="D1174" t="s">
        <v>8</v>
      </c>
      <c r="E1174">
        <v>1</v>
      </c>
      <c r="F1174">
        <v>1</v>
      </c>
    </row>
    <row r="1175" spans="1:6">
      <c r="A1175">
        <v>2011</v>
      </c>
      <c r="B1175">
        <v>2012</v>
      </c>
      <c r="C1175" t="s">
        <v>10</v>
      </c>
      <c r="D1175" t="s">
        <v>13</v>
      </c>
      <c r="E1175">
        <v>1</v>
      </c>
      <c r="F1175">
        <v>3</v>
      </c>
    </row>
    <row r="1176" spans="1:6">
      <c r="A1176">
        <v>2011</v>
      </c>
      <c r="B1176">
        <v>2012</v>
      </c>
      <c r="C1176" t="s">
        <v>11</v>
      </c>
      <c r="D1176" t="s">
        <v>19</v>
      </c>
      <c r="E1176">
        <v>1</v>
      </c>
      <c r="F1176">
        <v>1</v>
      </c>
    </row>
    <row r="1177" spans="1:6">
      <c r="A1177">
        <v>2011</v>
      </c>
      <c r="B1177">
        <v>2012</v>
      </c>
      <c r="C1177" t="s">
        <v>23</v>
      </c>
      <c r="D1177" t="s">
        <v>25</v>
      </c>
      <c r="E1177">
        <v>4</v>
      </c>
      <c r="F1177">
        <v>1</v>
      </c>
    </row>
    <row r="1178" spans="1:6">
      <c r="A1178">
        <v>2011</v>
      </c>
      <c r="B1178">
        <v>2012</v>
      </c>
      <c r="C1178" t="s">
        <v>26</v>
      </c>
      <c r="D1178" t="s">
        <v>24</v>
      </c>
      <c r="E1178">
        <v>2</v>
      </c>
      <c r="F1178">
        <v>2</v>
      </c>
    </row>
    <row r="1179" spans="1:6">
      <c r="A1179">
        <v>2011</v>
      </c>
      <c r="B1179">
        <v>2012</v>
      </c>
      <c r="C1179" t="s">
        <v>11</v>
      </c>
      <c r="D1179" t="s">
        <v>17</v>
      </c>
      <c r="E1179">
        <v>1</v>
      </c>
      <c r="F1179">
        <v>2</v>
      </c>
    </row>
    <row r="1180" spans="1:6">
      <c r="A1180">
        <v>2011</v>
      </c>
      <c r="B1180">
        <v>2012</v>
      </c>
      <c r="C1180" t="s">
        <v>6</v>
      </c>
      <c r="D1180" t="s">
        <v>28</v>
      </c>
      <c r="E1180">
        <v>2</v>
      </c>
      <c r="F1180">
        <v>1</v>
      </c>
    </row>
    <row r="1181" spans="1:6">
      <c r="A1181">
        <v>2011</v>
      </c>
      <c r="B1181">
        <v>2012</v>
      </c>
      <c r="C1181" t="s">
        <v>22</v>
      </c>
      <c r="D1181" t="s">
        <v>21</v>
      </c>
      <c r="E1181">
        <v>0</v>
      </c>
      <c r="F1181">
        <v>0</v>
      </c>
    </row>
    <row r="1182" spans="1:6">
      <c r="A1182">
        <v>2011</v>
      </c>
      <c r="B1182">
        <v>2012</v>
      </c>
      <c r="C1182" t="s">
        <v>8</v>
      </c>
      <c r="D1182" t="s">
        <v>9</v>
      </c>
      <c r="E1182">
        <v>3</v>
      </c>
      <c r="F1182">
        <v>0</v>
      </c>
    </row>
    <row r="1183" spans="1:6">
      <c r="A1183">
        <v>2011</v>
      </c>
      <c r="B1183">
        <v>2012</v>
      </c>
      <c r="C1183" t="s">
        <v>7</v>
      </c>
      <c r="D1183" t="s">
        <v>12</v>
      </c>
      <c r="E1183">
        <v>1</v>
      </c>
      <c r="F1183">
        <v>1</v>
      </c>
    </row>
    <row r="1184" spans="1:6">
      <c r="A1184">
        <v>2011</v>
      </c>
      <c r="B1184">
        <v>2012</v>
      </c>
      <c r="C1184" t="s">
        <v>21</v>
      </c>
      <c r="D1184" t="s">
        <v>26</v>
      </c>
      <c r="E1184">
        <v>1</v>
      </c>
      <c r="F1184">
        <v>2</v>
      </c>
    </row>
    <row r="1185" spans="1:6">
      <c r="A1185">
        <v>2011</v>
      </c>
      <c r="B1185">
        <v>2012</v>
      </c>
      <c r="C1185" t="s">
        <v>28</v>
      </c>
      <c r="D1185" t="s">
        <v>23</v>
      </c>
      <c r="E1185">
        <v>1</v>
      </c>
      <c r="F1185">
        <v>3</v>
      </c>
    </row>
    <row r="1186" spans="1:6">
      <c r="A1186">
        <v>2011</v>
      </c>
      <c r="B1186">
        <v>2012</v>
      </c>
      <c r="C1186" t="s">
        <v>25</v>
      </c>
      <c r="D1186" t="s">
        <v>11</v>
      </c>
      <c r="E1186">
        <v>4</v>
      </c>
      <c r="F1186">
        <v>0</v>
      </c>
    </row>
    <row r="1187" spans="1:6">
      <c r="A1187">
        <v>2011</v>
      </c>
      <c r="B1187">
        <v>2012</v>
      </c>
      <c r="C1187" t="s">
        <v>19</v>
      </c>
      <c r="D1187" t="s">
        <v>22</v>
      </c>
      <c r="E1187">
        <v>2</v>
      </c>
      <c r="F1187">
        <v>2</v>
      </c>
    </row>
    <row r="1188" spans="1:6">
      <c r="A1188">
        <v>2011</v>
      </c>
      <c r="B1188">
        <v>2012</v>
      </c>
      <c r="C1188" t="s">
        <v>13</v>
      </c>
      <c r="D1188" t="s">
        <v>6</v>
      </c>
      <c r="E1188">
        <v>1</v>
      </c>
      <c r="F1188">
        <v>0</v>
      </c>
    </row>
    <row r="1189" spans="1:6">
      <c r="A1189">
        <v>2011</v>
      </c>
      <c r="B1189">
        <v>2012</v>
      </c>
      <c r="C1189" t="s">
        <v>24</v>
      </c>
      <c r="D1189" t="s">
        <v>8</v>
      </c>
      <c r="E1189">
        <v>4</v>
      </c>
      <c r="F1189">
        <v>1</v>
      </c>
    </row>
    <row r="1190" spans="1:6">
      <c r="A1190">
        <v>2011</v>
      </c>
      <c r="B1190">
        <v>2012</v>
      </c>
      <c r="C1190" t="s">
        <v>17</v>
      </c>
      <c r="D1190" t="s">
        <v>7</v>
      </c>
      <c r="E1190">
        <v>4</v>
      </c>
      <c r="F1190">
        <v>0</v>
      </c>
    </row>
    <row r="1191" spans="1:6">
      <c r="A1191">
        <v>2011</v>
      </c>
      <c r="B1191">
        <v>2012</v>
      </c>
      <c r="C1191" t="s">
        <v>12</v>
      </c>
      <c r="D1191" t="s">
        <v>11</v>
      </c>
      <c r="E1191">
        <v>3</v>
      </c>
      <c r="F1191">
        <v>1</v>
      </c>
    </row>
    <row r="1192" spans="1:6">
      <c r="A1192">
        <v>2011</v>
      </c>
      <c r="B1192">
        <v>2012</v>
      </c>
      <c r="C1192" t="s">
        <v>9</v>
      </c>
      <c r="D1192" t="s">
        <v>10</v>
      </c>
      <c r="E1192">
        <v>2</v>
      </c>
      <c r="F1192">
        <v>0</v>
      </c>
    </row>
    <row r="1193" spans="1:6">
      <c r="A1193">
        <v>2011</v>
      </c>
      <c r="B1193">
        <v>2012</v>
      </c>
      <c r="C1193" t="s">
        <v>23</v>
      </c>
      <c r="D1193" t="s">
        <v>19</v>
      </c>
      <c r="E1193">
        <v>4</v>
      </c>
      <c r="F1193">
        <v>1</v>
      </c>
    </row>
    <row r="1194" spans="1:6">
      <c r="A1194">
        <v>2011</v>
      </c>
      <c r="B1194">
        <v>2012</v>
      </c>
      <c r="C1194" t="s">
        <v>8</v>
      </c>
      <c r="D1194" t="s">
        <v>13</v>
      </c>
      <c r="E1194">
        <v>1</v>
      </c>
      <c r="F1194">
        <v>2</v>
      </c>
    </row>
    <row r="1195" spans="1:6">
      <c r="A1195">
        <v>2011</v>
      </c>
      <c r="B1195">
        <v>2012</v>
      </c>
      <c r="C1195" t="s">
        <v>7</v>
      </c>
      <c r="D1195" t="s">
        <v>9</v>
      </c>
      <c r="E1195">
        <v>1</v>
      </c>
      <c r="F1195">
        <v>0</v>
      </c>
    </row>
    <row r="1196" spans="1:6">
      <c r="A1196">
        <v>2011</v>
      </c>
      <c r="B1196">
        <v>2012</v>
      </c>
      <c r="C1196" t="s">
        <v>11</v>
      </c>
      <c r="D1196" t="s">
        <v>24</v>
      </c>
      <c r="E1196">
        <v>0</v>
      </c>
      <c r="F1196">
        <v>2</v>
      </c>
    </row>
    <row r="1197" spans="1:6">
      <c r="A1197">
        <v>2011</v>
      </c>
      <c r="B1197">
        <v>2012</v>
      </c>
      <c r="C1197" t="s">
        <v>10</v>
      </c>
      <c r="D1197" t="s">
        <v>28</v>
      </c>
      <c r="E1197">
        <v>1</v>
      </c>
      <c r="F1197">
        <v>2</v>
      </c>
    </row>
    <row r="1198" spans="1:6">
      <c r="A1198">
        <v>2011</v>
      </c>
      <c r="B1198">
        <v>2012</v>
      </c>
      <c r="C1198" t="s">
        <v>12</v>
      </c>
      <c r="D1198" t="s">
        <v>21</v>
      </c>
      <c r="E1198">
        <v>3</v>
      </c>
      <c r="F1198">
        <v>3</v>
      </c>
    </row>
    <row r="1199" spans="1:6">
      <c r="A1199">
        <v>2011</v>
      </c>
      <c r="B1199">
        <v>2012</v>
      </c>
      <c r="C1199" t="s">
        <v>6</v>
      </c>
      <c r="D1199" t="s">
        <v>25</v>
      </c>
      <c r="E1199">
        <v>0</v>
      </c>
      <c r="F1199">
        <v>0</v>
      </c>
    </row>
    <row r="1200" spans="1:6">
      <c r="A1200">
        <v>2011</v>
      </c>
      <c r="B1200">
        <v>2012</v>
      </c>
      <c r="C1200" t="s">
        <v>22</v>
      </c>
      <c r="D1200" t="s">
        <v>11</v>
      </c>
      <c r="E1200">
        <v>3</v>
      </c>
      <c r="F1200">
        <v>0</v>
      </c>
    </row>
    <row r="1201" spans="1:6">
      <c r="A1201">
        <v>2011</v>
      </c>
      <c r="B1201">
        <v>2012</v>
      </c>
      <c r="C1201" t="s">
        <v>26</v>
      </c>
      <c r="D1201" t="s">
        <v>17</v>
      </c>
      <c r="E1201">
        <v>0</v>
      </c>
      <c r="F1201">
        <v>0</v>
      </c>
    </row>
    <row r="1202" spans="1:6">
      <c r="A1202">
        <v>2011</v>
      </c>
      <c r="B1202">
        <v>2012</v>
      </c>
      <c r="C1202" t="s">
        <v>25</v>
      </c>
      <c r="D1202" t="s">
        <v>10</v>
      </c>
      <c r="E1202">
        <v>0</v>
      </c>
      <c r="F1202">
        <v>0</v>
      </c>
    </row>
    <row r="1203" spans="1:6">
      <c r="A1203">
        <v>2011</v>
      </c>
      <c r="B1203">
        <v>2012</v>
      </c>
      <c r="C1203" t="s">
        <v>17</v>
      </c>
      <c r="D1203" t="s">
        <v>12</v>
      </c>
      <c r="E1203">
        <v>0</v>
      </c>
      <c r="F1203">
        <v>1</v>
      </c>
    </row>
    <row r="1204" spans="1:6">
      <c r="A1204">
        <v>2011</v>
      </c>
      <c r="B1204">
        <v>2012</v>
      </c>
      <c r="C1204" t="s">
        <v>19</v>
      </c>
      <c r="D1204" t="s">
        <v>6</v>
      </c>
      <c r="E1204">
        <v>1</v>
      </c>
      <c r="F1204">
        <v>2</v>
      </c>
    </row>
    <row r="1205" spans="1:6">
      <c r="A1205">
        <v>2011</v>
      </c>
      <c r="B1205">
        <v>2012</v>
      </c>
      <c r="C1205" t="s">
        <v>24</v>
      </c>
      <c r="D1205" t="s">
        <v>7</v>
      </c>
      <c r="E1205">
        <v>1</v>
      </c>
      <c r="F1205">
        <v>1</v>
      </c>
    </row>
    <row r="1206" spans="1:6">
      <c r="A1206">
        <v>2011</v>
      </c>
      <c r="B1206">
        <v>2012</v>
      </c>
      <c r="C1206" t="s">
        <v>21</v>
      </c>
      <c r="D1206" t="s">
        <v>11</v>
      </c>
      <c r="E1206">
        <v>1</v>
      </c>
      <c r="F1206">
        <v>2</v>
      </c>
    </row>
    <row r="1207" spans="1:6">
      <c r="A1207">
        <v>2011</v>
      </c>
      <c r="B1207">
        <v>2012</v>
      </c>
      <c r="C1207" t="s">
        <v>11</v>
      </c>
      <c r="D1207" t="s">
        <v>23</v>
      </c>
      <c r="E1207">
        <v>1</v>
      </c>
      <c r="F1207">
        <v>1</v>
      </c>
    </row>
    <row r="1208" spans="1:6">
      <c r="A1208">
        <v>2011</v>
      </c>
      <c r="B1208">
        <v>2012</v>
      </c>
      <c r="C1208" t="s">
        <v>13</v>
      </c>
      <c r="D1208" t="s">
        <v>22</v>
      </c>
      <c r="E1208">
        <v>2</v>
      </c>
      <c r="F1208">
        <v>0</v>
      </c>
    </row>
    <row r="1209" spans="1:6">
      <c r="A1209">
        <v>2011</v>
      </c>
      <c r="B1209">
        <v>2012</v>
      </c>
      <c r="C1209" t="s">
        <v>28</v>
      </c>
      <c r="D1209" t="s">
        <v>8</v>
      </c>
      <c r="E1209">
        <v>1</v>
      </c>
      <c r="F1209">
        <v>1</v>
      </c>
    </row>
    <row r="1210" spans="1:6">
      <c r="A1210">
        <v>2011</v>
      </c>
      <c r="B1210">
        <v>2012</v>
      </c>
      <c r="C1210" t="s">
        <v>9</v>
      </c>
      <c r="D1210" t="s">
        <v>26</v>
      </c>
      <c r="E1210">
        <v>0</v>
      </c>
      <c r="F1210">
        <v>0</v>
      </c>
    </row>
    <row r="1211" spans="1:6">
      <c r="A1211">
        <v>2011</v>
      </c>
      <c r="B1211">
        <v>2012</v>
      </c>
      <c r="C1211" t="s">
        <v>11</v>
      </c>
      <c r="D1211" t="s">
        <v>13</v>
      </c>
      <c r="E1211">
        <v>2</v>
      </c>
      <c r="F1211">
        <v>5</v>
      </c>
    </row>
    <row r="1212" spans="1:6">
      <c r="A1212">
        <v>2011</v>
      </c>
      <c r="B1212">
        <v>2012</v>
      </c>
      <c r="C1212" t="s">
        <v>10</v>
      </c>
      <c r="D1212" t="s">
        <v>19</v>
      </c>
      <c r="E1212">
        <v>3</v>
      </c>
      <c r="F1212">
        <v>1</v>
      </c>
    </row>
    <row r="1213" spans="1:6">
      <c r="A1213">
        <v>2011</v>
      </c>
      <c r="B1213">
        <v>2012</v>
      </c>
      <c r="C1213" t="s">
        <v>12</v>
      </c>
      <c r="D1213" t="s">
        <v>9</v>
      </c>
      <c r="E1213">
        <v>1</v>
      </c>
      <c r="F1213">
        <v>0</v>
      </c>
    </row>
    <row r="1214" spans="1:6">
      <c r="A1214">
        <v>2011</v>
      </c>
      <c r="B1214">
        <v>2012</v>
      </c>
      <c r="C1214" t="s">
        <v>7</v>
      </c>
      <c r="D1214" t="s">
        <v>25</v>
      </c>
      <c r="E1214">
        <v>0</v>
      </c>
      <c r="F1214">
        <v>0</v>
      </c>
    </row>
    <row r="1215" spans="1:6">
      <c r="A1215">
        <v>2011</v>
      </c>
      <c r="B1215">
        <v>2012</v>
      </c>
      <c r="C1215" t="s">
        <v>17</v>
      </c>
      <c r="D1215" t="s">
        <v>24</v>
      </c>
      <c r="E1215">
        <v>2</v>
      </c>
      <c r="F1215">
        <v>3</v>
      </c>
    </row>
    <row r="1216" spans="1:6">
      <c r="A1216">
        <v>2011</v>
      </c>
      <c r="B1216">
        <v>2012</v>
      </c>
      <c r="C1216" t="s">
        <v>6</v>
      </c>
      <c r="D1216" t="s">
        <v>23</v>
      </c>
      <c r="E1216">
        <v>2</v>
      </c>
      <c r="F1216">
        <v>0</v>
      </c>
    </row>
    <row r="1217" spans="1:6">
      <c r="A1217">
        <v>2011</v>
      </c>
      <c r="B1217">
        <v>2012</v>
      </c>
      <c r="C1217" t="s">
        <v>26</v>
      </c>
      <c r="D1217" t="s">
        <v>11</v>
      </c>
      <c r="E1217">
        <v>4</v>
      </c>
      <c r="F1217">
        <v>1</v>
      </c>
    </row>
    <row r="1218" spans="1:6">
      <c r="A1218">
        <v>2011</v>
      </c>
      <c r="B1218">
        <v>2012</v>
      </c>
      <c r="C1218" t="s">
        <v>22</v>
      </c>
      <c r="D1218" t="s">
        <v>28</v>
      </c>
      <c r="E1218">
        <v>0</v>
      </c>
      <c r="F1218">
        <v>0</v>
      </c>
    </row>
    <row r="1219" spans="1:6">
      <c r="A1219">
        <v>2011</v>
      </c>
      <c r="B1219">
        <v>2012</v>
      </c>
      <c r="C1219" t="s">
        <v>8</v>
      </c>
      <c r="D1219" t="s">
        <v>21</v>
      </c>
      <c r="E1219">
        <v>4</v>
      </c>
      <c r="F1219">
        <v>0</v>
      </c>
    </row>
    <row r="1220" spans="1:6">
      <c r="A1220">
        <v>2011</v>
      </c>
      <c r="B1220">
        <v>2012</v>
      </c>
      <c r="C1220" t="s">
        <v>24</v>
      </c>
      <c r="D1220" t="s">
        <v>12</v>
      </c>
      <c r="E1220">
        <v>1</v>
      </c>
      <c r="F1220">
        <v>4</v>
      </c>
    </row>
    <row r="1221" spans="1:6">
      <c r="A1221">
        <v>2011</v>
      </c>
      <c r="B1221">
        <v>2012</v>
      </c>
      <c r="C1221" t="s">
        <v>11</v>
      </c>
      <c r="D1221" t="s">
        <v>6</v>
      </c>
      <c r="E1221">
        <v>1</v>
      </c>
      <c r="F1221">
        <v>4</v>
      </c>
    </row>
    <row r="1222" spans="1:6">
      <c r="A1222">
        <v>2011</v>
      </c>
      <c r="B1222">
        <v>2012</v>
      </c>
      <c r="C1222" t="s">
        <v>19</v>
      </c>
      <c r="D1222" t="s">
        <v>8</v>
      </c>
      <c r="E1222">
        <v>2</v>
      </c>
      <c r="F1222">
        <v>3</v>
      </c>
    </row>
    <row r="1223" spans="1:6">
      <c r="A1223">
        <v>2011</v>
      </c>
      <c r="B1223">
        <v>2012</v>
      </c>
      <c r="C1223" t="s">
        <v>28</v>
      </c>
      <c r="D1223" t="s">
        <v>7</v>
      </c>
      <c r="E1223">
        <v>1</v>
      </c>
      <c r="F1223">
        <v>0</v>
      </c>
    </row>
    <row r="1224" spans="1:6">
      <c r="A1224">
        <v>2011</v>
      </c>
      <c r="B1224">
        <v>2012</v>
      </c>
      <c r="C1224" t="s">
        <v>13</v>
      </c>
      <c r="D1224" t="s">
        <v>26</v>
      </c>
      <c r="E1224">
        <v>4</v>
      </c>
      <c r="F1224">
        <v>0</v>
      </c>
    </row>
    <row r="1225" spans="1:6">
      <c r="A1225">
        <v>2011</v>
      </c>
      <c r="B1225">
        <v>2012</v>
      </c>
      <c r="C1225" t="s">
        <v>9</v>
      </c>
      <c r="D1225" t="s">
        <v>11</v>
      </c>
      <c r="E1225">
        <v>2</v>
      </c>
      <c r="F1225">
        <v>1</v>
      </c>
    </row>
    <row r="1226" spans="1:6">
      <c r="A1226">
        <v>2011</v>
      </c>
      <c r="B1226">
        <v>2012</v>
      </c>
      <c r="C1226" t="s">
        <v>21</v>
      </c>
      <c r="D1226" t="s">
        <v>17</v>
      </c>
      <c r="E1226">
        <v>3</v>
      </c>
      <c r="F1226">
        <v>1</v>
      </c>
    </row>
    <row r="1227" spans="1:6">
      <c r="A1227">
        <v>2011</v>
      </c>
      <c r="B1227">
        <v>2012</v>
      </c>
      <c r="C1227" t="s">
        <v>23</v>
      </c>
      <c r="D1227" t="s">
        <v>10</v>
      </c>
      <c r="E1227">
        <v>3</v>
      </c>
      <c r="F1227">
        <v>2</v>
      </c>
    </row>
    <row r="1228" spans="1:6">
      <c r="A1228">
        <v>2011</v>
      </c>
      <c r="B1228">
        <v>2012</v>
      </c>
      <c r="C1228" t="s">
        <v>25</v>
      </c>
      <c r="D1228" t="s">
        <v>22</v>
      </c>
      <c r="E1228">
        <v>0</v>
      </c>
      <c r="F1228">
        <v>3</v>
      </c>
    </row>
    <row r="1229" spans="1:6">
      <c r="A1229">
        <v>2012</v>
      </c>
      <c r="B1229">
        <v>2013</v>
      </c>
      <c r="C1229" t="s">
        <v>13</v>
      </c>
      <c r="D1229" t="s">
        <v>19</v>
      </c>
      <c r="E1229">
        <v>2</v>
      </c>
      <c r="F1229">
        <v>1</v>
      </c>
    </row>
    <row r="1230" spans="1:6">
      <c r="A1230">
        <v>2012</v>
      </c>
      <c r="B1230">
        <v>2013</v>
      </c>
      <c r="C1230" t="s">
        <v>22</v>
      </c>
      <c r="D1230" t="s">
        <v>17</v>
      </c>
      <c r="E1230">
        <v>2</v>
      </c>
      <c r="F1230">
        <v>1</v>
      </c>
    </row>
    <row r="1231" spans="1:6">
      <c r="A1231">
        <v>2012</v>
      </c>
      <c r="B1231">
        <v>2013</v>
      </c>
      <c r="C1231" t="s">
        <v>26</v>
      </c>
      <c r="D1231" t="s">
        <v>25</v>
      </c>
      <c r="E1231">
        <v>1</v>
      </c>
      <c r="F1231">
        <v>1</v>
      </c>
    </row>
    <row r="1232" spans="1:6">
      <c r="A1232">
        <v>2012</v>
      </c>
      <c r="B1232">
        <v>2013</v>
      </c>
      <c r="C1232" t="s">
        <v>28</v>
      </c>
      <c r="D1232" t="s">
        <v>29</v>
      </c>
      <c r="E1232">
        <v>0</v>
      </c>
      <c r="F1232">
        <v>2</v>
      </c>
    </row>
    <row r="1233" spans="1:6">
      <c r="A1233">
        <v>2012</v>
      </c>
      <c r="B1233">
        <v>2013</v>
      </c>
      <c r="C1233" t="s">
        <v>7</v>
      </c>
      <c r="D1233" t="s">
        <v>24</v>
      </c>
      <c r="E1233">
        <v>0</v>
      </c>
      <c r="F1233">
        <v>1</v>
      </c>
    </row>
    <row r="1234" spans="1:6">
      <c r="A1234">
        <v>2012</v>
      </c>
      <c r="B1234">
        <v>2013</v>
      </c>
      <c r="C1234" t="s">
        <v>30</v>
      </c>
      <c r="D1234" t="s">
        <v>6</v>
      </c>
      <c r="E1234">
        <v>0</v>
      </c>
      <c r="F1234">
        <v>3</v>
      </c>
    </row>
    <row r="1235" spans="1:6">
      <c r="A1235">
        <v>2012</v>
      </c>
      <c r="B1235">
        <v>2013</v>
      </c>
      <c r="C1235" t="s">
        <v>20</v>
      </c>
      <c r="D1235" t="s">
        <v>12</v>
      </c>
      <c r="E1235">
        <v>2</v>
      </c>
      <c r="F1235">
        <v>1</v>
      </c>
    </row>
    <row r="1236" spans="1:6">
      <c r="A1236">
        <v>2012</v>
      </c>
      <c r="B1236">
        <v>2013</v>
      </c>
      <c r="C1236" t="s">
        <v>23</v>
      </c>
      <c r="D1236" t="s">
        <v>10</v>
      </c>
      <c r="E1236">
        <v>0</v>
      </c>
      <c r="F1236">
        <v>1</v>
      </c>
    </row>
    <row r="1237" spans="1:6">
      <c r="A1237">
        <v>2012</v>
      </c>
      <c r="B1237">
        <v>2013</v>
      </c>
      <c r="C1237" t="s">
        <v>9</v>
      </c>
      <c r="D1237" t="s">
        <v>8</v>
      </c>
      <c r="E1237">
        <v>2</v>
      </c>
      <c r="F1237">
        <v>2</v>
      </c>
    </row>
    <row r="1238" spans="1:6">
      <c r="A1238">
        <v>2012</v>
      </c>
      <c r="B1238">
        <v>2013</v>
      </c>
      <c r="C1238" t="s">
        <v>25</v>
      </c>
      <c r="D1238" t="s">
        <v>30</v>
      </c>
      <c r="E1238">
        <v>0</v>
      </c>
      <c r="F1238">
        <v>1</v>
      </c>
    </row>
    <row r="1239" spans="1:6">
      <c r="A1239">
        <v>2012</v>
      </c>
      <c r="B1239">
        <v>2013</v>
      </c>
      <c r="C1239" t="s">
        <v>8</v>
      </c>
      <c r="D1239" t="s">
        <v>28</v>
      </c>
      <c r="E1239">
        <v>3</v>
      </c>
      <c r="F1239">
        <v>1</v>
      </c>
    </row>
    <row r="1240" spans="1:6">
      <c r="A1240">
        <v>2012</v>
      </c>
      <c r="B1240">
        <v>2013</v>
      </c>
      <c r="C1240" t="s">
        <v>12</v>
      </c>
      <c r="D1240" t="s">
        <v>26</v>
      </c>
      <c r="E1240">
        <v>2</v>
      </c>
      <c r="F1240">
        <v>0</v>
      </c>
    </row>
    <row r="1241" spans="1:6">
      <c r="A1241">
        <v>2012</v>
      </c>
      <c r="B1241">
        <v>2013</v>
      </c>
      <c r="C1241" t="s">
        <v>19</v>
      </c>
      <c r="D1241" t="s">
        <v>7</v>
      </c>
      <c r="E1241">
        <v>2</v>
      </c>
      <c r="F1241">
        <v>0</v>
      </c>
    </row>
    <row r="1242" spans="1:6">
      <c r="A1242">
        <v>2012</v>
      </c>
      <c r="B1242">
        <v>2013</v>
      </c>
      <c r="C1242" t="s">
        <v>24</v>
      </c>
      <c r="D1242" t="s">
        <v>13</v>
      </c>
      <c r="E1242">
        <v>1</v>
      </c>
      <c r="F1242">
        <v>1</v>
      </c>
    </row>
    <row r="1243" spans="1:6">
      <c r="A1243">
        <v>2012</v>
      </c>
      <c r="B1243">
        <v>2013</v>
      </c>
      <c r="C1243" t="s">
        <v>17</v>
      </c>
      <c r="D1243" t="s">
        <v>20</v>
      </c>
      <c r="E1243">
        <v>0</v>
      </c>
      <c r="F1243">
        <v>4</v>
      </c>
    </row>
    <row r="1244" spans="1:6">
      <c r="A1244">
        <v>2012</v>
      </c>
      <c r="B1244">
        <v>2013</v>
      </c>
      <c r="C1244" t="s">
        <v>29</v>
      </c>
      <c r="D1244" t="s">
        <v>22</v>
      </c>
      <c r="E1244">
        <v>0</v>
      </c>
      <c r="F1244">
        <v>0</v>
      </c>
    </row>
    <row r="1245" spans="1:6">
      <c r="A1245">
        <v>2012</v>
      </c>
      <c r="B1245">
        <v>2013</v>
      </c>
      <c r="C1245" t="s">
        <v>10</v>
      </c>
      <c r="D1245" t="s">
        <v>9</v>
      </c>
      <c r="E1245">
        <v>0</v>
      </c>
      <c r="F1245">
        <v>4</v>
      </c>
    </row>
    <row r="1246" spans="1:6">
      <c r="A1246">
        <v>2012</v>
      </c>
      <c r="B1246">
        <v>2013</v>
      </c>
      <c r="C1246" t="s">
        <v>6</v>
      </c>
      <c r="D1246" t="s">
        <v>23</v>
      </c>
      <c r="E1246">
        <v>6</v>
      </c>
      <c r="F1246">
        <v>1</v>
      </c>
    </row>
    <row r="1247" spans="1:6">
      <c r="A1247">
        <v>2012</v>
      </c>
      <c r="B1247">
        <v>2013</v>
      </c>
      <c r="C1247" t="s">
        <v>28</v>
      </c>
      <c r="D1247" t="s">
        <v>10</v>
      </c>
      <c r="E1247">
        <v>0</v>
      </c>
      <c r="F1247">
        <v>0</v>
      </c>
    </row>
    <row r="1248" spans="1:6">
      <c r="A1248">
        <v>2012</v>
      </c>
      <c r="B1248">
        <v>2013</v>
      </c>
      <c r="C1248" t="s">
        <v>13</v>
      </c>
      <c r="D1248" t="s">
        <v>12</v>
      </c>
      <c r="E1248">
        <v>3</v>
      </c>
      <c r="F1248">
        <v>0</v>
      </c>
    </row>
    <row r="1249" spans="1:6">
      <c r="A1249">
        <v>2012</v>
      </c>
      <c r="B1249">
        <v>2013</v>
      </c>
      <c r="C1249" t="s">
        <v>6</v>
      </c>
      <c r="D1249" t="s">
        <v>25</v>
      </c>
      <c r="E1249">
        <v>3</v>
      </c>
      <c r="F1249">
        <v>1</v>
      </c>
    </row>
    <row r="1250" spans="1:6">
      <c r="A1250">
        <v>2012</v>
      </c>
      <c r="B1250">
        <v>2013</v>
      </c>
      <c r="C1250" t="s">
        <v>22</v>
      </c>
      <c r="D1250" t="s">
        <v>24</v>
      </c>
      <c r="E1250">
        <v>2</v>
      </c>
      <c r="F1250">
        <v>3</v>
      </c>
    </row>
    <row r="1251" spans="1:6">
      <c r="A1251">
        <v>2012</v>
      </c>
      <c r="B1251">
        <v>2013</v>
      </c>
      <c r="C1251" t="s">
        <v>23</v>
      </c>
      <c r="D1251" t="s">
        <v>29</v>
      </c>
      <c r="E1251">
        <v>0</v>
      </c>
      <c r="F1251">
        <v>0</v>
      </c>
    </row>
    <row r="1252" spans="1:6">
      <c r="A1252">
        <v>2012</v>
      </c>
      <c r="B1252">
        <v>2013</v>
      </c>
      <c r="C1252" t="s">
        <v>9</v>
      </c>
      <c r="D1252" t="s">
        <v>19</v>
      </c>
      <c r="E1252">
        <v>3</v>
      </c>
      <c r="F1252">
        <v>2</v>
      </c>
    </row>
    <row r="1253" spans="1:6">
      <c r="A1253">
        <v>2012</v>
      </c>
      <c r="B1253">
        <v>2013</v>
      </c>
      <c r="C1253" t="s">
        <v>30</v>
      </c>
      <c r="D1253" t="s">
        <v>8</v>
      </c>
      <c r="E1253">
        <v>0</v>
      </c>
      <c r="F1253">
        <v>2</v>
      </c>
    </row>
    <row r="1254" spans="1:6">
      <c r="A1254">
        <v>2012</v>
      </c>
      <c r="B1254">
        <v>2013</v>
      </c>
      <c r="C1254" t="s">
        <v>26</v>
      </c>
      <c r="D1254" t="s">
        <v>17</v>
      </c>
      <c r="E1254">
        <v>5</v>
      </c>
      <c r="F1254">
        <v>3</v>
      </c>
    </row>
    <row r="1255" spans="1:6">
      <c r="A1255">
        <v>2012</v>
      </c>
      <c r="B1255">
        <v>2013</v>
      </c>
      <c r="C1255" t="s">
        <v>20</v>
      </c>
      <c r="D1255" t="s">
        <v>7</v>
      </c>
      <c r="E1255">
        <v>3</v>
      </c>
      <c r="F1255">
        <v>2</v>
      </c>
    </row>
    <row r="1256" spans="1:6">
      <c r="A1256">
        <v>2012</v>
      </c>
      <c r="B1256">
        <v>2013</v>
      </c>
      <c r="C1256" t="s">
        <v>24</v>
      </c>
      <c r="D1256" t="s">
        <v>20</v>
      </c>
      <c r="E1256">
        <v>1</v>
      </c>
      <c r="F1256">
        <v>2</v>
      </c>
    </row>
    <row r="1257" spans="1:6">
      <c r="A1257">
        <v>2012</v>
      </c>
      <c r="B1257">
        <v>2013</v>
      </c>
      <c r="C1257" t="s">
        <v>8</v>
      </c>
      <c r="D1257" t="s">
        <v>6</v>
      </c>
      <c r="E1257">
        <v>0</v>
      </c>
      <c r="F1257">
        <v>2</v>
      </c>
    </row>
    <row r="1258" spans="1:6">
      <c r="A1258">
        <v>2012</v>
      </c>
      <c r="B1258">
        <v>2013</v>
      </c>
      <c r="C1258" t="s">
        <v>10</v>
      </c>
      <c r="D1258" t="s">
        <v>30</v>
      </c>
      <c r="E1258">
        <v>1</v>
      </c>
      <c r="F1258">
        <v>1</v>
      </c>
    </row>
    <row r="1259" spans="1:6">
      <c r="A1259">
        <v>2012</v>
      </c>
      <c r="B1259">
        <v>2013</v>
      </c>
      <c r="C1259" t="s">
        <v>25</v>
      </c>
      <c r="D1259" t="s">
        <v>28</v>
      </c>
      <c r="E1259">
        <v>2</v>
      </c>
      <c r="F1259">
        <v>0</v>
      </c>
    </row>
    <row r="1260" spans="1:6">
      <c r="A1260">
        <v>2012</v>
      </c>
      <c r="B1260">
        <v>2013</v>
      </c>
      <c r="C1260" t="s">
        <v>7</v>
      </c>
      <c r="D1260" t="s">
        <v>13</v>
      </c>
      <c r="E1260">
        <v>3</v>
      </c>
      <c r="F1260">
        <v>2</v>
      </c>
    </row>
    <row r="1261" spans="1:6">
      <c r="A1261">
        <v>2012</v>
      </c>
      <c r="B1261">
        <v>2013</v>
      </c>
      <c r="C1261" t="s">
        <v>29</v>
      </c>
      <c r="D1261" t="s">
        <v>26</v>
      </c>
      <c r="E1261">
        <v>0</v>
      </c>
      <c r="F1261">
        <v>0</v>
      </c>
    </row>
    <row r="1262" spans="1:6">
      <c r="A1262">
        <v>2012</v>
      </c>
      <c r="B1262">
        <v>2013</v>
      </c>
      <c r="C1262" t="s">
        <v>12</v>
      </c>
      <c r="D1262" t="s">
        <v>22</v>
      </c>
      <c r="E1262">
        <v>1</v>
      </c>
      <c r="F1262">
        <v>1</v>
      </c>
    </row>
    <row r="1263" spans="1:6">
      <c r="A1263">
        <v>2012</v>
      </c>
      <c r="B1263">
        <v>2013</v>
      </c>
      <c r="C1263" t="s">
        <v>19</v>
      </c>
      <c r="D1263" t="s">
        <v>23</v>
      </c>
      <c r="E1263">
        <v>2</v>
      </c>
      <c r="F1263">
        <v>2</v>
      </c>
    </row>
    <row r="1264" spans="1:6">
      <c r="A1264">
        <v>2012</v>
      </c>
      <c r="B1264">
        <v>2013</v>
      </c>
      <c r="C1264" t="s">
        <v>17</v>
      </c>
      <c r="D1264" t="s">
        <v>9</v>
      </c>
      <c r="E1264">
        <v>3</v>
      </c>
      <c r="F1264">
        <v>1</v>
      </c>
    </row>
    <row r="1265" spans="1:6">
      <c r="A1265">
        <v>2012</v>
      </c>
      <c r="B1265">
        <v>2013</v>
      </c>
      <c r="C1265" t="s">
        <v>6</v>
      </c>
      <c r="D1265" t="s">
        <v>10</v>
      </c>
      <c r="E1265">
        <v>3</v>
      </c>
      <c r="F1265">
        <v>0</v>
      </c>
    </row>
    <row r="1266" spans="1:6">
      <c r="A1266">
        <v>2012</v>
      </c>
      <c r="B1266">
        <v>2013</v>
      </c>
      <c r="C1266" t="s">
        <v>8</v>
      </c>
      <c r="D1266" t="s">
        <v>25</v>
      </c>
      <c r="E1266">
        <v>3</v>
      </c>
      <c r="F1266">
        <v>0</v>
      </c>
    </row>
    <row r="1267" spans="1:6">
      <c r="A1267">
        <v>2012</v>
      </c>
      <c r="B1267">
        <v>2013</v>
      </c>
      <c r="C1267" t="s">
        <v>30</v>
      </c>
      <c r="D1267" t="s">
        <v>29</v>
      </c>
      <c r="E1267">
        <v>0</v>
      </c>
      <c r="F1267">
        <v>2</v>
      </c>
    </row>
    <row r="1268" spans="1:6">
      <c r="A1268">
        <v>2012</v>
      </c>
      <c r="B1268">
        <v>2013</v>
      </c>
      <c r="C1268" t="s">
        <v>20</v>
      </c>
      <c r="D1268" t="s">
        <v>13</v>
      </c>
      <c r="E1268">
        <v>3</v>
      </c>
      <c r="F1268">
        <v>3</v>
      </c>
    </row>
    <row r="1269" spans="1:6">
      <c r="A1269">
        <v>2012</v>
      </c>
      <c r="B1269">
        <v>2013</v>
      </c>
      <c r="C1269" t="s">
        <v>22</v>
      </c>
      <c r="D1269" t="s">
        <v>7</v>
      </c>
      <c r="E1269">
        <v>2</v>
      </c>
      <c r="F1269">
        <v>2</v>
      </c>
    </row>
    <row r="1270" spans="1:6">
      <c r="A1270">
        <v>2012</v>
      </c>
      <c r="B1270">
        <v>2013</v>
      </c>
      <c r="C1270" t="s">
        <v>23</v>
      </c>
      <c r="D1270" t="s">
        <v>17</v>
      </c>
      <c r="E1270">
        <v>0</v>
      </c>
      <c r="F1270">
        <v>3</v>
      </c>
    </row>
    <row r="1271" spans="1:6">
      <c r="A1271">
        <v>2012</v>
      </c>
      <c r="B1271">
        <v>2013</v>
      </c>
      <c r="C1271" t="s">
        <v>9</v>
      </c>
      <c r="D1271" t="s">
        <v>24</v>
      </c>
      <c r="E1271">
        <v>4</v>
      </c>
      <c r="F1271">
        <v>1</v>
      </c>
    </row>
    <row r="1272" spans="1:6">
      <c r="A1272">
        <v>2012</v>
      </c>
      <c r="B1272">
        <v>2013</v>
      </c>
      <c r="C1272" t="s">
        <v>26</v>
      </c>
      <c r="D1272" t="s">
        <v>19</v>
      </c>
      <c r="E1272">
        <v>1</v>
      </c>
      <c r="F1272">
        <v>2</v>
      </c>
    </row>
    <row r="1273" spans="1:6">
      <c r="A1273">
        <v>2012</v>
      </c>
      <c r="B1273">
        <v>2013</v>
      </c>
      <c r="C1273" t="s">
        <v>28</v>
      </c>
      <c r="D1273" t="s">
        <v>12</v>
      </c>
      <c r="E1273">
        <v>1</v>
      </c>
      <c r="F1273">
        <v>3</v>
      </c>
    </row>
    <row r="1274" spans="1:6">
      <c r="A1274">
        <v>2012</v>
      </c>
      <c r="B1274">
        <v>2013</v>
      </c>
      <c r="C1274" t="s">
        <v>29</v>
      </c>
      <c r="D1274" t="s">
        <v>8</v>
      </c>
      <c r="E1274">
        <v>2</v>
      </c>
      <c r="F1274">
        <v>2</v>
      </c>
    </row>
    <row r="1275" spans="1:6">
      <c r="A1275">
        <v>2012</v>
      </c>
      <c r="B1275">
        <v>2013</v>
      </c>
      <c r="C1275" t="s">
        <v>12</v>
      </c>
      <c r="D1275" t="s">
        <v>30</v>
      </c>
      <c r="E1275">
        <v>2</v>
      </c>
      <c r="F1275">
        <v>0</v>
      </c>
    </row>
    <row r="1276" spans="1:6">
      <c r="A1276">
        <v>2012</v>
      </c>
      <c r="B1276">
        <v>2013</v>
      </c>
      <c r="C1276" t="s">
        <v>19</v>
      </c>
      <c r="D1276" t="s">
        <v>6</v>
      </c>
      <c r="E1276">
        <v>0</v>
      </c>
      <c r="F1276">
        <v>2</v>
      </c>
    </row>
    <row r="1277" spans="1:6">
      <c r="A1277">
        <v>2012</v>
      </c>
      <c r="B1277">
        <v>2013</v>
      </c>
      <c r="C1277" t="s">
        <v>24</v>
      </c>
      <c r="D1277" t="s">
        <v>23</v>
      </c>
      <c r="E1277">
        <v>0</v>
      </c>
      <c r="F1277">
        <v>2</v>
      </c>
    </row>
    <row r="1278" spans="1:6">
      <c r="A1278">
        <v>2012</v>
      </c>
      <c r="B1278">
        <v>2013</v>
      </c>
      <c r="C1278" t="s">
        <v>17</v>
      </c>
      <c r="D1278" t="s">
        <v>28</v>
      </c>
      <c r="E1278">
        <v>0</v>
      </c>
      <c r="F1278">
        <v>0</v>
      </c>
    </row>
    <row r="1279" spans="1:6">
      <c r="A1279">
        <v>2012</v>
      </c>
      <c r="B1279">
        <v>2013</v>
      </c>
      <c r="C1279" t="s">
        <v>7</v>
      </c>
      <c r="D1279" t="s">
        <v>9</v>
      </c>
      <c r="E1279">
        <v>1</v>
      </c>
      <c r="F1279">
        <v>0</v>
      </c>
    </row>
    <row r="1280" spans="1:6">
      <c r="A1280">
        <v>2012</v>
      </c>
      <c r="B1280">
        <v>2013</v>
      </c>
      <c r="C1280" t="s">
        <v>13</v>
      </c>
      <c r="D1280" t="s">
        <v>22</v>
      </c>
      <c r="E1280">
        <v>5</v>
      </c>
      <c r="F1280">
        <v>0</v>
      </c>
    </row>
    <row r="1281" spans="1:6">
      <c r="A1281">
        <v>2012</v>
      </c>
      <c r="B1281">
        <v>2013</v>
      </c>
      <c r="C1281" t="s">
        <v>20</v>
      </c>
      <c r="D1281" t="s">
        <v>26</v>
      </c>
      <c r="E1281">
        <v>2</v>
      </c>
      <c r="F1281">
        <v>1</v>
      </c>
    </row>
    <row r="1282" spans="1:6">
      <c r="A1282">
        <v>2012</v>
      </c>
      <c r="B1282">
        <v>2013</v>
      </c>
      <c r="C1282" t="s">
        <v>10</v>
      </c>
      <c r="D1282" t="s">
        <v>25</v>
      </c>
      <c r="E1282">
        <v>0</v>
      </c>
      <c r="F1282">
        <v>2</v>
      </c>
    </row>
    <row r="1283" spans="1:6">
      <c r="A1283">
        <v>2012</v>
      </c>
      <c r="B1283">
        <v>2013</v>
      </c>
      <c r="C1283" t="s">
        <v>28</v>
      </c>
      <c r="D1283" t="s">
        <v>19</v>
      </c>
      <c r="E1283">
        <v>3</v>
      </c>
      <c r="F1283">
        <v>1</v>
      </c>
    </row>
    <row r="1284" spans="1:6">
      <c r="A1284">
        <v>2012</v>
      </c>
      <c r="B1284">
        <v>2013</v>
      </c>
      <c r="C1284" t="s">
        <v>6</v>
      </c>
      <c r="D1284" t="s">
        <v>17</v>
      </c>
      <c r="E1284">
        <v>2</v>
      </c>
      <c r="F1284">
        <v>0</v>
      </c>
    </row>
    <row r="1285" spans="1:6">
      <c r="A1285">
        <v>2012</v>
      </c>
      <c r="B1285">
        <v>2013</v>
      </c>
      <c r="C1285" t="s">
        <v>8</v>
      </c>
      <c r="D1285" t="s">
        <v>10</v>
      </c>
      <c r="E1285">
        <v>3</v>
      </c>
      <c r="F1285">
        <v>0</v>
      </c>
    </row>
    <row r="1286" spans="1:6">
      <c r="A1286">
        <v>2012</v>
      </c>
      <c r="B1286">
        <v>2013</v>
      </c>
      <c r="C1286" t="s">
        <v>26</v>
      </c>
      <c r="D1286" t="s">
        <v>24</v>
      </c>
      <c r="E1286">
        <v>3</v>
      </c>
      <c r="F1286">
        <v>0</v>
      </c>
    </row>
    <row r="1287" spans="1:6">
      <c r="A1287">
        <v>2012</v>
      </c>
      <c r="B1287">
        <v>2013</v>
      </c>
      <c r="C1287" t="s">
        <v>25</v>
      </c>
      <c r="D1287" t="s">
        <v>29</v>
      </c>
      <c r="E1287">
        <v>1</v>
      </c>
      <c r="F1287">
        <v>0</v>
      </c>
    </row>
    <row r="1288" spans="1:6">
      <c r="A1288">
        <v>2012</v>
      </c>
      <c r="B1288">
        <v>2013</v>
      </c>
      <c r="C1288" t="s">
        <v>30</v>
      </c>
      <c r="D1288" t="s">
        <v>7</v>
      </c>
      <c r="E1288">
        <v>0</v>
      </c>
      <c r="F1288">
        <v>1</v>
      </c>
    </row>
    <row r="1289" spans="1:6">
      <c r="A1289">
        <v>2012</v>
      </c>
      <c r="B1289">
        <v>2013</v>
      </c>
      <c r="C1289" t="s">
        <v>22</v>
      </c>
      <c r="D1289" t="s">
        <v>20</v>
      </c>
      <c r="E1289">
        <v>2</v>
      </c>
      <c r="F1289">
        <v>0</v>
      </c>
    </row>
    <row r="1290" spans="1:6">
      <c r="A1290">
        <v>2012</v>
      </c>
      <c r="B1290">
        <v>2013</v>
      </c>
      <c r="C1290" t="s">
        <v>23</v>
      </c>
      <c r="D1290" t="s">
        <v>12</v>
      </c>
      <c r="E1290">
        <v>2</v>
      </c>
      <c r="F1290">
        <v>2</v>
      </c>
    </row>
    <row r="1291" spans="1:6">
      <c r="A1291">
        <v>2012</v>
      </c>
      <c r="B1291">
        <v>2013</v>
      </c>
      <c r="C1291" t="s">
        <v>9</v>
      </c>
      <c r="D1291" t="s">
        <v>13</v>
      </c>
      <c r="E1291">
        <v>1</v>
      </c>
      <c r="F1291">
        <v>1</v>
      </c>
    </row>
    <row r="1292" spans="1:6">
      <c r="A1292">
        <v>2012</v>
      </c>
      <c r="B1292">
        <v>2013</v>
      </c>
      <c r="C1292" t="s">
        <v>17</v>
      </c>
      <c r="D1292" t="s">
        <v>30</v>
      </c>
      <c r="E1292">
        <v>3</v>
      </c>
      <c r="F1292">
        <v>3</v>
      </c>
    </row>
    <row r="1293" spans="1:6">
      <c r="A1293">
        <v>2012</v>
      </c>
      <c r="B1293">
        <v>2013</v>
      </c>
      <c r="C1293" t="s">
        <v>13</v>
      </c>
      <c r="D1293" t="s">
        <v>8</v>
      </c>
      <c r="E1293">
        <v>1</v>
      </c>
      <c r="F1293">
        <v>2</v>
      </c>
    </row>
    <row r="1294" spans="1:6">
      <c r="A1294">
        <v>2012</v>
      </c>
      <c r="B1294">
        <v>2013</v>
      </c>
      <c r="C1294" t="s">
        <v>12</v>
      </c>
      <c r="D1294" t="s">
        <v>25</v>
      </c>
      <c r="E1294">
        <v>2</v>
      </c>
      <c r="F1294">
        <v>2</v>
      </c>
    </row>
    <row r="1295" spans="1:6">
      <c r="A1295">
        <v>2012</v>
      </c>
      <c r="B1295">
        <v>2013</v>
      </c>
      <c r="C1295" t="s">
        <v>10</v>
      </c>
      <c r="D1295" t="s">
        <v>26</v>
      </c>
      <c r="E1295">
        <v>0</v>
      </c>
      <c r="F1295">
        <v>2</v>
      </c>
    </row>
    <row r="1296" spans="1:6">
      <c r="A1296">
        <v>2012</v>
      </c>
      <c r="B1296">
        <v>2013</v>
      </c>
      <c r="C1296" t="s">
        <v>20</v>
      </c>
      <c r="D1296" t="s">
        <v>9</v>
      </c>
      <c r="E1296">
        <v>3</v>
      </c>
      <c r="F1296">
        <v>1</v>
      </c>
    </row>
    <row r="1297" spans="1:6">
      <c r="A1297">
        <v>2012</v>
      </c>
      <c r="B1297">
        <v>2013</v>
      </c>
      <c r="C1297" t="s">
        <v>29</v>
      </c>
      <c r="D1297" t="s">
        <v>6</v>
      </c>
      <c r="E1297">
        <v>0</v>
      </c>
      <c r="F1297">
        <v>5</v>
      </c>
    </row>
    <row r="1298" spans="1:6">
      <c r="A1298">
        <v>2012</v>
      </c>
      <c r="B1298">
        <v>2013</v>
      </c>
      <c r="C1298" t="s">
        <v>19</v>
      </c>
      <c r="D1298" t="s">
        <v>22</v>
      </c>
      <c r="E1298">
        <v>4</v>
      </c>
      <c r="F1298">
        <v>0</v>
      </c>
    </row>
    <row r="1299" spans="1:6">
      <c r="A1299">
        <v>2012</v>
      </c>
      <c r="B1299">
        <v>2013</v>
      </c>
      <c r="C1299" t="s">
        <v>24</v>
      </c>
      <c r="D1299" t="s">
        <v>28</v>
      </c>
      <c r="E1299">
        <v>0</v>
      </c>
      <c r="F1299">
        <v>0</v>
      </c>
    </row>
    <row r="1300" spans="1:6">
      <c r="A1300">
        <v>2012</v>
      </c>
      <c r="B1300">
        <v>2013</v>
      </c>
      <c r="C1300" t="s">
        <v>7</v>
      </c>
      <c r="D1300" t="s">
        <v>23</v>
      </c>
      <c r="E1300">
        <v>0</v>
      </c>
      <c r="F1300">
        <v>1</v>
      </c>
    </row>
    <row r="1301" spans="1:6">
      <c r="A1301">
        <v>2012</v>
      </c>
      <c r="B1301">
        <v>2013</v>
      </c>
      <c r="C1301" t="s">
        <v>28</v>
      </c>
      <c r="D1301" t="s">
        <v>7</v>
      </c>
      <c r="E1301">
        <v>0</v>
      </c>
      <c r="F1301">
        <v>2</v>
      </c>
    </row>
    <row r="1302" spans="1:6">
      <c r="A1302">
        <v>2012</v>
      </c>
      <c r="B1302">
        <v>2013</v>
      </c>
      <c r="C1302" t="s">
        <v>8</v>
      </c>
      <c r="D1302" t="s">
        <v>24</v>
      </c>
      <c r="E1302">
        <v>1</v>
      </c>
      <c r="F1302">
        <v>0</v>
      </c>
    </row>
    <row r="1303" spans="1:6">
      <c r="A1303">
        <v>2012</v>
      </c>
      <c r="B1303">
        <v>2013</v>
      </c>
      <c r="C1303" t="s">
        <v>26</v>
      </c>
      <c r="D1303" t="s">
        <v>13</v>
      </c>
      <c r="E1303">
        <v>0</v>
      </c>
      <c r="F1303">
        <v>2</v>
      </c>
    </row>
    <row r="1304" spans="1:6">
      <c r="A1304">
        <v>2012</v>
      </c>
      <c r="B1304">
        <v>2013</v>
      </c>
      <c r="C1304" t="s">
        <v>25</v>
      </c>
      <c r="D1304" t="s">
        <v>17</v>
      </c>
      <c r="E1304">
        <v>3</v>
      </c>
      <c r="F1304">
        <v>0</v>
      </c>
    </row>
    <row r="1305" spans="1:6">
      <c r="A1305">
        <v>2012</v>
      </c>
      <c r="B1305">
        <v>2013</v>
      </c>
      <c r="C1305" t="s">
        <v>30</v>
      </c>
      <c r="D1305" t="s">
        <v>19</v>
      </c>
      <c r="E1305">
        <v>1</v>
      </c>
      <c r="F1305">
        <v>1</v>
      </c>
    </row>
    <row r="1306" spans="1:6">
      <c r="A1306">
        <v>2012</v>
      </c>
      <c r="B1306">
        <v>2013</v>
      </c>
      <c r="C1306" t="s">
        <v>29</v>
      </c>
      <c r="D1306" t="s">
        <v>10</v>
      </c>
      <c r="E1306">
        <v>1</v>
      </c>
      <c r="F1306">
        <v>4</v>
      </c>
    </row>
    <row r="1307" spans="1:6">
      <c r="A1307">
        <v>2012</v>
      </c>
      <c r="B1307">
        <v>2013</v>
      </c>
      <c r="C1307" t="s">
        <v>23</v>
      </c>
      <c r="D1307" t="s">
        <v>20</v>
      </c>
      <c r="E1307">
        <v>2</v>
      </c>
      <c r="F1307">
        <v>1</v>
      </c>
    </row>
    <row r="1308" spans="1:6">
      <c r="A1308">
        <v>2012</v>
      </c>
      <c r="B1308">
        <v>2013</v>
      </c>
      <c r="C1308" t="s">
        <v>6</v>
      </c>
      <c r="D1308" t="s">
        <v>12</v>
      </c>
      <c r="E1308">
        <v>1</v>
      </c>
      <c r="F1308">
        <v>2</v>
      </c>
    </row>
    <row r="1309" spans="1:6">
      <c r="A1309">
        <v>2012</v>
      </c>
      <c r="B1309">
        <v>2013</v>
      </c>
      <c r="C1309" t="s">
        <v>9</v>
      </c>
      <c r="D1309" t="s">
        <v>22</v>
      </c>
      <c r="E1309">
        <v>2</v>
      </c>
      <c r="F1309">
        <v>3</v>
      </c>
    </row>
    <row r="1310" spans="1:6">
      <c r="A1310">
        <v>2012</v>
      </c>
      <c r="B1310">
        <v>2013</v>
      </c>
      <c r="C1310" t="s">
        <v>20</v>
      </c>
      <c r="D1310" t="s">
        <v>30</v>
      </c>
      <c r="E1310">
        <v>1</v>
      </c>
      <c r="F1310">
        <v>1</v>
      </c>
    </row>
    <row r="1311" spans="1:6">
      <c r="A1311">
        <v>2012</v>
      </c>
      <c r="B1311">
        <v>2013</v>
      </c>
      <c r="C1311" t="s">
        <v>13</v>
      </c>
      <c r="D1311" t="s">
        <v>23</v>
      </c>
      <c r="E1311">
        <v>0</v>
      </c>
      <c r="F1311">
        <v>0</v>
      </c>
    </row>
    <row r="1312" spans="1:6">
      <c r="A1312">
        <v>2012</v>
      </c>
      <c r="B1312">
        <v>2013</v>
      </c>
      <c r="C1312" t="s">
        <v>22</v>
      </c>
      <c r="D1312" t="s">
        <v>26</v>
      </c>
      <c r="E1312">
        <v>1</v>
      </c>
      <c r="F1312">
        <v>1</v>
      </c>
    </row>
    <row r="1313" spans="1:6">
      <c r="A1313">
        <v>2012</v>
      </c>
      <c r="B1313">
        <v>2013</v>
      </c>
      <c r="C1313" t="s">
        <v>9</v>
      </c>
      <c r="D1313" t="s">
        <v>28</v>
      </c>
      <c r="E1313">
        <v>2</v>
      </c>
      <c r="F1313">
        <v>0</v>
      </c>
    </row>
    <row r="1314" spans="1:6">
      <c r="A1314">
        <v>2012</v>
      </c>
      <c r="B1314">
        <v>2013</v>
      </c>
      <c r="C1314" t="s">
        <v>24</v>
      </c>
      <c r="D1314" t="s">
        <v>10</v>
      </c>
      <c r="E1314">
        <v>1</v>
      </c>
      <c r="F1314">
        <v>0</v>
      </c>
    </row>
    <row r="1315" spans="1:6">
      <c r="A1315">
        <v>2012</v>
      </c>
      <c r="B1315">
        <v>2013</v>
      </c>
      <c r="C1315" t="s">
        <v>17</v>
      </c>
      <c r="D1315" t="s">
        <v>8</v>
      </c>
      <c r="E1315">
        <v>3</v>
      </c>
      <c r="F1315">
        <v>2</v>
      </c>
    </row>
    <row r="1316" spans="1:6">
      <c r="A1316">
        <v>2012</v>
      </c>
      <c r="B1316">
        <v>2013</v>
      </c>
      <c r="C1316" t="s">
        <v>7</v>
      </c>
      <c r="D1316" t="s">
        <v>6</v>
      </c>
      <c r="E1316">
        <v>0</v>
      </c>
      <c r="F1316">
        <v>3</v>
      </c>
    </row>
    <row r="1317" spans="1:6">
      <c r="A1317">
        <v>2012</v>
      </c>
      <c r="B1317">
        <v>2013</v>
      </c>
      <c r="C1317" t="s">
        <v>12</v>
      </c>
      <c r="D1317" t="s">
        <v>29</v>
      </c>
      <c r="E1317">
        <v>3</v>
      </c>
      <c r="F1317">
        <v>2</v>
      </c>
    </row>
    <row r="1318" spans="1:6">
      <c r="A1318">
        <v>2012</v>
      </c>
      <c r="B1318">
        <v>2013</v>
      </c>
      <c r="C1318" t="s">
        <v>19</v>
      </c>
      <c r="D1318" t="s">
        <v>25</v>
      </c>
      <c r="E1318">
        <v>2</v>
      </c>
      <c r="F1318">
        <v>1</v>
      </c>
    </row>
    <row r="1319" spans="1:6">
      <c r="A1319">
        <v>2012</v>
      </c>
      <c r="B1319">
        <v>2013</v>
      </c>
      <c r="C1319" t="s">
        <v>25</v>
      </c>
      <c r="D1319" t="s">
        <v>24</v>
      </c>
      <c r="E1319">
        <v>2</v>
      </c>
      <c r="F1319">
        <v>1</v>
      </c>
    </row>
    <row r="1320" spans="1:6">
      <c r="A1320">
        <v>2012</v>
      </c>
      <c r="B1320">
        <v>2013</v>
      </c>
      <c r="C1320" t="s">
        <v>6</v>
      </c>
      <c r="D1320" t="s">
        <v>20</v>
      </c>
      <c r="E1320">
        <v>2</v>
      </c>
      <c r="F1320">
        <v>0</v>
      </c>
    </row>
    <row r="1321" spans="1:6">
      <c r="A1321">
        <v>2012</v>
      </c>
      <c r="B1321">
        <v>2013</v>
      </c>
      <c r="C1321" t="s">
        <v>8</v>
      </c>
      <c r="D1321" t="s">
        <v>19</v>
      </c>
      <c r="E1321">
        <v>2</v>
      </c>
      <c r="F1321">
        <v>1</v>
      </c>
    </row>
    <row r="1322" spans="1:6">
      <c r="A1322">
        <v>2012</v>
      </c>
      <c r="B1322">
        <v>2013</v>
      </c>
      <c r="C1322" t="s">
        <v>26</v>
      </c>
      <c r="D1322" t="s">
        <v>7</v>
      </c>
      <c r="E1322">
        <v>0</v>
      </c>
      <c r="F1322">
        <v>0</v>
      </c>
    </row>
    <row r="1323" spans="1:6">
      <c r="A1323">
        <v>2012</v>
      </c>
      <c r="B1323">
        <v>2013</v>
      </c>
      <c r="C1323" t="s">
        <v>28</v>
      </c>
      <c r="D1323" t="s">
        <v>13</v>
      </c>
      <c r="E1323">
        <v>1</v>
      </c>
      <c r="F1323">
        <v>3</v>
      </c>
    </row>
    <row r="1324" spans="1:6">
      <c r="A1324">
        <v>2012</v>
      </c>
      <c r="B1324">
        <v>2013</v>
      </c>
      <c r="C1324" t="s">
        <v>29</v>
      </c>
      <c r="D1324" t="s">
        <v>17</v>
      </c>
      <c r="E1324">
        <v>1</v>
      </c>
      <c r="F1324">
        <v>1</v>
      </c>
    </row>
    <row r="1325" spans="1:6">
      <c r="A1325">
        <v>2012</v>
      </c>
      <c r="B1325">
        <v>2013</v>
      </c>
      <c r="C1325" t="s">
        <v>10</v>
      </c>
      <c r="D1325" t="s">
        <v>12</v>
      </c>
      <c r="E1325">
        <v>3</v>
      </c>
      <c r="F1325">
        <v>1</v>
      </c>
    </row>
    <row r="1326" spans="1:6">
      <c r="A1326">
        <v>2012</v>
      </c>
      <c r="B1326">
        <v>2013</v>
      </c>
      <c r="C1326" t="s">
        <v>23</v>
      </c>
      <c r="D1326" t="s">
        <v>9</v>
      </c>
      <c r="E1326">
        <v>2</v>
      </c>
      <c r="F1326">
        <v>4</v>
      </c>
    </row>
    <row r="1327" spans="1:6">
      <c r="A1327">
        <v>2012</v>
      </c>
      <c r="B1327">
        <v>2013</v>
      </c>
      <c r="C1327" t="s">
        <v>30</v>
      </c>
      <c r="D1327" t="s">
        <v>22</v>
      </c>
      <c r="E1327">
        <v>2</v>
      </c>
      <c r="F1327">
        <v>4</v>
      </c>
    </row>
    <row r="1328" spans="1:6">
      <c r="A1328">
        <v>2012</v>
      </c>
      <c r="B1328">
        <v>2013</v>
      </c>
      <c r="C1328" t="s">
        <v>13</v>
      </c>
      <c r="D1328" t="s">
        <v>30</v>
      </c>
      <c r="E1328">
        <v>3</v>
      </c>
      <c r="F1328">
        <v>1</v>
      </c>
    </row>
    <row r="1329" spans="1:6">
      <c r="A1329">
        <v>2012</v>
      </c>
      <c r="B1329">
        <v>2013</v>
      </c>
      <c r="C1329" t="s">
        <v>22</v>
      </c>
      <c r="D1329" t="s">
        <v>23</v>
      </c>
      <c r="E1329">
        <v>1</v>
      </c>
      <c r="F1329">
        <v>2</v>
      </c>
    </row>
    <row r="1330" spans="1:6">
      <c r="A1330">
        <v>2012</v>
      </c>
      <c r="B1330">
        <v>2013</v>
      </c>
      <c r="C1330" t="s">
        <v>9</v>
      </c>
      <c r="D1330" t="s">
        <v>26</v>
      </c>
      <c r="E1330">
        <v>1</v>
      </c>
      <c r="F1330">
        <v>2</v>
      </c>
    </row>
    <row r="1331" spans="1:6">
      <c r="A1331">
        <v>2012</v>
      </c>
      <c r="B1331">
        <v>2013</v>
      </c>
      <c r="C1331" t="s">
        <v>24</v>
      </c>
      <c r="D1331" t="s">
        <v>6</v>
      </c>
      <c r="E1331">
        <v>1</v>
      </c>
      <c r="F1331">
        <v>1</v>
      </c>
    </row>
    <row r="1332" spans="1:6">
      <c r="A1332">
        <v>2012</v>
      </c>
      <c r="B1332">
        <v>2013</v>
      </c>
      <c r="C1332" t="s">
        <v>7</v>
      </c>
      <c r="D1332" t="s">
        <v>25</v>
      </c>
      <c r="E1332">
        <v>1</v>
      </c>
      <c r="F1332">
        <v>0</v>
      </c>
    </row>
    <row r="1333" spans="1:6">
      <c r="A1333">
        <v>2012</v>
      </c>
      <c r="B1333">
        <v>2013</v>
      </c>
      <c r="C1333" t="s">
        <v>20</v>
      </c>
      <c r="D1333" t="s">
        <v>28</v>
      </c>
      <c r="E1333">
        <v>4</v>
      </c>
      <c r="F1333">
        <v>2</v>
      </c>
    </row>
    <row r="1334" spans="1:6">
      <c r="A1334">
        <v>2012</v>
      </c>
      <c r="B1334">
        <v>2013</v>
      </c>
      <c r="C1334" t="s">
        <v>12</v>
      </c>
      <c r="D1334" t="s">
        <v>8</v>
      </c>
      <c r="E1334">
        <v>2</v>
      </c>
      <c r="F1334">
        <v>0</v>
      </c>
    </row>
    <row r="1335" spans="1:6">
      <c r="A1335">
        <v>2012</v>
      </c>
      <c r="B1335">
        <v>2013</v>
      </c>
      <c r="C1335" t="s">
        <v>19</v>
      </c>
      <c r="D1335" t="s">
        <v>29</v>
      </c>
      <c r="E1335">
        <v>2</v>
      </c>
      <c r="F1335">
        <v>1</v>
      </c>
    </row>
    <row r="1336" spans="1:6">
      <c r="A1336">
        <v>2012</v>
      </c>
      <c r="B1336">
        <v>2013</v>
      </c>
      <c r="C1336" t="s">
        <v>17</v>
      </c>
      <c r="D1336" t="s">
        <v>10</v>
      </c>
      <c r="E1336">
        <v>1</v>
      </c>
      <c r="F1336">
        <v>3</v>
      </c>
    </row>
    <row r="1337" spans="1:6">
      <c r="A1337">
        <v>2012</v>
      </c>
      <c r="B1337">
        <v>2013</v>
      </c>
      <c r="C1337" t="s">
        <v>29</v>
      </c>
      <c r="D1337" t="s">
        <v>7</v>
      </c>
      <c r="E1337">
        <v>2</v>
      </c>
      <c r="F1337">
        <v>0</v>
      </c>
    </row>
    <row r="1338" spans="1:6">
      <c r="A1338">
        <v>2012</v>
      </c>
      <c r="B1338">
        <v>2013</v>
      </c>
      <c r="C1338" t="s">
        <v>6</v>
      </c>
      <c r="D1338" t="s">
        <v>9</v>
      </c>
      <c r="E1338">
        <v>5</v>
      </c>
      <c r="F1338">
        <v>0</v>
      </c>
    </row>
    <row r="1339" spans="1:6">
      <c r="A1339">
        <v>2012</v>
      </c>
      <c r="B1339">
        <v>2013</v>
      </c>
      <c r="C1339" t="s">
        <v>8</v>
      </c>
      <c r="D1339" t="s">
        <v>20</v>
      </c>
      <c r="E1339">
        <v>1</v>
      </c>
      <c r="F1339">
        <v>1</v>
      </c>
    </row>
    <row r="1340" spans="1:6">
      <c r="A1340">
        <v>2012</v>
      </c>
      <c r="B1340">
        <v>2013</v>
      </c>
      <c r="C1340" t="s">
        <v>10</v>
      </c>
      <c r="D1340" t="s">
        <v>19</v>
      </c>
      <c r="E1340">
        <v>1</v>
      </c>
      <c r="F1340">
        <v>1</v>
      </c>
    </row>
    <row r="1341" spans="1:6">
      <c r="A1341">
        <v>2012</v>
      </c>
      <c r="B1341">
        <v>2013</v>
      </c>
      <c r="C1341" t="s">
        <v>25</v>
      </c>
      <c r="D1341" t="s">
        <v>13</v>
      </c>
      <c r="E1341">
        <v>1</v>
      </c>
      <c r="F1341">
        <v>2</v>
      </c>
    </row>
    <row r="1342" spans="1:6">
      <c r="A1342">
        <v>2012</v>
      </c>
      <c r="B1342">
        <v>2013</v>
      </c>
      <c r="C1342" t="s">
        <v>30</v>
      </c>
      <c r="D1342" t="s">
        <v>24</v>
      </c>
      <c r="E1342">
        <v>0</v>
      </c>
      <c r="F1342">
        <v>0</v>
      </c>
    </row>
    <row r="1343" spans="1:6">
      <c r="A1343">
        <v>2012</v>
      </c>
      <c r="B1343">
        <v>2013</v>
      </c>
      <c r="C1343" t="s">
        <v>26</v>
      </c>
      <c r="D1343" t="s">
        <v>23</v>
      </c>
      <c r="E1343">
        <v>3</v>
      </c>
      <c r="F1343">
        <v>0</v>
      </c>
    </row>
    <row r="1344" spans="1:6">
      <c r="A1344">
        <v>2012</v>
      </c>
      <c r="B1344">
        <v>2013</v>
      </c>
      <c r="C1344" t="s">
        <v>17</v>
      </c>
      <c r="D1344" t="s">
        <v>12</v>
      </c>
      <c r="E1344">
        <v>1</v>
      </c>
      <c r="F1344">
        <v>2</v>
      </c>
    </row>
    <row r="1345" spans="1:6">
      <c r="A1345">
        <v>2012</v>
      </c>
      <c r="B1345">
        <v>2013</v>
      </c>
      <c r="C1345" t="s">
        <v>28</v>
      </c>
      <c r="D1345" t="s">
        <v>22</v>
      </c>
      <c r="E1345">
        <v>1</v>
      </c>
      <c r="F1345">
        <v>1</v>
      </c>
    </row>
    <row r="1346" spans="1:6">
      <c r="A1346">
        <v>2012</v>
      </c>
      <c r="B1346">
        <v>2013</v>
      </c>
      <c r="C1346" t="s">
        <v>13</v>
      </c>
      <c r="D1346" t="s">
        <v>29</v>
      </c>
      <c r="E1346">
        <v>1</v>
      </c>
      <c r="F1346">
        <v>1</v>
      </c>
    </row>
    <row r="1347" spans="1:6">
      <c r="A1347">
        <v>2012</v>
      </c>
      <c r="B1347">
        <v>2013</v>
      </c>
      <c r="C1347" t="s">
        <v>9</v>
      </c>
      <c r="D1347" t="s">
        <v>30</v>
      </c>
      <c r="E1347">
        <v>2</v>
      </c>
      <c r="F1347">
        <v>0</v>
      </c>
    </row>
    <row r="1348" spans="1:6">
      <c r="A1348">
        <v>2012</v>
      </c>
      <c r="B1348">
        <v>2013</v>
      </c>
      <c r="C1348" t="s">
        <v>7</v>
      </c>
      <c r="D1348" t="s">
        <v>8</v>
      </c>
      <c r="E1348">
        <v>3</v>
      </c>
      <c r="F1348">
        <v>1</v>
      </c>
    </row>
    <row r="1349" spans="1:6">
      <c r="A1349">
        <v>2012</v>
      </c>
      <c r="B1349">
        <v>2013</v>
      </c>
      <c r="C1349" t="s">
        <v>20</v>
      </c>
      <c r="D1349" t="s">
        <v>25</v>
      </c>
      <c r="E1349">
        <v>1</v>
      </c>
      <c r="F1349">
        <v>3</v>
      </c>
    </row>
    <row r="1350" spans="1:6">
      <c r="A1350">
        <v>2012</v>
      </c>
      <c r="B1350">
        <v>2013</v>
      </c>
      <c r="C1350" t="s">
        <v>22</v>
      </c>
      <c r="D1350" t="s">
        <v>10</v>
      </c>
      <c r="E1350">
        <v>2</v>
      </c>
      <c r="F1350">
        <v>0</v>
      </c>
    </row>
    <row r="1351" spans="1:6">
      <c r="A1351">
        <v>2012</v>
      </c>
      <c r="B1351">
        <v>2013</v>
      </c>
      <c r="C1351" t="s">
        <v>23</v>
      </c>
      <c r="D1351" t="s">
        <v>28</v>
      </c>
      <c r="E1351">
        <v>2</v>
      </c>
      <c r="F1351">
        <v>1</v>
      </c>
    </row>
    <row r="1352" spans="1:6">
      <c r="A1352">
        <v>2012</v>
      </c>
      <c r="B1352">
        <v>2013</v>
      </c>
      <c r="C1352" t="s">
        <v>19</v>
      </c>
      <c r="D1352" t="s">
        <v>12</v>
      </c>
      <c r="E1352">
        <v>1</v>
      </c>
      <c r="F1352">
        <v>4</v>
      </c>
    </row>
    <row r="1353" spans="1:6">
      <c r="A1353">
        <v>2012</v>
      </c>
      <c r="B1353">
        <v>2013</v>
      </c>
      <c r="C1353" t="s">
        <v>26</v>
      </c>
      <c r="D1353" t="s">
        <v>6</v>
      </c>
      <c r="E1353">
        <v>0</v>
      </c>
      <c r="F1353">
        <v>2</v>
      </c>
    </row>
    <row r="1354" spans="1:6">
      <c r="A1354">
        <v>2012</v>
      </c>
      <c r="B1354">
        <v>2013</v>
      </c>
      <c r="C1354" t="s">
        <v>24</v>
      </c>
      <c r="D1354" t="s">
        <v>17</v>
      </c>
      <c r="E1354">
        <v>4</v>
      </c>
      <c r="F1354">
        <v>2</v>
      </c>
    </row>
    <row r="1355" spans="1:6">
      <c r="A1355">
        <v>2012</v>
      </c>
      <c r="B1355">
        <v>2013</v>
      </c>
      <c r="C1355" t="s">
        <v>29</v>
      </c>
      <c r="D1355" t="s">
        <v>20</v>
      </c>
      <c r="E1355">
        <v>4</v>
      </c>
      <c r="F1355">
        <v>0</v>
      </c>
    </row>
    <row r="1356" spans="1:6">
      <c r="A1356">
        <v>2012</v>
      </c>
      <c r="B1356">
        <v>2013</v>
      </c>
      <c r="C1356" t="s">
        <v>8</v>
      </c>
      <c r="D1356" t="s">
        <v>22</v>
      </c>
      <c r="E1356">
        <v>1</v>
      </c>
      <c r="F1356">
        <v>1</v>
      </c>
    </row>
    <row r="1357" spans="1:6">
      <c r="A1357">
        <v>2012</v>
      </c>
      <c r="B1357">
        <v>2013</v>
      </c>
      <c r="C1357" t="s">
        <v>12</v>
      </c>
      <c r="D1357" t="s">
        <v>24</v>
      </c>
      <c r="E1357">
        <v>1</v>
      </c>
      <c r="F1357">
        <v>0</v>
      </c>
    </row>
    <row r="1358" spans="1:6">
      <c r="A1358">
        <v>2012</v>
      </c>
      <c r="B1358">
        <v>2013</v>
      </c>
      <c r="C1358" t="s">
        <v>25</v>
      </c>
      <c r="D1358" t="s">
        <v>9</v>
      </c>
      <c r="E1358">
        <v>2</v>
      </c>
      <c r="F1358">
        <v>1</v>
      </c>
    </row>
    <row r="1359" spans="1:6">
      <c r="A1359">
        <v>2012</v>
      </c>
      <c r="B1359">
        <v>2013</v>
      </c>
      <c r="C1359" t="s">
        <v>28</v>
      </c>
      <c r="D1359" t="s">
        <v>26</v>
      </c>
      <c r="E1359">
        <v>1</v>
      </c>
      <c r="F1359">
        <v>1</v>
      </c>
    </row>
    <row r="1360" spans="1:6">
      <c r="A1360">
        <v>2012</v>
      </c>
      <c r="B1360">
        <v>2013</v>
      </c>
      <c r="C1360" t="s">
        <v>30</v>
      </c>
      <c r="D1360" t="s">
        <v>23</v>
      </c>
      <c r="E1360">
        <v>0</v>
      </c>
      <c r="F1360">
        <v>1</v>
      </c>
    </row>
    <row r="1361" spans="1:6">
      <c r="A1361">
        <v>2012</v>
      </c>
      <c r="B1361">
        <v>2013</v>
      </c>
      <c r="C1361" t="s">
        <v>6</v>
      </c>
      <c r="D1361" t="s">
        <v>13</v>
      </c>
      <c r="E1361">
        <v>1</v>
      </c>
      <c r="F1361">
        <v>1</v>
      </c>
    </row>
    <row r="1362" spans="1:6">
      <c r="A1362">
        <v>2012</v>
      </c>
      <c r="B1362">
        <v>2013</v>
      </c>
      <c r="C1362" t="s">
        <v>17</v>
      </c>
      <c r="D1362" t="s">
        <v>19</v>
      </c>
      <c r="E1362">
        <v>1</v>
      </c>
      <c r="F1362">
        <v>4</v>
      </c>
    </row>
    <row r="1363" spans="1:6">
      <c r="A1363">
        <v>2012</v>
      </c>
      <c r="B1363">
        <v>2013</v>
      </c>
      <c r="C1363" t="s">
        <v>10</v>
      </c>
      <c r="D1363" t="s">
        <v>7</v>
      </c>
      <c r="E1363">
        <v>1</v>
      </c>
      <c r="F1363">
        <v>1</v>
      </c>
    </row>
    <row r="1364" spans="1:6">
      <c r="A1364">
        <v>2012</v>
      </c>
      <c r="B1364">
        <v>2013</v>
      </c>
      <c r="C1364" t="s">
        <v>7</v>
      </c>
      <c r="D1364" t="s">
        <v>17</v>
      </c>
      <c r="E1364">
        <v>2</v>
      </c>
      <c r="F1364">
        <v>0</v>
      </c>
    </row>
    <row r="1365" spans="1:6">
      <c r="A1365">
        <v>2012</v>
      </c>
      <c r="B1365">
        <v>2013</v>
      </c>
      <c r="C1365" t="s">
        <v>13</v>
      </c>
      <c r="D1365" t="s">
        <v>10</v>
      </c>
      <c r="E1365">
        <v>2</v>
      </c>
      <c r="F1365">
        <v>3</v>
      </c>
    </row>
    <row r="1366" spans="1:6">
      <c r="A1366">
        <v>2012</v>
      </c>
      <c r="B1366">
        <v>2013</v>
      </c>
      <c r="C1366" t="s">
        <v>23</v>
      </c>
      <c r="D1366" t="s">
        <v>8</v>
      </c>
      <c r="E1366">
        <v>3</v>
      </c>
      <c r="F1366">
        <v>1</v>
      </c>
    </row>
    <row r="1367" spans="1:6">
      <c r="A1367">
        <v>2012</v>
      </c>
      <c r="B1367">
        <v>2013</v>
      </c>
      <c r="C1367" t="s">
        <v>24</v>
      </c>
      <c r="D1367" t="s">
        <v>29</v>
      </c>
      <c r="E1367">
        <v>2</v>
      </c>
      <c r="F1367">
        <v>0</v>
      </c>
    </row>
    <row r="1368" spans="1:6">
      <c r="A1368">
        <v>2012</v>
      </c>
      <c r="B1368">
        <v>2013</v>
      </c>
      <c r="C1368" t="s">
        <v>26</v>
      </c>
      <c r="D1368" t="s">
        <v>30</v>
      </c>
      <c r="E1368">
        <v>1</v>
      </c>
      <c r="F1368">
        <v>0</v>
      </c>
    </row>
    <row r="1369" spans="1:6">
      <c r="A1369">
        <v>2012</v>
      </c>
      <c r="B1369">
        <v>2013</v>
      </c>
      <c r="C1369" t="s">
        <v>28</v>
      </c>
      <c r="D1369" t="s">
        <v>6</v>
      </c>
      <c r="E1369">
        <v>0</v>
      </c>
      <c r="F1369">
        <v>2</v>
      </c>
    </row>
    <row r="1370" spans="1:6">
      <c r="A1370">
        <v>2012</v>
      </c>
      <c r="B1370">
        <v>2013</v>
      </c>
      <c r="C1370" t="s">
        <v>20</v>
      </c>
      <c r="D1370" t="s">
        <v>19</v>
      </c>
      <c r="E1370">
        <v>4</v>
      </c>
      <c r="F1370">
        <v>1</v>
      </c>
    </row>
    <row r="1371" spans="1:6">
      <c r="A1371">
        <v>2012</v>
      </c>
      <c r="B1371">
        <v>2013</v>
      </c>
      <c r="C1371" t="s">
        <v>22</v>
      </c>
      <c r="D1371" t="s">
        <v>25</v>
      </c>
      <c r="E1371">
        <v>2</v>
      </c>
      <c r="F1371">
        <v>0</v>
      </c>
    </row>
    <row r="1372" spans="1:6">
      <c r="A1372">
        <v>2012</v>
      </c>
      <c r="B1372">
        <v>2013</v>
      </c>
      <c r="C1372" t="s">
        <v>9</v>
      </c>
      <c r="D1372" t="s">
        <v>12</v>
      </c>
      <c r="E1372">
        <v>3</v>
      </c>
      <c r="F1372">
        <v>2</v>
      </c>
    </row>
    <row r="1373" spans="1:6">
      <c r="A1373">
        <v>2012</v>
      </c>
      <c r="B1373">
        <v>2013</v>
      </c>
      <c r="C1373" t="s">
        <v>6</v>
      </c>
      <c r="D1373" t="s">
        <v>22</v>
      </c>
      <c r="E1373">
        <v>1</v>
      </c>
      <c r="F1373">
        <v>1</v>
      </c>
    </row>
    <row r="1374" spans="1:6">
      <c r="A1374">
        <v>2012</v>
      </c>
      <c r="B1374">
        <v>2013</v>
      </c>
      <c r="C1374" t="s">
        <v>12</v>
      </c>
      <c r="D1374" t="s">
        <v>7</v>
      </c>
      <c r="E1374">
        <v>3</v>
      </c>
      <c r="F1374">
        <v>0</v>
      </c>
    </row>
    <row r="1375" spans="1:6">
      <c r="A1375">
        <v>2012</v>
      </c>
      <c r="B1375">
        <v>2013</v>
      </c>
      <c r="C1375" t="s">
        <v>10</v>
      </c>
      <c r="D1375" t="s">
        <v>20</v>
      </c>
      <c r="E1375">
        <v>0</v>
      </c>
      <c r="F1375">
        <v>2</v>
      </c>
    </row>
    <row r="1376" spans="1:6">
      <c r="A1376">
        <v>2012</v>
      </c>
      <c r="B1376">
        <v>2013</v>
      </c>
      <c r="C1376" t="s">
        <v>25</v>
      </c>
      <c r="D1376" t="s">
        <v>23</v>
      </c>
      <c r="E1376">
        <v>3</v>
      </c>
      <c r="F1376">
        <v>1</v>
      </c>
    </row>
    <row r="1377" spans="1:6">
      <c r="A1377">
        <v>2012</v>
      </c>
      <c r="B1377">
        <v>2013</v>
      </c>
      <c r="C1377" t="s">
        <v>30</v>
      </c>
      <c r="D1377" t="s">
        <v>28</v>
      </c>
      <c r="E1377">
        <v>1</v>
      </c>
      <c r="F1377">
        <v>1</v>
      </c>
    </row>
    <row r="1378" spans="1:6">
      <c r="A1378">
        <v>2012</v>
      </c>
      <c r="B1378">
        <v>2013</v>
      </c>
      <c r="C1378" t="s">
        <v>29</v>
      </c>
      <c r="D1378" t="s">
        <v>9</v>
      </c>
      <c r="E1378">
        <v>2</v>
      </c>
      <c r="F1378">
        <v>1</v>
      </c>
    </row>
    <row r="1379" spans="1:6">
      <c r="A1379">
        <v>2012</v>
      </c>
      <c r="B1379">
        <v>2013</v>
      </c>
      <c r="C1379" t="s">
        <v>8</v>
      </c>
      <c r="D1379" t="s">
        <v>26</v>
      </c>
      <c r="E1379">
        <v>1</v>
      </c>
      <c r="F1379">
        <v>3</v>
      </c>
    </row>
    <row r="1380" spans="1:6">
      <c r="A1380">
        <v>2012</v>
      </c>
      <c r="B1380">
        <v>2013</v>
      </c>
      <c r="C1380" t="s">
        <v>17</v>
      </c>
      <c r="D1380" t="s">
        <v>13</v>
      </c>
      <c r="E1380">
        <v>1</v>
      </c>
      <c r="F1380">
        <v>3</v>
      </c>
    </row>
    <row r="1381" spans="1:6">
      <c r="A1381">
        <v>2012</v>
      </c>
      <c r="B1381">
        <v>2013</v>
      </c>
      <c r="C1381" t="s">
        <v>19</v>
      </c>
      <c r="D1381" t="s">
        <v>24</v>
      </c>
      <c r="E1381">
        <v>1</v>
      </c>
      <c r="F1381">
        <v>1</v>
      </c>
    </row>
    <row r="1382" spans="1:6">
      <c r="A1382">
        <v>2012</v>
      </c>
      <c r="B1382">
        <v>2013</v>
      </c>
      <c r="C1382" t="s">
        <v>8</v>
      </c>
      <c r="D1382" t="s">
        <v>9</v>
      </c>
      <c r="E1382">
        <v>5</v>
      </c>
      <c r="F1382">
        <v>4</v>
      </c>
    </row>
    <row r="1383" spans="1:6">
      <c r="A1383">
        <v>2012</v>
      </c>
      <c r="B1383">
        <v>2013</v>
      </c>
      <c r="C1383" t="s">
        <v>6</v>
      </c>
      <c r="D1383" t="s">
        <v>30</v>
      </c>
      <c r="E1383">
        <v>2</v>
      </c>
      <c r="F1383">
        <v>0</v>
      </c>
    </row>
    <row r="1384" spans="1:6">
      <c r="A1384">
        <v>2012</v>
      </c>
      <c r="B1384">
        <v>2013</v>
      </c>
      <c r="C1384" t="s">
        <v>12</v>
      </c>
      <c r="D1384" t="s">
        <v>20</v>
      </c>
      <c r="E1384">
        <v>3</v>
      </c>
      <c r="F1384">
        <v>1</v>
      </c>
    </row>
    <row r="1385" spans="1:6">
      <c r="A1385">
        <v>2012</v>
      </c>
      <c r="B1385">
        <v>2013</v>
      </c>
      <c r="C1385" t="s">
        <v>10</v>
      </c>
      <c r="D1385" t="s">
        <v>23</v>
      </c>
      <c r="E1385">
        <v>2</v>
      </c>
      <c r="F1385">
        <v>0</v>
      </c>
    </row>
    <row r="1386" spans="1:6">
      <c r="A1386">
        <v>2012</v>
      </c>
      <c r="B1386">
        <v>2013</v>
      </c>
      <c r="C1386" t="s">
        <v>17</v>
      </c>
      <c r="D1386" t="s">
        <v>22</v>
      </c>
      <c r="E1386">
        <v>0</v>
      </c>
      <c r="F1386">
        <v>0</v>
      </c>
    </row>
    <row r="1387" spans="1:6">
      <c r="A1387">
        <v>2012</v>
      </c>
      <c r="B1387">
        <v>2013</v>
      </c>
      <c r="C1387" t="s">
        <v>25</v>
      </c>
      <c r="D1387" t="s">
        <v>26</v>
      </c>
      <c r="E1387">
        <v>0</v>
      </c>
      <c r="F1387">
        <v>0</v>
      </c>
    </row>
    <row r="1388" spans="1:6">
      <c r="A1388">
        <v>2012</v>
      </c>
      <c r="B1388">
        <v>2013</v>
      </c>
      <c r="C1388" t="s">
        <v>19</v>
      </c>
      <c r="D1388" t="s">
        <v>13</v>
      </c>
      <c r="E1388">
        <v>0</v>
      </c>
      <c r="F1388">
        <v>5</v>
      </c>
    </row>
    <row r="1389" spans="1:6">
      <c r="A1389">
        <v>2012</v>
      </c>
      <c r="B1389">
        <v>2013</v>
      </c>
      <c r="C1389" t="s">
        <v>24</v>
      </c>
      <c r="D1389" t="s">
        <v>7</v>
      </c>
      <c r="E1389">
        <v>1</v>
      </c>
      <c r="F1389">
        <v>1</v>
      </c>
    </row>
    <row r="1390" spans="1:6">
      <c r="A1390">
        <v>2012</v>
      </c>
      <c r="B1390">
        <v>2013</v>
      </c>
      <c r="C1390" t="s">
        <v>29</v>
      </c>
      <c r="D1390" t="s">
        <v>28</v>
      </c>
      <c r="E1390">
        <v>2</v>
      </c>
      <c r="F1390">
        <v>3</v>
      </c>
    </row>
    <row r="1391" spans="1:6">
      <c r="A1391">
        <v>2012</v>
      </c>
      <c r="B1391">
        <v>2013</v>
      </c>
      <c r="C1391" t="s">
        <v>13</v>
      </c>
      <c r="D1391" t="s">
        <v>24</v>
      </c>
      <c r="E1391">
        <v>3</v>
      </c>
      <c r="F1391">
        <v>0</v>
      </c>
    </row>
    <row r="1392" spans="1:6">
      <c r="A1392">
        <v>2012</v>
      </c>
      <c r="B1392">
        <v>2013</v>
      </c>
      <c r="C1392" t="s">
        <v>22</v>
      </c>
      <c r="D1392" t="s">
        <v>29</v>
      </c>
      <c r="E1392">
        <v>2</v>
      </c>
      <c r="F1392">
        <v>1</v>
      </c>
    </row>
    <row r="1393" spans="1:6">
      <c r="A1393">
        <v>2012</v>
      </c>
      <c r="B1393">
        <v>2013</v>
      </c>
      <c r="C1393" t="s">
        <v>9</v>
      </c>
      <c r="D1393" t="s">
        <v>10</v>
      </c>
      <c r="E1393">
        <v>2</v>
      </c>
      <c r="F1393">
        <v>1</v>
      </c>
    </row>
    <row r="1394" spans="1:6">
      <c r="A1394">
        <v>2012</v>
      </c>
      <c r="B1394">
        <v>2013</v>
      </c>
      <c r="C1394" t="s">
        <v>28</v>
      </c>
      <c r="D1394" t="s">
        <v>8</v>
      </c>
      <c r="E1394">
        <v>0</v>
      </c>
      <c r="F1394">
        <v>0</v>
      </c>
    </row>
    <row r="1395" spans="1:6">
      <c r="A1395">
        <v>2012</v>
      </c>
      <c r="B1395">
        <v>2013</v>
      </c>
      <c r="C1395" t="s">
        <v>30</v>
      </c>
      <c r="D1395" t="s">
        <v>25</v>
      </c>
      <c r="E1395">
        <v>0</v>
      </c>
      <c r="F1395">
        <v>3</v>
      </c>
    </row>
    <row r="1396" spans="1:6">
      <c r="A1396">
        <v>2012</v>
      </c>
      <c r="B1396">
        <v>2013</v>
      </c>
      <c r="C1396" t="s">
        <v>20</v>
      </c>
      <c r="D1396" t="s">
        <v>17</v>
      </c>
      <c r="E1396">
        <v>2</v>
      </c>
      <c r="F1396">
        <v>1</v>
      </c>
    </row>
    <row r="1397" spans="1:6">
      <c r="A1397">
        <v>2012</v>
      </c>
      <c r="B1397">
        <v>2013</v>
      </c>
      <c r="C1397" t="s">
        <v>26</v>
      </c>
      <c r="D1397" t="s">
        <v>12</v>
      </c>
      <c r="E1397">
        <v>0</v>
      </c>
      <c r="F1397">
        <v>0</v>
      </c>
    </row>
    <row r="1398" spans="1:6">
      <c r="A1398">
        <v>2012</v>
      </c>
      <c r="B1398">
        <v>2013</v>
      </c>
      <c r="C1398" t="s">
        <v>7</v>
      </c>
      <c r="D1398" t="s">
        <v>19</v>
      </c>
      <c r="E1398">
        <v>3</v>
      </c>
      <c r="F1398">
        <v>2</v>
      </c>
    </row>
    <row r="1399" spans="1:6">
      <c r="A1399">
        <v>2012</v>
      </c>
      <c r="B1399">
        <v>2013</v>
      </c>
      <c r="C1399" t="s">
        <v>23</v>
      </c>
      <c r="D1399" t="s">
        <v>6</v>
      </c>
      <c r="E1399">
        <v>0</v>
      </c>
      <c r="F1399">
        <v>2</v>
      </c>
    </row>
    <row r="1400" spans="1:6">
      <c r="A1400">
        <v>2012</v>
      </c>
      <c r="B1400">
        <v>2013</v>
      </c>
      <c r="C1400" t="s">
        <v>19</v>
      </c>
      <c r="D1400" t="s">
        <v>9</v>
      </c>
      <c r="E1400">
        <v>2</v>
      </c>
      <c r="F1400">
        <v>0</v>
      </c>
    </row>
    <row r="1401" spans="1:6">
      <c r="A1401">
        <v>2012</v>
      </c>
      <c r="B1401">
        <v>2013</v>
      </c>
      <c r="C1401" t="s">
        <v>8</v>
      </c>
      <c r="D1401" t="s">
        <v>30</v>
      </c>
      <c r="E1401">
        <v>1</v>
      </c>
      <c r="F1401">
        <v>2</v>
      </c>
    </row>
    <row r="1402" spans="1:6">
      <c r="A1402">
        <v>2012</v>
      </c>
      <c r="B1402">
        <v>2013</v>
      </c>
      <c r="C1402" t="s">
        <v>10</v>
      </c>
      <c r="D1402" t="s">
        <v>28</v>
      </c>
      <c r="E1402">
        <v>1</v>
      </c>
      <c r="F1402">
        <v>1</v>
      </c>
    </row>
    <row r="1403" spans="1:6">
      <c r="A1403">
        <v>2012</v>
      </c>
      <c r="B1403">
        <v>2013</v>
      </c>
      <c r="C1403" t="s">
        <v>17</v>
      </c>
      <c r="D1403" t="s">
        <v>26</v>
      </c>
      <c r="E1403">
        <v>2</v>
      </c>
      <c r="F1403">
        <v>1</v>
      </c>
    </row>
    <row r="1404" spans="1:6">
      <c r="A1404">
        <v>2012</v>
      </c>
      <c r="B1404">
        <v>2013</v>
      </c>
      <c r="C1404" t="s">
        <v>25</v>
      </c>
      <c r="D1404" t="s">
        <v>6</v>
      </c>
      <c r="E1404">
        <v>0</v>
      </c>
      <c r="F1404">
        <v>3</v>
      </c>
    </row>
    <row r="1405" spans="1:6">
      <c r="A1405">
        <v>2012</v>
      </c>
      <c r="B1405">
        <v>2013</v>
      </c>
      <c r="C1405" t="s">
        <v>29</v>
      </c>
      <c r="D1405" t="s">
        <v>23</v>
      </c>
      <c r="E1405">
        <v>3</v>
      </c>
      <c r="F1405">
        <v>1</v>
      </c>
    </row>
    <row r="1406" spans="1:6">
      <c r="A1406">
        <v>2012</v>
      </c>
      <c r="B1406">
        <v>2013</v>
      </c>
      <c r="C1406" t="s">
        <v>7</v>
      </c>
      <c r="D1406" t="s">
        <v>20</v>
      </c>
      <c r="E1406">
        <v>0</v>
      </c>
      <c r="F1406">
        <v>2</v>
      </c>
    </row>
    <row r="1407" spans="1:6">
      <c r="A1407">
        <v>2012</v>
      </c>
      <c r="B1407">
        <v>2013</v>
      </c>
      <c r="C1407" t="s">
        <v>24</v>
      </c>
      <c r="D1407" t="s">
        <v>22</v>
      </c>
      <c r="E1407">
        <v>2</v>
      </c>
      <c r="F1407">
        <v>1</v>
      </c>
    </row>
    <row r="1408" spans="1:6">
      <c r="A1408">
        <v>2012</v>
      </c>
      <c r="B1408">
        <v>2013</v>
      </c>
      <c r="C1408" t="s">
        <v>12</v>
      </c>
      <c r="D1408" t="s">
        <v>13</v>
      </c>
      <c r="E1408">
        <v>2</v>
      </c>
      <c r="F1408">
        <v>3</v>
      </c>
    </row>
    <row r="1409" spans="1:6">
      <c r="A1409">
        <v>2012</v>
      </c>
      <c r="B1409">
        <v>2013</v>
      </c>
      <c r="C1409" t="s">
        <v>13</v>
      </c>
      <c r="D1409" t="s">
        <v>7</v>
      </c>
      <c r="E1409">
        <v>1</v>
      </c>
      <c r="F1409">
        <v>4</v>
      </c>
    </row>
    <row r="1410" spans="1:6">
      <c r="A1410">
        <v>2012</v>
      </c>
      <c r="B1410">
        <v>2013</v>
      </c>
      <c r="C1410" t="s">
        <v>22</v>
      </c>
      <c r="D1410" t="s">
        <v>12</v>
      </c>
      <c r="E1410">
        <v>3</v>
      </c>
      <c r="F1410">
        <v>3</v>
      </c>
    </row>
    <row r="1411" spans="1:6">
      <c r="A1411">
        <v>2012</v>
      </c>
      <c r="B1411">
        <v>2013</v>
      </c>
      <c r="C1411" t="s">
        <v>23</v>
      </c>
      <c r="D1411" t="s">
        <v>19</v>
      </c>
      <c r="E1411">
        <v>1</v>
      </c>
      <c r="F1411">
        <v>4</v>
      </c>
    </row>
    <row r="1412" spans="1:6">
      <c r="A1412">
        <v>2012</v>
      </c>
      <c r="B1412">
        <v>2013</v>
      </c>
      <c r="C1412" t="s">
        <v>9</v>
      </c>
      <c r="D1412" t="s">
        <v>17</v>
      </c>
      <c r="E1412">
        <v>1</v>
      </c>
      <c r="F1412">
        <v>0</v>
      </c>
    </row>
    <row r="1413" spans="1:6">
      <c r="A1413">
        <v>2012</v>
      </c>
      <c r="B1413">
        <v>2013</v>
      </c>
      <c r="C1413" t="s">
        <v>30</v>
      </c>
      <c r="D1413" t="s">
        <v>10</v>
      </c>
      <c r="E1413">
        <v>0</v>
      </c>
      <c r="F1413">
        <v>1</v>
      </c>
    </row>
    <row r="1414" spans="1:6">
      <c r="A1414">
        <v>2012</v>
      </c>
      <c r="B1414">
        <v>2013</v>
      </c>
      <c r="C1414" t="s">
        <v>20</v>
      </c>
      <c r="D1414" t="s">
        <v>24</v>
      </c>
      <c r="E1414">
        <v>0</v>
      </c>
      <c r="F1414">
        <v>0</v>
      </c>
    </row>
    <row r="1415" spans="1:6">
      <c r="A1415">
        <v>2012</v>
      </c>
      <c r="B1415">
        <v>2013</v>
      </c>
      <c r="C1415" t="s">
        <v>6</v>
      </c>
      <c r="D1415" t="s">
        <v>8</v>
      </c>
      <c r="E1415">
        <v>4</v>
      </c>
      <c r="F1415">
        <v>0</v>
      </c>
    </row>
    <row r="1416" spans="1:6">
      <c r="A1416">
        <v>2012</v>
      </c>
      <c r="B1416">
        <v>2013</v>
      </c>
      <c r="C1416" t="s">
        <v>28</v>
      </c>
      <c r="D1416" t="s">
        <v>25</v>
      </c>
      <c r="E1416">
        <v>1</v>
      </c>
      <c r="F1416">
        <v>1</v>
      </c>
    </row>
    <row r="1417" spans="1:6">
      <c r="A1417">
        <v>2012</v>
      </c>
      <c r="B1417">
        <v>2013</v>
      </c>
      <c r="C1417" t="s">
        <v>26</v>
      </c>
      <c r="D1417" t="s">
        <v>29</v>
      </c>
      <c r="E1417">
        <v>1</v>
      </c>
      <c r="F1417">
        <v>0</v>
      </c>
    </row>
    <row r="1418" spans="1:6">
      <c r="A1418">
        <v>2012</v>
      </c>
      <c r="B1418">
        <v>2013</v>
      </c>
      <c r="C1418" t="s">
        <v>10</v>
      </c>
      <c r="D1418" t="s">
        <v>6</v>
      </c>
      <c r="E1418">
        <v>0</v>
      </c>
      <c r="F1418">
        <v>2</v>
      </c>
    </row>
    <row r="1419" spans="1:6">
      <c r="A1419">
        <v>2012</v>
      </c>
      <c r="B1419">
        <v>2013</v>
      </c>
      <c r="C1419" t="s">
        <v>12</v>
      </c>
      <c r="D1419" t="s">
        <v>28</v>
      </c>
      <c r="E1419">
        <v>2</v>
      </c>
      <c r="F1419">
        <v>1</v>
      </c>
    </row>
    <row r="1420" spans="1:6">
      <c r="A1420">
        <v>2012</v>
      </c>
      <c r="B1420">
        <v>2013</v>
      </c>
      <c r="C1420" t="s">
        <v>19</v>
      </c>
      <c r="D1420" t="s">
        <v>26</v>
      </c>
      <c r="E1420">
        <v>2</v>
      </c>
      <c r="F1420">
        <v>3</v>
      </c>
    </row>
    <row r="1421" spans="1:6">
      <c r="A1421">
        <v>2012</v>
      </c>
      <c r="B1421">
        <v>2013</v>
      </c>
      <c r="C1421" t="s">
        <v>25</v>
      </c>
      <c r="D1421" t="s">
        <v>8</v>
      </c>
      <c r="E1421">
        <v>2</v>
      </c>
      <c r="F1421">
        <v>2</v>
      </c>
    </row>
    <row r="1422" spans="1:6">
      <c r="A1422">
        <v>2012</v>
      </c>
      <c r="B1422">
        <v>2013</v>
      </c>
      <c r="C1422" t="s">
        <v>7</v>
      </c>
      <c r="D1422" t="s">
        <v>22</v>
      </c>
      <c r="E1422">
        <v>1</v>
      </c>
      <c r="F1422">
        <v>0</v>
      </c>
    </row>
    <row r="1423" spans="1:6">
      <c r="A1423">
        <v>2012</v>
      </c>
      <c r="B1423">
        <v>2013</v>
      </c>
      <c r="C1423" t="s">
        <v>29</v>
      </c>
      <c r="D1423" t="s">
        <v>30</v>
      </c>
      <c r="E1423">
        <v>1</v>
      </c>
      <c r="F1423">
        <v>0</v>
      </c>
    </row>
    <row r="1424" spans="1:6">
      <c r="A1424">
        <v>2012</v>
      </c>
      <c r="B1424">
        <v>2013</v>
      </c>
      <c r="C1424" t="s">
        <v>13</v>
      </c>
      <c r="D1424" t="s">
        <v>20</v>
      </c>
      <c r="E1424">
        <v>3</v>
      </c>
      <c r="F1424">
        <v>0</v>
      </c>
    </row>
    <row r="1425" spans="1:6">
      <c r="A1425">
        <v>2012</v>
      </c>
      <c r="B1425">
        <v>2013</v>
      </c>
      <c r="C1425" t="s">
        <v>24</v>
      </c>
      <c r="D1425" t="s">
        <v>9</v>
      </c>
      <c r="E1425">
        <v>2</v>
      </c>
      <c r="F1425">
        <v>2</v>
      </c>
    </row>
    <row r="1426" spans="1:6">
      <c r="A1426">
        <v>2012</v>
      </c>
      <c r="B1426">
        <v>2013</v>
      </c>
      <c r="C1426" t="s">
        <v>17</v>
      </c>
      <c r="D1426" t="s">
        <v>23</v>
      </c>
      <c r="E1426">
        <v>0</v>
      </c>
      <c r="F1426">
        <v>1</v>
      </c>
    </row>
    <row r="1427" spans="1:6">
      <c r="A1427">
        <v>2012</v>
      </c>
      <c r="B1427">
        <v>2013</v>
      </c>
      <c r="C1427" t="s">
        <v>26</v>
      </c>
      <c r="D1427" t="s">
        <v>20</v>
      </c>
      <c r="E1427">
        <v>0</v>
      </c>
      <c r="F1427">
        <v>0</v>
      </c>
    </row>
    <row r="1428" spans="1:6">
      <c r="A1428">
        <v>2012</v>
      </c>
      <c r="B1428">
        <v>2013</v>
      </c>
      <c r="C1428" t="s">
        <v>6</v>
      </c>
      <c r="D1428" t="s">
        <v>19</v>
      </c>
      <c r="E1428">
        <v>6</v>
      </c>
      <c r="F1428">
        <v>1</v>
      </c>
    </row>
    <row r="1429" spans="1:6">
      <c r="A1429">
        <v>2012</v>
      </c>
      <c r="B1429">
        <v>2013</v>
      </c>
      <c r="C1429" t="s">
        <v>23</v>
      </c>
      <c r="D1429" t="s">
        <v>24</v>
      </c>
      <c r="E1429">
        <v>1</v>
      </c>
      <c r="F1429">
        <v>1</v>
      </c>
    </row>
    <row r="1430" spans="1:6">
      <c r="A1430">
        <v>2012</v>
      </c>
      <c r="B1430">
        <v>2013</v>
      </c>
      <c r="C1430" t="s">
        <v>9</v>
      </c>
      <c r="D1430" t="s">
        <v>7</v>
      </c>
      <c r="E1430">
        <v>5</v>
      </c>
      <c r="F1430">
        <v>1</v>
      </c>
    </row>
    <row r="1431" spans="1:6">
      <c r="A1431">
        <v>2012</v>
      </c>
      <c r="B1431">
        <v>2013</v>
      </c>
      <c r="C1431" t="s">
        <v>25</v>
      </c>
      <c r="D1431" t="s">
        <v>10</v>
      </c>
      <c r="E1431">
        <v>1</v>
      </c>
      <c r="F1431">
        <v>1</v>
      </c>
    </row>
    <row r="1432" spans="1:6">
      <c r="A1432">
        <v>2012</v>
      </c>
      <c r="B1432">
        <v>2013</v>
      </c>
      <c r="C1432" t="s">
        <v>28</v>
      </c>
      <c r="D1432" t="s">
        <v>17</v>
      </c>
      <c r="E1432">
        <v>2</v>
      </c>
      <c r="F1432">
        <v>1</v>
      </c>
    </row>
    <row r="1433" spans="1:6">
      <c r="A1433">
        <v>2012</v>
      </c>
      <c r="B1433">
        <v>2013</v>
      </c>
      <c r="C1433" t="s">
        <v>8</v>
      </c>
      <c r="D1433" t="s">
        <v>29</v>
      </c>
      <c r="E1433">
        <v>2</v>
      </c>
      <c r="F1433">
        <v>1</v>
      </c>
    </row>
    <row r="1434" spans="1:6">
      <c r="A1434">
        <v>2012</v>
      </c>
      <c r="B1434">
        <v>2013</v>
      </c>
      <c r="C1434" t="s">
        <v>22</v>
      </c>
      <c r="D1434" t="s">
        <v>13</v>
      </c>
      <c r="E1434">
        <v>1</v>
      </c>
      <c r="F1434">
        <v>1</v>
      </c>
    </row>
    <row r="1435" spans="1:6">
      <c r="A1435">
        <v>2012</v>
      </c>
      <c r="B1435">
        <v>2013</v>
      </c>
      <c r="C1435" t="s">
        <v>30</v>
      </c>
      <c r="D1435" t="s">
        <v>12</v>
      </c>
      <c r="E1435">
        <v>0</v>
      </c>
      <c r="F1435">
        <v>0</v>
      </c>
    </row>
    <row r="1436" spans="1:6">
      <c r="A1436">
        <v>2012</v>
      </c>
      <c r="B1436">
        <v>2013</v>
      </c>
      <c r="C1436" t="s">
        <v>20</v>
      </c>
      <c r="D1436" t="s">
        <v>22</v>
      </c>
      <c r="E1436">
        <v>0</v>
      </c>
      <c r="F1436">
        <v>1</v>
      </c>
    </row>
    <row r="1437" spans="1:6">
      <c r="A1437">
        <v>2012</v>
      </c>
      <c r="B1437">
        <v>2013</v>
      </c>
      <c r="C1437" t="s">
        <v>13</v>
      </c>
      <c r="D1437" t="s">
        <v>9</v>
      </c>
      <c r="E1437">
        <v>3</v>
      </c>
      <c r="F1437">
        <v>1</v>
      </c>
    </row>
    <row r="1438" spans="1:6">
      <c r="A1438">
        <v>2012</v>
      </c>
      <c r="B1438">
        <v>2013</v>
      </c>
      <c r="C1438" t="s">
        <v>10</v>
      </c>
      <c r="D1438" t="s">
        <v>8</v>
      </c>
      <c r="E1438">
        <v>1</v>
      </c>
      <c r="F1438">
        <v>4</v>
      </c>
    </row>
    <row r="1439" spans="1:6">
      <c r="A1439">
        <v>2012</v>
      </c>
      <c r="B1439">
        <v>2013</v>
      </c>
      <c r="C1439" t="s">
        <v>19</v>
      </c>
      <c r="D1439" t="s">
        <v>28</v>
      </c>
      <c r="E1439">
        <v>0</v>
      </c>
      <c r="F1439">
        <v>1</v>
      </c>
    </row>
    <row r="1440" spans="1:6">
      <c r="A1440">
        <v>2012</v>
      </c>
      <c r="B1440">
        <v>2013</v>
      </c>
      <c r="C1440" t="s">
        <v>24</v>
      </c>
      <c r="D1440" t="s">
        <v>26</v>
      </c>
      <c r="E1440">
        <v>1</v>
      </c>
      <c r="F1440">
        <v>1</v>
      </c>
    </row>
    <row r="1441" spans="1:6">
      <c r="A1441">
        <v>2012</v>
      </c>
      <c r="B1441">
        <v>2013</v>
      </c>
      <c r="C1441" t="s">
        <v>7</v>
      </c>
      <c r="D1441" t="s">
        <v>30</v>
      </c>
      <c r="E1441">
        <v>1</v>
      </c>
      <c r="F1441">
        <v>1</v>
      </c>
    </row>
    <row r="1442" spans="1:6">
      <c r="A1442">
        <v>2012</v>
      </c>
      <c r="B1442">
        <v>2013</v>
      </c>
      <c r="C1442" t="s">
        <v>12</v>
      </c>
      <c r="D1442" t="s">
        <v>23</v>
      </c>
      <c r="E1442">
        <v>2</v>
      </c>
      <c r="F1442">
        <v>1</v>
      </c>
    </row>
    <row r="1443" spans="1:6">
      <c r="A1443">
        <v>2012</v>
      </c>
      <c r="B1443">
        <v>2013</v>
      </c>
      <c r="C1443" t="s">
        <v>17</v>
      </c>
      <c r="D1443" t="s">
        <v>6</v>
      </c>
      <c r="E1443">
        <v>0</v>
      </c>
      <c r="F1443">
        <v>1</v>
      </c>
    </row>
    <row r="1444" spans="1:6">
      <c r="A1444">
        <v>2012</v>
      </c>
      <c r="B1444">
        <v>2013</v>
      </c>
      <c r="C1444" t="s">
        <v>29</v>
      </c>
      <c r="D1444" t="s">
        <v>25</v>
      </c>
      <c r="E1444">
        <v>1</v>
      </c>
      <c r="F1444">
        <v>1</v>
      </c>
    </row>
    <row r="1445" spans="1:6">
      <c r="A1445">
        <v>2012</v>
      </c>
      <c r="B1445">
        <v>2013</v>
      </c>
      <c r="C1445" t="s">
        <v>28</v>
      </c>
      <c r="D1445" t="s">
        <v>24</v>
      </c>
      <c r="E1445">
        <v>1</v>
      </c>
      <c r="F1445">
        <v>2</v>
      </c>
    </row>
    <row r="1446" spans="1:6">
      <c r="A1446">
        <v>2012</v>
      </c>
      <c r="B1446">
        <v>2013</v>
      </c>
      <c r="C1446" t="s">
        <v>6</v>
      </c>
      <c r="D1446" t="s">
        <v>29</v>
      </c>
      <c r="E1446">
        <v>3</v>
      </c>
      <c r="F1446">
        <v>2</v>
      </c>
    </row>
    <row r="1447" spans="1:6">
      <c r="A1447">
        <v>2012</v>
      </c>
      <c r="B1447">
        <v>2013</v>
      </c>
      <c r="C1447" t="s">
        <v>8</v>
      </c>
      <c r="D1447" t="s">
        <v>13</v>
      </c>
      <c r="E1447">
        <v>2</v>
      </c>
      <c r="F1447">
        <v>1</v>
      </c>
    </row>
    <row r="1448" spans="1:6">
      <c r="A1448">
        <v>2012</v>
      </c>
      <c r="B1448">
        <v>2013</v>
      </c>
      <c r="C1448" t="s">
        <v>26</v>
      </c>
      <c r="D1448" t="s">
        <v>10</v>
      </c>
      <c r="E1448">
        <v>2</v>
      </c>
      <c r="F1448">
        <v>5</v>
      </c>
    </row>
    <row r="1449" spans="1:6">
      <c r="A1449">
        <v>2012</v>
      </c>
      <c r="B1449">
        <v>2013</v>
      </c>
      <c r="C1449" t="s">
        <v>25</v>
      </c>
      <c r="D1449" t="s">
        <v>12</v>
      </c>
      <c r="E1449">
        <v>1</v>
      </c>
      <c r="F1449">
        <v>0</v>
      </c>
    </row>
    <row r="1450" spans="1:6">
      <c r="A1450">
        <v>2012</v>
      </c>
      <c r="B1450">
        <v>2013</v>
      </c>
      <c r="C1450" t="s">
        <v>30</v>
      </c>
      <c r="D1450" t="s">
        <v>17</v>
      </c>
      <c r="E1450">
        <v>0</v>
      </c>
      <c r="F1450">
        <v>3</v>
      </c>
    </row>
    <row r="1451" spans="1:6">
      <c r="A1451">
        <v>2012</v>
      </c>
      <c r="B1451">
        <v>2013</v>
      </c>
      <c r="C1451" t="s">
        <v>22</v>
      </c>
      <c r="D1451" t="s">
        <v>19</v>
      </c>
      <c r="E1451">
        <v>1</v>
      </c>
      <c r="F1451">
        <v>1</v>
      </c>
    </row>
    <row r="1452" spans="1:6">
      <c r="A1452">
        <v>2012</v>
      </c>
      <c r="B1452">
        <v>2013</v>
      </c>
      <c r="C1452" t="s">
        <v>9</v>
      </c>
      <c r="D1452" t="s">
        <v>20</v>
      </c>
      <c r="E1452">
        <v>0</v>
      </c>
      <c r="F1452">
        <v>0</v>
      </c>
    </row>
    <row r="1453" spans="1:6">
      <c r="A1453">
        <v>2012</v>
      </c>
      <c r="B1453">
        <v>2013</v>
      </c>
      <c r="C1453" t="s">
        <v>23</v>
      </c>
      <c r="D1453" t="s">
        <v>7</v>
      </c>
      <c r="E1453">
        <v>0</v>
      </c>
      <c r="F1453">
        <v>1</v>
      </c>
    </row>
    <row r="1454" spans="1:6">
      <c r="A1454">
        <v>2012</v>
      </c>
      <c r="B1454">
        <v>2013</v>
      </c>
      <c r="C1454" t="s">
        <v>10</v>
      </c>
      <c r="D1454" t="s">
        <v>29</v>
      </c>
      <c r="E1454">
        <v>1</v>
      </c>
      <c r="F1454">
        <v>1</v>
      </c>
    </row>
    <row r="1455" spans="1:6">
      <c r="A1455">
        <v>2012</v>
      </c>
      <c r="B1455">
        <v>2013</v>
      </c>
      <c r="C1455" t="s">
        <v>13</v>
      </c>
      <c r="D1455" t="s">
        <v>26</v>
      </c>
      <c r="E1455">
        <v>5</v>
      </c>
      <c r="F1455">
        <v>1</v>
      </c>
    </row>
    <row r="1456" spans="1:6">
      <c r="A1456">
        <v>2012</v>
      </c>
      <c r="B1456">
        <v>2013</v>
      </c>
      <c r="C1456" t="s">
        <v>19</v>
      </c>
      <c r="D1456" t="s">
        <v>30</v>
      </c>
      <c r="E1456">
        <v>2</v>
      </c>
      <c r="F1456">
        <v>2</v>
      </c>
    </row>
    <row r="1457" spans="1:6">
      <c r="A1457">
        <v>2012</v>
      </c>
      <c r="B1457">
        <v>2013</v>
      </c>
      <c r="C1457" t="s">
        <v>24</v>
      </c>
      <c r="D1457" t="s">
        <v>8</v>
      </c>
      <c r="E1457">
        <v>3</v>
      </c>
      <c r="F1457">
        <v>0</v>
      </c>
    </row>
    <row r="1458" spans="1:6">
      <c r="A1458">
        <v>2012</v>
      </c>
      <c r="B1458">
        <v>2013</v>
      </c>
      <c r="C1458" t="s">
        <v>17</v>
      </c>
      <c r="D1458" t="s">
        <v>25</v>
      </c>
      <c r="E1458">
        <v>0</v>
      </c>
      <c r="F1458">
        <v>0</v>
      </c>
    </row>
    <row r="1459" spans="1:6">
      <c r="A1459">
        <v>2012</v>
      </c>
      <c r="B1459">
        <v>2013</v>
      </c>
      <c r="C1459" t="s">
        <v>7</v>
      </c>
      <c r="D1459" t="s">
        <v>28</v>
      </c>
      <c r="E1459">
        <v>0</v>
      </c>
      <c r="F1459">
        <v>1</v>
      </c>
    </row>
    <row r="1460" spans="1:6">
      <c r="A1460">
        <v>2012</v>
      </c>
      <c r="B1460">
        <v>2013</v>
      </c>
      <c r="C1460" t="s">
        <v>12</v>
      </c>
      <c r="D1460" t="s">
        <v>6</v>
      </c>
      <c r="E1460">
        <v>1</v>
      </c>
      <c r="F1460">
        <v>2</v>
      </c>
    </row>
    <row r="1461" spans="1:6">
      <c r="A1461">
        <v>2012</v>
      </c>
      <c r="B1461">
        <v>2013</v>
      </c>
      <c r="C1461" t="s">
        <v>20</v>
      </c>
      <c r="D1461" t="s">
        <v>23</v>
      </c>
      <c r="E1461">
        <v>1</v>
      </c>
      <c r="F1461">
        <v>2</v>
      </c>
    </row>
    <row r="1462" spans="1:6">
      <c r="A1462">
        <v>2012</v>
      </c>
      <c r="B1462">
        <v>2013</v>
      </c>
      <c r="C1462" t="s">
        <v>22</v>
      </c>
      <c r="D1462" t="s">
        <v>9</v>
      </c>
      <c r="E1462">
        <v>1</v>
      </c>
      <c r="F1462">
        <v>0</v>
      </c>
    </row>
    <row r="1463" spans="1:6">
      <c r="A1463">
        <v>2012</v>
      </c>
      <c r="B1463">
        <v>2013</v>
      </c>
      <c r="C1463" t="s">
        <v>8</v>
      </c>
      <c r="D1463" t="s">
        <v>17</v>
      </c>
      <c r="E1463">
        <v>3</v>
      </c>
      <c r="F1463">
        <v>0</v>
      </c>
    </row>
    <row r="1464" spans="1:6">
      <c r="A1464">
        <v>2012</v>
      </c>
      <c r="B1464">
        <v>2013</v>
      </c>
      <c r="C1464" t="s">
        <v>23</v>
      </c>
      <c r="D1464" t="s">
        <v>13</v>
      </c>
      <c r="E1464">
        <v>1</v>
      </c>
      <c r="F1464">
        <v>2</v>
      </c>
    </row>
    <row r="1465" spans="1:6">
      <c r="A1465">
        <v>2012</v>
      </c>
      <c r="B1465">
        <v>2013</v>
      </c>
      <c r="C1465" t="s">
        <v>26</v>
      </c>
      <c r="D1465" t="s">
        <v>22</v>
      </c>
      <c r="E1465">
        <v>2</v>
      </c>
      <c r="F1465">
        <v>0</v>
      </c>
    </row>
    <row r="1466" spans="1:6">
      <c r="A1466">
        <v>2012</v>
      </c>
      <c r="B1466">
        <v>2013</v>
      </c>
      <c r="C1466" t="s">
        <v>25</v>
      </c>
      <c r="D1466" t="s">
        <v>19</v>
      </c>
      <c r="E1466">
        <v>1</v>
      </c>
      <c r="F1466">
        <v>1</v>
      </c>
    </row>
    <row r="1467" spans="1:6">
      <c r="A1467">
        <v>2012</v>
      </c>
      <c r="B1467">
        <v>2013</v>
      </c>
      <c r="C1467" t="s">
        <v>28</v>
      </c>
      <c r="D1467" t="s">
        <v>9</v>
      </c>
      <c r="E1467">
        <v>0</v>
      </c>
      <c r="F1467">
        <v>2</v>
      </c>
    </row>
    <row r="1468" spans="1:6">
      <c r="A1468">
        <v>2012</v>
      </c>
      <c r="B1468">
        <v>2013</v>
      </c>
      <c r="C1468" t="s">
        <v>29</v>
      </c>
      <c r="D1468" t="s">
        <v>12</v>
      </c>
      <c r="E1468">
        <v>1</v>
      </c>
      <c r="F1468">
        <v>4</v>
      </c>
    </row>
    <row r="1469" spans="1:6">
      <c r="A1469">
        <v>2012</v>
      </c>
      <c r="B1469">
        <v>2013</v>
      </c>
      <c r="C1469" t="s">
        <v>6</v>
      </c>
      <c r="D1469" t="s">
        <v>7</v>
      </c>
      <c r="E1469">
        <v>9</v>
      </c>
      <c r="F1469">
        <v>2</v>
      </c>
    </row>
    <row r="1470" spans="1:6">
      <c r="A1470">
        <v>2012</v>
      </c>
      <c r="B1470">
        <v>2013</v>
      </c>
      <c r="C1470" t="s">
        <v>10</v>
      </c>
      <c r="D1470" t="s">
        <v>24</v>
      </c>
      <c r="E1470">
        <v>2</v>
      </c>
      <c r="F1470">
        <v>2</v>
      </c>
    </row>
    <row r="1471" spans="1:6">
      <c r="A1471">
        <v>2012</v>
      </c>
      <c r="B1471">
        <v>2013</v>
      </c>
      <c r="C1471" t="s">
        <v>30</v>
      </c>
      <c r="D1471" t="s">
        <v>20</v>
      </c>
      <c r="E1471">
        <v>2</v>
      </c>
      <c r="F1471">
        <v>3</v>
      </c>
    </row>
    <row r="1472" spans="1:6">
      <c r="A1472">
        <v>2012</v>
      </c>
      <c r="B1472">
        <v>2013</v>
      </c>
      <c r="C1472" t="s">
        <v>17</v>
      </c>
      <c r="D1472" t="s">
        <v>29</v>
      </c>
      <c r="E1472">
        <v>3</v>
      </c>
      <c r="F1472">
        <v>0</v>
      </c>
    </row>
    <row r="1473" spans="1:6">
      <c r="A1473">
        <v>2012</v>
      </c>
      <c r="B1473">
        <v>2013</v>
      </c>
      <c r="C1473" t="s">
        <v>13</v>
      </c>
      <c r="D1473" t="s">
        <v>28</v>
      </c>
      <c r="E1473">
        <v>4</v>
      </c>
      <c r="F1473">
        <v>2</v>
      </c>
    </row>
    <row r="1474" spans="1:6">
      <c r="A1474">
        <v>2012</v>
      </c>
      <c r="B1474">
        <v>2013</v>
      </c>
      <c r="C1474" t="s">
        <v>22</v>
      </c>
      <c r="D1474" t="s">
        <v>30</v>
      </c>
      <c r="E1474">
        <v>1</v>
      </c>
      <c r="F1474">
        <v>0</v>
      </c>
    </row>
    <row r="1475" spans="1:6">
      <c r="A1475">
        <v>2012</v>
      </c>
      <c r="B1475">
        <v>2013</v>
      </c>
      <c r="C1475" t="s">
        <v>12</v>
      </c>
      <c r="D1475" t="s">
        <v>10</v>
      </c>
      <c r="E1475">
        <v>1</v>
      </c>
      <c r="F1475">
        <v>1</v>
      </c>
    </row>
    <row r="1476" spans="1:6">
      <c r="A1476">
        <v>2012</v>
      </c>
      <c r="B1476">
        <v>2013</v>
      </c>
      <c r="C1476" t="s">
        <v>19</v>
      </c>
      <c r="D1476" t="s">
        <v>8</v>
      </c>
      <c r="E1476">
        <v>0</v>
      </c>
      <c r="F1476">
        <v>2</v>
      </c>
    </row>
    <row r="1477" spans="1:6">
      <c r="A1477">
        <v>2012</v>
      </c>
      <c r="B1477">
        <v>2013</v>
      </c>
      <c r="C1477" t="s">
        <v>20</v>
      </c>
      <c r="D1477" t="s">
        <v>6</v>
      </c>
      <c r="E1477">
        <v>0</v>
      </c>
      <c r="F1477">
        <v>1</v>
      </c>
    </row>
    <row r="1478" spans="1:6">
      <c r="A1478">
        <v>2012</v>
      </c>
      <c r="B1478">
        <v>2013</v>
      </c>
      <c r="C1478" t="s">
        <v>7</v>
      </c>
      <c r="D1478" t="s">
        <v>26</v>
      </c>
      <c r="E1478">
        <v>0</v>
      </c>
      <c r="F1478">
        <v>1</v>
      </c>
    </row>
    <row r="1479" spans="1:6">
      <c r="A1479">
        <v>2012</v>
      </c>
      <c r="B1479">
        <v>2013</v>
      </c>
      <c r="C1479" t="s">
        <v>24</v>
      </c>
      <c r="D1479" t="s">
        <v>25</v>
      </c>
      <c r="E1479">
        <v>2</v>
      </c>
      <c r="F1479">
        <v>1</v>
      </c>
    </row>
    <row r="1480" spans="1:6">
      <c r="A1480">
        <v>2012</v>
      </c>
      <c r="B1480">
        <v>2013</v>
      </c>
      <c r="C1480" t="s">
        <v>9</v>
      </c>
      <c r="D1480" t="s">
        <v>23</v>
      </c>
      <c r="E1480">
        <v>0</v>
      </c>
      <c r="F1480">
        <v>0</v>
      </c>
    </row>
    <row r="1481" spans="1:6">
      <c r="A1481">
        <v>2012</v>
      </c>
      <c r="B1481">
        <v>2013</v>
      </c>
      <c r="C1481" t="s">
        <v>26</v>
      </c>
      <c r="D1481" t="s">
        <v>9</v>
      </c>
      <c r="E1481">
        <v>3</v>
      </c>
      <c r="F1481">
        <v>1</v>
      </c>
    </row>
    <row r="1482" spans="1:6">
      <c r="A1482">
        <v>2012</v>
      </c>
      <c r="B1482">
        <v>2013</v>
      </c>
      <c r="C1482" t="s">
        <v>6</v>
      </c>
      <c r="D1482" t="s">
        <v>24</v>
      </c>
      <c r="E1482">
        <v>4</v>
      </c>
      <c r="F1482">
        <v>0</v>
      </c>
    </row>
    <row r="1483" spans="1:6">
      <c r="A1483">
        <v>2012</v>
      </c>
      <c r="B1483">
        <v>2013</v>
      </c>
      <c r="C1483" t="s">
        <v>10</v>
      </c>
      <c r="D1483" t="s">
        <v>17</v>
      </c>
      <c r="E1483">
        <v>2</v>
      </c>
      <c r="F1483">
        <v>2</v>
      </c>
    </row>
    <row r="1484" spans="1:6">
      <c r="A1484">
        <v>2012</v>
      </c>
      <c r="B1484">
        <v>2013</v>
      </c>
      <c r="C1484" t="s">
        <v>25</v>
      </c>
      <c r="D1484" t="s">
        <v>7</v>
      </c>
      <c r="E1484">
        <v>1</v>
      </c>
      <c r="F1484">
        <v>2</v>
      </c>
    </row>
    <row r="1485" spans="1:6">
      <c r="A1485">
        <v>2012</v>
      </c>
      <c r="B1485">
        <v>2013</v>
      </c>
      <c r="C1485" t="s">
        <v>30</v>
      </c>
      <c r="D1485" t="s">
        <v>13</v>
      </c>
      <c r="E1485">
        <v>1</v>
      </c>
      <c r="F1485">
        <v>6</v>
      </c>
    </row>
    <row r="1486" spans="1:6">
      <c r="A1486">
        <v>2012</v>
      </c>
      <c r="B1486">
        <v>2013</v>
      </c>
      <c r="C1486" t="s">
        <v>29</v>
      </c>
      <c r="D1486" t="s">
        <v>19</v>
      </c>
      <c r="E1486">
        <v>2</v>
      </c>
      <c r="F1486">
        <v>2</v>
      </c>
    </row>
    <row r="1487" spans="1:6">
      <c r="A1487">
        <v>2012</v>
      </c>
      <c r="B1487">
        <v>2013</v>
      </c>
      <c r="C1487" t="s">
        <v>8</v>
      </c>
      <c r="D1487" t="s">
        <v>12</v>
      </c>
      <c r="E1487">
        <v>2</v>
      </c>
      <c r="F1487">
        <v>2</v>
      </c>
    </row>
    <row r="1488" spans="1:6">
      <c r="A1488">
        <v>2012</v>
      </c>
      <c r="B1488">
        <v>2013</v>
      </c>
      <c r="C1488" t="s">
        <v>23</v>
      </c>
      <c r="D1488" t="s">
        <v>22</v>
      </c>
      <c r="E1488">
        <v>2</v>
      </c>
      <c r="F1488">
        <v>0</v>
      </c>
    </row>
    <row r="1489" spans="1:6">
      <c r="A1489">
        <v>2012</v>
      </c>
      <c r="B1489">
        <v>2013</v>
      </c>
      <c r="C1489" t="s">
        <v>28</v>
      </c>
      <c r="D1489" t="s">
        <v>20</v>
      </c>
      <c r="E1489">
        <v>2</v>
      </c>
      <c r="F1489">
        <v>0</v>
      </c>
    </row>
    <row r="1490" spans="1:6">
      <c r="A1490">
        <v>2012</v>
      </c>
      <c r="B1490">
        <v>2013</v>
      </c>
      <c r="C1490" t="s">
        <v>22</v>
      </c>
      <c r="D1490" t="s">
        <v>28</v>
      </c>
      <c r="E1490">
        <v>1</v>
      </c>
      <c r="F1490">
        <v>0</v>
      </c>
    </row>
    <row r="1491" spans="1:6">
      <c r="A1491">
        <v>2012</v>
      </c>
      <c r="B1491">
        <v>2013</v>
      </c>
      <c r="C1491" t="s">
        <v>13</v>
      </c>
      <c r="D1491" t="s">
        <v>25</v>
      </c>
      <c r="E1491">
        <v>2</v>
      </c>
      <c r="F1491">
        <v>0</v>
      </c>
    </row>
    <row r="1492" spans="1:6">
      <c r="A1492">
        <v>2012</v>
      </c>
      <c r="B1492">
        <v>2013</v>
      </c>
      <c r="C1492" t="s">
        <v>12</v>
      </c>
      <c r="D1492" t="s">
        <v>17</v>
      </c>
      <c r="E1492">
        <v>5</v>
      </c>
      <c r="F1492">
        <v>0</v>
      </c>
    </row>
    <row r="1493" spans="1:6">
      <c r="A1493">
        <v>2012</v>
      </c>
      <c r="B1493">
        <v>2013</v>
      </c>
      <c r="C1493" t="s">
        <v>9</v>
      </c>
      <c r="D1493" t="s">
        <v>6</v>
      </c>
      <c r="E1493">
        <v>1</v>
      </c>
      <c r="F1493">
        <v>6</v>
      </c>
    </row>
    <row r="1494" spans="1:6">
      <c r="A1494">
        <v>2012</v>
      </c>
      <c r="B1494">
        <v>2013</v>
      </c>
      <c r="C1494" t="s">
        <v>7</v>
      </c>
      <c r="D1494" t="s">
        <v>29</v>
      </c>
      <c r="E1494">
        <v>2</v>
      </c>
      <c r="F1494">
        <v>1</v>
      </c>
    </row>
    <row r="1495" spans="1:6">
      <c r="A1495">
        <v>2012</v>
      </c>
      <c r="B1495">
        <v>2013</v>
      </c>
      <c r="C1495" t="s">
        <v>20</v>
      </c>
      <c r="D1495" t="s">
        <v>8</v>
      </c>
      <c r="E1495">
        <v>1</v>
      </c>
      <c r="F1495">
        <v>0</v>
      </c>
    </row>
    <row r="1496" spans="1:6">
      <c r="A1496">
        <v>2012</v>
      </c>
      <c r="B1496">
        <v>2013</v>
      </c>
      <c r="C1496" t="s">
        <v>19</v>
      </c>
      <c r="D1496" t="s">
        <v>10</v>
      </c>
      <c r="E1496">
        <v>0</v>
      </c>
      <c r="F1496">
        <v>3</v>
      </c>
    </row>
    <row r="1497" spans="1:6">
      <c r="A1497">
        <v>2012</v>
      </c>
      <c r="B1497">
        <v>2013</v>
      </c>
      <c r="C1497" t="s">
        <v>23</v>
      </c>
      <c r="D1497" t="s">
        <v>26</v>
      </c>
      <c r="E1497">
        <v>2</v>
      </c>
      <c r="F1497">
        <v>1</v>
      </c>
    </row>
    <row r="1498" spans="1:6">
      <c r="A1498">
        <v>2012</v>
      </c>
      <c r="B1498">
        <v>2013</v>
      </c>
      <c r="C1498" t="s">
        <v>24</v>
      </c>
      <c r="D1498" t="s">
        <v>30</v>
      </c>
      <c r="E1498">
        <v>0</v>
      </c>
      <c r="F1498">
        <v>1</v>
      </c>
    </row>
    <row r="1499" spans="1:6">
      <c r="A1499">
        <v>2012</v>
      </c>
      <c r="B1499">
        <v>2013</v>
      </c>
      <c r="C1499" t="s">
        <v>30</v>
      </c>
      <c r="D1499" t="s">
        <v>9</v>
      </c>
      <c r="E1499">
        <v>2</v>
      </c>
      <c r="F1499">
        <v>3</v>
      </c>
    </row>
    <row r="1500" spans="1:6">
      <c r="A1500">
        <v>2012</v>
      </c>
      <c r="B1500">
        <v>2013</v>
      </c>
      <c r="C1500" t="s">
        <v>6</v>
      </c>
      <c r="D1500" t="s">
        <v>26</v>
      </c>
      <c r="E1500">
        <v>1</v>
      </c>
      <c r="F1500">
        <v>0</v>
      </c>
    </row>
    <row r="1501" spans="1:6">
      <c r="A1501">
        <v>2012</v>
      </c>
      <c r="B1501">
        <v>2013</v>
      </c>
      <c r="C1501" t="s">
        <v>12</v>
      </c>
      <c r="D1501" t="s">
        <v>19</v>
      </c>
      <c r="E1501">
        <v>1</v>
      </c>
      <c r="F1501">
        <v>0</v>
      </c>
    </row>
    <row r="1502" spans="1:6">
      <c r="A1502">
        <v>2012</v>
      </c>
      <c r="B1502">
        <v>2013</v>
      </c>
      <c r="C1502" t="s">
        <v>10</v>
      </c>
      <c r="D1502" t="s">
        <v>22</v>
      </c>
      <c r="E1502">
        <v>3</v>
      </c>
      <c r="F1502">
        <v>1</v>
      </c>
    </row>
    <row r="1503" spans="1:6">
      <c r="A1503">
        <v>2012</v>
      </c>
      <c r="B1503">
        <v>2013</v>
      </c>
      <c r="C1503" t="s">
        <v>17</v>
      </c>
      <c r="D1503" t="s">
        <v>24</v>
      </c>
      <c r="E1503">
        <v>2</v>
      </c>
      <c r="F1503">
        <v>1</v>
      </c>
    </row>
    <row r="1504" spans="1:6">
      <c r="A1504">
        <v>2012</v>
      </c>
      <c r="B1504">
        <v>2013</v>
      </c>
      <c r="C1504" t="s">
        <v>28</v>
      </c>
      <c r="D1504" t="s">
        <v>23</v>
      </c>
      <c r="E1504">
        <v>3</v>
      </c>
      <c r="F1504">
        <v>0</v>
      </c>
    </row>
    <row r="1505" spans="1:6">
      <c r="A1505">
        <v>2012</v>
      </c>
      <c r="B1505">
        <v>2013</v>
      </c>
      <c r="C1505" t="s">
        <v>29</v>
      </c>
      <c r="D1505" t="s">
        <v>13</v>
      </c>
      <c r="E1505">
        <v>1</v>
      </c>
      <c r="F1505">
        <v>2</v>
      </c>
    </row>
    <row r="1506" spans="1:6">
      <c r="A1506">
        <v>2012</v>
      </c>
      <c r="B1506">
        <v>2013</v>
      </c>
      <c r="C1506" t="s">
        <v>25</v>
      </c>
      <c r="D1506" t="s">
        <v>20</v>
      </c>
      <c r="E1506">
        <v>0</v>
      </c>
      <c r="F1506">
        <v>0</v>
      </c>
    </row>
    <row r="1507" spans="1:6">
      <c r="A1507">
        <v>2012</v>
      </c>
      <c r="B1507">
        <v>2013</v>
      </c>
      <c r="C1507" t="s">
        <v>8</v>
      </c>
      <c r="D1507" t="s">
        <v>7</v>
      </c>
      <c r="E1507">
        <v>4</v>
      </c>
      <c r="F1507">
        <v>1</v>
      </c>
    </row>
    <row r="1508" spans="1:6">
      <c r="A1508">
        <v>2012</v>
      </c>
      <c r="B1508">
        <v>2013</v>
      </c>
      <c r="C1508" t="s">
        <v>22</v>
      </c>
      <c r="D1508" t="s">
        <v>8</v>
      </c>
      <c r="E1508">
        <v>0</v>
      </c>
      <c r="F1508">
        <v>1</v>
      </c>
    </row>
    <row r="1509" spans="1:6">
      <c r="A1509">
        <v>2012</v>
      </c>
      <c r="B1509">
        <v>2013</v>
      </c>
      <c r="C1509" t="s">
        <v>23</v>
      </c>
      <c r="D1509" t="s">
        <v>30</v>
      </c>
      <c r="E1509">
        <v>0</v>
      </c>
      <c r="F1509">
        <v>2</v>
      </c>
    </row>
    <row r="1510" spans="1:6">
      <c r="A1510">
        <v>2012</v>
      </c>
      <c r="B1510">
        <v>2013</v>
      </c>
      <c r="C1510" t="s">
        <v>9</v>
      </c>
      <c r="D1510" t="s">
        <v>25</v>
      </c>
      <c r="E1510">
        <v>2</v>
      </c>
      <c r="F1510">
        <v>2</v>
      </c>
    </row>
    <row r="1511" spans="1:6">
      <c r="A1511">
        <v>2012</v>
      </c>
      <c r="B1511">
        <v>2013</v>
      </c>
      <c r="C1511" t="s">
        <v>19</v>
      </c>
      <c r="D1511" t="s">
        <v>17</v>
      </c>
      <c r="E1511">
        <v>2</v>
      </c>
      <c r="F1511">
        <v>2</v>
      </c>
    </row>
    <row r="1512" spans="1:6">
      <c r="A1512">
        <v>2012</v>
      </c>
      <c r="B1512">
        <v>2013</v>
      </c>
      <c r="C1512" t="s">
        <v>24</v>
      </c>
      <c r="D1512" t="s">
        <v>12</v>
      </c>
      <c r="E1512">
        <v>0</v>
      </c>
      <c r="F1512">
        <v>2</v>
      </c>
    </row>
    <row r="1513" spans="1:6">
      <c r="A1513">
        <v>2012</v>
      </c>
      <c r="B1513">
        <v>2013</v>
      </c>
      <c r="C1513" t="s">
        <v>20</v>
      </c>
      <c r="D1513" t="s">
        <v>29</v>
      </c>
      <c r="E1513">
        <v>3</v>
      </c>
      <c r="F1513">
        <v>1</v>
      </c>
    </row>
    <row r="1514" spans="1:6">
      <c r="A1514">
        <v>2012</v>
      </c>
      <c r="B1514">
        <v>2013</v>
      </c>
      <c r="C1514" t="s">
        <v>13</v>
      </c>
      <c r="D1514" t="s">
        <v>6</v>
      </c>
      <c r="E1514">
        <v>1</v>
      </c>
      <c r="F1514">
        <v>1</v>
      </c>
    </row>
    <row r="1515" spans="1:6">
      <c r="A1515">
        <v>2012</v>
      </c>
      <c r="B1515">
        <v>2013</v>
      </c>
      <c r="C1515" t="s">
        <v>26</v>
      </c>
      <c r="D1515" t="s">
        <v>28</v>
      </c>
      <c r="E1515">
        <v>2</v>
      </c>
      <c r="F1515">
        <v>0</v>
      </c>
    </row>
    <row r="1516" spans="1:6">
      <c r="A1516">
        <v>2012</v>
      </c>
      <c r="B1516">
        <v>2013</v>
      </c>
      <c r="C1516" t="s">
        <v>7</v>
      </c>
      <c r="D1516" t="s">
        <v>10</v>
      </c>
      <c r="E1516">
        <v>1</v>
      </c>
      <c r="F1516">
        <v>1</v>
      </c>
    </row>
    <row r="1517" spans="1:6">
      <c r="A1517">
        <v>2012</v>
      </c>
      <c r="B1517">
        <v>2013</v>
      </c>
      <c r="C1517" t="s">
        <v>6</v>
      </c>
      <c r="D1517" t="s">
        <v>28</v>
      </c>
      <c r="E1517">
        <v>3</v>
      </c>
      <c r="F1517">
        <v>0</v>
      </c>
    </row>
    <row r="1518" spans="1:6">
      <c r="A1518">
        <v>2012</v>
      </c>
      <c r="B1518">
        <v>2013</v>
      </c>
      <c r="C1518" t="s">
        <v>8</v>
      </c>
      <c r="D1518" t="s">
        <v>23</v>
      </c>
      <c r="E1518">
        <v>1</v>
      </c>
      <c r="F1518">
        <v>2</v>
      </c>
    </row>
    <row r="1519" spans="1:6">
      <c r="A1519">
        <v>2012</v>
      </c>
      <c r="B1519">
        <v>2013</v>
      </c>
      <c r="C1519" t="s">
        <v>12</v>
      </c>
      <c r="D1519" t="s">
        <v>9</v>
      </c>
      <c r="E1519">
        <v>3</v>
      </c>
      <c r="F1519">
        <v>1</v>
      </c>
    </row>
    <row r="1520" spans="1:6">
      <c r="A1520">
        <v>2012</v>
      </c>
      <c r="B1520">
        <v>2013</v>
      </c>
      <c r="C1520" t="s">
        <v>10</v>
      </c>
      <c r="D1520" t="s">
        <v>13</v>
      </c>
      <c r="E1520">
        <v>3</v>
      </c>
      <c r="F1520">
        <v>3</v>
      </c>
    </row>
    <row r="1521" spans="1:6">
      <c r="A1521">
        <v>2012</v>
      </c>
      <c r="B1521">
        <v>2013</v>
      </c>
      <c r="C1521" t="s">
        <v>19</v>
      </c>
      <c r="D1521" t="s">
        <v>20</v>
      </c>
      <c r="E1521">
        <v>1</v>
      </c>
      <c r="F1521">
        <v>1</v>
      </c>
    </row>
    <row r="1522" spans="1:6">
      <c r="A1522">
        <v>2012</v>
      </c>
      <c r="B1522">
        <v>2013</v>
      </c>
      <c r="C1522" t="s">
        <v>17</v>
      </c>
      <c r="D1522" t="s">
        <v>7</v>
      </c>
      <c r="E1522">
        <v>1</v>
      </c>
      <c r="F1522">
        <v>4</v>
      </c>
    </row>
    <row r="1523" spans="1:6">
      <c r="A1523">
        <v>2012</v>
      </c>
      <c r="B1523">
        <v>2013</v>
      </c>
      <c r="C1523" t="s">
        <v>25</v>
      </c>
      <c r="D1523" t="s">
        <v>22</v>
      </c>
      <c r="E1523">
        <v>2</v>
      </c>
      <c r="F1523">
        <v>4</v>
      </c>
    </row>
    <row r="1524" spans="1:6">
      <c r="A1524">
        <v>2012</v>
      </c>
      <c r="B1524">
        <v>2013</v>
      </c>
      <c r="C1524" t="s">
        <v>30</v>
      </c>
      <c r="D1524" t="s">
        <v>26</v>
      </c>
      <c r="E1524">
        <v>1</v>
      </c>
      <c r="F1524">
        <v>2</v>
      </c>
    </row>
    <row r="1525" spans="1:6">
      <c r="A1525">
        <v>2012</v>
      </c>
      <c r="B1525">
        <v>2013</v>
      </c>
      <c r="C1525" t="s">
        <v>29</v>
      </c>
      <c r="D1525" t="s">
        <v>24</v>
      </c>
      <c r="E1525">
        <v>1</v>
      </c>
      <c r="F1525">
        <v>2</v>
      </c>
    </row>
    <row r="1526" spans="1:6">
      <c r="A1526">
        <v>2012</v>
      </c>
      <c r="B1526">
        <v>2013</v>
      </c>
      <c r="C1526" t="s">
        <v>13</v>
      </c>
      <c r="D1526" t="s">
        <v>17</v>
      </c>
      <c r="E1526">
        <v>1</v>
      </c>
      <c r="F1526">
        <v>2</v>
      </c>
    </row>
    <row r="1527" spans="1:6">
      <c r="A1527">
        <v>2012</v>
      </c>
      <c r="B1527">
        <v>2013</v>
      </c>
      <c r="C1527" t="s">
        <v>22</v>
      </c>
      <c r="D1527" t="s">
        <v>6</v>
      </c>
      <c r="E1527">
        <v>3</v>
      </c>
      <c r="F1527">
        <v>4</v>
      </c>
    </row>
    <row r="1528" spans="1:6">
      <c r="A1528">
        <v>2012</v>
      </c>
      <c r="B1528">
        <v>2013</v>
      </c>
      <c r="C1528" t="s">
        <v>23</v>
      </c>
      <c r="D1528" t="s">
        <v>25</v>
      </c>
      <c r="E1528">
        <v>2</v>
      </c>
      <c r="F1528">
        <v>2</v>
      </c>
    </row>
    <row r="1529" spans="1:6">
      <c r="A1529">
        <v>2012</v>
      </c>
      <c r="B1529">
        <v>2013</v>
      </c>
      <c r="C1529" t="s">
        <v>9</v>
      </c>
      <c r="D1529" t="s">
        <v>29</v>
      </c>
      <c r="E1529">
        <v>3</v>
      </c>
      <c r="F1529">
        <v>0</v>
      </c>
    </row>
    <row r="1530" spans="1:6">
      <c r="A1530">
        <v>2012</v>
      </c>
      <c r="B1530">
        <v>2013</v>
      </c>
      <c r="C1530" t="s">
        <v>24</v>
      </c>
      <c r="D1530" t="s">
        <v>19</v>
      </c>
      <c r="E1530">
        <v>3</v>
      </c>
      <c r="F1530">
        <v>2</v>
      </c>
    </row>
    <row r="1531" spans="1:6">
      <c r="A1531">
        <v>2012</v>
      </c>
      <c r="B1531">
        <v>2013</v>
      </c>
      <c r="C1531" t="s">
        <v>26</v>
      </c>
      <c r="D1531" t="s">
        <v>8</v>
      </c>
      <c r="E1531">
        <v>1</v>
      </c>
      <c r="F1531">
        <v>2</v>
      </c>
    </row>
    <row r="1532" spans="1:6">
      <c r="A1532">
        <v>2012</v>
      </c>
      <c r="B1532">
        <v>2013</v>
      </c>
      <c r="C1532" t="s">
        <v>28</v>
      </c>
      <c r="D1532" t="s">
        <v>30</v>
      </c>
      <c r="E1532">
        <v>3</v>
      </c>
      <c r="F1532">
        <v>1</v>
      </c>
    </row>
    <row r="1533" spans="1:6">
      <c r="A1533">
        <v>2012</v>
      </c>
      <c r="B1533">
        <v>2013</v>
      </c>
      <c r="C1533" t="s">
        <v>7</v>
      </c>
      <c r="D1533" t="s">
        <v>12</v>
      </c>
      <c r="E1533">
        <v>0</v>
      </c>
      <c r="F1533">
        <v>1</v>
      </c>
    </row>
    <row r="1534" spans="1:6">
      <c r="A1534">
        <v>2012</v>
      </c>
      <c r="B1534">
        <v>2013</v>
      </c>
      <c r="C1534" t="s">
        <v>20</v>
      </c>
      <c r="D1534" t="s">
        <v>10</v>
      </c>
      <c r="E1534">
        <v>2</v>
      </c>
      <c r="F1534">
        <v>2</v>
      </c>
    </row>
    <row r="1535" spans="1:6">
      <c r="A1535">
        <v>2013</v>
      </c>
      <c r="B1535">
        <v>2014</v>
      </c>
      <c r="C1535" t="s">
        <v>6</v>
      </c>
      <c r="D1535" t="s">
        <v>22</v>
      </c>
      <c r="E1535">
        <v>3</v>
      </c>
      <c r="F1535">
        <v>1</v>
      </c>
    </row>
    <row r="1536" spans="1:6">
      <c r="A1536">
        <v>2013</v>
      </c>
      <c r="B1536">
        <v>2014</v>
      </c>
      <c r="C1536" t="s">
        <v>17</v>
      </c>
      <c r="D1536" t="s">
        <v>24</v>
      </c>
      <c r="E1536">
        <v>2</v>
      </c>
      <c r="F1536">
        <v>2</v>
      </c>
    </row>
    <row r="1537" spans="1:6">
      <c r="A1537">
        <v>2013</v>
      </c>
      <c r="B1537">
        <v>2014</v>
      </c>
      <c r="C1537" t="s">
        <v>12</v>
      </c>
      <c r="D1537" t="s">
        <v>26</v>
      </c>
      <c r="E1537">
        <v>3</v>
      </c>
      <c r="F1537">
        <v>1</v>
      </c>
    </row>
    <row r="1538" spans="1:6">
      <c r="A1538">
        <v>2013</v>
      </c>
      <c r="B1538">
        <v>2014</v>
      </c>
      <c r="C1538" t="s">
        <v>9</v>
      </c>
      <c r="D1538" t="s">
        <v>10</v>
      </c>
      <c r="E1538">
        <v>2</v>
      </c>
      <c r="F1538">
        <v>0</v>
      </c>
    </row>
    <row r="1539" spans="1:6">
      <c r="A1539">
        <v>2013</v>
      </c>
      <c r="B1539">
        <v>2014</v>
      </c>
      <c r="C1539" t="s">
        <v>28</v>
      </c>
      <c r="D1539" t="s">
        <v>13</v>
      </c>
      <c r="E1539">
        <v>0</v>
      </c>
      <c r="F1539">
        <v>4</v>
      </c>
    </row>
    <row r="1540" spans="1:6">
      <c r="A1540">
        <v>2013</v>
      </c>
      <c r="B1540">
        <v>2014</v>
      </c>
      <c r="C1540" t="s">
        <v>21</v>
      </c>
      <c r="D1540" t="s">
        <v>20</v>
      </c>
      <c r="E1540">
        <v>6</v>
      </c>
      <c r="F1540">
        <v>1</v>
      </c>
    </row>
    <row r="1541" spans="1:6">
      <c r="A1541">
        <v>2013</v>
      </c>
      <c r="B1541">
        <v>2014</v>
      </c>
      <c r="C1541" t="s">
        <v>31</v>
      </c>
      <c r="D1541" t="s">
        <v>19</v>
      </c>
      <c r="E1541">
        <v>0</v>
      </c>
      <c r="F1541">
        <v>1</v>
      </c>
    </row>
    <row r="1542" spans="1:6">
      <c r="A1542">
        <v>2013</v>
      </c>
      <c r="B1542">
        <v>2014</v>
      </c>
      <c r="C1542" t="s">
        <v>25</v>
      </c>
      <c r="D1542" t="s">
        <v>23</v>
      </c>
      <c r="E1542">
        <v>3</v>
      </c>
      <c r="F1542">
        <v>2</v>
      </c>
    </row>
    <row r="1543" spans="1:6">
      <c r="A1543">
        <v>2013</v>
      </c>
      <c r="B1543">
        <v>2014</v>
      </c>
      <c r="C1543" t="s">
        <v>8</v>
      </c>
      <c r="D1543" t="s">
        <v>7</v>
      </c>
      <c r="E1543">
        <v>3</v>
      </c>
      <c r="F1543">
        <v>3</v>
      </c>
    </row>
    <row r="1544" spans="1:6">
      <c r="A1544">
        <v>2013</v>
      </c>
      <c r="B1544">
        <v>2014</v>
      </c>
      <c r="C1544" t="s">
        <v>23</v>
      </c>
      <c r="D1544" t="s">
        <v>12</v>
      </c>
      <c r="E1544">
        <v>0</v>
      </c>
      <c r="F1544">
        <v>1</v>
      </c>
    </row>
    <row r="1545" spans="1:6">
      <c r="A1545">
        <v>2013</v>
      </c>
      <c r="B1545">
        <v>2014</v>
      </c>
      <c r="C1545" t="s">
        <v>10</v>
      </c>
      <c r="D1545" t="s">
        <v>8</v>
      </c>
      <c r="E1545">
        <v>4</v>
      </c>
      <c r="F1545">
        <v>0</v>
      </c>
    </row>
    <row r="1546" spans="1:6">
      <c r="A1546">
        <v>2013</v>
      </c>
      <c r="B1546">
        <v>2014</v>
      </c>
      <c r="C1546" t="s">
        <v>19</v>
      </c>
      <c r="D1546" t="s">
        <v>28</v>
      </c>
      <c r="E1546">
        <v>1</v>
      </c>
      <c r="F1546">
        <v>0</v>
      </c>
    </row>
    <row r="1547" spans="1:6">
      <c r="A1547">
        <v>2013</v>
      </c>
      <c r="B1547">
        <v>2014</v>
      </c>
      <c r="C1547" t="s">
        <v>26</v>
      </c>
      <c r="D1547" t="s">
        <v>25</v>
      </c>
      <c r="E1547">
        <v>1</v>
      </c>
      <c r="F1547">
        <v>2</v>
      </c>
    </row>
    <row r="1548" spans="1:6">
      <c r="A1548">
        <v>2013</v>
      </c>
      <c r="B1548">
        <v>2014</v>
      </c>
      <c r="C1548" t="s">
        <v>7</v>
      </c>
      <c r="D1548" t="s">
        <v>17</v>
      </c>
      <c r="E1548">
        <v>1</v>
      </c>
      <c r="F1548">
        <v>5</v>
      </c>
    </row>
    <row r="1549" spans="1:6">
      <c r="A1549">
        <v>2013</v>
      </c>
      <c r="B1549">
        <v>2014</v>
      </c>
      <c r="C1549" t="s">
        <v>20</v>
      </c>
      <c r="D1549" t="s">
        <v>6</v>
      </c>
      <c r="E1549">
        <v>0</v>
      </c>
      <c r="F1549">
        <v>1</v>
      </c>
    </row>
    <row r="1550" spans="1:6">
      <c r="A1550">
        <v>2013</v>
      </c>
      <c r="B1550">
        <v>2014</v>
      </c>
      <c r="C1550" t="s">
        <v>22</v>
      </c>
      <c r="D1550" t="s">
        <v>9</v>
      </c>
      <c r="E1550">
        <v>3</v>
      </c>
      <c r="F1550">
        <v>0</v>
      </c>
    </row>
    <row r="1551" spans="1:6">
      <c r="A1551">
        <v>2013</v>
      </c>
      <c r="B1551">
        <v>2014</v>
      </c>
      <c r="C1551" t="s">
        <v>24</v>
      </c>
      <c r="D1551" t="s">
        <v>21</v>
      </c>
      <c r="E1551">
        <v>2</v>
      </c>
      <c r="F1551">
        <v>2</v>
      </c>
    </row>
    <row r="1552" spans="1:6">
      <c r="A1552">
        <v>2013</v>
      </c>
      <c r="B1552">
        <v>2014</v>
      </c>
      <c r="C1552" t="s">
        <v>13</v>
      </c>
      <c r="D1552" t="s">
        <v>31</v>
      </c>
      <c r="E1552">
        <v>2</v>
      </c>
      <c r="F1552">
        <v>1</v>
      </c>
    </row>
    <row r="1553" spans="1:6">
      <c r="A1553">
        <v>2013</v>
      </c>
      <c r="B1553">
        <v>2014</v>
      </c>
      <c r="C1553" t="s">
        <v>13</v>
      </c>
      <c r="D1553" t="s">
        <v>19</v>
      </c>
      <c r="E1553">
        <v>1</v>
      </c>
      <c r="F1553">
        <v>0</v>
      </c>
    </row>
    <row r="1554" spans="1:6">
      <c r="A1554">
        <v>2013</v>
      </c>
      <c r="B1554">
        <v>2014</v>
      </c>
      <c r="C1554" t="s">
        <v>6</v>
      </c>
      <c r="D1554" t="s">
        <v>24</v>
      </c>
      <c r="E1554">
        <v>2</v>
      </c>
      <c r="F1554">
        <v>0</v>
      </c>
    </row>
    <row r="1555" spans="1:6">
      <c r="A1555">
        <v>2013</v>
      </c>
      <c r="B1555">
        <v>2014</v>
      </c>
      <c r="C1555" t="s">
        <v>12</v>
      </c>
      <c r="D1555" t="s">
        <v>22</v>
      </c>
      <c r="E1555">
        <v>4</v>
      </c>
      <c r="F1555">
        <v>2</v>
      </c>
    </row>
    <row r="1556" spans="1:6">
      <c r="A1556">
        <v>2013</v>
      </c>
      <c r="B1556">
        <v>2014</v>
      </c>
      <c r="C1556" t="s">
        <v>9</v>
      </c>
      <c r="D1556" t="s">
        <v>8</v>
      </c>
      <c r="E1556">
        <v>2</v>
      </c>
      <c r="F1556">
        <v>1</v>
      </c>
    </row>
    <row r="1557" spans="1:6">
      <c r="A1557">
        <v>2013</v>
      </c>
      <c r="B1557">
        <v>2014</v>
      </c>
      <c r="C1557" t="s">
        <v>17</v>
      </c>
      <c r="D1557" t="s">
        <v>26</v>
      </c>
      <c r="E1557">
        <v>3</v>
      </c>
      <c r="F1557">
        <v>3</v>
      </c>
    </row>
    <row r="1558" spans="1:6">
      <c r="A1558">
        <v>2013</v>
      </c>
      <c r="B1558">
        <v>2014</v>
      </c>
      <c r="C1558" t="s">
        <v>25</v>
      </c>
      <c r="D1558" t="s">
        <v>10</v>
      </c>
      <c r="E1558">
        <v>2</v>
      </c>
      <c r="F1558">
        <v>0</v>
      </c>
    </row>
    <row r="1559" spans="1:6">
      <c r="A1559">
        <v>2013</v>
      </c>
      <c r="B1559">
        <v>2014</v>
      </c>
      <c r="C1559" t="s">
        <v>21</v>
      </c>
      <c r="D1559" t="s">
        <v>7</v>
      </c>
      <c r="E1559">
        <v>1</v>
      </c>
      <c r="F1559">
        <v>0</v>
      </c>
    </row>
    <row r="1560" spans="1:6">
      <c r="A1560">
        <v>2013</v>
      </c>
      <c r="B1560">
        <v>2014</v>
      </c>
      <c r="C1560" t="s">
        <v>31</v>
      </c>
      <c r="D1560" t="s">
        <v>20</v>
      </c>
      <c r="E1560">
        <v>0</v>
      </c>
      <c r="F1560">
        <v>2</v>
      </c>
    </row>
    <row r="1561" spans="1:6">
      <c r="A1561">
        <v>2013</v>
      </c>
      <c r="B1561">
        <v>2014</v>
      </c>
      <c r="C1561" t="s">
        <v>28</v>
      </c>
      <c r="D1561" t="s">
        <v>23</v>
      </c>
      <c r="E1561">
        <v>2</v>
      </c>
      <c r="F1561">
        <v>1</v>
      </c>
    </row>
    <row r="1562" spans="1:6">
      <c r="A1562">
        <v>2013</v>
      </c>
      <c r="B1562">
        <v>2014</v>
      </c>
      <c r="C1562" t="s">
        <v>26</v>
      </c>
      <c r="D1562" t="s">
        <v>6</v>
      </c>
      <c r="E1562">
        <v>1</v>
      </c>
      <c r="F1562">
        <v>1</v>
      </c>
    </row>
    <row r="1563" spans="1:6">
      <c r="A1563">
        <v>2013</v>
      </c>
      <c r="B1563">
        <v>2014</v>
      </c>
      <c r="C1563" t="s">
        <v>22</v>
      </c>
      <c r="D1563" t="s">
        <v>19</v>
      </c>
      <c r="E1563">
        <v>4</v>
      </c>
      <c r="F1563">
        <v>1</v>
      </c>
    </row>
    <row r="1564" spans="1:6">
      <c r="A1564">
        <v>2013</v>
      </c>
      <c r="B1564">
        <v>2014</v>
      </c>
      <c r="C1564" t="s">
        <v>9</v>
      </c>
      <c r="D1564" t="s">
        <v>25</v>
      </c>
      <c r="E1564">
        <v>4</v>
      </c>
      <c r="F1564">
        <v>1</v>
      </c>
    </row>
    <row r="1565" spans="1:6">
      <c r="A1565">
        <v>2013</v>
      </c>
      <c r="B1565">
        <v>2014</v>
      </c>
      <c r="C1565" t="s">
        <v>10</v>
      </c>
      <c r="D1565" t="s">
        <v>21</v>
      </c>
      <c r="E1565">
        <v>2</v>
      </c>
      <c r="F1565">
        <v>0</v>
      </c>
    </row>
    <row r="1566" spans="1:6">
      <c r="A1566">
        <v>2013</v>
      </c>
      <c r="B1566">
        <v>2014</v>
      </c>
      <c r="C1566" t="s">
        <v>24</v>
      </c>
      <c r="D1566" t="s">
        <v>28</v>
      </c>
      <c r="E1566">
        <v>0</v>
      </c>
      <c r="F1566">
        <v>1</v>
      </c>
    </row>
    <row r="1567" spans="1:6">
      <c r="A1567">
        <v>2013</v>
      </c>
      <c r="B1567">
        <v>2014</v>
      </c>
      <c r="C1567" t="s">
        <v>7</v>
      </c>
      <c r="D1567" t="s">
        <v>31</v>
      </c>
      <c r="E1567">
        <v>4</v>
      </c>
      <c r="F1567">
        <v>0</v>
      </c>
    </row>
    <row r="1568" spans="1:6">
      <c r="A1568">
        <v>2013</v>
      </c>
      <c r="B1568">
        <v>2014</v>
      </c>
      <c r="C1568" t="s">
        <v>8</v>
      </c>
      <c r="D1568" t="s">
        <v>12</v>
      </c>
      <c r="E1568">
        <v>2</v>
      </c>
      <c r="F1568">
        <v>0</v>
      </c>
    </row>
    <row r="1569" spans="1:6">
      <c r="A1569">
        <v>2013</v>
      </c>
      <c r="B1569">
        <v>2014</v>
      </c>
      <c r="C1569" t="s">
        <v>23</v>
      </c>
      <c r="D1569" t="s">
        <v>17</v>
      </c>
      <c r="E1569">
        <v>6</v>
      </c>
      <c r="F1569">
        <v>2</v>
      </c>
    </row>
    <row r="1570" spans="1:6">
      <c r="A1570">
        <v>2013</v>
      </c>
      <c r="B1570">
        <v>2014</v>
      </c>
      <c r="C1570" t="s">
        <v>20</v>
      </c>
      <c r="D1570" t="s">
        <v>13</v>
      </c>
      <c r="E1570">
        <v>1</v>
      </c>
      <c r="F1570">
        <v>2</v>
      </c>
    </row>
    <row r="1571" spans="1:6">
      <c r="A1571">
        <v>2013</v>
      </c>
      <c r="B1571">
        <v>2014</v>
      </c>
      <c r="C1571" t="s">
        <v>21</v>
      </c>
      <c r="D1571" t="s">
        <v>23</v>
      </c>
      <c r="E1571">
        <v>0</v>
      </c>
      <c r="F1571">
        <v>1</v>
      </c>
    </row>
    <row r="1572" spans="1:6">
      <c r="A1572">
        <v>2013</v>
      </c>
      <c r="B1572">
        <v>2014</v>
      </c>
      <c r="C1572" t="s">
        <v>6</v>
      </c>
      <c r="D1572" t="s">
        <v>9</v>
      </c>
      <c r="E1572">
        <v>2</v>
      </c>
      <c r="F1572">
        <v>0</v>
      </c>
    </row>
    <row r="1573" spans="1:6">
      <c r="A1573">
        <v>2013</v>
      </c>
      <c r="B1573">
        <v>2014</v>
      </c>
      <c r="C1573" t="s">
        <v>12</v>
      </c>
      <c r="D1573" t="s">
        <v>10</v>
      </c>
      <c r="E1573">
        <v>3</v>
      </c>
      <c r="F1573">
        <v>1</v>
      </c>
    </row>
    <row r="1574" spans="1:6">
      <c r="A1574">
        <v>2013</v>
      </c>
      <c r="B1574">
        <v>2014</v>
      </c>
      <c r="C1574" t="s">
        <v>19</v>
      </c>
      <c r="D1574" t="s">
        <v>20</v>
      </c>
      <c r="E1574">
        <v>0</v>
      </c>
      <c r="F1574">
        <v>3</v>
      </c>
    </row>
    <row r="1575" spans="1:6">
      <c r="A1575">
        <v>2013</v>
      </c>
      <c r="B1575">
        <v>2014</v>
      </c>
      <c r="C1575" t="s">
        <v>25</v>
      </c>
      <c r="D1575" t="s">
        <v>8</v>
      </c>
      <c r="E1575">
        <v>0</v>
      </c>
      <c r="F1575">
        <v>1</v>
      </c>
    </row>
    <row r="1576" spans="1:6">
      <c r="A1576">
        <v>2013</v>
      </c>
      <c r="B1576">
        <v>2014</v>
      </c>
      <c r="C1576" t="s">
        <v>28</v>
      </c>
      <c r="D1576" t="s">
        <v>26</v>
      </c>
      <c r="E1576">
        <v>2</v>
      </c>
      <c r="F1576">
        <v>1</v>
      </c>
    </row>
    <row r="1577" spans="1:6">
      <c r="A1577">
        <v>2013</v>
      </c>
      <c r="B1577">
        <v>2014</v>
      </c>
      <c r="C1577" t="s">
        <v>13</v>
      </c>
      <c r="D1577" t="s">
        <v>7</v>
      </c>
      <c r="E1577">
        <v>6</v>
      </c>
      <c r="F1577">
        <v>2</v>
      </c>
    </row>
    <row r="1578" spans="1:6">
      <c r="A1578">
        <v>2013</v>
      </c>
      <c r="B1578">
        <v>2014</v>
      </c>
      <c r="C1578" t="s">
        <v>17</v>
      </c>
      <c r="D1578" t="s">
        <v>22</v>
      </c>
      <c r="E1578">
        <v>2</v>
      </c>
      <c r="F1578">
        <v>1</v>
      </c>
    </row>
    <row r="1579" spans="1:6">
      <c r="A1579">
        <v>2013</v>
      </c>
      <c r="B1579">
        <v>2014</v>
      </c>
      <c r="C1579" t="s">
        <v>31</v>
      </c>
      <c r="D1579" t="s">
        <v>24</v>
      </c>
      <c r="E1579">
        <v>1</v>
      </c>
      <c r="F1579">
        <v>1</v>
      </c>
    </row>
    <row r="1580" spans="1:6">
      <c r="A1580">
        <v>2013</v>
      </c>
      <c r="B1580">
        <v>2014</v>
      </c>
      <c r="C1580" t="s">
        <v>22</v>
      </c>
      <c r="D1580" t="s">
        <v>31</v>
      </c>
      <c r="E1580">
        <v>4</v>
      </c>
      <c r="F1580">
        <v>1</v>
      </c>
    </row>
    <row r="1581" spans="1:6">
      <c r="A1581">
        <v>2013</v>
      </c>
      <c r="B1581">
        <v>2014</v>
      </c>
      <c r="C1581" t="s">
        <v>9</v>
      </c>
      <c r="D1581" t="s">
        <v>28</v>
      </c>
      <c r="E1581">
        <v>2</v>
      </c>
      <c r="F1581">
        <v>1</v>
      </c>
    </row>
    <row r="1582" spans="1:6">
      <c r="A1582">
        <v>2013</v>
      </c>
      <c r="B1582">
        <v>2014</v>
      </c>
      <c r="C1582" t="s">
        <v>10</v>
      </c>
      <c r="D1582" t="s">
        <v>17</v>
      </c>
      <c r="E1582">
        <v>2</v>
      </c>
      <c r="F1582">
        <v>1</v>
      </c>
    </row>
    <row r="1583" spans="1:6">
      <c r="A1583">
        <v>2013</v>
      </c>
      <c r="B1583">
        <v>2014</v>
      </c>
      <c r="C1583" t="s">
        <v>24</v>
      </c>
      <c r="D1583" t="s">
        <v>13</v>
      </c>
      <c r="E1583">
        <v>1</v>
      </c>
      <c r="F1583">
        <v>1</v>
      </c>
    </row>
    <row r="1584" spans="1:6">
      <c r="A1584">
        <v>2013</v>
      </c>
      <c r="B1584">
        <v>2014</v>
      </c>
      <c r="C1584" t="s">
        <v>25</v>
      </c>
      <c r="D1584" t="s">
        <v>12</v>
      </c>
      <c r="E1584">
        <v>1</v>
      </c>
      <c r="F1584">
        <v>4</v>
      </c>
    </row>
    <row r="1585" spans="1:6">
      <c r="A1585">
        <v>2013</v>
      </c>
      <c r="B1585">
        <v>2014</v>
      </c>
      <c r="C1585" t="s">
        <v>7</v>
      </c>
      <c r="D1585" t="s">
        <v>19</v>
      </c>
      <c r="E1585">
        <v>0</v>
      </c>
      <c r="F1585">
        <v>2</v>
      </c>
    </row>
    <row r="1586" spans="1:6">
      <c r="A1586">
        <v>2013</v>
      </c>
      <c r="B1586">
        <v>2014</v>
      </c>
      <c r="C1586" t="s">
        <v>8</v>
      </c>
      <c r="D1586" t="s">
        <v>6</v>
      </c>
      <c r="E1586">
        <v>0</v>
      </c>
      <c r="F1586">
        <v>4</v>
      </c>
    </row>
    <row r="1587" spans="1:6">
      <c r="A1587">
        <v>2013</v>
      </c>
      <c r="B1587">
        <v>2014</v>
      </c>
      <c r="C1587" t="s">
        <v>26</v>
      </c>
      <c r="D1587" t="s">
        <v>21</v>
      </c>
      <c r="E1587">
        <v>1</v>
      </c>
      <c r="F1587">
        <v>1</v>
      </c>
    </row>
    <row r="1588" spans="1:6">
      <c r="A1588">
        <v>2013</v>
      </c>
      <c r="B1588">
        <v>2014</v>
      </c>
      <c r="C1588" t="s">
        <v>23</v>
      </c>
      <c r="D1588" t="s">
        <v>20</v>
      </c>
      <c r="E1588">
        <v>1</v>
      </c>
      <c r="F1588">
        <v>1</v>
      </c>
    </row>
    <row r="1589" spans="1:6">
      <c r="A1589">
        <v>2013</v>
      </c>
      <c r="B1589">
        <v>2014</v>
      </c>
      <c r="C1589" t="s">
        <v>28</v>
      </c>
      <c r="D1589" t="s">
        <v>22</v>
      </c>
      <c r="E1589">
        <v>2</v>
      </c>
      <c r="F1589">
        <v>2</v>
      </c>
    </row>
    <row r="1590" spans="1:6">
      <c r="A1590">
        <v>2013</v>
      </c>
      <c r="B1590">
        <v>2014</v>
      </c>
      <c r="C1590" t="s">
        <v>13</v>
      </c>
      <c r="D1590" t="s">
        <v>26</v>
      </c>
      <c r="E1590">
        <v>5</v>
      </c>
      <c r="F1590">
        <v>0</v>
      </c>
    </row>
    <row r="1591" spans="1:6">
      <c r="A1591">
        <v>2013</v>
      </c>
      <c r="B1591">
        <v>2014</v>
      </c>
      <c r="C1591" t="s">
        <v>6</v>
      </c>
      <c r="D1591" t="s">
        <v>10</v>
      </c>
      <c r="E1591">
        <v>1</v>
      </c>
      <c r="F1591">
        <v>0</v>
      </c>
    </row>
    <row r="1592" spans="1:6">
      <c r="A1592">
        <v>2013</v>
      </c>
      <c r="B1592">
        <v>2014</v>
      </c>
      <c r="C1592" t="s">
        <v>12</v>
      </c>
      <c r="D1592" t="s">
        <v>9</v>
      </c>
      <c r="E1592">
        <v>2</v>
      </c>
      <c r="F1592">
        <v>0</v>
      </c>
    </row>
    <row r="1593" spans="1:6">
      <c r="A1593">
        <v>2013</v>
      </c>
      <c r="B1593">
        <v>2014</v>
      </c>
      <c r="C1593" t="s">
        <v>17</v>
      </c>
      <c r="D1593" t="s">
        <v>8</v>
      </c>
      <c r="E1593">
        <v>3</v>
      </c>
      <c r="F1593">
        <v>3</v>
      </c>
    </row>
    <row r="1594" spans="1:6">
      <c r="A1594">
        <v>2013</v>
      </c>
      <c r="B1594">
        <v>2014</v>
      </c>
      <c r="C1594" t="s">
        <v>21</v>
      </c>
      <c r="D1594" t="s">
        <v>25</v>
      </c>
      <c r="E1594">
        <v>3</v>
      </c>
      <c r="F1594">
        <v>1</v>
      </c>
    </row>
    <row r="1595" spans="1:6">
      <c r="A1595">
        <v>2013</v>
      </c>
      <c r="B1595">
        <v>2014</v>
      </c>
      <c r="C1595" t="s">
        <v>20</v>
      </c>
      <c r="D1595" t="s">
        <v>7</v>
      </c>
      <c r="E1595">
        <v>2</v>
      </c>
      <c r="F1595">
        <v>2</v>
      </c>
    </row>
    <row r="1596" spans="1:6">
      <c r="A1596">
        <v>2013</v>
      </c>
      <c r="B1596">
        <v>2014</v>
      </c>
      <c r="C1596" t="s">
        <v>19</v>
      </c>
      <c r="D1596" t="s">
        <v>24</v>
      </c>
      <c r="E1596">
        <v>3</v>
      </c>
      <c r="F1596">
        <v>3</v>
      </c>
    </row>
    <row r="1597" spans="1:6">
      <c r="A1597">
        <v>2013</v>
      </c>
      <c r="B1597">
        <v>2014</v>
      </c>
      <c r="C1597" t="s">
        <v>31</v>
      </c>
      <c r="D1597" t="s">
        <v>23</v>
      </c>
      <c r="E1597">
        <v>0</v>
      </c>
      <c r="F1597">
        <v>4</v>
      </c>
    </row>
    <row r="1598" spans="1:6">
      <c r="A1598">
        <v>2013</v>
      </c>
      <c r="B1598">
        <v>2014</v>
      </c>
      <c r="C1598" t="s">
        <v>9</v>
      </c>
      <c r="D1598" t="s">
        <v>21</v>
      </c>
      <c r="E1598">
        <v>1</v>
      </c>
      <c r="F1598">
        <v>1</v>
      </c>
    </row>
    <row r="1599" spans="1:6">
      <c r="A1599">
        <v>2013</v>
      </c>
      <c r="B1599">
        <v>2014</v>
      </c>
      <c r="C1599" t="s">
        <v>8</v>
      </c>
      <c r="D1599" t="s">
        <v>28</v>
      </c>
      <c r="E1599">
        <v>4</v>
      </c>
      <c r="F1599">
        <v>1</v>
      </c>
    </row>
    <row r="1600" spans="1:6">
      <c r="A1600">
        <v>2013</v>
      </c>
      <c r="B1600">
        <v>2014</v>
      </c>
      <c r="C1600" t="s">
        <v>22</v>
      </c>
      <c r="D1600" t="s">
        <v>13</v>
      </c>
      <c r="E1600">
        <v>2</v>
      </c>
      <c r="F1600">
        <v>0</v>
      </c>
    </row>
    <row r="1601" spans="1:6">
      <c r="A1601">
        <v>2013</v>
      </c>
      <c r="B1601">
        <v>2014</v>
      </c>
      <c r="C1601" t="s">
        <v>23</v>
      </c>
      <c r="D1601" t="s">
        <v>19</v>
      </c>
      <c r="E1601">
        <v>1</v>
      </c>
      <c r="F1601">
        <v>1</v>
      </c>
    </row>
    <row r="1602" spans="1:6">
      <c r="A1602">
        <v>2013</v>
      </c>
      <c r="B1602">
        <v>2014</v>
      </c>
      <c r="C1602" t="s">
        <v>10</v>
      </c>
      <c r="D1602" t="s">
        <v>31</v>
      </c>
      <c r="E1602">
        <v>0</v>
      </c>
      <c r="F1602">
        <v>2</v>
      </c>
    </row>
    <row r="1603" spans="1:6">
      <c r="A1603">
        <v>2013</v>
      </c>
      <c r="B1603">
        <v>2014</v>
      </c>
      <c r="C1603" t="s">
        <v>25</v>
      </c>
      <c r="D1603" t="s">
        <v>17</v>
      </c>
      <c r="E1603">
        <v>2</v>
      </c>
      <c r="F1603">
        <v>2</v>
      </c>
    </row>
    <row r="1604" spans="1:6">
      <c r="A1604">
        <v>2013</v>
      </c>
      <c r="B1604">
        <v>2014</v>
      </c>
      <c r="C1604" t="s">
        <v>12</v>
      </c>
      <c r="D1604" t="s">
        <v>6</v>
      </c>
      <c r="E1604">
        <v>1</v>
      </c>
      <c r="F1604">
        <v>1</v>
      </c>
    </row>
    <row r="1605" spans="1:6">
      <c r="A1605">
        <v>2013</v>
      </c>
      <c r="B1605">
        <v>2014</v>
      </c>
      <c r="C1605" t="s">
        <v>24</v>
      </c>
      <c r="D1605" t="s">
        <v>7</v>
      </c>
      <c r="E1605">
        <v>0</v>
      </c>
      <c r="F1605">
        <v>5</v>
      </c>
    </row>
    <row r="1606" spans="1:6">
      <c r="A1606">
        <v>2013</v>
      </c>
      <c r="B1606">
        <v>2014</v>
      </c>
      <c r="C1606" t="s">
        <v>26</v>
      </c>
      <c r="D1606" t="s">
        <v>20</v>
      </c>
      <c r="E1606">
        <v>1</v>
      </c>
      <c r="F1606">
        <v>1</v>
      </c>
    </row>
    <row r="1607" spans="1:6">
      <c r="A1607">
        <v>2013</v>
      </c>
      <c r="B1607">
        <v>2014</v>
      </c>
      <c r="C1607" t="s">
        <v>17</v>
      </c>
      <c r="D1607" t="s">
        <v>12</v>
      </c>
      <c r="E1607">
        <v>1</v>
      </c>
      <c r="F1607">
        <v>2</v>
      </c>
    </row>
    <row r="1608" spans="1:6">
      <c r="A1608">
        <v>2013</v>
      </c>
      <c r="B1608">
        <v>2014</v>
      </c>
      <c r="C1608" t="s">
        <v>13</v>
      </c>
      <c r="D1608" t="s">
        <v>9</v>
      </c>
      <c r="E1608">
        <v>1</v>
      </c>
      <c r="F1608">
        <v>0</v>
      </c>
    </row>
    <row r="1609" spans="1:6">
      <c r="A1609">
        <v>2013</v>
      </c>
      <c r="B1609">
        <v>2014</v>
      </c>
      <c r="C1609" t="s">
        <v>6</v>
      </c>
      <c r="D1609" t="s">
        <v>25</v>
      </c>
      <c r="E1609">
        <v>4</v>
      </c>
      <c r="F1609">
        <v>1</v>
      </c>
    </row>
    <row r="1610" spans="1:6">
      <c r="A1610">
        <v>2013</v>
      </c>
      <c r="B1610">
        <v>2014</v>
      </c>
      <c r="C1610" t="s">
        <v>19</v>
      </c>
      <c r="D1610" t="s">
        <v>26</v>
      </c>
      <c r="E1610">
        <v>0</v>
      </c>
      <c r="F1610">
        <v>0</v>
      </c>
    </row>
    <row r="1611" spans="1:6">
      <c r="A1611">
        <v>2013</v>
      </c>
      <c r="B1611">
        <v>2014</v>
      </c>
      <c r="C1611" t="s">
        <v>31</v>
      </c>
      <c r="D1611" t="s">
        <v>8</v>
      </c>
      <c r="E1611">
        <v>2</v>
      </c>
      <c r="F1611">
        <v>3</v>
      </c>
    </row>
    <row r="1612" spans="1:6">
      <c r="A1612">
        <v>2013</v>
      </c>
      <c r="B1612">
        <v>2014</v>
      </c>
      <c r="C1612" t="s">
        <v>20</v>
      </c>
      <c r="D1612" t="s">
        <v>24</v>
      </c>
      <c r="E1612">
        <v>1</v>
      </c>
      <c r="F1612">
        <v>1</v>
      </c>
    </row>
    <row r="1613" spans="1:6">
      <c r="A1613">
        <v>2013</v>
      </c>
      <c r="B1613">
        <v>2014</v>
      </c>
      <c r="C1613" t="s">
        <v>21</v>
      </c>
      <c r="D1613" t="s">
        <v>22</v>
      </c>
      <c r="E1613">
        <v>1</v>
      </c>
      <c r="F1613">
        <v>0</v>
      </c>
    </row>
    <row r="1614" spans="1:6">
      <c r="A1614">
        <v>2013</v>
      </c>
      <c r="B1614">
        <v>2014</v>
      </c>
      <c r="C1614" t="s">
        <v>7</v>
      </c>
      <c r="D1614" t="s">
        <v>23</v>
      </c>
      <c r="E1614">
        <v>3</v>
      </c>
      <c r="F1614">
        <v>3</v>
      </c>
    </row>
    <row r="1615" spans="1:6">
      <c r="A1615">
        <v>2013</v>
      </c>
      <c r="B1615">
        <v>2014</v>
      </c>
      <c r="C1615" t="s">
        <v>28</v>
      </c>
      <c r="D1615" t="s">
        <v>10</v>
      </c>
      <c r="E1615">
        <v>1</v>
      </c>
      <c r="F1615">
        <v>2</v>
      </c>
    </row>
    <row r="1616" spans="1:6">
      <c r="A1616">
        <v>2013</v>
      </c>
      <c r="B1616">
        <v>2014</v>
      </c>
      <c r="C1616" t="s">
        <v>23</v>
      </c>
      <c r="D1616" t="s">
        <v>24</v>
      </c>
      <c r="E1616">
        <v>1</v>
      </c>
      <c r="F1616">
        <v>1</v>
      </c>
    </row>
    <row r="1617" spans="1:6">
      <c r="A1617">
        <v>2013</v>
      </c>
      <c r="B1617">
        <v>2014</v>
      </c>
      <c r="C1617" t="s">
        <v>6</v>
      </c>
      <c r="D1617" t="s">
        <v>21</v>
      </c>
      <c r="E1617">
        <v>3</v>
      </c>
      <c r="F1617">
        <v>2</v>
      </c>
    </row>
    <row r="1618" spans="1:6">
      <c r="A1618">
        <v>2013</v>
      </c>
      <c r="B1618">
        <v>2014</v>
      </c>
      <c r="C1618" t="s">
        <v>8</v>
      </c>
      <c r="D1618" t="s">
        <v>13</v>
      </c>
      <c r="E1618">
        <v>1</v>
      </c>
      <c r="F1618">
        <v>3</v>
      </c>
    </row>
    <row r="1619" spans="1:6">
      <c r="A1619">
        <v>2013</v>
      </c>
      <c r="B1619">
        <v>2014</v>
      </c>
      <c r="C1619" t="s">
        <v>12</v>
      </c>
      <c r="D1619" t="s">
        <v>28</v>
      </c>
      <c r="E1619">
        <v>2</v>
      </c>
      <c r="F1619">
        <v>1</v>
      </c>
    </row>
    <row r="1620" spans="1:6">
      <c r="A1620">
        <v>2013</v>
      </c>
      <c r="B1620">
        <v>2014</v>
      </c>
      <c r="C1620" t="s">
        <v>9</v>
      </c>
      <c r="D1620" t="s">
        <v>17</v>
      </c>
      <c r="E1620">
        <v>1</v>
      </c>
      <c r="F1620">
        <v>4</v>
      </c>
    </row>
    <row r="1621" spans="1:6">
      <c r="A1621">
        <v>2013</v>
      </c>
      <c r="B1621">
        <v>2014</v>
      </c>
      <c r="C1621" t="s">
        <v>25</v>
      </c>
      <c r="D1621" t="s">
        <v>31</v>
      </c>
      <c r="E1621">
        <v>2</v>
      </c>
      <c r="F1621">
        <v>0</v>
      </c>
    </row>
    <row r="1622" spans="1:6">
      <c r="A1622">
        <v>2013</v>
      </c>
      <c r="B1622">
        <v>2014</v>
      </c>
      <c r="C1622" t="s">
        <v>10</v>
      </c>
      <c r="D1622" t="s">
        <v>19</v>
      </c>
      <c r="E1622">
        <v>3</v>
      </c>
      <c r="F1622">
        <v>0</v>
      </c>
    </row>
    <row r="1623" spans="1:6">
      <c r="A1623">
        <v>2013</v>
      </c>
      <c r="B1623">
        <v>2014</v>
      </c>
      <c r="C1623" t="s">
        <v>26</v>
      </c>
      <c r="D1623" t="s">
        <v>7</v>
      </c>
      <c r="E1623">
        <v>0</v>
      </c>
      <c r="F1623">
        <v>3</v>
      </c>
    </row>
    <row r="1624" spans="1:6">
      <c r="A1624">
        <v>2013</v>
      </c>
      <c r="B1624">
        <v>2014</v>
      </c>
      <c r="C1624" t="s">
        <v>22</v>
      </c>
      <c r="D1624" t="s">
        <v>20</v>
      </c>
      <c r="E1624">
        <v>4</v>
      </c>
      <c r="F1624">
        <v>1</v>
      </c>
    </row>
    <row r="1625" spans="1:6">
      <c r="A1625">
        <v>2013</v>
      </c>
      <c r="B1625">
        <v>2014</v>
      </c>
      <c r="C1625" t="s">
        <v>13</v>
      </c>
      <c r="D1625" t="s">
        <v>23</v>
      </c>
      <c r="E1625">
        <v>6</v>
      </c>
      <c r="F1625">
        <v>1</v>
      </c>
    </row>
    <row r="1626" spans="1:6">
      <c r="A1626">
        <v>2013</v>
      </c>
      <c r="B1626">
        <v>2014</v>
      </c>
      <c r="C1626" t="s">
        <v>24</v>
      </c>
      <c r="D1626" t="s">
        <v>26</v>
      </c>
      <c r="E1626">
        <v>0</v>
      </c>
      <c r="F1626">
        <v>3</v>
      </c>
    </row>
    <row r="1627" spans="1:6">
      <c r="A1627">
        <v>2013</v>
      </c>
      <c r="B1627">
        <v>2014</v>
      </c>
      <c r="C1627" t="s">
        <v>17</v>
      </c>
      <c r="D1627" t="s">
        <v>6</v>
      </c>
      <c r="E1627">
        <v>1</v>
      </c>
      <c r="F1627">
        <v>2</v>
      </c>
    </row>
    <row r="1628" spans="1:6">
      <c r="A1628">
        <v>2013</v>
      </c>
      <c r="B1628">
        <v>2014</v>
      </c>
      <c r="C1628" t="s">
        <v>7</v>
      </c>
      <c r="D1628" t="s">
        <v>22</v>
      </c>
      <c r="E1628">
        <v>0</v>
      </c>
      <c r="F1628">
        <v>2</v>
      </c>
    </row>
    <row r="1629" spans="1:6">
      <c r="A1629">
        <v>2013</v>
      </c>
      <c r="B1629">
        <v>2014</v>
      </c>
      <c r="C1629" t="s">
        <v>31</v>
      </c>
      <c r="D1629" t="s">
        <v>12</v>
      </c>
      <c r="E1629">
        <v>1</v>
      </c>
      <c r="F1629">
        <v>0</v>
      </c>
    </row>
    <row r="1630" spans="1:6">
      <c r="A1630">
        <v>2013</v>
      </c>
      <c r="B1630">
        <v>2014</v>
      </c>
      <c r="C1630" t="s">
        <v>21</v>
      </c>
      <c r="D1630" t="s">
        <v>8</v>
      </c>
      <c r="E1630">
        <v>0</v>
      </c>
      <c r="F1630">
        <v>2</v>
      </c>
    </row>
    <row r="1631" spans="1:6">
      <c r="A1631">
        <v>2013</v>
      </c>
      <c r="B1631">
        <v>2014</v>
      </c>
      <c r="C1631" t="s">
        <v>20</v>
      </c>
      <c r="D1631" t="s">
        <v>10</v>
      </c>
      <c r="E1631">
        <v>1</v>
      </c>
      <c r="F1631">
        <v>2</v>
      </c>
    </row>
    <row r="1632" spans="1:6">
      <c r="A1632">
        <v>2013</v>
      </c>
      <c r="B1632">
        <v>2014</v>
      </c>
      <c r="C1632" t="s">
        <v>28</v>
      </c>
      <c r="D1632" t="s">
        <v>25</v>
      </c>
      <c r="E1632">
        <v>2</v>
      </c>
      <c r="F1632">
        <v>1</v>
      </c>
    </row>
    <row r="1633" spans="1:6">
      <c r="A1633">
        <v>2013</v>
      </c>
      <c r="B1633">
        <v>2014</v>
      </c>
      <c r="C1633" t="s">
        <v>19</v>
      </c>
      <c r="D1633" t="s">
        <v>9</v>
      </c>
      <c r="E1633">
        <v>3</v>
      </c>
      <c r="F1633">
        <v>2</v>
      </c>
    </row>
    <row r="1634" spans="1:6">
      <c r="A1634">
        <v>2013</v>
      </c>
      <c r="B1634">
        <v>2014</v>
      </c>
      <c r="C1634" t="s">
        <v>9</v>
      </c>
      <c r="D1634" t="s">
        <v>31</v>
      </c>
      <c r="E1634">
        <v>0</v>
      </c>
      <c r="F1634">
        <v>0</v>
      </c>
    </row>
    <row r="1635" spans="1:6">
      <c r="A1635">
        <v>2013</v>
      </c>
      <c r="B1635">
        <v>2014</v>
      </c>
      <c r="C1635" t="s">
        <v>6</v>
      </c>
      <c r="D1635" t="s">
        <v>28</v>
      </c>
      <c r="E1635">
        <v>3</v>
      </c>
      <c r="F1635">
        <v>0</v>
      </c>
    </row>
    <row r="1636" spans="1:6">
      <c r="A1636">
        <v>2013</v>
      </c>
      <c r="B1636">
        <v>2014</v>
      </c>
      <c r="C1636" t="s">
        <v>8</v>
      </c>
      <c r="D1636" t="s">
        <v>19</v>
      </c>
      <c r="E1636">
        <v>3</v>
      </c>
      <c r="F1636">
        <v>1</v>
      </c>
    </row>
    <row r="1637" spans="1:6">
      <c r="A1637">
        <v>2013</v>
      </c>
      <c r="B1637">
        <v>2014</v>
      </c>
      <c r="C1637" t="s">
        <v>12</v>
      </c>
      <c r="D1637" t="s">
        <v>7</v>
      </c>
      <c r="E1637">
        <v>5</v>
      </c>
      <c r="F1637">
        <v>3</v>
      </c>
    </row>
    <row r="1638" spans="1:6">
      <c r="A1638">
        <v>2013</v>
      </c>
      <c r="B1638">
        <v>2014</v>
      </c>
      <c r="C1638" t="s">
        <v>10</v>
      </c>
      <c r="D1638" t="s">
        <v>13</v>
      </c>
      <c r="E1638">
        <v>2</v>
      </c>
      <c r="F1638">
        <v>1</v>
      </c>
    </row>
    <row r="1639" spans="1:6">
      <c r="A1639">
        <v>2013</v>
      </c>
      <c r="B1639">
        <v>2014</v>
      </c>
      <c r="C1639" t="s">
        <v>17</v>
      </c>
      <c r="D1639" t="s">
        <v>21</v>
      </c>
      <c r="E1639">
        <v>2</v>
      </c>
      <c r="F1639">
        <v>3</v>
      </c>
    </row>
    <row r="1640" spans="1:6">
      <c r="A1640">
        <v>2013</v>
      </c>
      <c r="B1640">
        <v>2014</v>
      </c>
      <c r="C1640" t="s">
        <v>22</v>
      </c>
      <c r="D1640" t="s">
        <v>24</v>
      </c>
      <c r="E1640">
        <v>3</v>
      </c>
      <c r="F1640">
        <v>1</v>
      </c>
    </row>
    <row r="1641" spans="1:6">
      <c r="A1641">
        <v>2013</v>
      </c>
      <c r="B1641">
        <v>2014</v>
      </c>
      <c r="C1641" t="s">
        <v>25</v>
      </c>
      <c r="D1641" t="s">
        <v>20</v>
      </c>
      <c r="E1641">
        <v>1</v>
      </c>
      <c r="F1641">
        <v>0</v>
      </c>
    </row>
    <row r="1642" spans="1:6">
      <c r="A1642">
        <v>2013</v>
      </c>
      <c r="B1642">
        <v>2014</v>
      </c>
      <c r="C1642" t="s">
        <v>26</v>
      </c>
      <c r="D1642" t="s">
        <v>23</v>
      </c>
      <c r="E1642">
        <v>1</v>
      </c>
      <c r="F1642">
        <v>3</v>
      </c>
    </row>
    <row r="1643" spans="1:6">
      <c r="A1643">
        <v>2013</v>
      </c>
      <c r="B1643">
        <v>2014</v>
      </c>
      <c r="C1643" t="s">
        <v>23</v>
      </c>
      <c r="D1643" t="s">
        <v>22</v>
      </c>
      <c r="E1643">
        <v>0</v>
      </c>
      <c r="F1643">
        <v>2</v>
      </c>
    </row>
    <row r="1644" spans="1:6">
      <c r="A1644">
        <v>2013</v>
      </c>
      <c r="B1644">
        <v>2014</v>
      </c>
      <c r="C1644" t="s">
        <v>24</v>
      </c>
      <c r="D1644" t="s">
        <v>10</v>
      </c>
      <c r="E1644">
        <v>1</v>
      </c>
      <c r="F1644">
        <v>1</v>
      </c>
    </row>
    <row r="1645" spans="1:6">
      <c r="A1645">
        <v>2013</v>
      </c>
      <c r="B1645">
        <v>2014</v>
      </c>
      <c r="C1645" t="s">
        <v>28</v>
      </c>
      <c r="D1645" t="s">
        <v>17</v>
      </c>
      <c r="E1645">
        <v>2</v>
      </c>
      <c r="F1645">
        <v>0</v>
      </c>
    </row>
    <row r="1646" spans="1:6">
      <c r="A1646">
        <v>2013</v>
      </c>
      <c r="B1646">
        <v>2014</v>
      </c>
      <c r="C1646" t="s">
        <v>31</v>
      </c>
      <c r="D1646" t="s">
        <v>26</v>
      </c>
      <c r="E1646">
        <v>0</v>
      </c>
      <c r="F1646">
        <v>1</v>
      </c>
    </row>
    <row r="1647" spans="1:6">
      <c r="A1647">
        <v>2013</v>
      </c>
      <c r="B1647">
        <v>2014</v>
      </c>
      <c r="C1647" t="s">
        <v>20</v>
      </c>
      <c r="D1647" t="s">
        <v>8</v>
      </c>
      <c r="E1647">
        <v>3</v>
      </c>
      <c r="F1647">
        <v>3</v>
      </c>
    </row>
    <row r="1648" spans="1:6">
      <c r="A1648">
        <v>2013</v>
      </c>
      <c r="B1648">
        <v>2014</v>
      </c>
      <c r="C1648" t="s">
        <v>21</v>
      </c>
      <c r="D1648" t="s">
        <v>12</v>
      </c>
      <c r="E1648">
        <v>0</v>
      </c>
      <c r="F1648">
        <v>1</v>
      </c>
    </row>
    <row r="1649" spans="1:6">
      <c r="A1649">
        <v>2013</v>
      </c>
      <c r="B1649">
        <v>2014</v>
      </c>
      <c r="C1649" t="s">
        <v>13</v>
      </c>
      <c r="D1649" t="s">
        <v>6</v>
      </c>
      <c r="E1649">
        <v>0</v>
      </c>
      <c r="F1649">
        <v>3</v>
      </c>
    </row>
    <row r="1650" spans="1:6">
      <c r="A1650">
        <v>2013</v>
      </c>
      <c r="B1650">
        <v>2014</v>
      </c>
      <c r="C1650" t="s">
        <v>7</v>
      </c>
      <c r="D1650" t="s">
        <v>9</v>
      </c>
      <c r="E1650">
        <v>3</v>
      </c>
      <c r="F1650">
        <v>1</v>
      </c>
    </row>
    <row r="1651" spans="1:6">
      <c r="A1651">
        <v>2013</v>
      </c>
      <c r="B1651">
        <v>2014</v>
      </c>
      <c r="C1651" t="s">
        <v>19</v>
      </c>
      <c r="D1651" t="s">
        <v>25</v>
      </c>
      <c r="E1651">
        <v>2</v>
      </c>
      <c r="F1651">
        <v>3</v>
      </c>
    </row>
    <row r="1652" spans="1:6">
      <c r="A1652">
        <v>2013</v>
      </c>
      <c r="B1652">
        <v>2014</v>
      </c>
      <c r="C1652" t="s">
        <v>10</v>
      </c>
      <c r="D1652" t="s">
        <v>7</v>
      </c>
      <c r="E1652">
        <v>1</v>
      </c>
      <c r="F1652">
        <v>1</v>
      </c>
    </row>
    <row r="1653" spans="1:6">
      <c r="A1653">
        <v>2013</v>
      </c>
      <c r="B1653">
        <v>2014</v>
      </c>
      <c r="C1653" t="s">
        <v>6</v>
      </c>
      <c r="D1653" t="s">
        <v>31</v>
      </c>
      <c r="E1653">
        <v>2</v>
      </c>
      <c r="F1653">
        <v>0</v>
      </c>
    </row>
    <row r="1654" spans="1:6">
      <c r="A1654">
        <v>2013</v>
      </c>
      <c r="B1654">
        <v>2014</v>
      </c>
      <c r="C1654" t="s">
        <v>12</v>
      </c>
      <c r="D1654" t="s">
        <v>24</v>
      </c>
      <c r="E1654">
        <v>3</v>
      </c>
      <c r="F1654">
        <v>0</v>
      </c>
    </row>
    <row r="1655" spans="1:6">
      <c r="A1655">
        <v>2013</v>
      </c>
      <c r="B1655">
        <v>2014</v>
      </c>
      <c r="C1655" t="s">
        <v>17</v>
      </c>
      <c r="D1655" t="s">
        <v>19</v>
      </c>
      <c r="E1655">
        <v>4</v>
      </c>
      <c r="F1655">
        <v>4</v>
      </c>
    </row>
    <row r="1656" spans="1:6">
      <c r="A1656">
        <v>2013</v>
      </c>
      <c r="B1656">
        <v>2014</v>
      </c>
      <c r="C1656" t="s">
        <v>25</v>
      </c>
      <c r="D1656" t="s">
        <v>13</v>
      </c>
      <c r="E1656">
        <v>1</v>
      </c>
      <c r="F1656">
        <v>3</v>
      </c>
    </row>
    <row r="1657" spans="1:6">
      <c r="A1657">
        <v>2013</v>
      </c>
      <c r="B1657">
        <v>2014</v>
      </c>
      <c r="C1657" t="s">
        <v>21</v>
      </c>
      <c r="D1657" t="s">
        <v>28</v>
      </c>
      <c r="E1657">
        <v>0</v>
      </c>
      <c r="F1657">
        <v>0</v>
      </c>
    </row>
    <row r="1658" spans="1:6">
      <c r="A1658">
        <v>2013</v>
      </c>
      <c r="B1658">
        <v>2014</v>
      </c>
      <c r="C1658" t="s">
        <v>8</v>
      </c>
      <c r="D1658" t="s">
        <v>23</v>
      </c>
      <c r="E1658">
        <v>3</v>
      </c>
      <c r="F1658">
        <v>0</v>
      </c>
    </row>
    <row r="1659" spans="1:6">
      <c r="A1659">
        <v>2013</v>
      </c>
      <c r="B1659">
        <v>2014</v>
      </c>
      <c r="C1659" t="s">
        <v>9</v>
      </c>
      <c r="D1659" t="s">
        <v>20</v>
      </c>
      <c r="E1659">
        <v>2</v>
      </c>
      <c r="F1659">
        <v>0</v>
      </c>
    </row>
    <row r="1660" spans="1:6">
      <c r="A1660">
        <v>2013</v>
      </c>
      <c r="B1660">
        <v>2014</v>
      </c>
      <c r="C1660" t="s">
        <v>22</v>
      </c>
      <c r="D1660" t="s">
        <v>26</v>
      </c>
      <c r="E1660">
        <v>1</v>
      </c>
      <c r="F1660">
        <v>0</v>
      </c>
    </row>
    <row r="1661" spans="1:6">
      <c r="A1661">
        <v>2013</v>
      </c>
      <c r="B1661">
        <v>2014</v>
      </c>
      <c r="C1661" t="s">
        <v>24</v>
      </c>
      <c r="D1661" t="s">
        <v>25</v>
      </c>
      <c r="E1661">
        <v>1</v>
      </c>
      <c r="F1661">
        <v>1</v>
      </c>
    </row>
    <row r="1662" spans="1:6">
      <c r="A1662">
        <v>2013</v>
      </c>
      <c r="B1662">
        <v>2014</v>
      </c>
      <c r="C1662" t="s">
        <v>22</v>
      </c>
      <c r="D1662" t="s">
        <v>8</v>
      </c>
      <c r="E1662">
        <v>2</v>
      </c>
      <c r="F1662">
        <v>1</v>
      </c>
    </row>
    <row r="1663" spans="1:6">
      <c r="A1663">
        <v>2013</v>
      </c>
      <c r="B1663">
        <v>2014</v>
      </c>
      <c r="C1663" t="s">
        <v>23</v>
      </c>
      <c r="D1663" t="s">
        <v>9</v>
      </c>
      <c r="E1663">
        <v>4</v>
      </c>
      <c r="F1663">
        <v>2</v>
      </c>
    </row>
    <row r="1664" spans="1:6">
      <c r="A1664">
        <v>2013</v>
      </c>
      <c r="B1664">
        <v>2014</v>
      </c>
      <c r="C1664" t="s">
        <v>19</v>
      </c>
      <c r="D1664" t="s">
        <v>6</v>
      </c>
      <c r="E1664">
        <v>0</v>
      </c>
      <c r="F1664">
        <v>7</v>
      </c>
    </row>
    <row r="1665" spans="1:6">
      <c r="A1665">
        <v>2013</v>
      </c>
      <c r="B1665">
        <v>2014</v>
      </c>
      <c r="C1665" t="s">
        <v>7</v>
      </c>
      <c r="D1665" t="s">
        <v>28</v>
      </c>
      <c r="E1665">
        <v>0</v>
      </c>
      <c r="F1665">
        <v>1</v>
      </c>
    </row>
    <row r="1666" spans="1:6">
      <c r="A1666">
        <v>2013</v>
      </c>
      <c r="B1666">
        <v>2014</v>
      </c>
      <c r="C1666" t="s">
        <v>20</v>
      </c>
      <c r="D1666" t="s">
        <v>17</v>
      </c>
      <c r="E1666">
        <v>1</v>
      </c>
      <c r="F1666">
        <v>2</v>
      </c>
    </row>
    <row r="1667" spans="1:6">
      <c r="A1667">
        <v>2013</v>
      </c>
      <c r="B1667">
        <v>2014</v>
      </c>
      <c r="C1667" t="s">
        <v>13</v>
      </c>
      <c r="D1667" t="s">
        <v>12</v>
      </c>
      <c r="E1667">
        <v>0</v>
      </c>
      <c r="F1667">
        <v>1</v>
      </c>
    </row>
    <row r="1668" spans="1:6">
      <c r="A1668">
        <v>2013</v>
      </c>
      <c r="B1668">
        <v>2014</v>
      </c>
      <c r="C1668" t="s">
        <v>26</v>
      </c>
      <c r="D1668" t="s">
        <v>10</v>
      </c>
      <c r="E1668">
        <v>0</v>
      </c>
      <c r="F1668">
        <v>3</v>
      </c>
    </row>
    <row r="1669" spans="1:6">
      <c r="A1669">
        <v>2013</v>
      </c>
      <c r="B1669">
        <v>2014</v>
      </c>
      <c r="C1669" t="s">
        <v>31</v>
      </c>
      <c r="D1669" t="s">
        <v>21</v>
      </c>
      <c r="E1669">
        <v>0</v>
      </c>
      <c r="F1669">
        <v>2</v>
      </c>
    </row>
    <row r="1670" spans="1:6">
      <c r="A1670">
        <v>2013</v>
      </c>
      <c r="B1670">
        <v>2014</v>
      </c>
      <c r="C1670" t="s">
        <v>21</v>
      </c>
      <c r="D1670" t="s">
        <v>19</v>
      </c>
      <c r="E1670">
        <v>3</v>
      </c>
      <c r="F1670">
        <v>2</v>
      </c>
    </row>
    <row r="1671" spans="1:6">
      <c r="A1671">
        <v>2013</v>
      </c>
      <c r="B1671">
        <v>2014</v>
      </c>
      <c r="C1671" t="s">
        <v>6</v>
      </c>
      <c r="D1671" t="s">
        <v>7</v>
      </c>
      <c r="E1671">
        <v>3</v>
      </c>
      <c r="F1671">
        <v>1</v>
      </c>
    </row>
    <row r="1672" spans="1:6">
      <c r="A1672">
        <v>2013</v>
      </c>
      <c r="B1672">
        <v>2014</v>
      </c>
      <c r="C1672" t="s">
        <v>9</v>
      </c>
      <c r="D1672" t="s">
        <v>24</v>
      </c>
      <c r="E1672">
        <v>3</v>
      </c>
      <c r="F1672">
        <v>3</v>
      </c>
    </row>
    <row r="1673" spans="1:6">
      <c r="A1673">
        <v>2013</v>
      </c>
      <c r="B1673">
        <v>2014</v>
      </c>
      <c r="C1673" t="s">
        <v>17</v>
      </c>
      <c r="D1673" t="s">
        <v>13</v>
      </c>
      <c r="E1673">
        <v>2</v>
      </c>
      <c r="F1673">
        <v>2</v>
      </c>
    </row>
    <row r="1674" spans="1:6">
      <c r="A1674">
        <v>2013</v>
      </c>
      <c r="B1674">
        <v>2014</v>
      </c>
      <c r="C1674" t="s">
        <v>25</v>
      </c>
      <c r="D1674" t="s">
        <v>22</v>
      </c>
      <c r="E1674">
        <v>0</v>
      </c>
      <c r="F1674">
        <v>0</v>
      </c>
    </row>
    <row r="1675" spans="1:6">
      <c r="A1675">
        <v>2013</v>
      </c>
      <c r="B1675">
        <v>2014</v>
      </c>
      <c r="C1675" t="s">
        <v>28</v>
      </c>
      <c r="D1675" t="s">
        <v>31</v>
      </c>
      <c r="E1675">
        <v>4</v>
      </c>
      <c r="F1675">
        <v>1</v>
      </c>
    </row>
    <row r="1676" spans="1:6">
      <c r="A1676">
        <v>2013</v>
      </c>
      <c r="B1676">
        <v>2014</v>
      </c>
      <c r="C1676" t="s">
        <v>10</v>
      </c>
      <c r="D1676" t="s">
        <v>23</v>
      </c>
      <c r="E1676">
        <v>3</v>
      </c>
      <c r="F1676">
        <v>1</v>
      </c>
    </row>
    <row r="1677" spans="1:6">
      <c r="A1677">
        <v>2013</v>
      </c>
      <c r="B1677">
        <v>2014</v>
      </c>
      <c r="C1677" t="s">
        <v>8</v>
      </c>
      <c r="D1677" t="s">
        <v>26</v>
      </c>
      <c r="E1677">
        <v>2</v>
      </c>
      <c r="F1677">
        <v>0</v>
      </c>
    </row>
    <row r="1678" spans="1:6">
      <c r="A1678">
        <v>2013</v>
      </c>
      <c r="B1678">
        <v>2014</v>
      </c>
      <c r="C1678" t="s">
        <v>12</v>
      </c>
      <c r="D1678" t="s">
        <v>20</v>
      </c>
      <c r="E1678">
        <v>0</v>
      </c>
      <c r="F1678">
        <v>1</v>
      </c>
    </row>
    <row r="1679" spans="1:6">
      <c r="A1679">
        <v>2013</v>
      </c>
      <c r="B1679">
        <v>2014</v>
      </c>
      <c r="C1679" t="s">
        <v>20</v>
      </c>
      <c r="D1679" t="s">
        <v>28</v>
      </c>
      <c r="E1679">
        <v>1</v>
      </c>
      <c r="F1679">
        <v>1</v>
      </c>
    </row>
    <row r="1680" spans="1:6">
      <c r="A1680">
        <v>2013</v>
      </c>
      <c r="B1680">
        <v>2014</v>
      </c>
      <c r="C1680" t="s">
        <v>13</v>
      </c>
      <c r="D1680" t="s">
        <v>21</v>
      </c>
      <c r="E1680">
        <v>1</v>
      </c>
      <c r="F1680">
        <v>2</v>
      </c>
    </row>
    <row r="1681" spans="1:6">
      <c r="A1681">
        <v>2013</v>
      </c>
      <c r="B1681">
        <v>2014</v>
      </c>
      <c r="C1681" t="s">
        <v>19</v>
      </c>
      <c r="D1681" t="s">
        <v>12</v>
      </c>
      <c r="E1681">
        <v>1</v>
      </c>
      <c r="F1681">
        <v>0</v>
      </c>
    </row>
    <row r="1682" spans="1:6">
      <c r="A1682">
        <v>2013</v>
      </c>
      <c r="B1682">
        <v>2014</v>
      </c>
      <c r="C1682" t="s">
        <v>26</v>
      </c>
      <c r="D1682" t="s">
        <v>9</v>
      </c>
      <c r="E1682">
        <v>2</v>
      </c>
      <c r="F1682">
        <v>1</v>
      </c>
    </row>
    <row r="1683" spans="1:6">
      <c r="A1683">
        <v>2013</v>
      </c>
      <c r="B1683">
        <v>2014</v>
      </c>
      <c r="C1683" t="s">
        <v>7</v>
      </c>
      <c r="D1683" t="s">
        <v>25</v>
      </c>
      <c r="E1683">
        <v>2</v>
      </c>
      <c r="F1683">
        <v>3</v>
      </c>
    </row>
    <row r="1684" spans="1:6">
      <c r="A1684">
        <v>2013</v>
      </c>
      <c r="B1684">
        <v>2014</v>
      </c>
      <c r="C1684" t="s">
        <v>31</v>
      </c>
      <c r="D1684" t="s">
        <v>17</v>
      </c>
      <c r="E1684">
        <v>1</v>
      </c>
      <c r="F1684">
        <v>0</v>
      </c>
    </row>
    <row r="1685" spans="1:6">
      <c r="A1685">
        <v>2013</v>
      </c>
      <c r="B1685">
        <v>2014</v>
      </c>
      <c r="C1685" t="s">
        <v>24</v>
      </c>
      <c r="D1685" t="s">
        <v>8</v>
      </c>
      <c r="E1685">
        <v>0</v>
      </c>
      <c r="F1685">
        <v>0</v>
      </c>
    </row>
    <row r="1686" spans="1:6">
      <c r="A1686">
        <v>2013</v>
      </c>
      <c r="B1686">
        <v>2014</v>
      </c>
      <c r="C1686" t="s">
        <v>22</v>
      </c>
      <c r="D1686" t="s">
        <v>10</v>
      </c>
      <c r="E1686">
        <v>2</v>
      </c>
      <c r="F1686">
        <v>2</v>
      </c>
    </row>
    <row r="1687" spans="1:6">
      <c r="A1687">
        <v>2013</v>
      </c>
      <c r="B1687">
        <v>2014</v>
      </c>
      <c r="C1687" t="s">
        <v>23</v>
      </c>
      <c r="D1687" t="s">
        <v>6</v>
      </c>
      <c r="E1687">
        <v>1</v>
      </c>
      <c r="F1687">
        <v>2</v>
      </c>
    </row>
    <row r="1688" spans="1:6">
      <c r="A1688">
        <v>2013</v>
      </c>
      <c r="B1688">
        <v>2014</v>
      </c>
      <c r="C1688" t="s">
        <v>22</v>
      </c>
      <c r="D1688" t="s">
        <v>6</v>
      </c>
      <c r="E1688">
        <v>0</v>
      </c>
      <c r="F1688">
        <v>2</v>
      </c>
    </row>
    <row r="1689" spans="1:6">
      <c r="A1689">
        <v>2013</v>
      </c>
      <c r="B1689">
        <v>2014</v>
      </c>
      <c r="C1689" t="s">
        <v>13</v>
      </c>
      <c r="D1689" t="s">
        <v>28</v>
      </c>
      <c r="E1689">
        <v>2</v>
      </c>
      <c r="F1689">
        <v>2</v>
      </c>
    </row>
    <row r="1690" spans="1:6">
      <c r="A1690">
        <v>2013</v>
      </c>
      <c r="B1690">
        <v>2014</v>
      </c>
      <c r="C1690" t="s">
        <v>23</v>
      </c>
      <c r="D1690" t="s">
        <v>25</v>
      </c>
      <c r="E1690">
        <v>1</v>
      </c>
      <c r="F1690">
        <v>2</v>
      </c>
    </row>
    <row r="1691" spans="1:6">
      <c r="A1691">
        <v>2013</v>
      </c>
      <c r="B1691">
        <v>2014</v>
      </c>
      <c r="C1691" t="s">
        <v>10</v>
      </c>
      <c r="D1691" t="s">
        <v>9</v>
      </c>
      <c r="E1691">
        <v>1</v>
      </c>
      <c r="F1691">
        <v>3</v>
      </c>
    </row>
    <row r="1692" spans="1:6">
      <c r="A1692">
        <v>2013</v>
      </c>
      <c r="B1692">
        <v>2014</v>
      </c>
      <c r="C1692" t="s">
        <v>24</v>
      </c>
      <c r="D1692" t="s">
        <v>17</v>
      </c>
      <c r="E1692">
        <v>4</v>
      </c>
      <c r="F1692">
        <v>0</v>
      </c>
    </row>
    <row r="1693" spans="1:6">
      <c r="A1693">
        <v>2013</v>
      </c>
      <c r="B1693">
        <v>2014</v>
      </c>
      <c r="C1693" t="s">
        <v>26</v>
      </c>
      <c r="D1693" t="s">
        <v>12</v>
      </c>
      <c r="E1693">
        <v>3</v>
      </c>
      <c r="F1693">
        <v>2</v>
      </c>
    </row>
    <row r="1694" spans="1:6">
      <c r="A1694">
        <v>2013</v>
      </c>
      <c r="B1694">
        <v>2014</v>
      </c>
      <c r="C1694" t="s">
        <v>20</v>
      </c>
      <c r="D1694" t="s">
        <v>21</v>
      </c>
      <c r="E1694">
        <v>1</v>
      </c>
      <c r="F1694">
        <v>0</v>
      </c>
    </row>
    <row r="1695" spans="1:6">
      <c r="A1695">
        <v>2013</v>
      </c>
      <c r="B1695">
        <v>2014</v>
      </c>
      <c r="C1695" t="s">
        <v>19</v>
      </c>
      <c r="D1695" t="s">
        <v>31</v>
      </c>
      <c r="E1695">
        <v>0</v>
      </c>
      <c r="F1695">
        <v>0</v>
      </c>
    </row>
    <row r="1696" spans="1:6">
      <c r="A1696">
        <v>2013</v>
      </c>
      <c r="B1696">
        <v>2014</v>
      </c>
      <c r="C1696" t="s">
        <v>7</v>
      </c>
      <c r="D1696" t="s">
        <v>8</v>
      </c>
      <c r="E1696">
        <v>0</v>
      </c>
      <c r="F1696">
        <v>3</v>
      </c>
    </row>
    <row r="1697" spans="1:6">
      <c r="A1697">
        <v>2013</v>
      </c>
      <c r="B1697">
        <v>2014</v>
      </c>
      <c r="C1697" t="s">
        <v>23</v>
      </c>
      <c r="D1697" t="s">
        <v>6</v>
      </c>
      <c r="E1697">
        <v>1</v>
      </c>
      <c r="F1697">
        <v>2</v>
      </c>
    </row>
    <row r="1698" spans="1:6">
      <c r="A1698">
        <v>2013</v>
      </c>
      <c r="B1698">
        <v>2014</v>
      </c>
      <c r="C1698" t="s">
        <v>31</v>
      </c>
      <c r="D1698" t="s">
        <v>13</v>
      </c>
      <c r="E1698">
        <v>1</v>
      </c>
      <c r="F1698">
        <v>2</v>
      </c>
    </row>
    <row r="1699" spans="1:6">
      <c r="A1699">
        <v>2013</v>
      </c>
      <c r="B1699">
        <v>2014</v>
      </c>
      <c r="C1699" t="s">
        <v>8</v>
      </c>
      <c r="D1699" t="s">
        <v>10</v>
      </c>
      <c r="E1699">
        <v>2</v>
      </c>
      <c r="F1699">
        <v>1</v>
      </c>
    </row>
    <row r="1700" spans="1:6">
      <c r="A1700">
        <v>2013</v>
      </c>
      <c r="B1700">
        <v>2014</v>
      </c>
      <c r="C1700" t="s">
        <v>12</v>
      </c>
      <c r="D1700" t="s">
        <v>23</v>
      </c>
      <c r="E1700">
        <v>2</v>
      </c>
      <c r="F1700">
        <v>1</v>
      </c>
    </row>
    <row r="1701" spans="1:6">
      <c r="A1701">
        <v>2013</v>
      </c>
      <c r="B1701">
        <v>2014</v>
      </c>
      <c r="C1701" t="s">
        <v>17</v>
      </c>
      <c r="D1701" t="s">
        <v>7</v>
      </c>
      <c r="E1701">
        <v>3</v>
      </c>
      <c r="F1701">
        <v>0</v>
      </c>
    </row>
    <row r="1702" spans="1:6">
      <c r="A1702">
        <v>2013</v>
      </c>
      <c r="B1702">
        <v>2014</v>
      </c>
      <c r="C1702" t="s">
        <v>25</v>
      </c>
      <c r="D1702" t="s">
        <v>26</v>
      </c>
      <c r="E1702">
        <v>2</v>
      </c>
      <c r="F1702">
        <v>0</v>
      </c>
    </row>
    <row r="1703" spans="1:6">
      <c r="A1703">
        <v>2013</v>
      </c>
      <c r="B1703">
        <v>2014</v>
      </c>
      <c r="C1703" t="s">
        <v>28</v>
      </c>
      <c r="D1703" t="s">
        <v>19</v>
      </c>
      <c r="E1703">
        <v>3</v>
      </c>
      <c r="F1703">
        <v>1</v>
      </c>
    </row>
    <row r="1704" spans="1:6">
      <c r="A1704">
        <v>2013</v>
      </c>
      <c r="B1704">
        <v>2014</v>
      </c>
      <c r="C1704" t="s">
        <v>9</v>
      </c>
      <c r="D1704" t="s">
        <v>22</v>
      </c>
      <c r="E1704">
        <v>3</v>
      </c>
      <c r="F1704">
        <v>1</v>
      </c>
    </row>
    <row r="1705" spans="1:6">
      <c r="A1705">
        <v>2013</v>
      </c>
      <c r="B1705">
        <v>2014</v>
      </c>
      <c r="C1705" t="s">
        <v>21</v>
      </c>
      <c r="D1705" t="s">
        <v>24</v>
      </c>
      <c r="E1705">
        <v>1</v>
      </c>
      <c r="F1705">
        <v>3</v>
      </c>
    </row>
    <row r="1706" spans="1:6">
      <c r="A1706">
        <v>2013</v>
      </c>
      <c r="B1706">
        <v>2014</v>
      </c>
      <c r="C1706" t="s">
        <v>6</v>
      </c>
      <c r="D1706" t="s">
        <v>20</v>
      </c>
      <c r="E1706">
        <v>5</v>
      </c>
      <c r="F1706">
        <v>0</v>
      </c>
    </row>
    <row r="1707" spans="1:6">
      <c r="A1707">
        <v>2013</v>
      </c>
      <c r="B1707">
        <v>2014</v>
      </c>
      <c r="C1707" t="s">
        <v>22</v>
      </c>
      <c r="D1707" t="s">
        <v>12</v>
      </c>
      <c r="E1707">
        <v>0</v>
      </c>
      <c r="F1707">
        <v>1</v>
      </c>
    </row>
    <row r="1708" spans="1:6">
      <c r="A1708">
        <v>2013</v>
      </c>
      <c r="B1708">
        <v>2014</v>
      </c>
      <c r="C1708" t="s">
        <v>10</v>
      </c>
      <c r="D1708" t="s">
        <v>25</v>
      </c>
      <c r="E1708">
        <v>3</v>
      </c>
      <c r="F1708">
        <v>0</v>
      </c>
    </row>
    <row r="1709" spans="1:6">
      <c r="A1709">
        <v>2013</v>
      </c>
      <c r="B1709">
        <v>2014</v>
      </c>
      <c r="C1709" t="s">
        <v>19</v>
      </c>
      <c r="D1709" t="s">
        <v>13</v>
      </c>
      <c r="E1709">
        <v>1</v>
      </c>
      <c r="F1709">
        <v>5</v>
      </c>
    </row>
    <row r="1710" spans="1:6">
      <c r="A1710">
        <v>2013</v>
      </c>
      <c r="B1710">
        <v>2014</v>
      </c>
      <c r="C1710" t="s">
        <v>24</v>
      </c>
      <c r="D1710" t="s">
        <v>6</v>
      </c>
      <c r="E1710">
        <v>0</v>
      </c>
      <c r="F1710">
        <v>2</v>
      </c>
    </row>
    <row r="1711" spans="1:6">
      <c r="A1711">
        <v>2013</v>
      </c>
      <c r="B1711">
        <v>2014</v>
      </c>
      <c r="C1711" t="s">
        <v>26</v>
      </c>
      <c r="D1711" t="s">
        <v>17</v>
      </c>
      <c r="E1711">
        <v>1</v>
      </c>
      <c r="F1711">
        <v>1</v>
      </c>
    </row>
    <row r="1712" spans="1:6">
      <c r="A1712">
        <v>2013</v>
      </c>
      <c r="B1712">
        <v>2014</v>
      </c>
      <c r="C1712" t="s">
        <v>20</v>
      </c>
      <c r="D1712" t="s">
        <v>31</v>
      </c>
      <c r="E1712">
        <v>3</v>
      </c>
      <c r="F1712">
        <v>0</v>
      </c>
    </row>
    <row r="1713" spans="1:6">
      <c r="A1713">
        <v>2013</v>
      </c>
      <c r="B1713">
        <v>2014</v>
      </c>
      <c r="C1713" t="s">
        <v>7</v>
      </c>
      <c r="D1713" t="s">
        <v>21</v>
      </c>
      <c r="E1713">
        <v>0</v>
      </c>
      <c r="F1713">
        <v>3</v>
      </c>
    </row>
    <row r="1714" spans="1:6">
      <c r="A1714">
        <v>2013</v>
      </c>
      <c r="B1714">
        <v>2014</v>
      </c>
      <c r="C1714" t="s">
        <v>23</v>
      </c>
      <c r="D1714" t="s">
        <v>28</v>
      </c>
      <c r="E1714">
        <v>1</v>
      </c>
      <c r="F1714">
        <v>4</v>
      </c>
    </row>
    <row r="1715" spans="1:6">
      <c r="A1715">
        <v>2013</v>
      </c>
      <c r="B1715">
        <v>2014</v>
      </c>
      <c r="C1715" t="s">
        <v>8</v>
      </c>
      <c r="D1715" t="s">
        <v>9</v>
      </c>
      <c r="E1715">
        <v>2</v>
      </c>
      <c r="F1715">
        <v>0</v>
      </c>
    </row>
    <row r="1716" spans="1:6">
      <c r="A1716">
        <v>2013</v>
      </c>
      <c r="B1716">
        <v>2014</v>
      </c>
      <c r="C1716" t="s">
        <v>25</v>
      </c>
      <c r="D1716" t="s">
        <v>9</v>
      </c>
      <c r="E1716">
        <v>2</v>
      </c>
      <c r="F1716">
        <v>0</v>
      </c>
    </row>
    <row r="1717" spans="1:6">
      <c r="A1717">
        <v>2013</v>
      </c>
      <c r="B1717">
        <v>2014</v>
      </c>
      <c r="C1717" t="s">
        <v>13</v>
      </c>
      <c r="D1717" t="s">
        <v>20</v>
      </c>
      <c r="E1717">
        <v>4</v>
      </c>
      <c r="F1717">
        <v>0</v>
      </c>
    </row>
    <row r="1718" spans="1:6">
      <c r="A1718">
        <v>2013</v>
      </c>
      <c r="B1718">
        <v>2014</v>
      </c>
      <c r="C1718" t="s">
        <v>6</v>
      </c>
      <c r="D1718" t="s">
        <v>26</v>
      </c>
      <c r="E1718">
        <v>4</v>
      </c>
      <c r="F1718">
        <v>0</v>
      </c>
    </row>
    <row r="1719" spans="1:6">
      <c r="A1719">
        <v>2013</v>
      </c>
      <c r="B1719">
        <v>2014</v>
      </c>
      <c r="C1719" t="s">
        <v>19</v>
      </c>
      <c r="D1719" t="s">
        <v>22</v>
      </c>
      <c r="E1719">
        <v>1</v>
      </c>
      <c r="F1719">
        <v>1</v>
      </c>
    </row>
    <row r="1720" spans="1:6">
      <c r="A1720">
        <v>2013</v>
      </c>
      <c r="B1720">
        <v>2014</v>
      </c>
      <c r="C1720" t="s">
        <v>17</v>
      </c>
      <c r="D1720" t="s">
        <v>23</v>
      </c>
      <c r="E1720">
        <v>4</v>
      </c>
      <c r="F1720">
        <v>1</v>
      </c>
    </row>
    <row r="1721" spans="1:6">
      <c r="A1721">
        <v>2013</v>
      </c>
      <c r="B1721">
        <v>2014</v>
      </c>
      <c r="C1721" t="s">
        <v>31</v>
      </c>
      <c r="D1721" t="s">
        <v>7</v>
      </c>
      <c r="E1721">
        <v>4</v>
      </c>
      <c r="F1721">
        <v>2</v>
      </c>
    </row>
    <row r="1722" spans="1:6">
      <c r="A1722">
        <v>2013</v>
      </c>
      <c r="B1722">
        <v>2014</v>
      </c>
      <c r="C1722" t="s">
        <v>12</v>
      </c>
      <c r="D1722" t="s">
        <v>8</v>
      </c>
      <c r="E1722">
        <v>1</v>
      </c>
      <c r="F1722">
        <v>2</v>
      </c>
    </row>
    <row r="1723" spans="1:6">
      <c r="A1723">
        <v>2013</v>
      </c>
      <c r="B1723">
        <v>2014</v>
      </c>
      <c r="C1723" t="s">
        <v>28</v>
      </c>
      <c r="D1723" t="s">
        <v>24</v>
      </c>
      <c r="E1723">
        <v>0</v>
      </c>
      <c r="F1723">
        <v>1</v>
      </c>
    </row>
    <row r="1724" spans="1:6">
      <c r="A1724">
        <v>2013</v>
      </c>
      <c r="B1724">
        <v>2014</v>
      </c>
      <c r="C1724" t="s">
        <v>21</v>
      </c>
      <c r="D1724" t="s">
        <v>10</v>
      </c>
      <c r="E1724">
        <v>1</v>
      </c>
      <c r="F1724">
        <v>2</v>
      </c>
    </row>
    <row r="1725" spans="1:6">
      <c r="A1725">
        <v>2013</v>
      </c>
      <c r="B1725">
        <v>2014</v>
      </c>
      <c r="C1725" t="s">
        <v>8</v>
      </c>
      <c r="D1725" t="s">
        <v>25</v>
      </c>
      <c r="E1725">
        <v>0</v>
      </c>
      <c r="F1725">
        <v>0</v>
      </c>
    </row>
    <row r="1726" spans="1:6">
      <c r="A1726">
        <v>2013</v>
      </c>
      <c r="B1726">
        <v>2014</v>
      </c>
      <c r="C1726" t="s">
        <v>22</v>
      </c>
      <c r="D1726" t="s">
        <v>17</v>
      </c>
      <c r="E1726">
        <v>2</v>
      </c>
      <c r="F1726">
        <v>2</v>
      </c>
    </row>
    <row r="1727" spans="1:6">
      <c r="A1727">
        <v>2013</v>
      </c>
      <c r="B1727">
        <v>2014</v>
      </c>
      <c r="C1727" t="s">
        <v>23</v>
      </c>
      <c r="D1727" t="s">
        <v>21</v>
      </c>
      <c r="E1727">
        <v>1</v>
      </c>
      <c r="F1727">
        <v>2</v>
      </c>
    </row>
    <row r="1728" spans="1:6">
      <c r="A1728">
        <v>2013</v>
      </c>
      <c r="B1728">
        <v>2014</v>
      </c>
      <c r="C1728" t="s">
        <v>24</v>
      </c>
      <c r="D1728" t="s">
        <v>31</v>
      </c>
      <c r="E1728">
        <v>2</v>
      </c>
      <c r="F1728">
        <v>1</v>
      </c>
    </row>
    <row r="1729" spans="1:6">
      <c r="A1729">
        <v>2013</v>
      </c>
      <c r="B1729">
        <v>2014</v>
      </c>
      <c r="C1729" t="s">
        <v>26</v>
      </c>
      <c r="D1729" t="s">
        <v>28</v>
      </c>
      <c r="E1729">
        <v>2</v>
      </c>
      <c r="F1729">
        <v>4</v>
      </c>
    </row>
    <row r="1730" spans="1:6">
      <c r="A1730">
        <v>2013</v>
      </c>
      <c r="B1730">
        <v>2014</v>
      </c>
      <c r="C1730" t="s">
        <v>7</v>
      </c>
      <c r="D1730" t="s">
        <v>13</v>
      </c>
      <c r="E1730">
        <v>3</v>
      </c>
      <c r="F1730">
        <v>0</v>
      </c>
    </row>
    <row r="1731" spans="1:6">
      <c r="A1731">
        <v>2013</v>
      </c>
      <c r="B1731">
        <v>2014</v>
      </c>
      <c r="C1731" t="s">
        <v>10</v>
      </c>
      <c r="D1731" t="s">
        <v>12</v>
      </c>
      <c r="E1731">
        <v>3</v>
      </c>
      <c r="F1731">
        <v>1</v>
      </c>
    </row>
    <row r="1732" spans="1:6">
      <c r="A1732">
        <v>2013</v>
      </c>
      <c r="B1732">
        <v>2014</v>
      </c>
      <c r="C1732" t="s">
        <v>20</v>
      </c>
      <c r="D1732" t="s">
        <v>19</v>
      </c>
      <c r="E1732">
        <v>0</v>
      </c>
      <c r="F1732">
        <v>0</v>
      </c>
    </row>
    <row r="1733" spans="1:6">
      <c r="A1733">
        <v>2013</v>
      </c>
      <c r="B1733">
        <v>2014</v>
      </c>
      <c r="C1733" t="s">
        <v>9</v>
      </c>
      <c r="D1733" t="s">
        <v>6</v>
      </c>
      <c r="E1733">
        <v>0</v>
      </c>
      <c r="F1733">
        <v>4</v>
      </c>
    </row>
    <row r="1734" spans="1:6">
      <c r="A1734">
        <v>2013</v>
      </c>
      <c r="B1734">
        <v>2014</v>
      </c>
      <c r="C1734" t="s">
        <v>21</v>
      </c>
      <c r="D1734" t="s">
        <v>26</v>
      </c>
      <c r="E1734">
        <v>0</v>
      </c>
      <c r="F1734">
        <v>0</v>
      </c>
    </row>
    <row r="1735" spans="1:6">
      <c r="A1735">
        <v>2013</v>
      </c>
      <c r="B1735">
        <v>2014</v>
      </c>
      <c r="C1735" t="s">
        <v>13</v>
      </c>
      <c r="D1735" t="s">
        <v>24</v>
      </c>
      <c r="E1735">
        <v>3</v>
      </c>
      <c r="F1735">
        <v>0</v>
      </c>
    </row>
    <row r="1736" spans="1:6">
      <c r="A1736">
        <v>2013</v>
      </c>
      <c r="B1736">
        <v>2014</v>
      </c>
      <c r="C1736" t="s">
        <v>12</v>
      </c>
      <c r="D1736" t="s">
        <v>25</v>
      </c>
      <c r="E1736">
        <v>0</v>
      </c>
      <c r="F1736">
        <v>1</v>
      </c>
    </row>
    <row r="1737" spans="1:6">
      <c r="A1737">
        <v>2013</v>
      </c>
      <c r="B1737">
        <v>2014</v>
      </c>
      <c r="C1737" t="s">
        <v>19</v>
      </c>
      <c r="D1737" t="s">
        <v>7</v>
      </c>
      <c r="E1737">
        <v>1</v>
      </c>
      <c r="F1737">
        <v>0</v>
      </c>
    </row>
    <row r="1738" spans="1:6">
      <c r="A1738">
        <v>2013</v>
      </c>
      <c r="B1738">
        <v>2014</v>
      </c>
      <c r="C1738" t="s">
        <v>28</v>
      </c>
      <c r="D1738" t="s">
        <v>9</v>
      </c>
      <c r="E1738">
        <v>1</v>
      </c>
      <c r="F1738">
        <v>1</v>
      </c>
    </row>
    <row r="1739" spans="1:6">
      <c r="A1739">
        <v>2013</v>
      </c>
      <c r="B1739">
        <v>2014</v>
      </c>
      <c r="C1739" t="s">
        <v>31</v>
      </c>
      <c r="D1739" t="s">
        <v>22</v>
      </c>
      <c r="E1739">
        <v>1</v>
      </c>
      <c r="F1739">
        <v>1</v>
      </c>
    </row>
    <row r="1740" spans="1:6">
      <c r="A1740">
        <v>2013</v>
      </c>
      <c r="B1740">
        <v>2014</v>
      </c>
      <c r="C1740" t="s">
        <v>6</v>
      </c>
      <c r="D1740" t="s">
        <v>8</v>
      </c>
      <c r="E1740">
        <v>5</v>
      </c>
      <c r="F1740">
        <v>1</v>
      </c>
    </row>
    <row r="1741" spans="1:6">
      <c r="A1741">
        <v>2013</v>
      </c>
      <c r="B1741">
        <v>2014</v>
      </c>
      <c r="C1741" t="s">
        <v>17</v>
      </c>
      <c r="D1741" t="s">
        <v>10</v>
      </c>
      <c r="E1741">
        <v>6</v>
      </c>
      <c r="F1741">
        <v>2</v>
      </c>
    </row>
    <row r="1742" spans="1:6">
      <c r="A1742">
        <v>2013</v>
      </c>
      <c r="B1742">
        <v>2014</v>
      </c>
      <c r="C1742" t="s">
        <v>20</v>
      </c>
      <c r="D1742" t="s">
        <v>23</v>
      </c>
      <c r="E1742">
        <v>2</v>
      </c>
      <c r="F1742">
        <v>1</v>
      </c>
    </row>
    <row r="1743" spans="1:6">
      <c r="A1743">
        <v>2013</v>
      </c>
      <c r="B1743">
        <v>2014</v>
      </c>
      <c r="C1743" t="s">
        <v>8</v>
      </c>
      <c r="D1743" t="s">
        <v>17</v>
      </c>
      <c r="E1743">
        <v>4</v>
      </c>
      <c r="F1743">
        <v>0</v>
      </c>
    </row>
    <row r="1744" spans="1:6">
      <c r="A1744">
        <v>2013</v>
      </c>
      <c r="B1744">
        <v>2014</v>
      </c>
      <c r="C1744" t="s">
        <v>22</v>
      </c>
      <c r="D1744" t="s">
        <v>28</v>
      </c>
      <c r="E1744">
        <v>1</v>
      </c>
      <c r="F1744">
        <v>2</v>
      </c>
    </row>
    <row r="1745" spans="1:6">
      <c r="A1745">
        <v>2013</v>
      </c>
      <c r="B1745">
        <v>2014</v>
      </c>
      <c r="C1745" t="s">
        <v>23</v>
      </c>
      <c r="D1745" t="s">
        <v>31</v>
      </c>
      <c r="E1745">
        <v>2</v>
      </c>
      <c r="F1745">
        <v>2</v>
      </c>
    </row>
    <row r="1746" spans="1:6">
      <c r="A1746">
        <v>2013</v>
      </c>
      <c r="B1746">
        <v>2014</v>
      </c>
      <c r="C1746" t="s">
        <v>9</v>
      </c>
      <c r="D1746" t="s">
        <v>12</v>
      </c>
      <c r="E1746">
        <v>1</v>
      </c>
      <c r="F1746">
        <v>1</v>
      </c>
    </row>
    <row r="1747" spans="1:6">
      <c r="A1747">
        <v>2013</v>
      </c>
      <c r="B1747">
        <v>2014</v>
      </c>
      <c r="C1747" t="s">
        <v>10</v>
      </c>
      <c r="D1747" t="s">
        <v>6</v>
      </c>
      <c r="E1747">
        <v>1</v>
      </c>
      <c r="F1747">
        <v>6</v>
      </c>
    </row>
    <row r="1748" spans="1:6">
      <c r="A1748">
        <v>2013</v>
      </c>
      <c r="B1748">
        <v>2014</v>
      </c>
      <c r="C1748" t="s">
        <v>7</v>
      </c>
      <c r="D1748" t="s">
        <v>20</v>
      </c>
      <c r="E1748">
        <v>1</v>
      </c>
      <c r="F1748">
        <v>1</v>
      </c>
    </row>
    <row r="1749" spans="1:6">
      <c r="A1749">
        <v>2013</v>
      </c>
      <c r="B1749">
        <v>2014</v>
      </c>
      <c r="C1749" t="s">
        <v>24</v>
      </c>
      <c r="D1749" t="s">
        <v>19</v>
      </c>
      <c r="E1749">
        <v>0</v>
      </c>
      <c r="F1749">
        <v>2</v>
      </c>
    </row>
    <row r="1750" spans="1:6">
      <c r="A1750">
        <v>2013</v>
      </c>
      <c r="B1750">
        <v>2014</v>
      </c>
      <c r="C1750" t="s">
        <v>26</v>
      </c>
      <c r="D1750" t="s">
        <v>13</v>
      </c>
      <c r="E1750">
        <v>0</v>
      </c>
      <c r="F1750">
        <v>1</v>
      </c>
    </row>
    <row r="1751" spans="1:6">
      <c r="A1751">
        <v>2013</v>
      </c>
      <c r="B1751">
        <v>2014</v>
      </c>
      <c r="C1751" t="s">
        <v>25</v>
      </c>
      <c r="D1751" t="s">
        <v>21</v>
      </c>
      <c r="E1751">
        <v>1</v>
      </c>
      <c r="F1751">
        <v>1</v>
      </c>
    </row>
    <row r="1752" spans="1:6">
      <c r="A1752">
        <v>2013</v>
      </c>
      <c r="B1752">
        <v>2014</v>
      </c>
      <c r="C1752" t="s">
        <v>28</v>
      </c>
      <c r="D1752" t="s">
        <v>8</v>
      </c>
      <c r="E1752">
        <v>1</v>
      </c>
      <c r="F1752">
        <v>2</v>
      </c>
    </row>
    <row r="1753" spans="1:6">
      <c r="A1753">
        <v>2013</v>
      </c>
      <c r="B1753">
        <v>2014</v>
      </c>
      <c r="C1753" t="s">
        <v>13</v>
      </c>
      <c r="D1753" t="s">
        <v>22</v>
      </c>
      <c r="E1753">
        <v>1</v>
      </c>
      <c r="F1753">
        <v>2</v>
      </c>
    </row>
    <row r="1754" spans="1:6">
      <c r="A1754">
        <v>2013</v>
      </c>
      <c r="B1754">
        <v>2014</v>
      </c>
      <c r="C1754" t="s">
        <v>19</v>
      </c>
      <c r="D1754" t="s">
        <v>23</v>
      </c>
      <c r="E1754">
        <v>1</v>
      </c>
      <c r="F1754">
        <v>1</v>
      </c>
    </row>
    <row r="1755" spans="1:6">
      <c r="A1755">
        <v>2013</v>
      </c>
      <c r="B1755">
        <v>2014</v>
      </c>
      <c r="C1755" t="s">
        <v>17</v>
      </c>
      <c r="D1755" t="s">
        <v>25</v>
      </c>
      <c r="E1755">
        <v>2</v>
      </c>
      <c r="F1755">
        <v>4</v>
      </c>
    </row>
    <row r="1756" spans="1:6">
      <c r="A1756">
        <v>2013</v>
      </c>
      <c r="B1756">
        <v>2014</v>
      </c>
      <c r="C1756" t="s">
        <v>31</v>
      </c>
      <c r="D1756" t="s">
        <v>10</v>
      </c>
      <c r="E1756">
        <v>1</v>
      </c>
      <c r="F1756">
        <v>1</v>
      </c>
    </row>
    <row r="1757" spans="1:6">
      <c r="A1757">
        <v>2013</v>
      </c>
      <c r="B1757">
        <v>2014</v>
      </c>
      <c r="C1757" t="s">
        <v>21</v>
      </c>
      <c r="D1757" t="s">
        <v>9</v>
      </c>
      <c r="E1757">
        <v>0</v>
      </c>
      <c r="F1757">
        <v>3</v>
      </c>
    </row>
    <row r="1758" spans="1:6">
      <c r="A1758">
        <v>2013</v>
      </c>
      <c r="B1758">
        <v>2014</v>
      </c>
      <c r="C1758" t="s">
        <v>6</v>
      </c>
      <c r="D1758" t="s">
        <v>12</v>
      </c>
      <c r="E1758">
        <v>2</v>
      </c>
      <c r="F1758">
        <v>1</v>
      </c>
    </row>
    <row r="1759" spans="1:6">
      <c r="A1759">
        <v>2013</v>
      </c>
      <c r="B1759">
        <v>2014</v>
      </c>
      <c r="C1759" t="s">
        <v>7</v>
      </c>
      <c r="D1759" t="s">
        <v>24</v>
      </c>
      <c r="E1759">
        <v>2</v>
      </c>
      <c r="F1759">
        <v>1</v>
      </c>
    </row>
    <row r="1760" spans="1:6">
      <c r="A1760">
        <v>2013</v>
      </c>
      <c r="B1760">
        <v>2014</v>
      </c>
      <c r="C1760" t="s">
        <v>20</v>
      </c>
      <c r="D1760" t="s">
        <v>26</v>
      </c>
      <c r="E1760">
        <v>1</v>
      </c>
      <c r="F1760">
        <v>4</v>
      </c>
    </row>
    <row r="1761" spans="1:6">
      <c r="A1761">
        <v>2013</v>
      </c>
      <c r="B1761">
        <v>2014</v>
      </c>
      <c r="C1761" t="s">
        <v>26</v>
      </c>
      <c r="D1761" t="s">
        <v>19</v>
      </c>
      <c r="E1761">
        <v>3</v>
      </c>
      <c r="F1761">
        <v>1</v>
      </c>
    </row>
    <row r="1762" spans="1:6">
      <c r="A1762">
        <v>2013</v>
      </c>
      <c r="B1762">
        <v>2014</v>
      </c>
      <c r="C1762" t="s">
        <v>8</v>
      </c>
      <c r="D1762" t="s">
        <v>31</v>
      </c>
      <c r="E1762">
        <v>3</v>
      </c>
      <c r="F1762">
        <v>1</v>
      </c>
    </row>
    <row r="1763" spans="1:6">
      <c r="A1763">
        <v>2013</v>
      </c>
      <c r="B1763">
        <v>2014</v>
      </c>
      <c r="C1763" t="s">
        <v>23</v>
      </c>
      <c r="D1763" t="s">
        <v>7</v>
      </c>
      <c r="E1763">
        <v>1</v>
      </c>
      <c r="F1763">
        <v>0</v>
      </c>
    </row>
    <row r="1764" spans="1:6">
      <c r="A1764">
        <v>2013</v>
      </c>
      <c r="B1764">
        <v>2014</v>
      </c>
      <c r="C1764" t="s">
        <v>9</v>
      </c>
      <c r="D1764" t="s">
        <v>13</v>
      </c>
      <c r="E1764">
        <v>0</v>
      </c>
      <c r="F1764">
        <v>3</v>
      </c>
    </row>
    <row r="1765" spans="1:6">
      <c r="A1765">
        <v>2013</v>
      </c>
      <c r="B1765">
        <v>2014</v>
      </c>
      <c r="C1765" t="s">
        <v>10</v>
      </c>
      <c r="D1765" t="s">
        <v>28</v>
      </c>
      <c r="E1765">
        <v>1</v>
      </c>
      <c r="F1765">
        <v>1</v>
      </c>
    </row>
    <row r="1766" spans="1:6">
      <c r="A1766">
        <v>2013</v>
      </c>
      <c r="B1766">
        <v>2014</v>
      </c>
      <c r="C1766" t="s">
        <v>25</v>
      </c>
      <c r="D1766" t="s">
        <v>6</v>
      </c>
      <c r="E1766">
        <v>0</v>
      </c>
      <c r="F1766">
        <v>2</v>
      </c>
    </row>
    <row r="1767" spans="1:6">
      <c r="A1767">
        <v>2013</v>
      </c>
      <c r="B1767">
        <v>2014</v>
      </c>
      <c r="C1767" t="s">
        <v>22</v>
      </c>
      <c r="D1767" t="s">
        <v>21</v>
      </c>
      <c r="E1767">
        <v>3</v>
      </c>
      <c r="F1767">
        <v>0</v>
      </c>
    </row>
    <row r="1768" spans="1:6">
      <c r="A1768">
        <v>2013</v>
      </c>
      <c r="B1768">
        <v>2014</v>
      </c>
      <c r="C1768" t="s">
        <v>24</v>
      </c>
      <c r="D1768" t="s">
        <v>20</v>
      </c>
      <c r="E1768">
        <v>2</v>
      </c>
      <c r="F1768">
        <v>5</v>
      </c>
    </row>
    <row r="1769" spans="1:6">
      <c r="A1769">
        <v>2013</v>
      </c>
      <c r="B1769">
        <v>2014</v>
      </c>
      <c r="C1769" t="s">
        <v>12</v>
      </c>
      <c r="D1769" t="s">
        <v>17</v>
      </c>
      <c r="E1769">
        <v>2</v>
      </c>
      <c r="F1769">
        <v>3</v>
      </c>
    </row>
    <row r="1770" spans="1:6">
      <c r="A1770">
        <v>2013</v>
      </c>
      <c r="B1770">
        <v>2014</v>
      </c>
      <c r="C1770" t="s">
        <v>13</v>
      </c>
      <c r="D1770" t="s">
        <v>8</v>
      </c>
      <c r="E1770">
        <v>0</v>
      </c>
      <c r="F1770">
        <v>0</v>
      </c>
    </row>
    <row r="1771" spans="1:6">
      <c r="A1771">
        <v>2013</v>
      </c>
      <c r="B1771">
        <v>2014</v>
      </c>
      <c r="C1771" t="s">
        <v>19</v>
      </c>
      <c r="D1771" t="s">
        <v>10</v>
      </c>
      <c r="E1771">
        <v>1</v>
      </c>
      <c r="F1771">
        <v>3</v>
      </c>
    </row>
    <row r="1772" spans="1:6">
      <c r="A1772">
        <v>2013</v>
      </c>
      <c r="B1772">
        <v>2014</v>
      </c>
      <c r="C1772" t="s">
        <v>31</v>
      </c>
      <c r="D1772" t="s">
        <v>25</v>
      </c>
      <c r="E1772">
        <v>3</v>
      </c>
      <c r="F1772">
        <v>1</v>
      </c>
    </row>
    <row r="1773" spans="1:6">
      <c r="A1773">
        <v>2013</v>
      </c>
      <c r="B1773">
        <v>2014</v>
      </c>
      <c r="C1773" t="s">
        <v>21</v>
      </c>
      <c r="D1773" t="s">
        <v>6</v>
      </c>
      <c r="E1773">
        <v>1</v>
      </c>
      <c r="F1773">
        <v>3</v>
      </c>
    </row>
    <row r="1774" spans="1:6">
      <c r="A1774">
        <v>2013</v>
      </c>
      <c r="B1774">
        <v>2014</v>
      </c>
      <c r="C1774" t="s">
        <v>24</v>
      </c>
      <c r="D1774" t="s">
        <v>23</v>
      </c>
      <c r="E1774">
        <v>2</v>
      </c>
      <c r="F1774">
        <v>0</v>
      </c>
    </row>
    <row r="1775" spans="1:6">
      <c r="A1775">
        <v>2013</v>
      </c>
      <c r="B1775">
        <v>2014</v>
      </c>
      <c r="C1775" t="s">
        <v>17</v>
      </c>
      <c r="D1775" t="s">
        <v>9</v>
      </c>
      <c r="E1775">
        <v>3</v>
      </c>
      <c r="F1775">
        <v>1</v>
      </c>
    </row>
    <row r="1776" spans="1:6">
      <c r="A1776">
        <v>2013</v>
      </c>
      <c r="B1776">
        <v>2014</v>
      </c>
      <c r="C1776" t="s">
        <v>28</v>
      </c>
      <c r="D1776" t="s">
        <v>12</v>
      </c>
      <c r="E1776">
        <v>1</v>
      </c>
      <c r="F1776">
        <v>3</v>
      </c>
    </row>
    <row r="1777" spans="1:6">
      <c r="A1777">
        <v>2013</v>
      </c>
      <c r="B1777">
        <v>2014</v>
      </c>
      <c r="C1777" t="s">
        <v>7</v>
      </c>
      <c r="D1777" t="s">
        <v>26</v>
      </c>
      <c r="E1777">
        <v>1</v>
      </c>
      <c r="F1777">
        <v>1</v>
      </c>
    </row>
    <row r="1778" spans="1:6">
      <c r="A1778">
        <v>2013</v>
      </c>
      <c r="B1778">
        <v>2014</v>
      </c>
      <c r="C1778" t="s">
        <v>20</v>
      </c>
      <c r="D1778" t="s">
        <v>22</v>
      </c>
      <c r="E1778">
        <v>1</v>
      </c>
      <c r="F1778">
        <v>0</v>
      </c>
    </row>
    <row r="1779" spans="1:6">
      <c r="A1779">
        <v>2013</v>
      </c>
      <c r="B1779">
        <v>2014</v>
      </c>
      <c r="C1779" t="s">
        <v>8</v>
      </c>
      <c r="D1779" t="s">
        <v>21</v>
      </c>
      <c r="E1779">
        <v>2</v>
      </c>
      <c r="F1779">
        <v>0</v>
      </c>
    </row>
    <row r="1780" spans="1:6">
      <c r="A1780">
        <v>2013</v>
      </c>
      <c r="B1780">
        <v>2014</v>
      </c>
      <c r="C1780" t="s">
        <v>6</v>
      </c>
      <c r="D1780" t="s">
        <v>17</v>
      </c>
      <c r="E1780">
        <v>3</v>
      </c>
      <c r="F1780">
        <v>3</v>
      </c>
    </row>
    <row r="1781" spans="1:6">
      <c r="A1781">
        <v>2013</v>
      </c>
      <c r="B1781">
        <v>2014</v>
      </c>
      <c r="C1781" t="s">
        <v>12</v>
      </c>
      <c r="D1781" t="s">
        <v>31</v>
      </c>
      <c r="E1781">
        <v>1</v>
      </c>
      <c r="F1781">
        <v>1</v>
      </c>
    </row>
    <row r="1782" spans="1:6">
      <c r="A1782">
        <v>2013</v>
      </c>
      <c r="B1782">
        <v>2014</v>
      </c>
      <c r="C1782" t="s">
        <v>23</v>
      </c>
      <c r="D1782" t="s">
        <v>13</v>
      </c>
      <c r="E1782">
        <v>2</v>
      </c>
      <c r="F1782">
        <v>3</v>
      </c>
    </row>
    <row r="1783" spans="1:6">
      <c r="A1783">
        <v>2013</v>
      </c>
      <c r="B1783">
        <v>2014</v>
      </c>
      <c r="C1783" t="s">
        <v>10</v>
      </c>
      <c r="D1783" t="s">
        <v>20</v>
      </c>
      <c r="E1783">
        <v>2</v>
      </c>
      <c r="F1783">
        <v>1</v>
      </c>
    </row>
    <row r="1784" spans="1:6">
      <c r="A1784">
        <v>2013</v>
      </c>
      <c r="B1784">
        <v>2014</v>
      </c>
      <c r="C1784" t="s">
        <v>25</v>
      </c>
      <c r="D1784" t="s">
        <v>28</v>
      </c>
      <c r="E1784">
        <v>3</v>
      </c>
      <c r="F1784">
        <v>0</v>
      </c>
    </row>
    <row r="1785" spans="1:6">
      <c r="A1785">
        <v>2013</v>
      </c>
      <c r="B1785">
        <v>2014</v>
      </c>
      <c r="C1785" t="s">
        <v>26</v>
      </c>
      <c r="D1785" t="s">
        <v>24</v>
      </c>
      <c r="E1785">
        <v>3</v>
      </c>
      <c r="F1785">
        <v>2</v>
      </c>
    </row>
    <row r="1786" spans="1:6">
      <c r="A1786">
        <v>2013</v>
      </c>
      <c r="B1786">
        <v>2014</v>
      </c>
      <c r="C1786" t="s">
        <v>22</v>
      </c>
      <c r="D1786" t="s">
        <v>7</v>
      </c>
      <c r="E1786">
        <v>3</v>
      </c>
      <c r="F1786">
        <v>1</v>
      </c>
    </row>
    <row r="1787" spans="1:6">
      <c r="A1787">
        <v>2013</v>
      </c>
      <c r="B1787">
        <v>2014</v>
      </c>
      <c r="C1787" t="s">
        <v>9</v>
      </c>
      <c r="D1787" t="s">
        <v>19</v>
      </c>
      <c r="E1787">
        <v>1</v>
      </c>
      <c r="F1787">
        <v>2</v>
      </c>
    </row>
    <row r="1788" spans="1:6">
      <c r="A1788">
        <v>2013</v>
      </c>
      <c r="B1788">
        <v>2014</v>
      </c>
      <c r="C1788" t="s">
        <v>7</v>
      </c>
      <c r="D1788" t="s">
        <v>12</v>
      </c>
      <c r="E1788">
        <v>2</v>
      </c>
      <c r="F1788">
        <v>1</v>
      </c>
    </row>
    <row r="1789" spans="1:6">
      <c r="A1789">
        <v>2013</v>
      </c>
      <c r="B1789">
        <v>2014</v>
      </c>
      <c r="C1789" t="s">
        <v>23</v>
      </c>
      <c r="D1789" t="s">
        <v>26</v>
      </c>
      <c r="E1789">
        <v>2</v>
      </c>
      <c r="F1789">
        <v>0</v>
      </c>
    </row>
    <row r="1790" spans="1:6">
      <c r="A1790">
        <v>2013</v>
      </c>
      <c r="B1790">
        <v>2014</v>
      </c>
      <c r="C1790" t="s">
        <v>19</v>
      </c>
      <c r="D1790" t="s">
        <v>8</v>
      </c>
      <c r="E1790">
        <v>1</v>
      </c>
      <c r="F1790">
        <v>1</v>
      </c>
    </row>
    <row r="1791" spans="1:6">
      <c r="A1791">
        <v>2013</v>
      </c>
      <c r="B1791">
        <v>2014</v>
      </c>
      <c r="C1791" t="s">
        <v>24</v>
      </c>
      <c r="D1791" t="s">
        <v>22</v>
      </c>
      <c r="E1791">
        <v>0</v>
      </c>
      <c r="F1791">
        <v>2</v>
      </c>
    </row>
    <row r="1792" spans="1:6">
      <c r="A1792">
        <v>2013</v>
      </c>
      <c r="B1792">
        <v>2014</v>
      </c>
      <c r="C1792" t="s">
        <v>28</v>
      </c>
      <c r="D1792" t="s">
        <v>6</v>
      </c>
      <c r="E1792">
        <v>1</v>
      </c>
      <c r="F1792">
        <v>0</v>
      </c>
    </row>
    <row r="1793" spans="1:6">
      <c r="A1793">
        <v>2013</v>
      </c>
      <c r="B1793">
        <v>2014</v>
      </c>
      <c r="C1793" t="s">
        <v>20</v>
      </c>
      <c r="D1793" t="s">
        <v>25</v>
      </c>
      <c r="E1793">
        <v>2</v>
      </c>
      <c r="F1793">
        <v>0</v>
      </c>
    </row>
    <row r="1794" spans="1:6">
      <c r="A1794">
        <v>2013</v>
      </c>
      <c r="B1794">
        <v>2014</v>
      </c>
      <c r="C1794" t="s">
        <v>13</v>
      </c>
      <c r="D1794" t="s">
        <v>10</v>
      </c>
      <c r="E1794">
        <v>2</v>
      </c>
      <c r="F1794">
        <v>1</v>
      </c>
    </row>
    <row r="1795" spans="1:6">
      <c r="A1795">
        <v>2013</v>
      </c>
      <c r="B1795">
        <v>2014</v>
      </c>
      <c r="C1795" t="s">
        <v>31</v>
      </c>
      <c r="D1795" t="s">
        <v>9</v>
      </c>
      <c r="E1795">
        <v>3</v>
      </c>
      <c r="F1795">
        <v>0</v>
      </c>
    </row>
    <row r="1796" spans="1:6">
      <c r="A1796">
        <v>2013</v>
      </c>
      <c r="B1796">
        <v>2014</v>
      </c>
      <c r="C1796" t="s">
        <v>21</v>
      </c>
      <c r="D1796" t="s">
        <v>17</v>
      </c>
      <c r="E1796">
        <v>1</v>
      </c>
      <c r="F1796">
        <v>1</v>
      </c>
    </row>
    <row r="1797" spans="1:6">
      <c r="A1797">
        <v>2013</v>
      </c>
      <c r="B1797">
        <v>2014</v>
      </c>
      <c r="C1797" t="s">
        <v>8</v>
      </c>
      <c r="D1797" t="s">
        <v>20</v>
      </c>
      <c r="E1797">
        <v>2</v>
      </c>
      <c r="F1797">
        <v>0</v>
      </c>
    </row>
    <row r="1798" spans="1:6">
      <c r="A1798">
        <v>2013</v>
      </c>
      <c r="B1798">
        <v>2014</v>
      </c>
      <c r="C1798" t="s">
        <v>22</v>
      </c>
      <c r="D1798" t="s">
        <v>23</v>
      </c>
      <c r="E1798">
        <v>1</v>
      </c>
      <c r="F1798">
        <v>1</v>
      </c>
    </row>
    <row r="1799" spans="1:6">
      <c r="A1799">
        <v>2013</v>
      </c>
      <c r="B1799">
        <v>2014</v>
      </c>
      <c r="C1799" t="s">
        <v>9</v>
      </c>
      <c r="D1799" t="s">
        <v>7</v>
      </c>
      <c r="E1799">
        <v>2</v>
      </c>
      <c r="F1799">
        <v>1</v>
      </c>
    </row>
    <row r="1800" spans="1:6">
      <c r="A1800">
        <v>2013</v>
      </c>
      <c r="B1800">
        <v>2014</v>
      </c>
      <c r="C1800" t="s">
        <v>10</v>
      </c>
      <c r="D1800" t="s">
        <v>24</v>
      </c>
      <c r="E1800">
        <v>4</v>
      </c>
      <c r="F1800">
        <v>1</v>
      </c>
    </row>
    <row r="1801" spans="1:6">
      <c r="A1801">
        <v>2013</v>
      </c>
      <c r="B1801">
        <v>2014</v>
      </c>
      <c r="C1801" t="s">
        <v>26</v>
      </c>
      <c r="D1801" t="s">
        <v>31</v>
      </c>
      <c r="E1801">
        <v>2</v>
      </c>
      <c r="F1801">
        <v>0</v>
      </c>
    </row>
    <row r="1802" spans="1:6">
      <c r="A1802">
        <v>2013</v>
      </c>
      <c r="B1802">
        <v>2014</v>
      </c>
      <c r="C1802" t="s">
        <v>25</v>
      </c>
      <c r="D1802" t="s">
        <v>19</v>
      </c>
      <c r="E1802">
        <v>3</v>
      </c>
      <c r="F1802">
        <v>0</v>
      </c>
    </row>
    <row r="1803" spans="1:6">
      <c r="A1803">
        <v>2013</v>
      </c>
      <c r="B1803">
        <v>2014</v>
      </c>
      <c r="C1803" t="s">
        <v>6</v>
      </c>
      <c r="D1803" t="s">
        <v>13</v>
      </c>
      <c r="E1803">
        <v>0</v>
      </c>
      <c r="F1803">
        <v>3</v>
      </c>
    </row>
    <row r="1804" spans="1:6">
      <c r="A1804">
        <v>2013</v>
      </c>
      <c r="B1804">
        <v>2014</v>
      </c>
      <c r="C1804" t="s">
        <v>12</v>
      </c>
      <c r="D1804" t="s">
        <v>21</v>
      </c>
      <c r="E1804">
        <v>2</v>
      </c>
      <c r="F1804">
        <v>1</v>
      </c>
    </row>
    <row r="1805" spans="1:6">
      <c r="A1805">
        <v>2013</v>
      </c>
      <c r="B1805">
        <v>2014</v>
      </c>
      <c r="C1805" t="s">
        <v>17</v>
      </c>
      <c r="D1805" t="s">
        <v>28</v>
      </c>
      <c r="E1805">
        <v>2</v>
      </c>
      <c r="F1805">
        <v>0</v>
      </c>
    </row>
    <row r="1806" spans="1:6">
      <c r="A1806">
        <v>2013</v>
      </c>
      <c r="B1806">
        <v>2014</v>
      </c>
      <c r="C1806" t="s">
        <v>20</v>
      </c>
      <c r="D1806" t="s">
        <v>9</v>
      </c>
      <c r="E1806">
        <v>2</v>
      </c>
      <c r="F1806">
        <v>3</v>
      </c>
    </row>
    <row r="1807" spans="1:6">
      <c r="A1807">
        <v>2013</v>
      </c>
      <c r="B1807">
        <v>2014</v>
      </c>
      <c r="C1807" t="s">
        <v>13</v>
      </c>
      <c r="D1807" t="s">
        <v>25</v>
      </c>
      <c r="E1807">
        <v>4</v>
      </c>
      <c r="F1807">
        <v>2</v>
      </c>
    </row>
    <row r="1808" spans="1:6">
      <c r="A1808">
        <v>2013</v>
      </c>
      <c r="B1808">
        <v>2014</v>
      </c>
      <c r="C1808" t="s">
        <v>19</v>
      </c>
      <c r="D1808" t="s">
        <v>17</v>
      </c>
      <c r="E1808">
        <v>3</v>
      </c>
      <c r="F1808">
        <v>1</v>
      </c>
    </row>
    <row r="1809" spans="1:6">
      <c r="A1809">
        <v>2013</v>
      </c>
      <c r="B1809">
        <v>2014</v>
      </c>
      <c r="C1809" t="s">
        <v>26</v>
      </c>
      <c r="D1809" t="s">
        <v>22</v>
      </c>
      <c r="E1809">
        <v>4</v>
      </c>
      <c r="F1809">
        <v>2</v>
      </c>
    </row>
    <row r="1810" spans="1:6">
      <c r="A1810">
        <v>2013</v>
      </c>
      <c r="B1810">
        <v>2014</v>
      </c>
      <c r="C1810" t="s">
        <v>28</v>
      </c>
      <c r="D1810" t="s">
        <v>21</v>
      </c>
      <c r="E1810">
        <v>0</v>
      </c>
      <c r="F1810">
        <v>0</v>
      </c>
    </row>
    <row r="1811" spans="1:6">
      <c r="A1811">
        <v>2013</v>
      </c>
      <c r="B1811">
        <v>2014</v>
      </c>
      <c r="C1811" t="s">
        <v>31</v>
      </c>
      <c r="D1811" t="s">
        <v>6</v>
      </c>
      <c r="E1811">
        <v>0</v>
      </c>
      <c r="F1811">
        <v>2</v>
      </c>
    </row>
    <row r="1812" spans="1:6">
      <c r="A1812">
        <v>2013</v>
      </c>
      <c r="B1812">
        <v>2014</v>
      </c>
      <c r="C1812" t="s">
        <v>7</v>
      </c>
      <c r="D1812" t="s">
        <v>10</v>
      </c>
      <c r="E1812">
        <v>1</v>
      </c>
      <c r="F1812">
        <v>3</v>
      </c>
    </row>
    <row r="1813" spans="1:6">
      <c r="A1813">
        <v>2013</v>
      </c>
      <c r="B1813">
        <v>2014</v>
      </c>
      <c r="C1813" t="s">
        <v>24</v>
      </c>
      <c r="D1813" t="s">
        <v>12</v>
      </c>
      <c r="E1813">
        <v>1</v>
      </c>
      <c r="F1813">
        <v>4</v>
      </c>
    </row>
    <row r="1814" spans="1:6">
      <c r="A1814">
        <v>2013</v>
      </c>
      <c r="B1814">
        <v>2014</v>
      </c>
      <c r="C1814" t="s">
        <v>23</v>
      </c>
      <c r="D1814" t="s">
        <v>8</v>
      </c>
      <c r="E1814">
        <v>3</v>
      </c>
      <c r="F1814">
        <v>1</v>
      </c>
    </row>
    <row r="1815" spans="1:6">
      <c r="A1815">
        <v>2013</v>
      </c>
      <c r="B1815">
        <v>2014</v>
      </c>
      <c r="C1815" t="s">
        <v>9</v>
      </c>
      <c r="D1815" t="s">
        <v>23</v>
      </c>
      <c r="E1815">
        <v>0</v>
      </c>
      <c r="F1815">
        <v>0</v>
      </c>
    </row>
    <row r="1816" spans="1:6">
      <c r="A1816">
        <v>2013</v>
      </c>
      <c r="B1816">
        <v>2014</v>
      </c>
      <c r="C1816" t="s">
        <v>6</v>
      </c>
      <c r="D1816" t="s">
        <v>19</v>
      </c>
      <c r="E1816">
        <v>5</v>
      </c>
      <c r="F1816">
        <v>2</v>
      </c>
    </row>
    <row r="1817" spans="1:6">
      <c r="A1817">
        <v>2013</v>
      </c>
      <c r="B1817">
        <v>2014</v>
      </c>
      <c r="C1817" t="s">
        <v>10</v>
      </c>
      <c r="D1817" t="s">
        <v>26</v>
      </c>
      <c r="E1817">
        <v>2</v>
      </c>
      <c r="F1817">
        <v>2</v>
      </c>
    </row>
    <row r="1818" spans="1:6">
      <c r="A1818">
        <v>2013</v>
      </c>
      <c r="B1818">
        <v>2014</v>
      </c>
      <c r="C1818" t="s">
        <v>17</v>
      </c>
      <c r="D1818" t="s">
        <v>20</v>
      </c>
      <c r="E1818">
        <v>0</v>
      </c>
      <c r="F1818">
        <v>0</v>
      </c>
    </row>
    <row r="1819" spans="1:6">
      <c r="A1819">
        <v>2013</v>
      </c>
      <c r="B1819">
        <v>2014</v>
      </c>
      <c r="C1819" t="s">
        <v>25</v>
      </c>
      <c r="D1819" t="s">
        <v>24</v>
      </c>
      <c r="E1819">
        <v>2</v>
      </c>
      <c r="F1819">
        <v>0</v>
      </c>
    </row>
    <row r="1820" spans="1:6">
      <c r="A1820">
        <v>2013</v>
      </c>
      <c r="B1820">
        <v>2014</v>
      </c>
      <c r="C1820" t="s">
        <v>21</v>
      </c>
      <c r="D1820" t="s">
        <v>31</v>
      </c>
      <c r="E1820">
        <v>2</v>
      </c>
      <c r="F1820">
        <v>0</v>
      </c>
    </row>
    <row r="1821" spans="1:6">
      <c r="A1821">
        <v>2013</v>
      </c>
      <c r="B1821">
        <v>2014</v>
      </c>
      <c r="C1821" t="s">
        <v>12</v>
      </c>
      <c r="D1821" t="s">
        <v>13</v>
      </c>
      <c r="E1821">
        <v>2</v>
      </c>
      <c r="F1821">
        <v>2</v>
      </c>
    </row>
    <row r="1822" spans="1:6">
      <c r="A1822">
        <v>2013</v>
      </c>
      <c r="B1822">
        <v>2014</v>
      </c>
      <c r="C1822" t="s">
        <v>28</v>
      </c>
      <c r="D1822" t="s">
        <v>7</v>
      </c>
      <c r="E1822">
        <v>3</v>
      </c>
      <c r="F1822">
        <v>1</v>
      </c>
    </row>
    <row r="1823" spans="1:6">
      <c r="A1823">
        <v>2013</v>
      </c>
      <c r="B1823">
        <v>2014</v>
      </c>
      <c r="C1823" t="s">
        <v>8</v>
      </c>
      <c r="D1823" t="s">
        <v>22</v>
      </c>
      <c r="E1823">
        <v>0</v>
      </c>
      <c r="F1823">
        <v>1</v>
      </c>
    </row>
    <row r="1824" spans="1:6">
      <c r="A1824">
        <v>2013</v>
      </c>
      <c r="B1824">
        <v>2014</v>
      </c>
      <c r="C1824" t="s">
        <v>13</v>
      </c>
      <c r="D1824" t="s">
        <v>17</v>
      </c>
      <c r="E1824">
        <v>3</v>
      </c>
      <c r="F1824">
        <v>2</v>
      </c>
    </row>
    <row r="1825" spans="1:6">
      <c r="A1825">
        <v>2013</v>
      </c>
      <c r="B1825">
        <v>2014</v>
      </c>
      <c r="C1825" t="s">
        <v>22</v>
      </c>
      <c r="D1825" t="s">
        <v>25</v>
      </c>
      <c r="E1825">
        <v>3</v>
      </c>
      <c r="F1825">
        <v>1</v>
      </c>
    </row>
    <row r="1826" spans="1:6">
      <c r="A1826">
        <v>2013</v>
      </c>
      <c r="B1826">
        <v>2014</v>
      </c>
      <c r="C1826" t="s">
        <v>23</v>
      </c>
      <c r="D1826" t="s">
        <v>10</v>
      </c>
      <c r="E1826">
        <v>1</v>
      </c>
      <c r="F1826">
        <v>2</v>
      </c>
    </row>
    <row r="1827" spans="1:6">
      <c r="A1827">
        <v>2013</v>
      </c>
      <c r="B1827">
        <v>2014</v>
      </c>
      <c r="C1827" t="s">
        <v>19</v>
      </c>
      <c r="D1827" t="s">
        <v>21</v>
      </c>
      <c r="E1827">
        <v>2</v>
      </c>
      <c r="F1827">
        <v>0</v>
      </c>
    </row>
    <row r="1828" spans="1:6">
      <c r="A1828">
        <v>2013</v>
      </c>
      <c r="B1828">
        <v>2014</v>
      </c>
      <c r="C1828" t="s">
        <v>24</v>
      </c>
      <c r="D1828" t="s">
        <v>9</v>
      </c>
      <c r="E1828">
        <v>0</v>
      </c>
      <c r="F1828">
        <v>2</v>
      </c>
    </row>
    <row r="1829" spans="1:6">
      <c r="A1829">
        <v>2013</v>
      </c>
      <c r="B1829">
        <v>2014</v>
      </c>
      <c r="C1829" t="s">
        <v>26</v>
      </c>
      <c r="D1829" t="s">
        <v>8</v>
      </c>
      <c r="E1829">
        <v>0</v>
      </c>
      <c r="F1829">
        <v>2</v>
      </c>
    </row>
    <row r="1830" spans="1:6">
      <c r="A1830">
        <v>2013</v>
      </c>
      <c r="B1830">
        <v>2014</v>
      </c>
      <c r="C1830" t="s">
        <v>7</v>
      </c>
      <c r="D1830" t="s">
        <v>6</v>
      </c>
      <c r="E1830">
        <v>1</v>
      </c>
      <c r="F1830">
        <v>4</v>
      </c>
    </row>
    <row r="1831" spans="1:6">
      <c r="A1831">
        <v>2013</v>
      </c>
      <c r="B1831">
        <v>2014</v>
      </c>
      <c r="C1831" t="s">
        <v>31</v>
      </c>
      <c r="D1831" t="s">
        <v>28</v>
      </c>
      <c r="E1831">
        <v>0</v>
      </c>
      <c r="F1831">
        <v>1</v>
      </c>
    </row>
    <row r="1832" spans="1:6">
      <c r="A1832">
        <v>2013</v>
      </c>
      <c r="B1832">
        <v>2014</v>
      </c>
      <c r="C1832" t="s">
        <v>20</v>
      </c>
      <c r="D1832" t="s">
        <v>12</v>
      </c>
      <c r="E1832">
        <v>0</v>
      </c>
      <c r="F1832">
        <v>2</v>
      </c>
    </row>
    <row r="1833" spans="1:6">
      <c r="A1833">
        <v>2013</v>
      </c>
      <c r="B1833">
        <v>2014</v>
      </c>
      <c r="C1833" t="s">
        <v>6</v>
      </c>
      <c r="D1833" t="s">
        <v>23</v>
      </c>
      <c r="E1833">
        <v>1</v>
      </c>
      <c r="F1833">
        <v>0</v>
      </c>
    </row>
    <row r="1834" spans="1:6">
      <c r="A1834">
        <v>2013</v>
      </c>
      <c r="B1834">
        <v>2014</v>
      </c>
      <c r="C1834" t="s">
        <v>8</v>
      </c>
      <c r="D1834" t="s">
        <v>24</v>
      </c>
      <c r="E1834">
        <v>4</v>
      </c>
      <c r="F1834">
        <v>1</v>
      </c>
    </row>
    <row r="1835" spans="1:6">
      <c r="A1835">
        <v>2013</v>
      </c>
      <c r="B1835">
        <v>2014</v>
      </c>
      <c r="C1835" t="s">
        <v>12</v>
      </c>
      <c r="D1835" t="s">
        <v>19</v>
      </c>
      <c r="E1835">
        <v>2</v>
      </c>
      <c r="F1835">
        <v>1</v>
      </c>
    </row>
    <row r="1836" spans="1:6">
      <c r="A1836">
        <v>2013</v>
      </c>
      <c r="B1836">
        <v>2014</v>
      </c>
      <c r="C1836" t="s">
        <v>9</v>
      </c>
      <c r="D1836" t="s">
        <v>26</v>
      </c>
      <c r="E1836">
        <v>3</v>
      </c>
      <c r="F1836">
        <v>2</v>
      </c>
    </row>
    <row r="1837" spans="1:6">
      <c r="A1837">
        <v>2013</v>
      </c>
      <c r="B1837">
        <v>2014</v>
      </c>
      <c r="C1837" t="s">
        <v>10</v>
      </c>
      <c r="D1837" t="s">
        <v>22</v>
      </c>
      <c r="E1837">
        <v>3</v>
      </c>
      <c r="F1837">
        <v>1</v>
      </c>
    </row>
    <row r="1838" spans="1:6">
      <c r="A1838">
        <v>2013</v>
      </c>
      <c r="B1838">
        <v>2014</v>
      </c>
      <c r="C1838" t="s">
        <v>17</v>
      </c>
      <c r="D1838" t="s">
        <v>31</v>
      </c>
      <c r="E1838">
        <v>3</v>
      </c>
      <c r="F1838">
        <v>1</v>
      </c>
    </row>
    <row r="1839" spans="1:6">
      <c r="A1839">
        <v>2013</v>
      </c>
      <c r="B1839">
        <v>2014</v>
      </c>
      <c r="C1839" t="s">
        <v>25</v>
      </c>
      <c r="D1839" t="s">
        <v>7</v>
      </c>
      <c r="E1839">
        <v>3</v>
      </c>
      <c r="F1839">
        <v>2</v>
      </c>
    </row>
    <row r="1840" spans="1:6">
      <c r="A1840">
        <v>2013</v>
      </c>
      <c r="B1840">
        <v>2014</v>
      </c>
      <c r="C1840" t="s">
        <v>28</v>
      </c>
      <c r="D1840" t="s">
        <v>20</v>
      </c>
      <c r="E1840">
        <v>2</v>
      </c>
      <c r="F1840">
        <v>1</v>
      </c>
    </row>
    <row r="1841" spans="1:6">
      <c r="A1841">
        <v>2013</v>
      </c>
      <c r="B1841">
        <v>2014</v>
      </c>
      <c r="C1841" t="s">
        <v>21</v>
      </c>
      <c r="D1841" t="s">
        <v>13</v>
      </c>
      <c r="E1841">
        <v>0</v>
      </c>
      <c r="F1841">
        <v>4</v>
      </c>
    </row>
    <row r="1842" spans="1:6">
      <c r="A1842">
        <v>2014</v>
      </c>
      <c r="B1842">
        <v>2015</v>
      </c>
      <c r="C1842" t="s">
        <v>6</v>
      </c>
      <c r="D1842" t="s">
        <v>10</v>
      </c>
      <c r="E1842">
        <v>2</v>
      </c>
      <c r="F1842">
        <v>1</v>
      </c>
    </row>
    <row r="1843" spans="1:6">
      <c r="A1843">
        <v>2014</v>
      </c>
      <c r="B1843">
        <v>2015</v>
      </c>
      <c r="C1843" t="s">
        <v>17</v>
      </c>
      <c r="D1843" t="s">
        <v>28</v>
      </c>
      <c r="E1843">
        <v>2</v>
      </c>
      <c r="F1843">
        <v>0</v>
      </c>
    </row>
    <row r="1844" spans="1:6">
      <c r="A1844">
        <v>2014</v>
      </c>
      <c r="B1844">
        <v>2015</v>
      </c>
      <c r="C1844" t="s">
        <v>9</v>
      </c>
      <c r="D1844" t="s">
        <v>8</v>
      </c>
      <c r="E1844">
        <v>2</v>
      </c>
      <c r="F1844">
        <v>1</v>
      </c>
    </row>
    <row r="1845" spans="1:6">
      <c r="A1845">
        <v>2014</v>
      </c>
      <c r="B1845">
        <v>2015</v>
      </c>
      <c r="C1845" t="s">
        <v>21</v>
      </c>
      <c r="D1845" t="s">
        <v>19</v>
      </c>
      <c r="E1845">
        <v>2</v>
      </c>
      <c r="F1845">
        <v>2</v>
      </c>
    </row>
    <row r="1846" spans="1:6">
      <c r="A1846">
        <v>2014</v>
      </c>
      <c r="B1846">
        <v>2015</v>
      </c>
      <c r="C1846" t="s">
        <v>20</v>
      </c>
      <c r="D1846" t="s">
        <v>26</v>
      </c>
      <c r="E1846">
        <v>1</v>
      </c>
      <c r="F1846">
        <v>0</v>
      </c>
    </row>
    <row r="1847" spans="1:6">
      <c r="A1847">
        <v>2014</v>
      </c>
      <c r="B1847">
        <v>2015</v>
      </c>
      <c r="C1847" t="s">
        <v>11</v>
      </c>
      <c r="D1847" t="s">
        <v>7</v>
      </c>
      <c r="E1847">
        <v>0</v>
      </c>
      <c r="F1847">
        <v>0</v>
      </c>
    </row>
    <row r="1848" spans="1:6">
      <c r="A1848">
        <v>2014</v>
      </c>
      <c r="B1848">
        <v>2015</v>
      </c>
      <c r="C1848" t="s">
        <v>13</v>
      </c>
      <c r="D1848" t="s">
        <v>12</v>
      </c>
      <c r="E1848">
        <v>0</v>
      </c>
      <c r="F1848">
        <v>2</v>
      </c>
    </row>
    <row r="1849" spans="1:6">
      <c r="A1849">
        <v>2014</v>
      </c>
      <c r="B1849">
        <v>2015</v>
      </c>
      <c r="C1849" t="s">
        <v>32</v>
      </c>
      <c r="D1849" t="s">
        <v>25</v>
      </c>
      <c r="E1849">
        <v>2</v>
      </c>
      <c r="F1849">
        <v>2</v>
      </c>
    </row>
    <row r="1850" spans="1:6">
      <c r="A1850">
        <v>2014</v>
      </c>
      <c r="B1850">
        <v>2015</v>
      </c>
      <c r="C1850" t="s">
        <v>22</v>
      </c>
      <c r="D1850" t="s">
        <v>23</v>
      </c>
      <c r="E1850">
        <v>1</v>
      </c>
      <c r="F1850">
        <v>1</v>
      </c>
    </row>
    <row r="1851" spans="1:6">
      <c r="A1851">
        <v>2014</v>
      </c>
      <c r="B1851">
        <v>2015</v>
      </c>
      <c r="C1851" t="s">
        <v>28</v>
      </c>
      <c r="D1851" t="s">
        <v>13</v>
      </c>
      <c r="E1851">
        <v>2</v>
      </c>
      <c r="F1851">
        <v>3</v>
      </c>
    </row>
    <row r="1852" spans="1:6">
      <c r="A1852">
        <v>2014</v>
      </c>
      <c r="B1852">
        <v>2015</v>
      </c>
      <c r="C1852" t="s">
        <v>12</v>
      </c>
      <c r="D1852" t="s">
        <v>21</v>
      </c>
      <c r="E1852">
        <v>4</v>
      </c>
      <c r="F1852">
        <v>2</v>
      </c>
    </row>
    <row r="1853" spans="1:6">
      <c r="A1853">
        <v>2014</v>
      </c>
      <c r="B1853">
        <v>2015</v>
      </c>
      <c r="C1853" t="s">
        <v>10</v>
      </c>
      <c r="D1853" t="s">
        <v>20</v>
      </c>
      <c r="E1853">
        <v>2</v>
      </c>
      <c r="F1853">
        <v>2</v>
      </c>
    </row>
    <row r="1854" spans="1:6">
      <c r="A1854">
        <v>2014</v>
      </c>
      <c r="B1854">
        <v>2015</v>
      </c>
      <c r="C1854" t="s">
        <v>19</v>
      </c>
      <c r="D1854" t="s">
        <v>17</v>
      </c>
      <c r="E1854">
        <v>1</v>
      </c>
      <c r="F1854">
        <v>1</v>
      </c>
    </row>
    <row r="1855" spans="1:6">
      <c r="A1855">
        <v>2014</v>
      </c>
      <c r="B1855">
        <v>2015</v>
      </c>
      <c r="C1855" t="s">
        <v>23</v>
      </c>
      <c r="D1855" t="s">
        <v>11</v>
      </c>
      <c r="E1855">
        <v>0</v>
      </c>
      <c r="F1855">
        <v>2</v>
      </c>
    </row>
    <row r="1856" spans="1:6">
      <c r="A1856">
        <v>2014</v>
      </c>
      <c r="B1856">
        <v>2015</v>
      </c>
      <c r="C1856" t="s">
        <v>7</v>
      </c>
      <c r="D1856" t="s">
        <v>32</v>
      </c>
      <c r="E1856">
        <v>0</v>
      </c>
      <c r="F1856">
        <v>3</v>
      </c>
    </row>
    <row r="1857" spans="1:6">
      <c r="A1857">
        <v>2014</v>
      </c>
      <c r="B1857">
        <v>2015</v>
      </c>
      <c r="C1857" t="s">
        <v>8</v>
      </c>
      <c r="D1857" t="s">
        <v>6</v>
      </c>
      <c r="E1857">
        <v>1</v>
      </c>
      <c r="F1857">
        <v>1</v>
      </c>
    </row>
    <row r="1858" spans="1:6">
      <c r="A1858">
        <v>2014</v>
      </c>
      <c r="B1858">
        <v>2015</v>
      </c>
      <c r="C1858" t="s">
        <v>25</v>
      </c>
      <c r="D1858" t="s">
        <v>9</v>
      </c>
      <c r="E1858">
        <v>0</v>
      </c>
      <c r="F1858">
        <v>0</v>
      </c>
    </row>
    <row r="1859" spans="1:6">
      <c r="A1859">
        <v>2014</v>
      </c>
      <c r="B1859">
        <v>2015</v>
      </c>
      <c r="C1859" t="s">
        <v>26</v>
      </c>
      <c r="D1859" t="s">
        <v>22</v>
      </c>
      <c r="E1859">
        <v>0</v>
      </c>
      <c r="F1859">
        <v>0</v>
      </c>
    </row>
    <row r="1860" spans="1:6">
      <c r="A1860">
        <v>2014</v>
      </c>
      <c r="B1860">
        <v>2015</v>
      </c>
      <c r="C1860" t="s">
        <v>12</v>
      </c>
      <c r="D1860" t="s">
        <v>19</v>
      </c>
      <c r="E1860">
        <v>3</v>
      </c>
      <c r="F1860">
        <v>3</v>
      </c>
    </row>
    <row r="1861" spans="1:6">
      <c r="A1861">
        <v>2014</v>
      </c>
      <c r="B1861">
        <v>2015</v>
      </c>
      <c r="C1861" t="s">
        <v>6</v>
      </c>
      <c r="D1861" t="s">
        <v>23</v>
      </c>
      <c r="E1861">
        <v>2</v>
      </c>
      <c r="F1861">
        <v>0</v>
      </c>
    </row>
    <row r="1862" spans="1:6">
      <c r="A1862">
        <v>2014</v>
      </c>
      <c r="B1862">
        <v>2015</v>
      </c>
      <c r="C1862" t="s">
        <v>13</v>
      </c>
      <c r="D1862" t="s">
        <v>26</v>
      </c>
      <c r="E1862">
        <v>3</v>
      </c>
      <c r="F1862">
        <v>1</v>
      </c>
    </row>
    <row r="1863" spans="1:6">
      <c r="A1863">
        <v>2014</v>
      </c>
      <c r="B1863">
        <v>2015</v>
      </c>
      <c r="C1863" t="s">
        <v>17</v>
      </c>
      <c r="D1863" t="s">
        <v>10</v>
      </c>
      <c r="E1863">
        <v>1</v>
      </c>
      <c r="F1863">
        <v>1</v>
      </c>
    </row>
    <row r="1864" spans="1:6">
      <c r="A1864">
        <v>2014</v>
      </c>
      <c r="B1864">
        <v>2015</v>
      </c>
      <c r="C1864" t="s">
        <v>21</v>
      </c>
      <c r="D1864" t="s">
        <v>25</v>
      </c>
      <c r="E1864">
        <v>1</v>
      </c>
      <c r="F1864">
        <v>3</v>
      </c>
    </row>
    <row r="1865" spans="1:6">
      <c r="A1865">
        <v>2014</v>
      </c>
      <c r="B1865">
        <v>2015</v>
      </c>
      <c r="C1865" t="s">
        <v>32</v>
      </c>
      <c r="D1865" t="s">
        <v>11</v>
      </c>
      <c r="E1865">
        <v>0</v>
      </c>
      <c r="F1865">
        <v>0</v>
      </c>
    </row>
    <row r="1866" spans="1:6">
      <c r="A1866">
        <v>2014</v>
      </c>
      <c r="B1866">
        <v>2015</v>
      </c>
      <c r="C1866" t="s">
        <v>22</v>
      </c>
      <c r="D1866" t="s">
        <v>8</v>
      </c>
      <c r="E1866">
        <v>4</v>
      </c>
      <c r="F1866">
        <v>1</v>
      </c>
    </row>
    <row r="1867" spans="1:6">
      <c r="A1867">
        <v>2014</v>
      </c>
      <c r="B1867">
        <v>2015</v>
      </c>
      <c r="C1867" t="s">
        <v>20</v>
      </c>
      <c r="D1867" t="s">
        <v>28</v>
      </c>
      <c r="E1867">
        <v>0</v>
      </c>
      <c r="F1867">
        <v>1</v>
      </c>
    </row>
    <row r="1868" spans="1:6">
      <c r="A1868">
        <v>2014</v>
      </c>
      <c r="B1868">
        <v>2015</v>
      </c>
      <c r="C1868" t="s">
        <v>9</v>
      </c>
      <c r="D1868" t="s">
        <v>7</v>
      </c>
      <c r="E1868">
        <v>2</v>
      </c>
      <c r="F1868">
        <v>0</v>
      </c>
    </row>
    <row r="1869" spans="1:6">
      <c r="A1869">
        <v>2014</v>
      </c>
      <c r="B1869">
        <v>2015</v>
      </c>
      <c r="C1869" t="s">
        <v>26</v>
      </c>
      <c r="D1869" t="s">
        <v>21</v>
      </c>
      <c r="E1869">
        <v>2</v>
      </c>
      <c r="F1869">
        <v>2</v>
      </c>
    </row>
    <row r="1870" spans="1:6">
      <c r="A1870">
        <v>2014</v>
      </c>
      <c r="B1870">
        <v>2015</v>
      </c>
      <c r="C1870" t="s">
        <v>8</v>
      </c>
      <c r="D1870" t="s">
        <v>20</v>
      </c>
      <c r="E1870">
        <v>2</v>
      </c>
      <c r="F1870">
        <v>2</v>
      </c>
    </row>
    <row r="1871" spans="1:6">
      <c r="A1871">
        <v>2014</v>
      </c>
      <c r="B1871">
        <v>2015</v>
      </c>
      <c r="C1871" t="s">
        <v>28</v>
      </c>
      <c r="D1871" t="s">
        <v>19</v>
      </c>
      <c r="E1871">
        <v>4</v>
      </c>
      <c r="F1871">
        <v>2</v>
      </c>
    </row>
    <row r="1872" spans="1:6">
      <c r="A1872">
        <v>2014</v>
      </c>
      <c r="B1872">
        <v>2015</v>
      </c>
      <c r="C1872" t="s">
        <v>23</v>
      </c>
      <c r="D1872" t="s">
        <v>17</v>
      </c>
      <c r="E1872">
        <v>0</v>
      </c>
      <c r="F1872">
        <v>2</v>
      </c>
    </row>
    <row r="1873" spans="1:6">
      <c r="A1873">
        <v>2014</v>
      </c>
      <c r="B1873">
        <v>2015</v>
      </c>
      <c r="C1873" t="s">
        <v>7</v>
      </c>
      <c r="D1873" t="s">
        <v>6</v>
      </c>
      <c r="E1873">
        <v>0</v>
      </c>
      <c r="F1873">
        <v>0</v>
      </c>
    </row>
    <row r="1874" spans="1:6">
      <c r="A1874">
        <v>2014</v>
      </c>
      <c r="B1874">
        <v>2015</v>
      </c>
      <c r="C1874" t="s">
        <v>32</v>
      </c>
      <c r="D1874" t="s">
        <v>9</v>
      </c>
      <c r="E1874">
        <v>2</v>
      </c>
      <c r="F1874">
        <v>0</v>
      </c>
    </row>
    <row r="1875" spans="1:6">
      <c r="A1875">
        <v>2014</v>
      </c>
      <c r="B1875">
        <v>2015</v>
      </c>
      <c r="C1875" t="s">
        <v>25</v>
      </c>
      <c r="D1875" t="s">
        <v>13</v>
      </c>
      <c r="E1875">
        <v>2</v>
      </c>
      <c r="F1875">
        <v>0</v>
      </c>
    </row>
    <row r="1876" spans="1:6">
      <c r="A1876">
        <v>2014</v>
      </c>
      <c r="B1876">
        <v>2015</v>
      </c>
      <c r="C1876" t="s">
        <v>10</v>
      </c>
      <c r="D1876" t="s">
        <v>12</v>
      </c>
      <c r="E1876">
        <v>4</v>
      </c>
      <c r="F1876">
        <v>1</v>
      </c>
    </row>
    <row r="1877" spans="1:6">
      <c r="A1877">
        <v>2014</v>
      </c>
      <c r="B1877">
        <v>2015</v>
      </c>
      <c r="C1877" t="s">
        <v>11</v>
      </c>
      <c r="D1877" t="s">
        <v>22</v>
      </c>
      <c r="E1877">
        <v>0</v>
      </c>
      <c r="F1877">
        <v>0</v>
      </c>
    </row>
    <row r="1878" spans="1:6">
      <c r="A1878">
        <v>2014</v>
      </c>
      <c r="B1878">
        <v>2015</v>
      </c>
      <c r="C1878" t="s">
        <v>6</v>
      </c>
      <c r="D1878" t="s">
        <v>32</v>
      </c>
      <c r="E1878">
        <v>4</v>
      </c>
      <c r="F1878">
        <v>0</v>
      </c>
    </row>
    <row r="1879" spans="1:6">
      <c r="A1879">
        <v>2014</v>
      </c>
      <c r="B1879">
        <v>2015</v>
      </c>
      <c r="C1879" t="s">
        <v>17</v>
      </c>
      <c r="D1879" t="s">
        <v>26</v>
      </c>
      <c r="E1879">
        <v>3</v>
      </c>
      <c r="F1879">
        <v>3</v>
      </c>
    </row>
    <row r="1880" spans="1:6">
      <c r="A1880">
        <v>2014</v>
      </c>
      <c r="B1880">
        <v>2015</v>
      </c>
      <c r="C1880" t="s">
        <v>19</v>
      </c>
      <c r="D1880" t="s">
        <v>8</v>
      </c>
      <c r="E1880">
        <v>0</v>
      </c>
      <c r="F1880">
        <v>3</v>
      </c>
    </row>
    <row r="1881" spans="1:6">
      <c r="A1881">
        <v>2014</v>
      </c>
      <c r="B1881">
        <v>2015</v>
      </c>
      <c r="C1881" t="s">
        <v>20</v>
      </c>
      <c r="D1881" t="s">
        <v>25</v>
      </c>
      <c r="E1881">
        <v>2</v>
      </c>
      <c r="F1881">
        <v>2</v>
      </c>
    </row>
    <row r="1882" spans="1:6">
      <c r="A1882">
        <v>2014</v>
      </c>
      <c r="B1882">
        <v>2015</v>
      </c>
      <c r="C1882" t="s">
        <v>13</v>
      </c>
      <c r="D1882" t="s">
        <v>23</v>
      </c>
      <c r="E1882">
        <v>2</v>
      </c>
      <c r="F1882">
        <v>2</v>
      </c>
    </row>
    <row r="1883" spans="1:6">
      <c r="A1883">
        <v>2014</v>
      </c>
      <c r="B1883">
        <v>2015</v>
      </c>
      <c r="C1883" t="s">
        <v>12</v>
      </c>
      <c r="D1883" t="s">
        <v>28</v>
      </c>
      <c r="E1883">
        <v>1</v>
      </c>
      <c r="F1883">
        <v>0</v>
      </c>
    </row>
    <row r="1884" spans="1:6">
      <c r="A1884">
        <v>2014</v>
      </c>
      <c r="B1884">
        <v>2015</v>
      </c>
      <c r="C1884" t="s">
        <v>22</v>
      </c>
      <c r="D1884" t="s">
        <v>7</v>
      </c>
      <c r="E1884">
        <v>1</v>
      </c>
      <c r="F1884">
        <v>0</v>
      </c>
    </row>
    <row r="1885" spans="1:6">
      <c r="A1885">
        <v>2014</v>
      </c>
      <c r="B1885">
        <v>2015</v>
      </c>
      <c r="C1885" t="s">
        <v>9</v>
      </c>
      <c r="D1885" t="s">
        <v>11</v>
      </c>
      <c r="E1885">
        <v>1</v>
      </c>
      <c r="F1885">
        <v>0</v>
      </c>
    </row>
    <row r="1886" spans="1:6">
      <c r="A1886">
        <v>2014</v>
      </c>
      <c r="B1886">
        <v>2015</v>
      </c>
      <c r="C1886" t="s">
        <v>21</v>
      </c>
      <c r="D1886" t="s">
        <v>10</v>
      </c>
      <c r="E1886">
        <v>1</v>
      </c>
      <c r="F1886">
        <v>0</v>
      </c>
    </row>
    <row r="1887" spans="1:6">
      <c r="A1887">
        <v>2014</v>
      </c>
      <c r="B1887">
        <v>2015</v>
      </c>
      <c r="C1887" t="s">
        <v>25</v>
      </c>
      <c r="D1887" t="s">
        <v>17</v>
      </c>
      <c r="E1887">
        <v>0</v>
      </c>
      <c r="F1887">
        <v>0</v>
      </c>
    </row>
    <row r="1888" spans="1:6">
      <c r="A1888">
        <v>2014</v>
      </c>
      <c r="B1888">
        <v>2015</v>
      </c>
      <c r="C1888" t="s">
        <v>8</v>
      </c>
      <c r="D1888" t="s">
        <v>13</v>
      </c>
      <c r="E1888">
        <v>2</v>
      </c>
      <c r="F1888">
        <v>1</v>
      </c>
    </row>
    <row r="1889" spans="1:6">
      <c r="A1889">
        <v>2014</v>
      </c>
      <c r="B1889">
        <v>2015</v>
      </c>
      <c r="C1889" t="s">
        <v>26</v>
      </c>
      <c r="D1889" t="s">
        <v>12</v>
      </c>
      <c r="E1889">
        <v>0</v>
      </c>
      <c r="F1889">
        <v>0</v>
      </c>
    </row>
    <row r="1890" spans="1:6">
      <c r="A1890">
        <v>2014</v>
      </c>
      <c r="B1890">
        <v>2015</v>
      </c>
      <c r="C1890" t="s">
        <v>23</v>
      </c>
      <c r="D1890" t="s">
        <v>9</v>
      </c>
      <c r="E1890">
        <v>1</v>
      </c>
      <c r="F1890">
        <v>0</v>
      </c>
    </row>
    <row r="1891" spans="1:6">
      <c r="A1891">
        <v>2014</v>
      </c>
      <c r="B1891">
        <v>2015</v>
      </c>
      <c r="C1891" t="s">
        <v>11</v>
      </c>
      <c r="D1891" t="s">
        <v>6</v>
      </c>
      <c r="E1891">
        <v>0</v>
      </c>
      <c r="F1891">
        <v>2</v>
      </c>
    </row>
    <row r="1892" spans="1:6">
      <c r="A1892">
        <v>2014</v>
      </c>
      <c r="B1892">
        <v>2015</v>
      </c>
      <c r="C1892" t="s">
        <v>32</v>
      </c>
      <c r="D1892" t="s">
        <v>22</v>
      </c>
      <c r="E1892">
        <v>1</v>
      </c>
      <c r="F1892">
        <v>2</v>
      </c>
    </row>
    <row r="1893" spans="1:6">
      <c r="A1893">
        <v>2014</v>
      </c>
      <c r="B1893">
        <v>2015</v>
      </c>
      <c r="C1893" t="s">
        <v>10</v>
      </c>
      <c r="D1893" t="s">
        <v>19</v>
      </c>
      <c r="E1893">
        <v>2</v>
      </c>
      <c r="F1893">
        <v>1</v>
      </c>
    </row>
    <row r="1894" spans="1:6">
      <c r="A1894">
        <v>2014</v>
      </c>
      <c r="B1894">
        <v>2015</v>
      </c>
      <c r="C1894" t="s">
        <v>28</v>
      </c>
      <c r="D1894" t="s">
        <v>21</v>
      </c>
      <c r="E1894">
        <v>1</v>
      </c>
      <c r="F1894">
        <v>0</v>
      </c>
    </row>
    <row r="1895" spans="1:6">
      <c r="A1895">
        <v>2014</v>
      </c>
      <c r="B1895">
        <v>2015</v>
      </c>
      <c r="C1895" t="s">
        <v>7</v>
      </c>
      <c r="D1895" t="s">
        <v>20</v>
      </c>
      <c r="E1895">
        <v>1</v>
      </c>
      <c r="F1895">
        <v>2</v>
      </c>
    </row>
    <row r="1896" spans="1:6">
      <c r="A1896">
        <v>2014</v>
      </c>
      <c r="B1896">
        <v>2015</v>
      </c>
      <c r="C1896" t="s">
        <v>21</v>
      </c>
      <c r="D1896" t="s">
        <v>23</v>
      </c>
      <c r="E1896">
        <v>3</v>
      </c>
      <c r="F1896">
        <v>2</v>
      </c>
    </row>
    <row r="1897" spans="1:6">
      <c r="A1897">
        <v>2014</v>
      </c>
      <c r="B1897">
        <v>2015</v>
      </c>
      <c r="C1897" t="s">
        <v>6</v>
      </c>
      <c r="D1897" t="s">
        <v>9</v>
      </c>
      <c r="E1897">
        <v>4</v>
      </c>
      <c r="F1897">
        <v>0</v>
      </c>
    </row>
    <row r="1898" spans="1:6">
      <c r="A1898">
        <v>2014</v>
      </c>
      <c r="B1898">
        <v>2015</v>
      </c>
      <c r="C1898" t="s">
        <v>13</v>
      </c>
      <c r="D1898" t="s">
        <v>7</v>
      </c>
      <c r="E1898">
        <v>0</v>
      </c>
      <c r="F1898">
        <v>1</v>
      </c>
    </row>
    <row r="1899" spans="1:6">
      <c r="A1899">
        <v>2014</v>
      </c>
      <c r="B1899">
        <v>2015</v>
      </c>
      <c r="C1899" t="s">
        <v>12</v>
      </c>
      <c r="D1899" t="s">
        <v>32</v>
      </c>
      <c r="E1899">
        <v>2</v>
      </c>
      <c r="F1899">
        <v>2</v>
      </c>
    </row>
    <row r="1900" spans="1:6">
      <c r="A1900">
        <v>2014</v>
      </c>
      <c r="B1900">
        <v>2015</v>
      </c>
      <c r="C1900" t="s">
        <v>17</v>
      </c>
      <c r="D1900" t="s">
        <v>8</v>
      </c>
      <c r="E1900">
        <v>2</v>
      </c>
      <c r="F1900">
        <v>1</v>
      </c>
    </row>
    <row r="1901" spans="1:6">
      <c r="A1901">
        <v>2014</v>
      </c>
      <c r="B1901">
        <v>2015</v>
      </c>
      <c r="C1901" t="s">
        <v>19</v>
      </c>
      <c r="D1901" t="s">
        <v>26</v>
      </c>
      <c r="E1901">
        <v>1</v>
      </c>
      <c r="F1901">
        <v>1</v>
      </c>
    </row>
    <row r="1902" spans="1:6">
      <c r="A1902">
        <v>2014</v>
      </c>
      <c r="B1902">
        <v>2015</v>
      </c>
      <c r="C1902" t="s">
        <v>20</v>
      </c>
      <c r="D1902" t="s">
        <v>11</v>
      </c>
      <c r="E1902">
        <v>3</v>
      </c>
      <c r="F1902">
        <v>2</v>
      </c>
    </row>
    <row r="1903" spans="1:6">
      <c r="A1903">
        <v>2014</v>
      </c>
      <c r="B1903">
        <v>2015</v>
      </c>
      <c r="C1903" t="s">
        <v>10</v>
      </c>
      <c r="D1903" t="s">
        <v>28</v>
      </c>
      <c r="E1903">
        <v>1</v>
      </c>
      <c r="F1903">
        <v>0</v>
      </c>
    </row>
    <row r="1904" spans="1:6">
      <c r="A1904">
        <v>2014</v>
      </c>
      <c r="B1904">
        <v>2015</v>
      </c>
      <c r="C1904" t="s">
        <v>22</v>
      </c>
      <c r="D1904" t="s">
        <v>25</v>
      </c>
      <c r="E1904">
        <v>1</v>
      </c>
      <c r="F1904">
        <v>1</v>
      </c>
    </row>
    <row r="1905" spans="1:6">
      <c r="A1905">
        <v>2014</v>
      </c>
      <c r="B1905">
        <v>2015</v>
      </c>
      <c r="C1905" t="s">
        <v>6</v>
      </c>
      <c r="D1905" t="s">
        <v>19</v>
      </c>
      <c r="E1905">
        <v>6</v>
      </c>
      <c r="F1905">
        <v>0</v>
      </c>
    </row>
    <row r="1906" spans="1:6">
      <c r="A1906">
        <v>2014</v>
      </c>
      <c r="B1906">
        <v>2015</v>
      </c>
      <c r="C1906" t="s">
        <v>25</v>
      </c>
      <c r="D1906" t="s">
        <v>28</v>
      </c>
      <c r="E1906">
        <v>2</v>
      </c>
      <c r="F1906">
        <v>1</v>
      </c>
    </row>
    <row r="1907" spans="1:6">
      <c r="A1907">
        <v>2014</v>
      </c>
      <c r="B1907">
        <v>2015</v>
      </c>
      <c r="C1907" t="s">
        <v>9</v>
      </c>
      <c r="D1907" t="s">
        <v>22</v>
      </c>
      <c r="E1907">
        <v>0</v>
      </c>
      <c r="F1907">
        <v>3</v>
      </c>
    </row>
    <row r="1908" spans="1:6">
      <c r="A1908">
        <v>2014</v>
      </c>
      <c r="B1908">
        <v>2015</v>
      </c>
      <c r="C1908" t="s">
        <v>26</v>
      </c>
      <c r="D1908" t="s">
        <v>10</v>
      </c>
      <c r="E1908">
        <v>1</v>
      </c>
      <c r="F1908">
        <v>2</v>
      </c>
    </row>
    <row r="1909" spans="1:6">
      <c r="A1909">
        <v>2014</v>
      </c>
      <c r="B1909">
        <v>2015</v>
      </c>
      <c r="C1909" t="s">
        <v>23</v>
      </c>
      <c r="D1909" t="s">
        <v>12</v>
      </c>
      <c r="E1909">
        <v>3</v>
      </c>
      <c r="F1909">
        <v>3</v>
      </c>
    </row>
    <row r="1910" spans="1:6">
      <c r="A1910">
        <v>2014</v>
      </c>
      <c r="B1910">
        <v>2015</v>
      </c>
      <c r="C1910" t="s">
        <v>11</v>
      </c>
      <c r="D1910" t="s">
        <v>13</v>
      </c>
      <c r="E1910">
        <v>2</v>
      </c>
      <c r="F1910">
        <v>1</v>
      </c>
    </row>
    <row r="1911" spans="1:6">
      <c r="A1911">
        <v>2014</v>
      </c>
      <c r="B1911">
        <v>2015</v>
      </c>
      <c r="C1911" t="s">
        <v>8</v>
      </c>
      <c r="D1911" t="s">
        <v>21</v>
      </c>
      <c r="E1911">
        <v>2</v>
      </c>
      <c r="F1911">
        <v>0</v>
      </c>
    </row>
    <row r="1912" spans="1:6">
      <c r="A1912">
        <v>2014</v>
      </c>
      <c r="B1912">
        <v>2015</v>
      </c>
      <c r="C1912" t="s">
        <v>7</v>
      </c>
      <c r="D1912" t="s">
        <v>17</v>
      </c>
      <c r="E1912">
        <v>1</v>
      </c>
      <c r="F1912">
        <v>1</v>
      </c>
    </row>
    <row r="1913" spans="1:6">
      <c r="A1913">
        <v>2014</v>
      </c>
      <c r="B1913">
        <v>2015</v>
      </c>
      <c r="C1913" t="s">
        <v>32</v>
      </c>
      <c r="D1913" t="s">
        <v>20</v>
      </c>
      <c r="E1913">
        <v>3</v>
      </c>
      <c r="F1913">
        <v>1</v>
      </c>
    </row>
    <row r="1914" spans="1:6">
      <c r="A1914">
        <v>2014</v>
      </c>
      <c r="B1914">
        <v>2015</v>
      </c>
      <c r="C1914" t="s">
        <v>19</v>
      </c>
      <c r="D1914" t="s">
        <v>11</v>
      </c>
      <c r="E1914">
        <v>0</v>
      </c>
      <c r="F1914">
        <v>1</v>
      </c>
    </row>
    <row r="1915" spans="1:6">
      <c r="A1915">
        <v>2014</v>
      </c>
      <c r="B1915">
        <v>2015</v>
      </c>
      <c r="C1915" t="s">
        <v>13</v>
      </c>
      <c r="D1915" t="s">
        <v>9</v>
      </c>
      <c r="E1915">
        <v>0</v>
      </c>
      <c r="F1915">
        <v>1</v>
      </c>
    </row>
    <row r="1916" spans="1:6">
      <c r="A1916">
        <v>2014</v>
      </c>
      <c r="B1916">
        <v>2015</v>
      </c>
      <c r="C1916" t="s">
        <v>28</v>
      </c>
      <c r="D1916" t="s">
        <v>26</v>
      </c>
      <c r="E1916">
        <v>2</v>
      </c>
      <c r="F1916">
        <v>0</v>
      </c>
    </row>
    <row r="1917" spans="1:6">
      <c r="A1917">
        <v>2014</v>
      </c>
      <c r="B1917">
        <v>2015</v>
      </c>
      <c r="C1917" t="s">
        <v>17</v>
      </c>
      <c r="D1917" t="s">
        <v>32</v>
      </c>
      <c r="E1917">
        <v>1</v>
      </c>
      <c r="F1917">
        <v>0</v>
      </c>
    </row>
    <row r="1918" spans="1:6">
      <c r="A1918">
        <v>2014</v>
      </c>
      <c r="B1918">
        <v>2015</v>
      </c>
      <c r="C1918" t="s">
        <v>21</v>
      </c>
      <c r="D1918" t="s">
        <v>7</v>
      </c>
      <c r="E1918">
        <v>3</v>
      </c>
      <c r="F1918">
        <v>0</v>
      </c>
    </row>
    <row r="1919" spans="1:6">
      <c r="A1919">
        <v>2014</v>
      </c>
      <c r="B1919">
        <v>2015</v>
      </c>
      <c r="C1919" t="s">
        <v>20</v>
      </c>
      <c r="D1919" t="s">
        <v>23</v>
      </c>
      <c r="E1919">
        <v>4</v>
      </c>
      <c r="F1919">
        <v>5</v>
      </c>
    </row>
    <row r="1920" spans="1:6">
      <c r="A1920">
        <v>2014</v>
      </c>
      <c r="B1920">
        <v>2015</v>
      </c>
      <c r="C1920" t="s">
        <v>12</v>
      </c>
      <c r="D1920" t="s">
        <v>8</v>
      </c>
      <c r="E1920">
        <v>1</v>
      </c>
      <c r="F1920">
        <v>0</v>
      </c>
    </row>
    <row r="1921" spans="1:6">
      <c r="A1921">
        <v>2014</v>
      </c>
      <c r="B1921">
        <v>2015</v>
      </c>
      <c r="C1921" t="s">
        <v>10</v>
      </c>
      <c r="D1921" t="s">
        <v>25</v>
      </c>
      <c r="E1921">
        <v>3</v>
      </c>
      <c r="F1921">
        <v>0</v>
      </c>
    </row>
    <row r="1922" spans="1:6">
      <c r="A1922">
        <v>2014</v>
      </c>
      <c r="B1922">
        <v>2015</v>
      </c>
      <c r="C1922" t="s">
        <v>22</v>
      </c>
      <c r="D1922" t="s">
        <v>6</v>
      </c>
      <c r="E1922">
        <v>0</v>
      </c>
      <c r="F1922">
        <v>0</v>
      </c>
    </row>
    <row r="1923" spans="1:6">
      <c r="A1923">
        <v>2014</v>
      </c>
      <c r="B1923">
        <v>2015</v>
      </c>
      <c r="C1923" t="s">
        <v>8</v>
      </c>
      <c r="D1923" t="s">
        <v>28</v>
      </c>
      <c r="E1923">
        <v>1</v>
      </c>
      <c r="F1923">
        <v>0</v>
      </c>
    </row>
    <row r="1924" spans="1:6">
      <c r="A1924">
        <v>2014</v>
      </c>
      <c r="B1924">
        <v>2015</v>
      </c>
      <c r="C1924" t="s">
        <v>25</v>
      </c>
      <c r="D1924" t="s">
        <v>19</v>
      </c>
      <c r="E1924">
        <v>1</v>
      </c>
      <c r="F1924">
        <v>2</v>
      </c>
    </row>
    <row r="1925" spans="1:6">
      <c r="A1925">
        <v>2014</v>
      </c>
      <c r="B1925">
        <v>2015</v>
      </c>
      <c r="C1925" t="s">
        <v>9</v>
      </c>
      <c r="D1925" t="s">
        <v>20</v>
      </c>
      <c r="E1925">
        <v>1</v>
      </c>
      <c r="F1925">
        <v>0</v>
      </c>
    </row>
    <row r="1926" spans="1:6">
      <c r="A1926">
        <v>2014</v>
      </c>
      <c r="B1926">
        <v>2015</v>
      </c>
      <c r="C1926" t="s">
        <v>23</v>
      </c>
      <c r="D1926" t="s">
        <v>10</v>
      </c>
      <c r="E1926">
        <v>0</v>
      </c>
      <c r="F1926">
        <v>4</v>
      </c>
    </row>
    <row r="1927" spans="1:6">
      <c r="A1927">
        <v>2014</v>
      </c>
      <c r="B1927">
        <v>2015</v>
      </c>
      <c r="C1927" t="s">
        <v>7</v>
      </c>
      <c r="D1927" t="s">
        <v>12</v>
      </c>
      <c r="E1927">
        <v>1</v>
      </c>
      <c r="F1927">
        <v>0</v>
      </c>
    </row>
    <row r="1928" spans="1:6">
      <c r="A1928">
        <v>2014</v>
      </c>
      <c r="B1928">
        <v>2015</v>
      </c>
      <c r="C1928" t="s">
        <v>6</v>
      </c>
      <c r="D1928" t="s">
        <v>13</v>
      </c>
      <c r="E1928">
        <v>2</v>
      </c>
      <c r="F1928">
        <v>1</v>
      </c>
    </row>
    <row r="1929" spans="1:6">
      <c r="A1929">
        <v>2014</v>
      </c>
      <c r="B1929">
        <v>2015</v>
      </c>
      <c r="C1929" t="s">
        <v>22</v>
      </c>
      <c r="D1929" t="s">
        <v>17</v>
      </c>
      <c r="E1929">
        <v>3</v>
      </c>
      <c r="F1929">
        <v>1</v>
      </c>
    </row>
    <row r="1930" spans="1:6">
      <c r="A1930">
        <v>2014</v>
      </c>
      <c r="B1930">
        <v>2015</v>
      </c>
      <c r="C1930" t="s">
        <v>11</v>
      </c>
      <c r="D1930" t="s">
        <v>26</v>
      </c>
      <c r="E1930">
        <v>0</v>
      </c>
      <c r="F1930">
        <v>1</v>
      </c>
    </row>
    <row r="1931" spans="1:6">
      <c r="A1931">
        <v>2014</v>
      </c>
      <c r="B1931">
        <v>2015</v>
      </c>
      <c r="C1931" t="s">
        <v>32</v>
      </c>
      <c r="D1931" t="s">
        <v>21</v>
      </c>
      <c r="E1931">
        <v>3</v>
      </c>
      <c r="F1931">
        <v>1</v>
      </c>
    </row>
    <row r="1932" spans="1:6">
      <c r="A1932">
        <v>2014</v>
      </c>
      <c r="B1932">
        <v>2015</v>
      </c>
      <c r="C1932" t="s">
        <v>21</v>
      </c>
      <c r="D1932" t="s">
        <v>9</v>
      </c>
      <c r="E1932">
        <v>0</v>
      </c>
      <c r="F1932">
        <v>2</v>
      </c>
    </row>
    <row r="1933" spans="1:6">
      <c r="A1933">
        <v>2014</v>
      </c>
      <c r="B1933">
        <v>2015</v>
      </c>
      <c r="C1933" t="s">
        <v>12</v>
      </c>
      <c r="D1933" t="s">
        <v>25</v>
      </c>
      <c r="E1933">
        <v>0</v>
      </c>
      <c r="F1933">
        <v>0</v>
      </c>
    </row>
    <row r="1934" spans="1:6">
      <c r="A1934">
        <v>2014</v>
      </c>
      <c r="B1934">
        <v>2015</v>
      </c>
      <c r="C1934" t="s">
        <v>28</v>
      </c>
      <c r="D1934" t="s">
        <v>32</v>
      </c>
      <c r="E1934">
        <v>3</v>
      </c>
      <c r="F1934">
        <v>0</v>
      </c>
    </row>
    <row r="1935" spans="1:6">
      <c r="A1935">
        <v>2014</v>
      </c>
      <c r="B1935">
        <v>2015</v>
      </c>
      <c r="C1935" t="s">
        <v>17</v>
      </c>
      <c r="D1935" t="s">
        <v>11</v>
      </c>
      <c r="E1935">
        <v>3</v>
      </c>
      <c r="F1935">
        <v>4</v>
      </c>
    </row>
    <row r="1936" spans="1:6">
      <c r="A1936">
        <v>2014</v>
      </c>
      <c r="B1936">
        <v>2015</v>
      </c>
      <c r="C1936" t="s">
        <v>20</v>
      </c>
      <c r="D1936" t="s">
        <v>6</v>
      </c>
      <c r="E1936">
        <v>0</v>
      </c>
      <c r="F1936">
        <v>4</v>
      </c>
    </row>
    <row r="1937" spans="1:6">
      <c r="A1937">
        <v>2014</v>
      </c>
      <c r="B1937">
        <v>2015</v>
      </c>
      <c r="C1937" t="s">
        <v>26</v>
      </c>
      <c r="D1937" t="s">
        <v>8</v>
      </c>
      <c r="E1937">
        <v>2</v>
      </c>
      <c r="F1937">
        <v>0</v>
      </c>
    </row>
    <row r="1938" spans="1:6">
      <c r="A1938">
        <v>2014</v>
      </c>
      <c r="B1938">
        <v>2015</v>
      </c>
      <c r="C1938" t="s">
        <v>19</v>
      </c>
      <c r="D1938" t="s">
        <v>23</v>
      </c>
      <c r="E1938">
        <v>2</v>
      </c>
      <c r="F1938">
        <v>0</v>
      </c>
    </row>
    <row r="1939" spans="1:6">
      <c r="A1939">
        <v>2014</v>
      </c>
      <c r="B1939">
        <v>2015</v>
      </c>
      <c r="C1939" t="s">
        <v>10</v>
      </c>
      <c r="D1939" t="s">
        <v>7</v>
      </c>
      <c r="E1939">
        <v>2</v>
      </c>
      <c r="F1939">
        <v>0</v>
      </c>
    </row>
    <row r="1940" spans="1:6">
      <c r="A1940">
        <v>2014</v>
      </c>
      <c r="B1940">
        <v>2015</v>
      </c>
      <c r="C1940" t="s">
        <v>13</v>
      </c>
      <c r="D1940" t="s">
        <v>22</v>
      </c>
      <c r="E1940">
        <v>1</v>
      </c>
      <c r="F1940">
        <v>0</v>
      </c>
    </row>
    <row r="1941" spans="1:6">
      <c r="A1941">
        <v>2014</v>
      </c>
      <c r="B1941">
        <v>2015</v>
      </c>
      <c r="C1941" t="s">
        <v>6</v>
      </c>
      <c r="D1941" t="s">
        <v>17</v>
      </c>
      <c r="E1941">
        <v>4</v>
      </c>
      <c r="F1941">
        <v>0</v>
      </c>
    </row>
    <row r="1942" spans="1:6">
      <c r="A1942">
        <v>2014</v>
      </c>
      <c r="B1942">
        <v>2015</v>
      </c>
      <c r="C1942" t="s">
        <v>8</v>
      </c>
      <c r="D1942" t="s">
        <v>10</v>
      </c>
      <c r="E1942">
        <v>3</v>
      </c>
      <c r="F1942">
        <v>2</v>
      </c>
    </row>
    <row r="1943" spans="1:6">
      <c r="A1943">
        <v>2014</v>
      </c>
      <c r="B1943">
        <v>2015</v>
      </c>
      <c r="C1943" t="s">
        <v>22</v>
      </c>
      <c r="D1943" t="s">
        <v>20</v>
      </c>
      <c r="E1943">
        <v>1</v>
      </c>
      <c r="F1943">
        <v>3</v>
      </c>
    </row>
    <row r="1944" spans="1:6">
      <c r="A1944">
        <v>2014</v>
      </c>
      <c r="B1944">
        <v>2015</v>
      </c>
      <c r="C1944" t="s">
        <v>25</v>
      </c>
      <c r="D1944" t="s">
        <v>26</v>
      </c>
      <c r="E1944">
        <v>2</v>
      </c>
      <c r="F1944">
        <v>2</v>
      </c>
    </row>
    <row r="1945" spans="1:6">
      <c r="A1945">
        <v>2014</v>
      </c>
      <c r="B1945">
        <v>2015</v>
      </c>
      <c r="C1945" t="s">
        <v>9</v>
      </c>
      <c r="D1945" t="s">
        <v>12</v>
      </c>
      <c r="E1945">
        <v>1</v>
      </c>
      <c r="F1945">
        <v>3</v>
      </c>
    </row>
    <row r="1946" spans="1:6">
      <c r="A1946">
        <v>2014</v>
      </c>
      <c r="B1946">
        <v>2015</v>
      </c>
      <c r="C1946" t="s">
        <v>32</v>
      </c>
      <c r="D1946" t="s">
        <v>13</v>
      </c>
      <c r="E1946">
        <v>2</v>
      </c>
      <c r="F1946">
        <v>2</v>
      </c>
    </row>
    <row r="1947" spans="1:6">
      <c r="A1947">
        <v>2014</v>
      </c>
      <c r="B1947">
        <v>2015</v>
      </c>
      <c r="C1947" t="s">
        <v>11</v>
      </c>
      <c r="D1947" t="s">
        <v>21</v>
      </c>
      <c r="E1947">
        <v>1</v>
      </c>
      <c r="F1947">
        <v>2</v>
      </c>
    </row>
    <row r="1948" spans="1:6">
      <c r="A1948">
        <v>2014</v>
      </c>
      <c r="B1948">
        <v>2015</v>
      </c>
      <c r="C1948" t="s">
        <v>7</v>
      </c>
      <c r="D1948" t="s">
        <v>19</v>
      </c>
      <c r="E1948">
        <v>2</v>
      </c>
      <c r="F1948">
        <v>0</v>
      </c>
    </row>
    <row r="1949" spans="1:6">
      <c r="A1949">
        <v>2014</v>
      </c>
      <c r="B1949">
        <v>2015</v>
      </c>
      <c r="C1949" t="s">
        <v>23</v>
      </c>
      <c r="D1949" t="s">
        <v>28</v>
      </c>
      <c r="E1949">
        <v>0</v>
      </c>
      <c r="F1949">
        <v>1</v>
      </c>
    </row>
    <row r="1950" spans="1:6">
      <c r="A1950">
        <v>2014</v>
      </c>
      <c r="B1950">
        <v>2015</v>
      </c>
      <c r="C1950" t="s">
        <v>26</v>
      </c>
      <c r="D1950" t="s">
        <v>23</v>
      </c>
      <c r="E1950">
        <v>1</v>
      </c>
      <c r="F1950">
        <v>4</v>
      </c>
    </row>
    <row r="1951" spans="1:6">
      <c r="A1951">
        <v>2014</v>
      </c>
      <c r="B1951">
        <v>2015</v>
      </c>
      <c r="C1951" t="s">
        <v>8</v>
      </c>
      <c r="D1951" t="s">
        <v>25</v>
      </c>
      <c r="E1951">
        <v>4</v>
      </c>
      <c r="F1951">
        <v>1</v>
      </c>
    </row>
    <row r="1952" spans="1:6">
      <c r="A1952">
        <v>2014</v>
      </c>
      <c r="B1952">
        <v>2015</v>
      </c>
      <c r="C1952" t="s">
        <v>12</v>
      </c>
      <c r="D1952" t="s">
        <v>11</v>
      </c>
      <c r="E1952">
        <v>5</v>
      </c>
      <c r="F1952">
        <v>1</v>
      </c>
    </row>
    <row r="1953" spans="1:6">
      <c r="A1953">
        <v>2014</v>
      </c>
      <c r="B1953">
        <v>2015</v>
      </c>
      <c r="C1953" t="s">
        <v>28</v>
      </c>
      <c r="D1953" t="s">
        <v>7</v>
      </c>
      <c r="E1953">
        <v>3</v>
      </c>
      <c r="F1953">
        <v>1</v>
      </c>
    </row>
    <row r="1954" spans="1:6">
      <c r="A1954">
        <v>2014</v>
      </c>
      <c r="B1954">
        <v>2015</v>
      </c>
      <c r="C1954" t="s">
        <v>21</v>
      </c>
      <c r="D1954" t="s">
        <v>6</v>
      </c>
      <c r="E1954">
        <v>0</v>
      </c>
      <c r="F1954">
        <v>1</v>
      </c>
    </row>
    <row r="1955" spans="1:6">
      <c r="A1955">
        <v>2014</v>
      </c>
      <c r="B1955">
        <v>2015</v>
      </c>
      <c r="C1955" t="s">
        <v>19</v>
      </c>
      <c r="D1955" t="s">
        <v>32</v>
      </c>
      <c r="E1955">
        <v>4</v>
      </c>
      <c r="F1955">
        <v>0</v>
      </c>
    </row>
    <row r="1956" spans="1:6">
      <c r="A1956">
        <v>2014</v>
      </c>
      <c r="B1956">
        <v>2015</v>
      </c>
      <c r="C1956" t="s">
        <v>17</v>
      </c>
      <c r="D1956" t="s">
        <v>9</v>
      </c>
      <c r="E1956">
        <v>4</v>
      </c>
      <c r="F1956">
        <v>3</v>
      </c>
    </row>
    <row r="1957" spans="1:6">
      <c r="A1957">
        <v>2014</v>
      </c>
      <c r="B1957">
        <v>2015</v>
      </c>
      <c r="C1957" t="s">
        <v>10</v>
      </c>
      <c r="D1957" t="s">
        <v>22</v>
      </c>
      <c r="E1957">
        <v>1</v>
      </c>
      <c r="F1957">
        <v>0</v>
      </c>
    </row>
    <row r="1958" spans="1:6">
      <c r="A1958">
        <v>2014</v>
      </c>
      <c r="B1958">
        <v>2015</v>
      </c>
      <c r="C1958" t="s">
        <v>20</v>
      </c>
      <c r="D1958" t="s">
        <v>13</v>
      </c>
      <c r="E1958">
        <v>2</v>
      </c>
      <c r="F1958">
        <v>0</v>
      </c>
    </row>
    <row r="1959" spans="1:6">
      <c r="A1959">
        <v>2014</v>
      </c>
      <c r="B1959">
        <v>2015</v>
      </c>
      <c r="C1959" t="s">
        <v>13</v>
      </c>
      <c r="D1959" t="s">
        <v>17</v>
      </c>
      <c r="E1959">
        <v>1</v>
      </c>
      <c r="F1959">
        <v>0</v>
      </c>
    </row>
    <row r="1960" spans="1:6">
      <c r="A1960">
        <v>2014</v>
      </c>
      <c r="B1960">
        <v>2015</v>
      </c>
      <c r="C1960" t="s">
        <v>22</v>
      </c>
      <c r="D1960" t="s">
        <v>21</v>
      </c>
      <c r="E1960">
        <v>3</v>
      </c>
      <c r="F1960">
        <v>2</v>
      </c>
    </row>
    <row r="1961" spans="1:6">
      <c r="A1961">
        <v>2014</v>
      </c>
      <c r="B1961">
        <v>2015</v>
      </c>
      <c r="C1961" t="s">
        <v>9</v>
      </c>
      <c r="D1961" t="s">
        <v>10</v>
      </c>
      <c r="E1961">
        <v>1</v>
      </c>
      <c r="F1961">
        <v>3</v>
      </c>
    </row>
    <row r="1962" spans="1:6">
      <c r="A1962">
        <v>2014</v>
      </c>
      <c r="B1962">
        <v>2015</v>
      </c>
      <c r="C1962" t="s">
        <v>23</v>
      </c>
      <c r="D1962" t="s">
        <v>8</v>
      </c>
      <c r="E1962">
        <v>0</v>
      </c>
      <c r="F1962">
        <v>4</v>
      </c>
    </row>
    <row r="1963" spans="1:6">
      <c r="A1963">
        <v>2014</v>
      </c>
      <c r="B1963">
        <v>2015</v>
      </c>
      <c r="C1963" t="s">
        <v>11</v>
      </c>
      <c r="D1963" t="s">
        <v>28</v>
      </c>
      <c r="E1963">
        <v>1</v>
      </c>
      <c r="F1963">
        <v>2</v>
      </c>
    </row>
    <row r="1964" spans="1:6">
      <c r="A1964">
        <v>2014</v>
      </c>
      <c r="B1964">
        <v>2015</v>
      </c>
      <c r="C1964" t="s">
        <v>32</v>
      </c>
      <c r="D1964" t="s">
        <v>26</v>
      </c>
      <c r="E1964">
        <v>1</v>
      </c>
      <c r="F1964">
        <v>1</v>
      </c>
    </row>
    <row r="1965" spans="1:6">
      <c r="A1965">
        <v>2014</v>
      </c>
      <c r="B1965">
        <v>2015</v>
      </c>
      <c r="C1965" t="s">
        <v>6</v>
      </c>
      <c r="D1965" t="s">
        <v>12</v>
      </c>
      <c r="E1965">
        <v>1</v>
      </c>
      <c r="F1965">
        <v>0</v>
      </c>
    </row>
    <row r="1966" spans="1:6">
      <c r="A1966">
        <v>2014</v>
      </c>
      <c r="B1966">
        <v>2015</v>
      </c>
      <c r="C1966" t="s">
        <v>7</v>
      </c>
      <c r="D1966" t="s">
        <v>25</v>
      </c>
      <c r="E1966">
        <v>2</v>
      </c>
      <c r="F1966">
        <v>1</v>
      </c>
    </row>
    <row r="1967" spans="1:6">
      <c r="A1967">
        <v>2014</v>
      </c>
      <c r="B1967">
        <v>2015</v>
      </c>
      <c r="C1967" t="s">
        <v>20</v>
      </c>
      <c r="D1967" t="s">
        <v>19</v>
      </c>
      <c r="E1967">
        <v>5</v>
      </c>
      <c r="F1967">
        <v>2</v>
      </c>
    </row>
    <row r="1968" spans="1:6">
      <c r="A1968">
        <v>2014</v>
      </c>
      <c r="B1968">
        <v>2015</v>
      </c>
      <c r="C1968" t="s">
        <v>17</v>
      </c>
      <c r="D1968" t="s">
        <v>20</v>
      </c>
      <c r="E1968">
        <v>3</v>
      </c>
      <c r="F1968">
        <v>2</v>
      </c>
    </row>
    <row r="1969" spans="1:6">
      <c r="A1969">
        <v>2014</v>
      </c>
      <c r="B1969">
        <v>2015</v>
      </c>
      <c r="C1969" t="s">
        <v>8</v>
      </c>
      <c r="D1969" t="s">
        <v>11</v>
      </c>
      <c r="E1969">
        <v>1</v>
      </c>
      <c r="F1969">
        <v>2</v>
      </c>
    </row>
    <row r="1970" spans="1:6">
      <c r="A1970">
        <v>2014</v>
      </c>
      <c r="B1970">
        <v>2015</v>
      </c>
      <c r="C1970" t="s">
        <v>28</v>
      </c>
      <c r="D1970" t="s">
        <v>6</v>
      </c>
      <c r="E1970">
        <v>0</v>
      </c>
      <c r="F1970">
        <v>4</v>
      </c>
    </row>
    <row r="1971" spans="1:6">
      <c r="A1971">
        <v>2014</v>
      </c>
      <c r="B1971">
        <v>2015</v>
      </c>
      <c r="C1971" t="s">
        <v>21</v>
      </c>
      <c r="D1971" t="s">
        <v>13</v>
      </c>
      <c r="E1971">
        <v>1</v>
      </c>
      <c r="F1971">
        <v>0</v>
      </c>
    </row>
    <row r="1972" spans="1:6">
      <c r="A1972">
        <v>2014</v>
      </c>
      <c r="B1972">
        <v>2015</v>
      </c>
      <c r="C1972" t="s">
        <v>19</v>
      </c>
      <c r="D1972" t="s">
        <v>9</v>
      </c>
      <c r="E1972">
        <v>3</v>
      </c>
      <c r="F1972">
        <v>3</v>
      </c>
    </row>
    <row r="1973" spans="1:6">
      <c r="A1973">
        <v>2014</v>
      </c>
      <c r="B1973">
        <v>2015</v>
      </c>
      <c r="C1973" t="s">
        <v>26</v>
      </c>
      <c r="D1973" t="s">
        <v>7</v>
      </c>
      <c r="E1973">
        <v>0</v>
      </c>
      <c r="F1973">
        <v>0</v>
      </c>
    </row>
    <row r="1974" spans="1:6">
      <c r="A1974">
        <v>2014</v>
      </c>
      <c r="B1974">
        <v>2015</v>
      </c>
      <c r="C1974" t="s">
        <v>25</v>
      </c>
      <c r="D1974" t="s">
        <v>23</v>
      </c>
      <c r="E1974">
        <v>1</v>
      </c>
      <c r="F1974">
        <v>1</v>
      </c>
    </row>
    <row r="1975" spans="1:6">
      <c r="A1975">
        <v>2014</v>
      </c>
      <c r="B1975">
        <v>2015</v>
      </c>
      <c r="C1975" t="s">
        <v>12</v>
      </c>
      <c r="D1975" t="s">
        <v>22</v>
      </c>
      <c r="E1975">
        <v>1</v>
      </c>
      <c r="F1975">
        <v>1</v>
      </c>
    </row>
    <row r="1976" spans="1:6">
      <c r="A1976">
        <v>2014</v>
      </c>
      <c r="B1976">
        <v>2015</v>
      </c>
      <c r="C1976" t="s">
        <v>10</v>
      </c>
      <c r="D1976" t="s">
        <v>32</v>
      </c>
      <c r="E1976">
        <v>1</v>
      </c>
      <c r="F1976">
        <v>1</v>
      </c>
    </row>
    <row r="1977" spans="1:6">
      <c r="A1977">
        <v>2014</v>
      </c>
      <c r="B1977">
        <v>2015</v>
      </c>
      <c r="C1977" t="s">
        <v>6</v>
      </c>
      <c r="D1977" t="s">
        <v>26</v>
      </c>
      <c r="E1977">
        <v>2</v>
      </c>
      <c r="F1977">
        <v>0</v>
      </c>
    </row>
    <row r="1978" spans="1:6">
      <c r="A1978">
        <v>2014</v>
      </c>
      <c r="B1978">
        <v>2015</v>
      </c>
      <c r="C1978" t="s">
        <v>9</v>
      </c>
      <c r="D1978" t="s">
        <v>28</v>
      </c>
      <c r="E1978">
        <v>2</v>
      </c>
      <c r="F1978">
        <v>0</v>
      </c>
    </row>
    <row r="1979" spans="1:6">
      <c r="A1979">
        <v>2014</v>
      </c>
      <c r="B1979">
        <v>2015</v>
      </c>
      <c r="C1979" t="s">
        <v>7</v>
      </c>
      <c r="D1979" t="s">
        <v>23</v>
      </c>
      <c r="E1979">
        <v>0</v>
      </c>
      <c r="F1979">
        <v>1</v>
      </c>
    </row>
    <row r="1980" spans="1:6">
      <c r="A1980">
        <v>2014</v>
      </c>
      <c r="B1980">
        <v>2015</v>
      </c>
      <c r="C1980" t="s">
        <v>11</v>
      </c>
      <c r="D1980" t="s">
        <v>25</v>
      </c>
      <c r="E1980">
        <v>0</v>
      </c>
      <c r="F1980">
        <v>0</v>
      </c>
    </row>
    <row r="1981" spans="1:6">
      <c r="A1981">
        <v>2014</v>
      </c>
      <c r="B1981">
        <v>2015</v>
      </c>
      <c r="C1981" t="s">
        <v>13</v>
      </c>
      <c r="D1981" t="s">
        <v>10</v>
      </c>
      <c r="E1981">
        <v>2</v>
      </c>
      <c r="F1981">
        <v>2</v>
      </c>
    </row>
    <row r="1982" spans="1:6">
      <c r="A1982">
        <v>2014</v>
      </c>
      <c r="B1982">
        <v>2015</v>
      </c>
      <c r="C1982" t="s">
        <v>22</v>
      </c>
      <c r="D1982" t="s">
        <v>19</v>
      </c>
      <c r="E1982">
        <v>4</v>
      </c>
      <c r="F1982">
        <v>1</v>
      </c>
    </row>
    <row r="1983" spans="1:6">
      <c r="A1983">
        <v>2014</v>
      </c>
      <c r="B1983">
        <v>2015</v>
      </c>
      <c r="C1983" t="s">
        <v>17</v>
      </c>
      <c r="D1983" t="s">
        <v>12</v>
      </c>
      <c r="E1983">
        <v>0</v>
      </c>
      <c r="F1983">
        <v>1</v>
      </c>
    </row>
    <row r="1984" spans="1:6">
      <c r="A1984">
        <v>2014</v>
      </c>
      <c r="B1984">
        <v>2015</v>
      </c>
      <c r="C1984" t="s">
        <v>20</v>
      </c>
      <c r="D1984" t="s">
        <v>21</v>
      </c>
      <c r="E1984">
        <v>4</v>
      </c>
      <c r="F1984">
        <v>4</v>
      </c>
    </row>
    <row r="1985" spans="1:6">
      <c r="A1985">
        <v>2014</v>
      </c>
      <c r="B1985">
        <v>2015</v>
      </c>
      <c r="C1985" t="s">
        <v>32</v>
      </c>
      <c r="D1985" t="s">
        <v>8</v>
      </c>
      <c r="E1985">
        <v>1</v>
      </c>
      <c r="F1985">
        <v>2</v>
      </c>
    </row>
    <row r="1986" spans="1:6">
      <c r="A1986">
        <v>2014</v>
      </c>
      <c r="B1986">
        <v>2015</v>
      </c>
      <c r="C1986" t="s">
        <v>25</v>
      </c>
      <c r="D1986" t="s">
        <v>6</v>
      </c>
      <c r="E1986">
        <v>1</v>
      </c>
      <c r="F1986">
        <v>2</v>
      </c>
    </row>
    <row r="1987" spans="1:6">
      <c r="A1987">
        <v>2014</v>
      </c>
      <c r="B1987">
        <v>2015</v>
      </c>
      <c r="C1987" t="s">
        <v>8</v>
      </c>
      <c r="D1987" t="s">
        <v>7</v>
      </c>
      <c r="E1987">
        <v>0</v>
      </c>
      <c r="F1987">
        <v>0</v>
      </c>
    </row>
    <row r="1988" spans="1:6">
      <c r="A1988">
        <v>2014</v>
      </c>
      <c r="B1988">
        <v>2015</v>
      </c>
      <c r="C1988" t="s">
        <v>12</v>
      </c>
      <c r="D1988" t="s">
        <v>20</v>
      </c>
      <c r="E1988">
        <v>1</v>
      </c>
      <c r="F1988">
        <v>1</v>
      </c>
    </row>
    <row r="1989" spans="1:6">
      <c r="A1989">
        <v>2014</v>
      </c>
      <c r="B1989">
        <v>2015</v>
      </c>
      <c r="C1989" t="s">
        <v>28</v>
      </c>
      <c r="D1989" t="s">
        <v>22</v>
      </c>
      <c r="E1989">
        <v>2</v>
      </c>
      <c r="F1989">
        <v>1</v>
      </c>
    </row>
    <row r="1990" spans="1:6">
      <c r="A1990">
        <v>2014</v>
      </c>
      <c r="B1990">
        <v>2015</v>
      </c>
      <c r="C1990" t="s">
        <v>19</v>
      </c>
      <c r="D1990" t="s">
        <v>13</v>
      </c>
      <c r="E1990">
        <v>2</v>
      </c>
      <c r="F1990">
        <v>1</v>
      </c>
    </row>
    <row r="1991" spans="1:6">
      <c r="A1991">
        <v>2014</v>
      </c>
      <c r="B1991">
        <v>2015</v>
      </c>
      <c r="C1991" t="s">
        <v>23</v>
      </c>
      <c r="D1991" t="s">
        <v>32</v>
      </c>
      <c r="E1991">
        <v>0</v>
      </c>
      <c r="F1991">
        <v>0</v>
      </c>
    </row>
    <row r="1992" spans="1:6">
      <c r="A1992">
        <v>2014</v>
      </c>
      <c r="B1992">
        <v>2015</v>
      </c>
      <c r="C1992" t="s">
        <v>10</v>
      </c>
      <c r="D1992" t="s">
        <v>11</v>
      </c>
      <c r="E1992">
        <v>2</v>
      </c>
      <c r="F1992">
        <v>1</v>
      </c>
    </row>
    <row r="1993" spans="1:6">
      <c r="A1993">
        <v>2014</v>
      </c>
      <c r="B1993">
        <v>2015</v>
      </c>
      <c r="C1993" t="s">
        <v>21</v>
      </c>
      <c r="D1993" t="s">
        <v>17</v>
      </c>
      <c r="E1993">
        <v>0</v>
      </c>
      <c r="F1993">
        <v>5</v>
      </c>
    </row>
    <row r="1994" spans="1:6">
      <c r="A1994">
        <v>2014</v>
      </c>
      <c r="B1994">
        <v>2015</v>
      </c>
      <c r="C1994" t="s">
        <v>26</v>
      </c>
      <c r="D1994" t="s">
        <v>9</v>
      </c>
      <c r="E1994">
        <v>2</v>
      </c>
      <c r="F1994">
        <v>2</v>
      </c>
    </row>
    <row r="1995" spans="1:6">
      <c r="A1995">
        <v>2014</v>
      </c>
      <c r="B1995">
        <v>2015</v>
      </c>
      <c r="C1995" t="s">
        <v>10</v>
      </c>
      <c r="D1995" t="s">
        <v>6</v>
      </c>
      <c r="E1995">
        <v>4</v>
      </c>
      <c r="F1995">
        <v>1</v>
      </c>
    </row>
    <row r="1996" spans="1:6">
      <c r="A1996">
        <v>2014</v>
      </c>
      <c r="B1996">
        <v>2015</v>
      </c>
      <c r="C1996" t="s">
        <v>8</v>
      </c>
      <c r="D1996" t="s">
        <v>9</v>
      </c>
      <c r="E1996">
        <v>1</v>
      </c>
      <c r="F1996">
        <v>0</v>
      </c>
    </row>
    <row r="1997" spans="1:6">
      <c r="A1997">
        <v>2014</v>
      </c>
      <c r="B1997">
        <v>2015</v>
      </c>
      <c r="C1997" t="s">
        <v>25</v>
      </c>
      <c r="D1997" t="s">
        <v>32</v>
      </c>
      <c r="E1997">
        <v>5</v>
      </c>
      <c r="F1997">
        <v>0</v>
      </c>
    </row>
    <row r="1998" spans="1:6">
      <c r="A1998">
        <v>2014</v>
      </c>
      <c r="B1998">
        <v>2015</v>
      </c>
      <c r="C1998" t="s">
        <v>26</v>
      </c>
      <c r="D1998" t="s">
        <v>20</v>
      </c>
      <c r="E1998">
        <v>4</v>
      </c>
      <c r="F1998">
        <v>1</v>
      </c>
    </row>
    <row r="1999" spans="1:6">
      <c r="A1999">
        <v>2014</v>
      </c>
      <c r="B1999">
        <v>2015</v>
      </c>
      <c r="C1999" t="s">
        <v>23</v>
      </c>
      <c r="D1999" t="s">
        <v>22</v>
      </c>
      <c r="E1999">
        <v>0</v>
      </c>
      <c r="F1999">
        <v>1</v>
      </c>
    </row>
    <row r="2000" spans="1:6">
      <c r="A2000">
        <v>2014</v>
      </c>
      <c r="B2000">
        <v>2015</v>
      </c>
      <c r="C2000" t="s">
        <v>7</v>
      </c>
      <c r="D2000" t="s">
        <v>11</v>
      </c>
      <c r="E2000">
        <v>0</v>
      </c>
      <c r="F2000">
        <v>2</v>
      </c>
    </row>
    <row r="2001" spans="1:6">
      <c r="A2001">
        <v>2014</v>
      </c>
      <c r="B2001">
        <v>2015</v>
      </c>
      <c r="C2001" t="s">
        <v>12</v>
      </c>
      <c r="D2001" t="s">
        <v>13</v>
      </c>
      <c r="E2001">
        <v>0</v>
      </c>
      <c r="F2001">
        <v>0</v>
      </c>
    </row>
    <row r="2002" spans="1:6">
      <c r="A2002">
        <v>2014</v>
      </c>
      <c r="B2002">
        <v>2015</v>
      </c>
      <c r="C2002" t="s">
        <v>19</v>
      </c>
      <c r="D2002" t="s">
        <v>21</v>
      </c>
      <c r="E2002">
        <v>2</v>
      </c>
      <c r="F2002">
        <v>0</v>
      </c>
    </row>
    <row r="2003" spans="1:6">
      <c r="A2003">
        <v>2014</v>
      </c>
      <c r="B2003">
        <v>2015</v>
      </c>
      <c r="C2003" t="s">
        <v>28</v>
      </c>
      <c r="D2003" t="s">
        <v>17</v>
      </c>
      <c r="E2003">
        <v>3</v>
      </c>
      <c r="F2003">
        <v>1</v>
      </c>
    </row>
    <row r="2004" spans="1:6">
      <c r="A2004">
        <v>2014</v>
      </c>
      <c r="B2004">
        <v>2015</v>
      </c>
      <c r="C2004" t="s">
        <v>22</v>
      </c>
      <c r="D2004" t="s">
        <v>26</v>
      </c>
      <c r="E2004">
        <v>1</v>
      </c>
      <c r="F2004">
        <v>0</v>
      </c>
    </row>
    <row r="2005" spans="1:6">
      <c r="A2005">
        <v>2014</v>
      </c>
      <c r="B2005">
        <v>2015</v>
      </c>
      <c r="C2005" t="s">
        <v>9</v>
      </c>
      <c r="D2005" t="s">
        <v>25</v>
      </c>
      <c r="E2005">
        <v>1</v>
      </c>
      <c r="F2005">
        <v>1</v>
      </c>
    </row>
    <row r="2006" spans="1:6">
      <c r="A2006">
        <v>2014</v>
      </c>
      <c r="B2006">
        <v>2015</v>
      </c>
      <c r="C2006" t="s">
        <v>20</v>
      </c>
      <c r="D2006" t="s">
        <v>10</v>
      </c>
      <c r="E2006">
        <v>1</v>
      </c>
      <c r="F2006">
        <v>1</v>
      </c>
    </row>
    <row r="2007" spans="1:6">
      <c r="A2007">
        <v>2014</v>
      </c>
      <c r="B2007">
        <v>2015</v>
      </c>
      <c r="C2007" t="s">
        <v>13</v>
      </c>
      <c r="D2007" t="s">
        <v>28</v>
      </c>
      <c r="E2007">
        <v>0</v>
      </c>
      <c r="F2007">
        <v>1</v>
      </c>
    </row>
    <row r="2008" spans="1:6">
      <c r="A2008">
        <v>2014</v>
      </c>
      <c r="B2008">
        <v>2015</v>
      </c>
      <c r="C2008" t="s">
        <v>17</v>
      </c>
      <c r="D2008" t="s">
        <v>19</v>
      </c>
      <c r="E2008">
        <v>1</v>
      </c>
      <c r="F2008">
        <v>2</v>
      </c>
    </row>
    <row r="2009" spans="1:6">
      <c r="A2009">
        <v>2014</v>
      </c>
      <c r="B2009">
        <v>2015</v>
      </c>
      <c r="C2009" t="s">
        <v>21</v>
      </c>
      <c r="D2009" t="s">
        <v>12</v>
      </c>
      <c r="E2009">
        <v>0</v>
      </c>
      <c r="F2009">
        <v>1</v>
      </c>
    </row>
    <row r="2010" spans="1:6">
      <c r="A2010">
        <v>2014</v>
      </c>
      <c r="B2010">
        <v>2015</v>
      </c>
      <c r="C2010" t="s">
        <v>11</v>
      </c>
      <c r="D2010" t="s">
        <v>23</v>
      </c>
      <c r="E2010">
        <v>0</v>
      </c>
      <c r="F2010">
        <v>0</v>
      </c>
    </row>
    <row r="2011" spans="1:6">
      <c r="A2011">
        <v>2014</v>
      </c>
      <c r="B2011">
        <v>2015</v>
      </c>
      <c r="C2011" t="s">
        <v>8</v>
      </c>
      <c r="D2011" t="s">
        <v>22</v>
      </c>
      <c r="E2011">
        <v>1</v>
      </c>
      <c r="F2011">
        <v>0</v>
      </c>
    </row>
    <row r="2012" spans="1:6">
      <c r="A2012">
        <v>2014</v>
      </c>
      <c r="B2012">
        <v>2015</v>
      </c>
      <c r="C2012" t="s">
        <v>10</v>
      </c>
      <c r="D2012" t="s">
        <v>17</v>
      </c>
      <c r="E2012">
        <v>3</v>
      </c>
      <c r="F2012">
        <v>0</v>
      </c>
    </row>
    <row r="2013" spans="1:6">
      <c r="A2013">
        <v>2014</v>
      </c>
      <c r="B2013">
        <v>2015</v>
      </c>
      <c r="C2013" t="s">
        <v>25</v>
      </c>
      <c r="D2013" t="s">
        <v>21</v>
      </c>
      <c r="E2013">
        <v>0</v>
      </c>
      <c r="F2013">
        <v>2</v>
      </c>
    </row>
    <row r="2014" spans="1:6">
      <c r="A2014">
        <v>2014</v>
      </c>
      <c r="B2014">
        <v>2015</v>
      </c>
      <c r="C2014" t="s">
        <v>26</v>
      </c>
      <c r="D2014" t="s">
        <v>13</v>
      </c>
      <c r="E2014">
        <v>0</v>
      </c>
      <c r="F2014">
        <v>3</v>
      </c>
    </row>
    <row r="2015" spans="1:6">
      <c r="A2015">
        <v>2014</v>
      </c>
      <c r="B2015">
        <v>2015</v>
      </c>
      <c r="C2015" t="s">
        <v>23</v>
      </c>
      <c r="D2015" t="s">
        <v>6</v>
      </c>
      <c r="E2015">
        <v>0</v>
      </c>
      <c r="F2015">
        <v>2</v>
      </c>
    </row>
    <row r="2016" spans="1:6">
      <c r="A2016">
        <v>2014</v>
      </c>
      <c r="B2016">
        <v>2015</v>
      </c>
      <c r="C2016" t="s">
        <v>11</v>
      </c>
      <c r="D2016" t="s">
        <v>32</v>
      </c>
      <c r="E2016">
        <v>0</v>
      </c>
      <c r="F2016">
        <v>0</v>
      </c>
    </row>
    <row r="2017" spans="1:6">
      <c r="A2017">
        <v>2014</v>
      </c>
      <c r="B2017">
        <v>2015</v>
      </c>
      <c r="C2017" t="s">
        <v>7</v>
      </c>
      <c r="D2017" t="s">
        <v>9</v>
      </c>
      <c r="E2017">
        <v>2</v>
      </c>
      <c r="F2017">
        <v>1</v>
      </c>
    </row>
    <row r="2018" spans="1:6">
      <c r="A2018">
        <v>2014</v>
      </c>
      <c r="B2018">
        <v>2015</v>
      </c>
      <c r="C2018" t="s">
        <v>19</v>
      </c>
      <c r="D2018" t="s">
        <v>12</v>
      </c>
      <c r="E2018">
        <v>2</v>
      </c>
      <c r="F2018">
        <v>1</v>
      </c>
    </row>
    <row r="2019" spans="1:6">
      <c r="A2019">
        <v>2014</v>
      </c>
      <c r="B2019">
        <v>2015</v>
      </c>
      <c r="C2019" t="s">
        <v>28</v>
      </c>
      <c r="D2019" t="s">
        <v>20</v>
      </c>
      <c r="E2019">
        <v>2</v>
      </c>
      <c r="F2019">
        <v>2</v>
      </c>
    </row>
    <row r="2020" spans="1:6">
      <c r="A2020">
        <v>2014</v>
      </c>
      <c r="B2020">
        <v>2015</v>
      </c>
      <c r="C2020" t="s">
        <v>13</v>
      </c>
      <c r="D2020" t="s">
        <v>25</v>
      </c>
      <c r="E2020">
        <v>4</v>
      </c>
      <c r="F2020">
        <v>2</v>
      </c>
    </row>
    <row r="2021" spans="1:6">
      <c r="A2021">
        <v>2014</v>
      </c>
      <c r="B2021">
        <v>2015</v>
      </c>
      <c r="C2021" t="s">
        <v>6</v>
      </c>
      <c r="D2021" t="s">
        <v>7</v>
      </c>
      <c r="E2021">
        <v>8</v>
      </c>
      <c r="F2021">
        <v>0</v>
      </c>
    </row>
    <row r="2022" spans="1:6">
      <c r="A2022">
        <v>2014</v>
      </c>
      <c r="B2022">
        <v>2015</v>
      </c>
      <c r="C2022" t="s">
        <v>12</v>
      </c>
      <c r="D2022" t="s">
        <v>10</v>
      </c>
      <c r="E2022">
        <v>4</v>
      </c>
      <c r="F2022">
        <v>5</v>
      </c>
    </row>
    <row r="2023" spans="1:6">
      <c r="A2023">
        <v>2014</v>
      </c>
      <c r="B2023">
        <v>2015</v>
      </c>
      <c r="C2023" t="s">
        <v>22</v>
      </c>
      <c r="D2023" t="s">
        <v>11</v>
      </c>
      <c r="E2023">
        <v>1</v>
      </c>
      <c r="F2023">
        <v>0</v>
      </c>
    </row>
    <row r="2024" spans="1:6">
      <c r="A2024">
        <v>2014</v>
      </c>
      <c r="B2024">
        <v>2015</v>
      </c>
      <c r="C2024" t="s">
        <v>17</v>
      </c>
      <c r="D2024" t="s">
        <v>23</v>
      </c>
      <c r="E2024">
        <v>2</v>
      </c>
      <c r="F2024">
        <v>1</v>
      </c>
    </row>
    <row r="2025" spans="1:6">
      <c r="A2025">
        <v>2014</v>
      </c>
      <c r="B2025">
        <v>2015</v>
      </c>
      <c r="C2025" t="s">
        <v>19</v>
      </c>
      <c r="D2025" t="s">
        <v>28</v>
      </c>
      <c r="E2025">
        <v>3</v>
      </c>
      <c r="F2025">
        <v>2</v>
      </c>
    </row>
    <row r="2026" spans="1:6">
      <c r="A2026">
        <v>2014</v>
      </c>
      <c r="B2026">
        <v>2015</v>
      </c>
      <c r="C2026" t="s">
        <v>20</v>
      </c>
      <c r="D2026" t="s">
        <v>8</v>
      </c>
      <c r="E2026">
        <v>1</v>
      </c>
      <c r="F2026">
        <v>0</v>
      </c>
    </row>
    <row r="2027" spans="1:6">
      <c r="A2027">
        <v>2014</v>
      </c>
      <c r="B2027">
        <v>2015</v>
      </c>
      <c r="C2027" t="s">
        <v>21</v>
      </c>
      <c r="D2027" t="s">
        <v>26</v>
      </c>
      <c r="E2027">
        <v>0</v>
      </c>
      <c r="F2027">
        <v>2</v>
      </c>
    </row>
    <row r="2028" spans="1:6">
      <c r="A2028">
        <v>2014</v>
      </c>
      <c r="B2028">
        <v>2015</v>
      </c>
      <c r="C2028" t="s">
        <v>9</v>
      </c>
      <c r="D2028" t="s">
        <v>32</v>
      </c>
      <c r="E2028">
        <v>1</v>
      </c>
      <c r="F2028">
        <v>2</v>
      </c>
    </row>
    <row r="2029" spans="1:6">
      <c r="A2029">
        <v>2014</v>
      </c>
      <c r="B2029">
        <v>2015</v>
      </c>
      <c r="C2029" t="s">
        <v>23</v>
      </c>
      <c r="D2029" t="s">
        <v>13</v>
      </c>
      <c r="E2029">
        <v>2</v>
      </c>
      <c r="F2029">
        <v>3</v>
      </c>
    </row>
    <row r="2030" spans="1:6">
      <c r="A2030">
        <v>2014</v>
      </c>
      <c r="B2030">
        <v>2015</v>
      </c>
      <c r="C2030" t="s">
        <v>8</v>
      </c>
      <c r="D2030" t="s">
        <v>19</v>
      </c>
      <c r="E2030">
        <v>1</v>
      </c>
      <c r="F2030">
        <v>1</v>
      </c>
    </row>
    <row r="2031" spans="1:6">
      <c r="A2031">
        <v>2014</v>
      </c>
      <c r="B2031">
        <v>2015</v>
      </c>
      <c r="C2031" t="s">
        <v>25</v>
      </c>
      <c r="D2031" t="s">
        <v>20</v>
      </c>
      <c r="E2031">
        <v>3</v>
      </c>
      <c r="F2031">
        <v>1</v>
      </c>
    </row>
    <row r="2032" spans="1:6">
      <c r="A2032">
        <v>2014</v>
      </c>
      <c r="B2032">
        <v>2015</v>
      </c>
      <c r="C2032" t="s">
        <v>28</v>
      </c>
      <c r="D2032" t="s">
        <v>12</v>
      </c>
      <c r="E2032">
        <v>2</v>
      </c>
      <c r="F2032">
        <v>2</v>
      </c>
    </row>
    <row r="2033" spans="1:6">
      <c r="A2033">
        <v>2014</v>
      </c>
      <c r="B2033">
        <v>2015</v>
      </c>
      <c r="C2033" t="s">
        <v>26</v>
      </c>
      <c r="D2033" t="s">
        <v>17</v>
      </c>
      <c r="E2033">
        <v>1</v>
      </c>
      <c r="F2033">
        <v>1</v>
      </c>
    </row>
    <row r="2034" spans="1:6">
      <c r="A2034">
        <v>2014</v>
      </c>
      <c r="B2034">
        <v>2015</v>
      </c>
      <c r="C2034" t="s">
        <v>32</v>
      </c>
      <c r="D2034" t="s">
        <v>6</v>
      </c>
      <c r="E2034">
        <v>0</v>
      </c>
      <c r="F2034">
        <v>6</v>
      </c>
    </row>
    <row r="2035" spans="1:6">
      <c r="A2035">
        <v>2014</v>
      </c>
      <c r="B2035">
        <v>2015</v>
      </c>
      <c r="C2035" t="s">
        <v>11</v>
      </c>
      <c r="D2035" t="s">
        <v>9</v>
      </c>
      <c r="E2035">
        <v>1</v>
      </c>
      <c r="F2035">
        <v>1</v>
      </c>
    </row>
    <row r="2036" spans="1:6">
      <c r="A2036">
        <v>2014</v>
      </c>
      <c r="B2036">
        <v>2015</v>
      </c>
      <c r="C2036" t="s">
        <v>7</v>
      </c>
      <c r="D2036" t="s">
        <v>22</v>
      </c>
      <c r="E2036">
        <v>1</v>
      </c>
      <c r="F2036">
        <v>1</v>
      </c>
    </row>
    <row r="2037" spans="1:6">
      <c r="A2037">
        <v>2014</v>
      </c>
      <c r="B2037">
        <v>2015</v>
      </c>
      <c r="C2037" t="s">
        <v>10</v>
      </c>
      <c r="D2037" t="s">
        <v>21</v>
      </c>
      <c r="E2037">
        <v>2</v>
      </c>
      <c r="F2037">
        <v>1</v>
      </c>
    </row>
    <row r="2038" spans="1:6">
      <c r="A2038">
        <v>2014</v>
      </c>
      <c r="B2038">
        <v>2015</v>
      </c>
      <c r="C2038" t="s">
        <v>6</v>
      </c>
      <c r="D2038" t="s">
        <v>11</v>
      </c>
      <c r="E2038">
        <v>4</v>
      </c>
      <c r="F2038">
        <v>1</v>
      </c>
    </row>
    <row r="2039" spans="1:6">
      <c r="A2039">
        <v>2014</v>
      </c>
      <c r="B2039">
        <v>2015</v>
      </c>
      <c r="C2039" t="s">
        <v>13</v>
      </c>
      <c r="D2039" t="s">
        <v>8</v>
      </c>
      <c r="E2039">
        <v>3</v>
      </c>
      <c r="F2039">
        <v>0</v>
      </c>
    </row>
    <row r="2040" spans="1:6">
      <c r="A2040">
        <v>2014</v>
      </c>
      <c r="B2040">
        <v>2015</v>
      </c>
      <c r="C2040" t="s">
        <v>12</v>
      </c>
      <c r="D2040" t="s">
        <v>26</v>
      </c>
      <c r="E2040">
        <v>1</v>
      </c>
      <c r="F2040">
        <v>0</v>
      </c>
    </row>
    <row r="2041" spans="1:6">
      <c r="A2041">
        <v>2014</v>
      </c>
      <c r="B2041">
        <v>2015</v>
      </c>
      <c r="C2041" t="s">
        <v>17</v>
      </c>
      <c r="D2041" t="s">
        <v>25</v>
      </c>
      <c r="E2041">
        <v>2</v>
      </c>
      <c r="F2041">
        <v>0</v>
      </c>
    </row>
    <row r="2042" spans="1:6">
      <c r="A2042">
        <v>2014</v>
      </c>
      <c r="B2042">
        <v>2015</v>
      </c>
      <c r="C2042" t="s">
        <v>9</v>
      </c>
      <c r="D2042" t="s">
        <v>23</v>
      </c>
      <c r="E2042">
        <v>1</v>
      </c>
      <c r="F2042">
        <v>1</v>
      </c>
    </row>
    <row r="2043" spans="1:6">
      <c r="A2043">
        <v>2014</v>
      </c>
      <c r="B2043">
        <v>2015</v>
      </c>
      <c r="C2043" t="s">
        <v>21</v>
      </c>
      <c r="D2043" t="s">
        <v>28</v>
      </c>
      <c r="E2043">
        <v>1</v>
      </c>
      <c r="F2043">
        <v>0</v>
      </c>
    </row>
    <row r="2044" spans="1:6">
      <c r="A2044">
        <v>2014</v>
      </c>
      <c r="B2044">
        <v>2015</v>
      </c>
      <c r="C2044" t="s">
        <v>20</v>
      </c>
      <c r="D2044" t="s">
        <v>7</v>
      </c>
      <c r="E2044">
        <v>2</v>
      </c>
      <c r="F2044">
        <v>1</v>
      </c>
    </row>
    <row r="2045" spans="1:6">
      <c r="A2045">
        <v>2014</v>
      </c>
      <c r="B2045">
        <v>2015</v>
      </c>
      <c r="C2045" t="s">
        <v>22</v>
      </c>
      <c r="D2045" t="s">
        <v>32</v>
      </c>
      <c r="E2045">
        <v>2</v>
      </c>
      <c r="F2045">
        <v>0</v>
      </c>
    </row>
    <row r="2046" spans="1:6">
      <c r="A2046">
        <v>2014</v>
      </c>
      <c r="B2046">
        <v>2015</v>
      </c>
      <c r="C2046" t="s">
        <v>19</v>
      </c>
      <c r="D2046" t="s">
        <v>10</v>
      </c>
      <c r="E2046">
        <v>3</v>
      </c>
      <c r="F2046">
        <v>5</v>
      </c>
    </row>
    <row r="2047" spans="1:6">
      <c r="A2047">
        <v>2014</v>
      </c>
      <c r="B2047">
        <v>2015</v>
      </c>
      <c r="C2047" t="s">
        <v>8</v>
      </c>
      <c r="D2047" t="s">
        <v>17</v>
      </c>
      <c r="E2047">
        <v>3</v>
      </c>
      <c r="F2047">
        <v>1</v>
      </c>
    </row>
    <row r="2048" spans="1:6">
      <c r="A2048">
        <v>2014</v>
      </c>
      <c r="B2048">
        <v>2015</v>
      </c>
      <c r="C2048" t="s">
        <v>28</v>
      </c>
      <c r="D2048" t="s">
        <v>10</v>
      </c>
      <c r="E2048">
        <v>1</v>
      </c>
      <c r="F2048">
        <v>0</v>
      </c>
    </row>
    <row r="2049" spans="1:6">
      <c r="A2049">
        <v>2014</v>
      </c>
      <c r="B2049">
        <v>2015</v>
      </c>
      <c r="C2049" t="s">
        <v>9</v>
      </c>
      <c r="D2049" t="s">
        <v>6</v>
      </c>
      <c r="E2049">
        <v>1</v>
      </c>
      <c r="F2049">
        <v>3</v>
      </c>
    </row>
    <row r="2050" spans="1:6">
      <c r="A2050">
        <v>2014</v>
      </c>
      <c r="B2050">
        <v>2015</v>
      </c>
      <c r="C2050" t="s">
        <v>26</v>
      </c>
      <c r="D2050" t="s">
        <v>19</v>
      </c>
      <c r="E2050">
        <v>0</v>
      </c>
      <c r="F2050">
        <v>1</v>
      </c>
    </row>
    <row r="2051" spans="1:6">
      <c r="A2051">
        <v>2014</v>
      </c>
      <c r="B2051">
        <v>2015</v>
      </c>
      <c r="C2051" t="s">
        <v>7</v>
      </c>
      <c r="D2051" t="s">
        <v>13</v>
      </c>
      <c r="E2051">
        <v>0</v>
      </c>
      <c r="F2051">
        <v>0</v>
      </c>
    </row>
    <row r="2052" spans="1:6">
      <c r="A2052">
        <v>2014</v>
      </c>
      <c r="B2052">
        <v>2015</v>
      </c>
      <c r="C2052" t="s">
        <v>25</v>
      </c>
      <c r="D2052" t="s">
        <v>22</v>
      </c>
      <c r="E2052">
        <v>2</v>
      </c>
      <c r="F2052">
        <v>2</v>
      </c>
    </row>
    <row r="2053" spans="1:6">
      <c r="A2053">
        <v>2014</v>
      </c>
      <c r="B2053">
        <v>2015</v>
      </c>
      <c r="C2053" t="s">
        <v>11</v>
      </c>
      <c r="D2053" t="s">
        <v>20</v>
      </c>
      <c r="E2053">
        <v>4</v>
      </c>
      <c r="F2053">
        <v>2</v>
      </c>
    </row>
    <row r="2054" spans="1:6">
      <c r="A2054">
        <v>2014</v>
      </c>
      <c r="B2054">
        <v>2015</v>
      </c>
      <c r="C2054" t="s">
        <v>32</v>
      </c>
      <c r="D2054" t="s">
        <v>12</v>
      </c>
      <c r="E2054">
        <v>0</v>
      </c>
      <c r="F2054">
        <v>3</v>
      </c>
    </row>
    <row r="2055" spans="1:6">
      <c r="A2055">
        <v>2014</v>
      </c>
      <c r="B2055">
        <v>2015</v>
      </c>
      <c r="C2055" t="s">
        <v>12</v>
      </c>
      <c r="D2055" t="s">
        <v>23</v>
      </c>
      <c r="E2055">
        <v>4</v>
      </c>
      <c r="F2055">
        <v>0</v>
      </c>
    </row>
    <row r="2056" spans="1:6">
      <c r="A2056">
        <v>2014</v>
      </c>
      <c r="B2056">
        <v>2015</v>
      </c>
      <c r="C2056" t="s">
        <v>28</v>
      </c>
      <c r="D2056" t="s">
        <v>25</v>
      </c>
      <c r="E2056">
        <v>0</v>
      </c>
      <c r="F2056">
        <v>2</v>
      </c>
    </row>
    <row r="2057" spans="1:6">
      <c r="A2057">
        <v>2014</v>
      </c>
      <c r="B2057">
        <v>2015</v>
      </c>
      <c r="C2057" t="s">
        <v>17</v>
      </c>
      <c r="D2057" t="s">
        <v>7</v>
      </c>
      <c r="E2057">
        <v>3</v>
      </c>
      <c r="F2057">
        <v>0</v>
      </c>
    </row>
    <row r="2058" spans="1:6">
      <c r="A2058">
        <v>2014</v>
      </c>
      <c r="B2058">
        <v>2015</v>
      </c>
      <c r="C2058" t="s">
        <v>21</v>
      </c>
      <c r="D2058" t="s">
        <v>8</v>
      </c>
      <c r="E2058">
        <v>2</v>
      </c>
      <c r="F2058">
        <v>2</v>
      </c>
    </row>
    <row r="2059" spans="1:6">
      <c r="A2059">
        <v>2014</v>
      </c>
      <c r="B2059">
        <v>2015</v>
      </c>
      <c r="C2059" t="s">
        <v>19</v>
      </c>
      <c r="D2059" t="s">
        <v>6</v>
      </c>
      <c r="E2059">
        <v>0</v>
      </c>
      <c r="F2059">
        <v>4</v>
      </c>
    </row>
    <row r="2060" spans="1:6">
      <c r="A2060">
        <v>2014</v>
      </c>
      <c r="B2060">
        <v>2015</v>
      </c>
      <c r="C2060" t="s">
        <v>20</v>
      </c>
      <c r="D2060" t="s">
        <v>32</v>
      </c>
      <c r="E2060">
        <v>4</v>
      </c>
      <c r="F2060">
        <v>0</v>
      </c>
    </row>
    <row r="2061" spans="1:6">
      <c r="A2061">
        <v>2014</v>
      </c>
      <c r="B2061">
        <v>2015</v>
      </c>
      <c r="C2061" t="s">
        <v>13</v>
      </c>
      <c r="D2061" t="s">
        <v>11</v>
      </c>
      <c r="E2061">
        <v>0</v>
      </c>
      <c r="F2061">
        <v>0</v>
      </c>
    </row>
    <row r="2062" spans="1:6">
      <c r="A2062">
        <v>2014</v>
      </c>
      <c r="B2062">
        <v>2015</v>
      </c>
      <c r="C2062" t="s">
        <v>10</v>
      </c>
      <c r="D2062" t="s">
        <v>26</v>
      </c>
      <c r="E2062">
        <v>3</v>
      </c>
      <c r="F2062">
        <v>0</v>
      </c>
    </row>
    <row r="2063" spans="1:6">
      <c r="A2063">
        <v>2014</v>
      </c>
      <c r="B2063">
        <v>2015</v>
      </c>
      <c r="C2063" t="s">
        <v>22</v>
      </c>
      <c r="D2063" t="s">
        <v>9</v>
      </c>
      <c r="E2063">
        <v>2</v>
      </c>
      <c r="F2063">
        <v>0</v>
      </c>
    </row>
    <row r="2064" spans="1:6">
      <c r="A2064">
        <v>2014</v>
      </c>
      <c r="B2064">
        <v>2015</v>
      </c>
      <c r="C2064" t="s">
        <v>7</v>
      </c>
      <c r="D2064" t="s">
        <v>21</v>
      </c>
      <c r="E2064">
        <v>0</v>
      </c>
      <c r="F2064">
        <v>1</v>
      </c>
    </row>
    <row r="2065" spans="1:6">
      <c r="A2065">
        <v>2014</v>
      </c>
      <c r="B2065">
        <v>2015</v>
      </c>
      <c r="C2065" t="s">
        <v>9</v>
      </c>
      <c r="D2065" t="s">
        <v>13</v>
      </c>
      <c r="E2065">
        <v>2</v>
      </c>
      <c r="F2065">
        <v>3</v>
      </c>
    </row>
    <row r="2066" spans="1:6">
      <c r="A2066">
        <v>2014</v>
      </c>
      <c r="B2066">
        <v>2015</v>
      </c>
      <c r="C2066" t="s">
        <v>26</v>
      </c>
      <c r="D2066" t="s">
        <v>28</v>
      </c>
      <c r="E2066">
        <v>2</v>
      </c>
      <c r="F2066">
        <v>0</v>
      </c>
    </row>
    <row r="2067" spans="1:6">
      <c r="A2067">
        <v>2014</v>
      </c>
      <c r="B2067">
        <v>2015</v>
      </c>
      <c r="C2067" t="s">
        <v>23</v>
      </c>
      <c r="D2067" t="s">
        <v>20</v>
      </c>
      <c r="E2067">
        <v>3</v>
      </c>
      <c r="F2067">
        <v>1</v>
      </c>
    </row>
    <row r="2068" spans="1:6">
      <c r="A2068">
        <v>2014</v>
      </c>
      <c r="B2068">
        <v>2015</v>
      </c>
      <c r="C2068" t="s">
        <v>11</v>
      </c>
      <c r="D2068" t="s">
        <v>19</v>
      </c>
      <c r="E2068">
        <v>1</v>
      </c>
      <c r="F2068">
        <v>1</v>
      </c>
    </row>
    <row r="2069" spans="1:6">
      <c r="A2069">
        <v>2014</v>
      </c>
      <c r="B2069">
        <v>2015</v>
      </c>
      <c r="C2069" t="s">
        <v>32</v>
      </c>
      <c r="D2069" t="s">
        <v>17</v>
      </c>
      <c r="E2069">
        <v>0</v>
      </c>
      <c r="F2069">
        <v>0</v>
      </c>
    </row>
    <row r="2070" spans="1:6">
      <c r="A2070">
        <v>2014</v>
      </c>
      <c r="B2070">
        <v>2015</v>
      </c>
      <c r="C2070" t="s">
        <v>8</v>
      </c>
      <c r="D2070" t="s">
        <v>12</v>
      </c>
      <c r="E2070">
        <v>0</v>
      </c>
      <c r="F2070">
        <v>1</v>
      </c>
    </row>
    <row r="2071" spans="1:6">
      <c r="A2071">
        <v>2014</v>
      </c>
      <c r="B2071">
        <v>2015</v>
      </c>
      <c r="C2071" t="s">
        <v>25</v>
      </c>
      <c r="D2071" t="s">
        <v>10</v>
      </c>
      <c r="E2071">
        <v>1</v>
      </c>
      <c r="F2071">
        <v>1</v>
      </c>
    </row>
    <row r="2072" spans="1:6">
      <c r="A2072">
        <v>2014</v>
      </c>
      <c r="B2072">
        <v>2015</v>
      </c>
      <c r="C2072" t="s">
        <v>6</v>
      </c>
      <c r="D2072" t="s">
        <v>22</v>
      </c>
      <c r="E2072">
        <v>0</v>
      </c>
      <c r="F2072">
        <v>2</v>
      </c>
    </row>
    <row r="2073" spans="1:6">
      <c r="A2073">
        <v>2014</v>
      </c>
      <c r="B2073">
        <v>2015</v>
      </c>
      <c r="C2073" t="s">
        <v>12</v>
      </c>
      <c r="D2073" t="s">
        <v>7</v>
      </c>
      <c r="E2073">
        <v>4</v>
      </c>
      <c r="F2073">
        <v>0</v>
      </c>
    </row>
    <row r="2074" spans="1:6">
      <c r="A2074">
        <v>2014</v>
      </c>
      <c r="B2074">
        <v>2015</v>
      </c>
      <c r="C2074" t="s">
        <v>10</v>
      </c>
      <c r="D2074" t="s">
        <v>23</v>
      </c>
      <c r="E2074">
        <v>3</v>
      </c>
      <c r="F2074">
        <v>1</v>
      </c>
    </row>
    <row r="2075" spans="1:6">
      <c r="A2075">
        <v>2014</v>
      </c>
      <c r="B2075">
        <v>2015</v>
      </c>
      <c r="C2075" t="s">
        <v>17</v>
      </c>
      <c r="D2075" t="s">
        <v>22</v>
      </c>
      <c r="E2075">
        <v>1</v>
      </c>
      <c r="F2075">
        <v>4</v>
      </c>
    </row>
    <row r="2076" spans="1:6">
      <c r="A2076">
        <v>2014</v>
      </c>
      <c r="B2076">
        <v>2015</v>
      </c>
      <c r="C2076" t="s">
        <v>19</v>
      </c>
      <c r="D2076" t="s">
        <v>25</v>
      </c>
      <c r="E2076">
        <v>0</v>
      </c>
      <c r="F2076">
        <v>0</v>
      </c>
    </row>
    <row r="2077" spans="1:6">
      <c r="A2077">
        <v>2014</v>
      </c>
      <c r="B2077">
        <v>2015</v>
      </c>
      <c r="C2077" t="s">
        <v>20</v>
      </c>
      <c r="D2077" t="s">
        <v>9</v>
      </c>
      <c r="E2077">
        <v>2</v>
      </c>
      <c r="F2077">
        <v>2</v>
      </c>
    </row>
    <row r="2078" spans="1:6">
      <c r="A2078">
        <v>2014</v>
      </c>
      <c r="B2078">
        <v>2015</v>
      </c>
      <c r="C2078" t="s">
        <v>26</v>
      </c>
      <c r="D2078" t="s">
        <v>11</v>
      </c>
      <c r="E2078">
        <v>1</v>
      </c>
      <c r="F2078">
        <v>0</v>
      </c>
    </row>
    <row r="2079" spans="1:6">
      <c r="A2079">
        <v>2014</v>
      </c>
      <c r="B2079">
        <v>2015</v>
      </c>
      <c r="C2079" t="s">
        <v>28</v>
      </c>
      <c r="D2079" t="s">
        <v>8</v>
      </c>
      <c r="E2079">
        <v>0</v>
      </c>
      <c r="F2079">
        <v>0</v>
      </c>
    </row>
    <row r="2080" spans="1:6">
      <c r="A2080">
        <v>2014</v>
      </c>
      <c r="B2080">
        <v>2015</v>
      </c>
      <c r="C2080" t="s">
        <v>21</v>
      </c>
      <c r="D2080" t="s">
        <v>32</v>
      </c>
      <c r="E2080">
        <v>2</v>
      </c>
      <c r="F2080">
        <v>0</v>
      </c>
    </row>
    <row r="2081" spans="1:6">
      <c r="A2081">
        <v>2014</v>
      </c>
      <c r="B2081">
        <v>2015</v>
      </c>
      <c r="C2081" t="s">
        <v>9</v>
      </c>
      <c r="D2081" t="s">
        <v>21</v>
      </c>
      <c r="E2081">
        <v>1</v>
      </c>
      <c r="F2081">
        <v>1</v>
      </c>
    </row>
    <row r="2082" spans="1:6">
      <c r="A2082">
        <v>2014</v>
      </c>
      <c r="B2082">
        <v>2015</v>
      </c>
      <c r="C2082" t="s">
        <v>6</v>
      </c>
      <c r="D2082" t="s">
        <v>20</v>
      </c>
      <c r="E2082">
        <v>3</v>
      </c>
      <c r="F2082">
        <v>0</v>
      </c>
    </row>
    <row r="2083" spans="1:6">
      <c r="A2083">
        <v>2014</v>
      </c>
      <c r="B2083">
        <v>2015</v>
      </c>
      <c r="C2083" t="s">
        <v>8</v>
      </c>
      <c r="D2083" t="s">
        <v>26</v>
      </c>
      <c r="E2083">
        <v>0</v>
      </c>
      <c r="F2083">
        <v>0</v>
      </c>
    </row>
    <row r="2084" spans="1:6">
      <c r="A2084">
        <v>2014</v>
      </c>
      <c r="B2084">
        <v>2015</v>
      </c>
      <c r="C2084" t="s">
        <v>25</v>
      </c>
      <c r="D2084" t="s">
        <v>12</v>
      </c>
      <c r="E2084">
        <v>2</v>
      </c>
      <c r="F2084">
        <v>3</v>
      </c>
    </row>
    <row r="2085" spans="1:6">
      <c r="A2085">
        <v>2014</v>
      </c>
      <c r="B2085">
        <v>2015</v>
      </c>
      <c r="C2085" t="s">
        <v>32</v>
      </c>
      <c r="D2085" t="s">
        <v>28</v>
      </c>
      <c r="E2085">
        <v>2</v>
      </c>
      <c r="F2085">
        <v>1</v>
      </c>
    </row>
    <row r="2086" spans="1:6">
      <c r="A2086">
        <v>2014</v>
      </c>
      <c r="B2086">
        <v>2015</v>
      </c>
      <c r="C2086" t="s">
        <v>7</v>
      </c>
      <c r="D2086" t="s">
        <v>10</v>
      </c>
      <c r="E2086">
        <v>0</v>
      </c>
      <c r="F2086">
        <v>2</v>
      </c>
    </row>
    <row r="2087" spans="1:6">
      <c r="A2087">
        <v>2014</v>
      </c>
      <c r="B2087">
        <v>2015</v>
      </c>
      <c r="C2087" t="s">
        <v>11</v>
      </c>
      <c r="D2087" t="s">
        <v>17</v>
      </c>
      <c r="E2087">
        <v>3</v>
      </c>
      <c r="F2087">
        <v>2</v>
      </c>
    </row>
    <row r="2088" spans="1:6">
      <c r="A2088">
        <v>2014</v>
      </c>
      <c r="B2088">
        <v>2015</v>
      </c>
      <c r="C2088" t="s">
        <v>23</v>
      </c>
      <c r="D2088" t="s">
        <v>19</v>
      </c>
      <c r="E2088">
        <v>3</v>
      </c>
      <c r="F2088">
        <v>2</v>
      </c>
    </row>
    <row r="2089" spans="1:6">
      <c r="A2089">
        <v>2014</v>
      </c>
      <c r="B2089">
        <v>2015</v>
      </c>
      <c r="C2089" t="s">
        <v>20</v>
      </c>
      <c r="D2089" t="s">
        <v>22</v>
      </c>
      <c r="E2089">
        <v>0</v>
      </c>
      <c r="F2089">
        <v>0</v>
      </c>
    </row>
    <row r="2090" spans="1:6">
      <c r="A2090">
        <v>2014</v>
      </c>
      <c r="B2090">
        <v>2015</v>
      </c>
      <c r="C2090" t="s">
        <v>13</v>
      </c>
      <c r="D2090" t="s">
        <v>32</v>
      </c>
      <c r="E2090">
        <v>3</v>
      </c>
      <c r="F2090">
        <v>0</v>
      </c>
    </row>
    <row r="2091" spans="1:6">
      <c r="A2091">
        <v>2014</v>
      </c>
      <c r="B2091">
        <v>2015</v>
      </c>
      <c r="C2091" t="s">
        <v>12</v>
      </c>
      <c r="D2091" t="s">
        <v>9</v>
      </c>
      <c r="E2091">
        <v>4</v>
      </c>
      <c r="F2091">
        <v>0</v>
      </c>
    </row>
    <row r="2092" spans="1:6">
      <c r="A2092">
        <v>2014</v>
      </c>
      <c r="B2092">
        <v>2015</v>
      </c>
      <c r="C2092" t="s">
        <v>17</v>
      </c>
      <c r="D2092" t="s">
        <v>6</v>
      </c>
      <c r="E2092">
        <v>0</v>
      </c>
      <c r="F2092">
        <v>2</v>
      </c>
    </row>
    <row r="2093" spans="1:6">
      <c r="A2093">
        <v>2014</v>
      </c>
      <c r="B2093">
        <v>2015</v>
      </c>
      <c r="C2093" t="s">
        <v>21</v>
      </c>
      <c r="D2093" t="s">
        <v>11</v>
      </c>
      <c r="E2093">
        <v>0</v>
      </c>
      <c r="F2093">
        <v>0</v>
      </c>
    </row>
    <row r="2094" spans="1:6">
      <c r="A2094">
        <v>2014</v>
      </c>
      <c r="B2094">
        <v>2015</v>
      </c>
      <c r="C2094" t="s">
        <v>26</v>
      </c>
      <c r="D2094" t="s">
        <v>25</v>
      </c>
      <c r="E2094">
        <v>2</v>
      </c>
      <c r="F2094">
        <v>3</v>
      </c>
    </row>
    <row r="2095" spans="1:6">
      <c r="A2095">
        <v>2014</v>
      </c>
      <c r="B2095">
        <v>2015</v>
      </c>
      <c r="C2095" t="s">
        <v>28</v>
      </c>
      <c r="D2095" t="s">
        <v>23</v>
      </c>
      <c r="E2095">
        <v>2</v>
      </c>
      <c r="F2095">
        <v>1</v>
      </c>
    </row>
    <row r="2096" spans="1:6">
      <c r="A2096">
        <v>2014</v>
      </c>
      <c r="B2096">
        <v>2015</v>
      </c>
      <c r="C2096" t="s">
        <v>10</v>
      </c>
      <c r="D2096" t="s">
        <v>8</v>
      </c>
      <c r="E2096">
        <v>1</v>
      </c>
      <c r="F2096">
        <v>1</v>
      </c>
    </row>
    <row r="2097" spans="1:6">
      <c r="A2097">
        <v>2014</v>
      </c>
      <c r="B2097">
        <v>2015</v>
      </c>
      <c r="C2097" t="s">
        <v>25</v>
      </c>
      <c r="D2097" t="s">
        <v>8</v>
      </c>
      <c r="E2097">
        <v>2</v>
      </c>
      <c r="F2097">
        <v>0</v>
      </c>
    </row>
    <row r="2098" spans="1:6">
      <c r="A2098">
        <v>2014</v>
      </c>
      <c r="B2098">
        <v>2015</v>
      </c>
      <c r="C2098" t="s">
        <v>13</v>
      </c>
      <c r="D2098" t="s">
        <v>20</v>
      </c>
      <c r="E2098">
        <v>2</v>
      </c>
      <c r="F2098">
        <v>0</v>
      </c>
    </row>
    <row r="2099" spans="1:6">
      <c r="A2099">
        <v>2014</v>
      </c>
      <c r="B2099">
        <v>2015</v>
      </c>
      <c r="C2099" t="s">
        <v>9</v>
      </c>
      <c r="D2099" t="s">
        <v>17</v>
      </c>
      <c r="E2099">
        <v>1</v>
      </c>
      <c r="F2099">
        <v>2</v>
      </c>
    </row>
    <row r="2100" spans="1:6">
      <c r="A2100">
        <v>2014</v>
      </c>
      <c r="B2100">
        <v>2015</v>
      </c>
      <c r="C2100" t="s">
        <v>23</v>
      </c>
      <c r="D2100" t="s">
        <v>26</v>
      </c>
      <c r="E2100">
        <v>2</v>
      </c>
      <c r="F2100">
        <v>2</v>
      </c>
    </row>
    <row r="2101" spans="1:6">
      <c r="A2101">
        <v>2014</v>
      </c>
      <c r="B2101">
        <v>2015</v>
      </c>
      <c r="C2101" t="s">
        <v>7</v>
      </c>
      <c r="D2101" t="s">
        <v>28</v>
      </c>
      <c r="E2101">
        <v>3</v>
      </c>
      <c r="F2101">
        <v>2</v>
      </c>
    </row>
    <row r="2102" spans="1:6">
      <c r="A2102">
        <v>2014</v>
      </c>
      <c r="B2102">
        <v>2015</v>
      </c>
      <c r="C2102" t="s">
        <v>11</v>
      </c>
      <c r="D2102" t="s">
        <v>12</v>
      </c>
      <c r="E2102">
        <v>1</v>
      </c>
      <c r="F2102">
        <v>1</v>
      </c>
    </row>
    <row r="2103" spans="1:6">
      <c r="A2103">
        <v>2014</v>
      </c>
      <c r="B2103">
        <v>2015</v>
      </c>
      <c r="C2103" t="s">
        <v>6</v>
      </c>
      <c r="D2103" t="s">
        <v>21</v>
      </c>
      <c r="E2103">
        <v>1</v>
      </c>
      <c r="F2103">
        <v>0</v>
      </c>
    </row>
    <row r="2104" spans="1:6">
      <c r="A2104">
        <v>2014</v>
      </c>
      <c r="B2104">
        <v>2015</v>
      </c>
      <c r="C2104" t="s">
        <v>32</v>
      </c>
      <c r="D2104" t="s">
        <v>19</v>
      </c>
      <c r="E2104">
        <v>2</v>
      </c>
      <c r="F2104">
        <v>2</v>
      </c>
    </row>
    <row r="2105" spans="1:6">
      <c r="A2105">
        <v>2014</v>
      </c>
      <c r="B2105">
        <v>2015</v>
      </c>
      <c r="C2105" t="s">
        <v>22</v>
      </c>
      <c r="D2105" t="s">
        <v>10</v>
      </c>
      <c r="E2105">
        <v>1</v>
      </c>
      <c r="F2105">
        <v>0</v>
      </c>
    </row>
    <row r="2106" spans="1:6">
      <c r="A2106">
        <v>2014</v>
      </c>
      <c r="B2106">
        <v>2015</v>
      </c>
      <c r="C2106" t="s">
        <v>8</v>
      </c>
      <c r="D2106" t="s">
        <v>23</v>
      </c>
      <c r="E2106">
        <v>3</v>
      </c>
      <c r="F2106">
        <v>2</v>
      </c>
    </row>
    <row r="2107" spans="1:6">
      <c r="A2107">
        <v>2014</v>
      </c>
      <c r="B2107">
        <v>2015</v>
      </c>
      <c r="C2107" t="s">
        <v>10</v>
      </c>
      <c r="D2107" t="s">
        <v>9</v>
      </c>
      <c r="E2107">
        <v>2</v>
      </c>
      <c r="F2107">
        <v>2</v>
      </c>
    </row>
    <row r="2108" spans="1:6">
      <c r="A2108">
        <v>2014</v>
      </c>
      <c r="B2108">
        <v>2015</v>
      </c>
      <c r="C2108" t="s">
        <v>28</v>
      </c>
      <c r="D2108" t="s">
        <v>11</v>
      </c>
      <c r="E2108">
        <v>0</v>
      </c>
      <c r="F2108">
        <v>0</v>
      </c>
    </row>
    <row r="2109" spans="1:6">
      <c r="A2109">
        <v>2014</v>
      </c>
      <c r="B2109">
        <v>2015</v>
      </c>
      <c r="C2109" t="s">
        <v>17</v>
      </c>
      <c r="D2109" t="s">
        <v>13</v>
      </c>
      <c r="E2109">
        <v>1</v>
      </c>
      <c r="F2109">
        <v>1</v>
      </c>
    </row>
    <row r="2110" spans="1:6">
      <c r="A2110">
        <v>2014</v>
      </c>
      <c r="B2110">
        <v>2015</v>
      </c>
      <c r="C2110" t="s">
        <v>19</v>
      </c>
      <c r="D2110" t="s">
        <v>20</v>
      </c>
      <c r="E2110">
        <v>1</v>
      </c>
      <c r="F2110">
        <v>0</v>
      </c>
    </row>
    <row r="2111" spans="1:6">
      <c r="A2111">
        <v>2014</v>
      </c>
      <c r="B2111">
        <v>2015</v>
      </c>
      <c r="C2111" t="s">
        <v>26</v>
      </c>
      <c r="D2111" t="s">
        <v>32</v>
      </c>
      <c r="E2111">
        <v>1</v>
      </c>
      <c r="F2111">
        <v>2</v>
      </c>
    </row>
    <row r="2112" spans="1:6">
      <c r="A2112">
        <v>2014</v>
      </c>
      <c r="B2112">
        <v>2015</v>
      </c>
      <c r="C2112" t="s">
        <v>12</v>
      </c>
      <c r="D2112" t="s">
        <v>6</v>
      </c>
      <c r="E2112">
        <v>2</v>
      </c>
      <c r="F2112">
        <v>0</v>
      </c>
    </row>
    <row r="2113" spans="1:6">
      <c r="A2113">
        <v>2014</v>
      </c>
      <c r="B2113">
        <v>2015</v>
      </c>
      <c r="C2113" t="s">
        <v>25</v>
      </c>
      <c r="D2113" t="s">
        <v>7</v>
      </c>
      <c r="E2113">
        <v>1</v>
      </c>
      <c r="F2113">
        <v>2</v>
      </c>
    </row>
    <row r="2114" spans="1:6">
      <c r="A2114">
        <v>2014</v>
      </c>
      <c r="B2114">
        <v>2015</v>
      </c>
      <c r="C2114" t="s">
        <v>21</v>
      </c>
      <c r="D2114" t="s">
        <v>22</v>
      </c>
      <c r="E2114">
        <v>1</v>
      </c>
      <c r="F2114">
        <v>2</v>
      </c>
    </row>
    <row r="2115" spans="1:6">
      <c r="A2115">
        <v>2014</v>
      </c>
      <c r="B2115">
        <v>2015</v>
      </c>
      <c r="C2115" t="s">
        <v>7</v>
      </c>
      <c r="D2115" t="s">
        <v>26</v>
      </c>
      <c r="E2115">
        <v>1</v>
      </c>
      <c r="F2115">
        <v>1</v>
      </c>
    </row>
    <row r="2116" spans="1:6">
      <c r="A2116">
        <v>2014</v>
      </c>
      <c r="B2116">
        <v>2015</v>
      </c>
      <c r="C2116" t="s">
        <v>6</v>
      </c>
      <c r="D2116" t="s">
        <v>28</v>
      </c>
      <c r="E2116">
        <v>0</v>
      </c>
      <c r="F2116">
        <v>1</v>
      </c>
    </row>
    <row r="2117" spans="1:6">
      <c r="A2117">
        <v>2014</v>
      </c>
      <c r="B2117">
        <v>2015</v>
      </c>
      <c r="C2117" t="s">
        <v>13</v>
      </c>
      <c r="D2117" t="s">
        <v>21</v>
      </c>
      <c r="E2117">
        <v>2</v>
      </c>
      <c r="F2117">
        <v>0</v>
      </c>
    </row>
    <row r="2118" spans="1:6">
      <c r="A2118">
        <v>2014</v>
      </c>
      <c r="B2118">
        <v>2015</v>
      </c>
      <c r="C2118" t="s">
        <v>22</v>
      </c>
      <c r="D2118" t="s">
        <v>12</v>
      </c>
      <c r="E2118">
        <v>3</v>
      </c>
      <c r="F2118">
        <v>0</v>
      </c>
    </row>
    <row r="2119" spans="1:6">
      <c r="A2119">
        <v>2014</v>
      </c>
      <c r="B2119">
        <v>2015</v>
      </c>
      <c r="C2119" t="s">
        <v>9</v>
      </c>
      <c r="D2119" t="s">
        <v>19</v>
      </c>
      <c r="E2119">
        <v>1</v>
      </c>
      <c r="F2119">
        <v>1</v>
      </c>
    </row>
    <row r="2120" spans="1:6">
      <c r="A2120">
        <v>2014</v>
      </c>
      <c r="B2120">
        <v>2015</v>
      </c>
      <c r="C2120" t="s">
        <v>20</v>
      </c>
      <c r="D2120" t="s">
        <v>17</v>
      </c>
      <c r="E2120">
        <v>3</v>
      </c>
      <c r="F2120">
        <v>1</v>
      </c>
    </row>
    <row r="2121" spans="1:6">
      <c r="A2121">
        <v>2014</v>
      </c>
      <c r="B2121">
        <v>2015</v>
      </c>
      <c r="C2121" t="s">
        <v>23</v>
      </c>
      <c r="D2121" t="s">
        <v>25</v>
      </c>
      <c r="E2121">
        <v>2</v>
      </c>
      <c r="F2121">
        <v>0</v>
      </c>
    </row>
    <row r="2122" spans="1:6">
      <c r="A2122">
        <v>2014</v>
      </c>
      <c r="B2122">
        <v>2015</v>
      </c>
      <c r="C2122" t="s">
        <v>32</v>
      </c>
      <c r="D2122" t="s">
        <v>10</v>
      </c>
      <c r="E2122">
        <v>1</v>
      </c>
      <c r="F2122">
        <v>3</v>
      </c>
    </row>
    <row r="2123" spans="1:6">
      <c r="A2123">
        <v>2014</v>
      </c>
      <c r="B2123">
        <v>2015</v>
      </c>
      <c r="C2123" t="s">
        <v>11</v>
      </c>
      <c r="D2123" t="s">
        <v>8</v>
      </c>
      <c r="E2123">
        <v>2</v>
      </c>
      <c r="F2123">
        <v>0</v>
      </c>
    </row>
    <row r="2124" spans="1:6">
      <c r="A2124">
        <v>2014</v>
      </c>
      <c r="B2124">
        <v>2015</v>
      </c>
      <c r="C2124" t="s">
        <v>8</v>
      </c>
      <c r="D2124" t="s">
        <v>32</v>
      </c>
      <c r="E2124">
        <v>1</v>
      </c>
      <c r="F2124">
        <v>0</v>
      </c>
    </row>
    <row r="2125" spans="1:6">
      <c r="A2125">
        <v>2014</v>
      </c>
      <c r="B2125">
        <v>2015</v>
      </c>
      <c r="C2125" t="s">
        <v>12</v>
      </c>
      <c r="D2125" t="s">
        <v>17</v>
      </c>
      <c r="E2125">
        <v>2</v>
      </c>
      <c r="F2125">
        <v>0</v>
      </c>
    </row>
    <row r="2126" spans="1:6">
      <c r="A2126">
        <v>2014</v>
      </c>
      <c r="B2126">
        <v>2015</v>
      </c>
      <c r="C2126" t="s">
        <v>10</v>
      </c>
      <c r="D2126" t="s">
        <v>13</v>
      </c>
      <c r="E2126">
        <v>2</v>
      </c>
      <c r="F2126">
        <v>1</v>
      </c>
    </row>
    <row r="2127" spans="1:6">
      <c r="A2127">
        <v>2014</v>
      </c>
      <c r="B2127">
        <v>2015</v>
      </c>
      <c r="C2127" t="s">
        <v>25</v>
      </c>
      <c r="D2127" t="s">
        <v>11</v>
      </c>
      <c r="E2127">
        <v>2</v>
      </c>
      <c r="F2127">
        <v>0</v>
      </c>
    </row>
    <row r="2128" spans="1:6">
      <c r="A2128">
        <v>2014</v>
      </c>
      <c r="B2128">
        <v>2015</v>
      </c>
      <c r="C2128" t="s">
        <v>28</v>
      </c>
      <c r="D2128" t="s">
        <v>9</v>
      </c>
      <c r="E2128">
        <v>1</v>
      </c>
      <c r="F2128">
        <v>2</v>
      </c>
    </row>
    <row r="2129" spans="1:6">
      <c r="A2129">
        <v>2014</v>
      </c>
      <c r="B2129">
        <v>2015</v>
      </c>
      <c r="C2129" t="s">
        <v>21</v>
      </c>
      <c r="D2129" t="s">
        <v>20</v>
      </c>
      <c r="E2129">
        <v>0</v>
      </c>
      <c r="F2129">
        <v>0</v>
      </c>
    </row>
    <row r="2130" spans="1:6">
      <c r="A2130">
        <v>2014</v>
      </c>
      <c r="B2130">
        <v>2015</v>
      </c>
      <c r="C2130" t="s">
        <v>19</v>
      </c>
      <c r="D2130" t="s">
        <v>22</v>
      </c>
      <c r="E2130">
        <v>0</v>
      </c>
      <c r="F2130">
        <v>2</v>
      </c>
    </row>
    <row r="2131" spans="1:6">
      <c r="A2131">
        <v>2014</v>
      </c>
      <c r="B2131">
        <v>2015</v>
      </c>
      <c r="C2131" t="s">
        <v>26</v>
      </c>
      <c r="D2131" t="s">
        <v>6</v>
      </c>
      <c r="E2131">
        <v>2</v>
      </c>
      <c r="F2131">
        <v>1</v>
      </c>
    </row>
    <row r="2132" spans="1:6">
      <c r="A2132">
        <v>2014</v>
      </c>
      <c r="B2132">
        <v>2015</v>
      </c>
      <c r="C2132" t="s">
        <v>23</v>
      </c>
      <c r="D2132" t="s">
        <v>7</v>
      </c>
      <c r="E2132">
        <v>2</v>
      </c>
      <c r="F2132">
        <v>1</v>
      </c>
    </row>
    <row r="2133" spans="1:6">
      <c r="A2133">
        <v>2014</v>
      </c>
      <c r="B2133">
        <v>2015</v>
      </c>
      <c r="C2133" t="s">
        <v>6</v>
      </c>
      <c r="D2133" t="s">
        <v>25</v>
      </c>
      <c r="E2133">
        <v>2</v>
      </c>
      <c r="F2133">
        <v>0</v>
      </c>
    </row>
    <row r="2134" spans="1:6">
      <c r="A2134">
        <v>2014</v>
      </c>
      <c r="B2134">
        <v>2015</v>
      </c>
      <c r="C2134" t="s">
        <v>13</v>
      </c>
      <c r="D2134" t="s">
        <v>19</v>
      </c>
      <c r="E2134">
        <v>3</v>
      </c>
      <c r="F2134">
        <v>2</v>
      </c>
    </row>
    <row r="2135" spans="1:6">
      <c r="A2135">
        <v>2014</v>
      </c>
      <c r="B2135">
        <v>2015</v>
      </c>
      <c r="C2135" t="s">
        <v>22</v>
      </c>
      <c r="D2135" t="s">
        <v>28</v>
      </c>
      <c r="E2135">
        <v>1</v>
      </c>
      <c r="F2135">
        <v>3</v>
      </c>
    </row>
    <row r="2136" spans="1:6">
      <c r="A2136">
        <v>2014</v>
      </c>
      <c r="B2136">
        <v>2015</v>
      </c>
      <c r="C2136" t="s">
        <v>17</v>
      </c>
      <c r="D2136" t="s">
        <v>21</v>
      </c>
      <c r="E2136">
        <v>2</v>
      </c>
      <c r="F2136">
        <v>1</v>
      </c>
    </row>
    <row r="2137" spans="1:6">
      <c r="A2137">
        <v>2014</v>
      </c>
      <c r="B2137">
        <v>2015</v>
      </c>
      <c r="C2137" t="s">
        <v>20</v>
      </c>
      <c r="D2137" t="s">
        <v>12</v>
      </c>
      <c r="E2137">
        <v>2</v>
      </c>
      <c r="F2137">
        <v>1</v>
      </c>
    </row>
    <row r="2138" spans="1:6">
      <c r="A2138">
        <v>2014</v>
      </c>
      <c r="B2138">
        <v>2015</v>
      </c>
      <c r="C2138" t="s">
        <v>11</v>
      </c>
      <c r="D2138" t="s">
        <v>10</v>
      </c>
      <c r="E2138">
        <v>2</v>
      </c>
      <c r="F2138">
        <v>2</v>
      </c>
    </row>
    <row r="2139" spans="1:6">
      <c r="A2139">
        <v>2014</v>
      </c>
      <c r="B2139">
        <v>2015</v>
      </c>
      <c r="C2139" t="s">
        <v>32</v>
      </c>
      <c r="D2139" t="s">
        <v>23</v>
      </c>
      <c r="E2139">
        <v>1</v>
      </c>
      <c r="F2139">
        <v>2</v>
      </c>
    </row>
    <row r="2140" spans="1:6">
      <c r="A2140">
        <v>2015</v>
      </c>
      <c r="B2140">
        <v>2016</v>
      </c>
      <c r="C2140" t="s">
        <v>6</v>
      </c>
      <c r="D2140" t="s">
        <v>7</v>
      </c>
      <c r="E2140">
        <v>5</v>
      </c>
      <c r="F2140">
        <v>0</v>
      </c>
    </row>
    <row r="2141" spans="1:6">
      <c r="A2141">
        <v>2015</v>
      </c>
      <c r="B2141">
        <v>2016</v>
      </c>
      <c r="C2141" t="s">
        <v>12</v>
      </c>
      <c r="D2141" t="s">
        <v>17</v>
      </c>
      <c r="E2141">
        <v>2</v>
      </c>
      <c r="F2141">
        <v>1</v>
      </c>
    </row>
    <row r="2142" spans="1:6">
      <c r="A2142">
        <v>2015</v>
      </c>
      <c r="B2142">
        <v>2016</v>
      </c>
      <c r="C2142" t="s">
        <v>28</v>
      </c>
      <c r="D2142" t="s">
        <v>21</v>
      </c>
      <c r="E2142">
        <v>0</v>
      </c>
      <c r="F2142">
        <v>1</v>
      </c>
    </row>
    <row r="2143" spans="1:6">
      <c r="A2143">
        <v>2015</v>
      </c>
      <c r="B2143">
        <v>2016</v>
      </c>
      <c r="C2143" t="s">
        <v>19</v>
      </c>
      <c r="D2143" t="s">
        <v>8</v>
      </c>
      <c r="E2143">
        <v>0</v>
      </c>
      <c r="F2143">
        <v>3</v>
      </c>
    </row>
    <row r="2144" spans="1:6">
      <c r="A2144">
        <v>2015</v>
      </c>
      <c r="B2144">
        <v>2016</v>
      </c>
      <c r="C2144" t="s">
        <v>25</v>
      </c>
      <c r="D2144" t="s">
        <v>33</v>
      </c>
      <c r="E2144">
        <v>0</v>
      </c>
      <c r="F2144">
        <v>1</v>
      </c>
    </row>
    <row r="2145" spans="1:6">
      <c r="A2145">
        <v>2015</v>
      </c>
      <c r="B2145">
        <v>2016</v>
      </c>
      <c r="C2145" t="s">
        <v>34</v>
      </c>
      <c r="D2145" t="s">
        <v>9</v>
      </c>
      <c r="E2145">
        <v>2</v>
      </c>
      <c r="F2145">
        <v>2</v>
      </c>
    </row>
    <row r="2146" spans="1:6">
      <c r="A2146">
        <v>2015</v>
      </c>
      <c r="B2146">
        <v>2016</v>
      </c>
      <c r="C2146" t="s">
        <v>13</v>
      </c>
      <c r="D2146" t="s">
        <v>22</v>
      </c>
      <c r="E2146">
        <v>4</v>
      </c>
      <c r="F2146">
        <v>0</v>
      </c>
    </row>
    <row r="2147" spans="1:6">
      <c r="A2147">
        <v>2015</v>
      </c>
      <c r="B2147">
        <v>2016</v>
      </c>
      <c r="C2147" t="s">
        <v>10</v>
      </c>
      <c r="D2147" t="s">
        <v>20</v>
      </c>
      <c r="E2147">
        <v>2</v>
      </c>
      <c r="F2147">
        <v>1</v>
      </c>
    </row>
    <row r="2148" spans="1:6">
      <c r="A2148">
        <v>2015</v>
      </c>
      <c r="B2148">
        <v>2016</v>
      </c>
      <c r="C2148" t="s">
        <v>23</v>
      </c>
      <c r="D2148" t="s">
        <v>11</v>
      </c>
      <c r="E2148">
        <v>1</v>
      </c>
      <c r="F2148">
        <v>3</v>
      </c>
    </row>
    <row r="2149" spans="1:6">
      <c r="A2149">
        <v>2015</v>
      </c>
      <c r="B2149">
        <v>2016</v>
      </c>
      <c r="C2149" t="s">
        <v>21</v>
      </c>
      <c r="D2149" t="s">
        <v>19</v>
      </c>
      <c r="E2149">
        <v>1</v>
      </c>
      <c r="F2149">
        <v>1</v>
      </c>
    </row>
    <row r="2150" spans="1:6">
      <c r="A2150">
        <v>2015</v>
      </c>
      <c r="B2150">
        <v>2016</v>
      </c>
      <c r="C2150" t="s">
        <v>8</v>
      </c>
      <c r="D2150" t="s">
        <v>34</v>
      </c>
      <c r="E2150">
        <v>1</v>
      </c>
      <c r="F2150">
        <v>1</v>
      </c>
    </row>
    <row r="2151" spans="1:6">
      <c r="A2151">
        <v>2015</v>
      </c>
      <c r="B2151">
        <v>2016</v>
      </c>
      <c r="C2151" t="s">
        <v>20</v>
      </c>
      <c r="D2151" t="s">
        <v>28</v>
      </c>
      <c r="E2151">
        <v>1</v>
      </c>
      <c r="F2151">
        <v>1</v>
      </c>
    </row>
    <row r="2152" spans="1:6">
      <c r="A2152">
        <v>2015</v>
      </c>
      <c r="B2152">
        <v>2016</v>
      </c>
      <c r="C2152" t="s">
        <v>11</v>
      </c>
      <c r="D2152" t="s">
        <v>10</v>
      </c>
      <c r="E2152">
        <v>1</v>
      </c>
      <c r="F2152">
        <v>1</v>
      </c>
    </row>
    <row r="2153" spans="1:6">
      <c r="A2153">
        <v>2015</v>
      </c>
      <c r="B2153">
        <v>2016</v>
      </c>
      <c r="C2153" t="s">
        <v>9</v>
      </c>
      <c r="D2153" t="s">
        <v>12</v>
      </c>
      <c r="E2153">
        <v>0</v>
      </c>
      <c r="F2153">
        <v>1</v>
      </c>
    </row>
    <row r="2154" spans="1:6">
      <c r="A2154">
        <v>2015</v>
      </c>
      <c r="B2154">
        <v>2016</v>
      </c>
      <c r="C2154" t="s">
        <v>17</v>
      </c>
      <c r="D2154" t="s">
        <v>6</v>
      </c>
      <c r="E2154">
        <v>1</v>
      </c>
      <c r="F2154">
        <v>2</v>
      </c>
    </row>
    <row r="2155" spans="1:6">
      <c r="A2155">
        <v>2015</v>
      </c>
      <c r="B2155">
        <v>2016</v>
      </c>
      <c r="C2155" t="s">
        <v>7</v>
      </c>
      <c r="D2155" t="s">
        <v>23</v>
      </c>
      <c r="E2155">
        <v>3</v>
      </c>
      <c r="F2155">
        <v>2</v>
      </c>
    </row>
    <row r="2156" spans="1:6">
      <c r="A2156">
        <v>2015</v>
      </c>
      <c r="B2156">
        <v>2016</v>
      </c>
      <c r="C2156" t="s">
        <v>33</v>
      </c>
      <c r="D2156" t="s">
        <v>13</v>
      </c>
      <c r="E2156">
        <v>0</v>
      </c>
      <c r="F2156">
        <v>4</v>
      </c>
    </row>
    <row r="2157" spans="1:6">
      <c r="A2157">
        <v>2015</v>
      </c>
      <c r="B2157">
        <v>2016</v>
      </c>
      <c r="C2157" t="s">
        <v>22</v>
      </c>
      <c r="D2157" t="s">
        <v>25</v>
      </c>
      <c r="E2157">
        <v>1</v>
      </c>
      <c r="F2157">
        <v>2</v>
      </c>
    </row>
    <row r="2158" spans="1:6">
      <c r="A2158">
        <v>2015</v>
      </c>
      <c r="B2158">
        <v>2016</v>
      </c>
      <c r="C2158" t="s">
        <v>10</v>
      </c>
      <c r="D2158" t="s">
        <v>8</v>
      </c>
      <c r="E2158">
        <v>3</v>
      </c>
      <c r="F2158">
        <v>0</v>
      </c>
    </row>
    <row r="2159" spans="1:6">
      <c r="A2159">
        <v>2015</v>
      </c>
      <c r="B2159">
        <v>2016</v>
      </c>
      <c r="C2159" t="s">
        <v>23</v>
      </c>
      <c r="D2159" t="s">
        <v>20</v>
      </c>
      <c r="E2159">
        <v>1</v>
      </c>
      <c r="F2159">
        <v>4</v>
      </c>
    </row>
    <row r="2160" spans="1:6">
      <c r="A2160">
        <v>2015</v>
      </c>
      <c r="B2160">
        <v>2016</v>
      </c>
      <c r="C2160" t="s">
        <v>28</v>
      </c>
      <c r="D2160" t="s">
        <v>33</v>
      </c>
      <c r="E2160">
        <v>0</v>
      </c>
      <c r="F2160">
        <v>1</v>
      </c>
    </row>
    <row r="2161" spans="1:6">
      <c r="A2161">
        <v>2015</v>
      </c>
      <c r="B2161">
        <v>2016</v>
      </c>
      <c r="C2161" t="s">
        <v>11</v>
      </c>
      <c r="D2161" t="s">
        <v>7</v>
      </c>
      <c r="E2161">
        <v>2</v>
      </c>
      <c r="F2161">
        <v>1</v>
      </c>
    </row>
    <row r="2162" spans="1:6">
      <c r="A2162">
        <v>2015</v>
      </c>
      <c r="B2162">
        <v>2016</v>
      </c>
      <c r="C2162" t="s">
        <v>25</v>
      </c>
      <c r="D2162" t="s">
        <v>9</v>
      </c>
      <c r="E2162">
        <v>3</v>
      </c>
      <c r="F2162">
        <v>0</v>
      </c>
    </row>
    <row r="2163" spans="1:6">
      <c r="A2163">
        <v>2015</v>
      </c>
      <c r="B2163">
        <v>2016</v>
      </c>
      <c r="C2163" t="s">
        <v>34</v>
      </c>
      <c r="D2163" t="s">
        <v>17</v>
      </c>
      <c r="E2163">
        <v>0</v>
      </c>
      <c r="F2163">
        <v>0</v>
      </c>
    </row>
    <row r="2164" spans="1:6">
      <c r="A2164">
        <v>2015</v>
      </c>
      <c r="B2164">
        <v>2016</v>
      </c>
      <c r="C2164" t="s">
        <v>6</v>
      </c>
      <c r="D2164" t="s">
        <v>12</v>
      </c>
      <c r="E2164">
        <v>3</v>
      </c>
      <c r="F2164">
        <v>0</v>
      </c>
    </row>
    <row r="2165" spans="1:6">
      <c r="A2165">
        <v>2015</v>
      </c>
      <c r="B2165">
        <v>2016</v>
      </c>
      <c r="C2165" t="s">
        <v>13</v>
      </c>
      <c r="D2165" t="s">
        <v>21</v>
      </c>
      <c r="E2165">
        <v>3</v>
      </c>
      <c r="F2165">
        <v>1</v>
      </c>
    </row>
    <row r="2166" spans="1:6">
      <c r="A2166">
        <v>2015</v>
      </c>
      <c r="B2166">
        <v>2016</v>
      </c>
      <c r="C2166" t="s">
        <v>19</v>
      </c>
      <c r="D2166" t="s">
        <v>22</v>
      </c>
      <c r="E2166">
        <v>2</v>
      </c>
      <c r="F2166">
        <v>1</v>
      </c>
    </row>
    <row r="2167" spans="1:6">
      <c r="A2167">
        <v>2015</v>
      </c>
      <c r="B2167">
        <v>2016</v>
      </c>
      <c r="C2167" t="s">
        <v>22</v>
      </c>
      <c r="D2167" t="s">
        <v>7</v>
      </c>
      <c r="E2167">
        <v>0</v>
      </c>
      <c r="F2167">
        <v>3</v>
      </c>
    </row>
    <row r="2168" spans="1:6">
      <c r="A2168">
        <v>2015</v>
      </c>
      <c r="B2168">
        <v>2016</v>
      </c>
      <c r="C2168" t="s">
        <v>6</v>
      </c>
      <c r="D2168" t="s">
        <v>28</v>
      </c>
      <c r="E2168">
        <v>2</v>
      </c>
      <c r="F2168">
        <v>1</v>
      </c>
    </row>
    <row r="2169" spans="1:6">
      <c r="A2169">
        <v>2015</v>
      </c>
      <c r="B2169">
        <v>2016</v>
      </c>
      <c r="C2169" t="s">
        <v>12</v>
      </c>
      <c r="D2169" t="s">
        <v>34</v>
      </c>
      <c r="E2169">
        <v>0</v>
      </c>
      <c r="F2169">
        <v>1</v>
      </c>
    </row>
    <row r="2170" spans="1:6">
      <c r="A2170">
        <v>2015</v>
      </c>
      <c r="B2170">
        <v>2016</v>
      </c>
      <c r="C2170" t="s">
        <v>9</v>
      </c>
      <c r="D2170" t="s">
        <v>13</v>
      </c>
      <c r="E2170">
        <v>2</v>
      </c>
      <c r="F2170">
        <v>4</v>
      </c>
    </row>
    <row r="2171" spans="1:6">
      <c r="A2171">
        <v>2015</v>
      </c>
      <c r="B2171">
        <v>2016</v>
      </c>
      <c r="C2171" t="s">
        <v>21</v>
      </c>
      <c r="D2171" t="s">
        <v>23</v>
      </c>
      <c r="E2171">
        <v>2</v>
      </c>
      <c r="F2171">
        <v>1</v>
      </c>
    </row>
    <row r="2172" spans="1:6">
      <c r="A2172">
        <v>2015</v>
      </c>
      <c r="B2172">
        <v>2016</v>
      </c>
      <c r="C2172" t="s">
        <v>33</v>
      </c>
      <c r="D2172" t="s">
        <v>10</v>
      </c>
      <c r="E2172">
        <v>0</v>
      </c>
      <c r="F2172">
        <v>0</v>
      </c>
    </row>
    <row r="2173" spans="1:6">
      <c r="A2173">
        <v>2015</v>
      </c>
      <c r="B2173">
        <v>2016</v>
      </c>
      <c r="C2173" t="s">
        <v>20</v>
      </c>
      <c r="D2173" t="s">
        <v>11</v>
      </c>
      <c r="E2173">
        <v>6</v>
      </c>
      <c r="F2173">
        <v>2</v>
      </c>
    </row>
    <row r="2174" spans="1:6">
      <c r="A2174">
        <v>2015</v>
      </c>
      <c r="B2174">
        <v>2016</v>
      </c>
      <c r="C2174" t="s">
        <v>17</v>
      </c>
      <c r="D2174" t="s">
        <v>19</v>
      </c>
      <c r="E2174">
        <v>1</v>
      </c>
      <c r="F2174">
        <v>3</v>
      </c>
    </row>
    <row r="2175" spans="1:6">
      <c r="A2175">
        <v>2015</v>
      </c>
      <c r="B2175">
        <v>2016</v>
      </c>
      <c r="C2175" t="s">
        <v>8</v>
      </c>
      <c r="D2175" t="s">
        <v>25</v>
      </c>
      <c r="E2175">
        <v>2</v>
      </c>
      <c r="F2175">
        <v>1</v>
      </c>
    </row>
    <row r="2176" spans="1:6">
      <c r="A2176">
        <v>2015</v>
      </c>
      <c r="B2176">
        <v>2016</v>
      </c>
      <c r="C2176" t="s">
        <v>25</v>
      </c>
      <c r="D2176" t="s">
        <v>17</v>
      </c>
      <c r="E2176">
        <v>3</v>
      </c>
      <c r="F2176">
        <v>1</v>
      </c>
    </row>
    <row r="2177" spans="1:6">
      <c r="A2177">
        <v>2015</v>
      </c>
      <c r="B2177">
        <v>2016</v>
      </c>
      <c r="C2177" t="s">
        <v>10</v>
      </c>
      <c r="D2177" t="s">
        <v>21</v>
      </c>
      <c r="E2177">
        <v>2</v>
      </c>
      <c r="F2177">
        <v>0</v>
      </c>
    </row>
    <row r="2178" spans="1:6">
      <c r="A2178">
        <v>2015</v>
      </c>
      <c r="B2178">
        <v>2016</v>
      </c>
      <c r="C2178" t="s">
        <v>7</v>
      </c>
      <c r="D2178" t="s">
        <v>20</v>
      </c>
      <c r="E2178">
        <v>0</v>
      </c>
      <c r="F2178">
        <v>0</v>
      </c>
    </row>
    <row r="2179" spans="1:6">
      <c r="A2179">
        <v>2015</v>
      </c>
      <c r="B2179">
        <v>2016</v>
      </c>
      <c r="C2179" t="s">
        <v>19</v>
      </c>
      <c r="D2179" t="s">
        <v>33</v>
      </c>
      <c r="E2179">
        <v>0</v>
      </c>
      <c r="F2179">
        <v>1</v>
      </c>
    </row>
    <row r="2180" spans="1:6">
      <c r="A2180">
        <v>2015</v>
      </c>
      <c r="B2180">
        <v>2016</v>
      </c>
      <c r="C2180" t="s">
        <v>11</v>
      </c>
      <c r="D2180" t="s">
        <v>22</v>
      </c>
      <c r="E2180">
        <v>1</v>
      </c>
      <c r="F2180">
        <v>0</v>
      </c>
    </row>
    <row r="2181" spans="1:6">
      <c r="A2181">
        <v>2015</v>
      </c>
      <c r="B2181">
        <v>2016</v>
      </c>
      <c r="C2181" t="s">
        <v>34</v>
      </c>
      <c r="D2181" t="s">
        <v>6</v>
      </c>
      <c r="E2181">
        <v>0</v>
      </c>
      <c r="F2181">
        <v>3</v>
      </c>
    </row>
    <row r="2182" spans="1:6">
      <c r="A2182">
        <v>2015</v>
      </c>
      <c r="B2182">
        <v>2016</v>
      </c>
      <c r="C2182" t="s">
        <v>23</v>
      </c>
      <c r="D2182" t="s">
        <v>8</v>
      </c>
      <c r="E2182">
        <v>0</v>
      </c>
      <c r="F2182">
        <v>1</v>
      </c>
    </row>
    <row r="2183" spans="1:6">
      <c r="A2183">
        <v>2015</v>
      </c>
      <c r="B2183">
        <v>2016</v>
      </c>
      <c r="C2183" t="s">
        <v>13</v>
      </c>
      <c r="D2183" t="s">
        <v>12</v>
      </c>
      <c r="E2183">
        <v>3</v>
      </c>
      <c r="F2183">
        <v>0</v>
      </c>
    </row>
    <row r="2184" spans="1:6">
      <c r="A2184">
        <v>2015</v>
      </c>
      <c r="B2184">
        <v>2016</v>
      </c>
      <c r="C2184" t="s">
        <v>28</v>
      </c>
      <c r="D2184" t="s">
        <v>9</v>
      </c>
      <c r="E2184">
        <v>2</v>
      </c>
      <c r="F2184">
        <v>0</v>
      </c>
    </row>
    <row r="2185" spans="1:6">
      <c r="A2185">
        <v>2015</v>
      </c>
      <c r="B2185">
        <v>2016</v>
      </c>
      <c r="C2185" t="s">
        <v>6</v>
      </c>
      <c r="D2185" t="s">
        <v>10</v>
      </c>
      <c r="E2185">
        <v>5</v>
      </c>
      <c r="F2185">
        <v>1</v>
      </c>
    </row>
    <row r="2186" spans="1:6">
      <c r="A2186">
        <v>2015</v>
      </c>
      <c r="B2186">
        <v>2016</v>
      </c>
      <c r="C2186" t="s">
        <v>21</v>
      </c>
      <c r="D2186" t="s">
        <v>11</v>
      </c>
      <c r="E2186">
        <v>2</v>
      </c>
      <c r="F2186">
        <v>0</v>
      </c>
    </row>
    <row r="2187" spans="1:6">
      <c r="A2187">
        <v>2015</v>
      </c>
      <c r="B2187">
        <v>2016</v>
      </c>
      <c r="C2187" t="s">
        <v>33</v>
      </c>
      <c r="D2187" t="s">
        <v>7</v>
      </c>
      <c r="E2187">
        <v>0</v>
      </c>
      <c r="F2187">
        <v>1</v>
      </c>
    </row>
    <row r="2188" spans="1:6">
      <c r="A2188">
        <v>2015</v>
      </c>
      <c r="B2188">
        <v>2016</v>
      </c>
      <c r="C2188" t="s">
        <v>34</v>
      </c>
      <c r="D2188" t="s">
        <v>19</v>
      </c>
      <c r="E2188">
        <v>2</v>
      </c>
      <c r="F2188">
        <v>1</v>
      </c>
    </row>
    <row r="2189" spans="1:6">
      <c r="A2189">
        <v>2015</v>
      </c>
      <c r="B2189">
        <v>2016</v>
      </c>
      <c r="C2189" t="s">
        <v>8</v>
      </c>
      <c r="D2189" t="s">
        <v>20</v>
      </c>
      <c r="E2189">
        <v>2</v>
      </c>
      <c r="F2189">
        <v>0</v>
      </c>
    </row>
    <row r="2190" spans="1:6">
      <c r="A2190">
        <v>2015</v>
      </c>
      <c r="B2190">
        <v>2016</v>
      </c>
      <c r="C2190" t="s">
        <v>12</v>
      </c>
      <c r="D2190" t="s">
        <v>25</v>
      </c>
      <c r="E2190">
        <v>1</v>
      </c>
      <c r="F2190">
        <v>0</v>
      </c>
    </row>
    <row r="2191" spans="1:6">
      <c r="A2191">
        <v>2015</v>
      </c>
      <c r="B2191">
        <v>2016</v>
      </c>
      <c r="C2191" t="s">
        <v>22</v>
      </c>
      <c r="D2191" t="s">
        <v>28</v>
      </c>
      <c r="E2191">
        <v>4</v>
      </c>
      <c r="F2191">
        <v>2</v>
      </c>
    </row>
    <row r="2192" spans="1:6">
      <c r="A2192">
        <v>2015</v>
      </c>
      <c r="B2192">
        <v>2016</v>
      </c>
      <c r="C2192" t="s">
        <v>9</v>
      </c>
      <c r="D2192" t="s">
        <v>23</v>
      </c>
      <c r="E2192">
        <v>1</v>
      </c>
      <c r="F2192">
        <v>3</v>
      </c>
    </row>
    <row r="2193" spans="1:6">
      <c r="A2193">
        <v>2015</v>
      </c>
      <c r="B2193">
        <v>2016</v>
      </c>
      <c r="C2193" t="s">
        <v>17</v>
      </c>
      <c r="D2193" t="s">
        <v>13</v>
      </c>
      <c r="E2193">
        <v>1</v>
      </c>
      <c r="F2193">
        <v>1</v>
      </c>
    </row>
    <row r="2194" spans="1:6">
      <c r="A2194">
        <v>2015</v>
      </c>
      <c r="B2194">
        <v>2016</v>
      </c>
      <c r="C2194" t="s">
        <v>11</v>
      </c>
      <c r="D2194" t="s">
        <v>33</v>
      </c>
      <c r="E2194">
        <v>1</v>
      </c>
      <c r="F2194">
        <v>1</v>
      </c>
    </row>
    <row r="2195" spans="1:6">
      <c r="A2195">
        <v>2015</v>
      </c>
      <c r="B2195">
        <v>2016</v>
      </c>
      <c r="C2195" t="s">
        <v>10</v>
      </c>
      <c r="D2195" t="s">
        <v>9</v>
      </c>
      <c r="E2195">
        <v>1</v>
      </c>
      <c r="F2195">
        <v>1</v>
      </c>
    </row>
    <row r="2196" spans="1:6">
      <c r="A2196">
        <v>2015</v>
      </c>
      <c r="B2196">
        <v>2016</v>
      </c>
      <c r="C2196" t="s">
        <v>23</v>
      </c>
      <c r="D2196" t="s">
        <v>22</v>
      </c>
      <c r="E2196">
        <v>1</v>
      </c>
      <c r="F2196">
        <v>3</v>
      </c>
    </row>
    <row r="2197" spans="1:6">
      <c r="A2197">
        <v>2015</v>
      </c>
      <c r="B2197">
        <v>2016</v>
      </c>
      <c r="C2197" t="s">
        <v>28</v>
      </c>
      <c r="D2197" t="s">
        <v>17</v>
      </c>
      <c r="E2197">
        <v>1</v>
      </c>
      <c r="F2197">
        <v>3</v>
      </c>
    </row>
    <row r="2198" spans="1:6">
      <c r="A2198">
        <v>2015</v>
      </c>
      <c r="B2198">
        <v>2016</v>
      </c>
      <c r="C2198" t="s">
        <v>19</v>
      </c>
      <c r="D2198" t="s">
        <v>12</v>
      </c>
      <c r="E2198">
        <v>0</v>
      </c>
      <c r="F2198">
        <v>3</v>
      </c>
    </row>
    <row r="2199" spans="1:6">
      <c r="A2199">
        <v>2015</v>
      </c>
      <c r="B2199">
        <v>2016</v>
      </c>
      <c r="C2199" t="s">
        <v>25</v>
      </c>
      <c r="D2199" t="s">
        <v>6</v>
      </c>
      <c r="E2199">
        <v>0</v>
      </c>
      <c r="F2199">
        <v>3</v>
      </c>
    </row>
    <row r="2200" spans="1:6">
      <c r="A2200">
        <v>2015</v>
      </c>
      <c r="B2200">
        <v>2016</v>
      </c>
      <c r="C2200" t="s">
        <v>7</v>
      </c>
      <c r="D2200" t="s">
        <v>8</v>
      </c>
      <c r="E2200">
        <v>0</v>
      </c>
      <c r="F2200">
        <v>1</v>
      </c>
    </row>
    <row r="2201" spans="1:6">
      <c r="A2201">
        <v>2015</v>
      </c>
      <c r="B2201">
        <v>2016</v>
      </c>
      <c r="C2201" t="s">
        <v>20</v>
      </c>
      <c r="D2201" t="s">
        <v>21</v>
      </c>
      <c r="E2201">
        <v>1</v>
      </c>
      <c r="F2201">
        <v>1</v>
      </c>
    </row>
    <row r="2202" spans="1:6">
      <c r="A2202">
        <v>2015</v>
      </c>
      <c r="B2202">
        <v>2016</v>
      </c>
      <c r="C2202" t="s">
        <v>13</v>
      </c>
      <c r="D2202" t="s">
        <v>34</v>
      </c>
      <c r="E2202">
        <v>2</v>
      </c>
      <c r="F2202">
        <v>2</v>
      </c>
    </row>
    <row r="2203" spans="1:6">
      <c r="A2203">
        <v>2015</v>
      </c>
      <c r="B2203">
        <v>2016</v>
      </c>
      <c r="C2203" t="s">
        <v>34</v>
      </c>
      <c r="D2203" t="s">
        <v>25</v>
      </c>
      <c r="E2203">
        <v>2</v>
      </c>
      <c r="F2203">
        <v>3</v>
      </c>
    </row>
    <row r="2204" spans="1:6">
      <c r="A2204">
        <v>2015</v>
      </c>
      <c r="B2204">
        <v>2016</v>
      </c>
      <c r="C2204" t="s">
        <v>22</v>
      </c>
      <c r="D2204" t="s">
        <v>10</v>
      </c>
      <c r="E2204">
        <v>2</v>
      </c>
      <c r="F2204">
        <v>0</v>
      </c>
    </row>
    <row r="2205" spans="1:6">
      <c r="A2205">
        <v>2015</v>
      </c>
      <c r="B2205">
        <v>2016</v>
      </c>
      <c r="C2205" t="s">
        <v>9</v>
      </c>
      <c r="D2205" t="s">
        <v>19</v>
      </c>
      <c r="E2205">
        <v>1</v>
      </c>
      <c r="F2205">
        <v>0</v>
      </c>
    </row>
    <row r="2206" spans="1:6">
      <c r="A2206">
        <v>2015</v>
      </c>
      <c r="B2206">
        <v>2016</v>
      </c>
      <c r="C2206" t="s">
        <v>21</v>
      </c>
      <c r="D2206" t="s">
        <v>7</v>
      </c>
      <c r="E2206">
        <v>3</v>
      </c>
      <c r="F2206">
        <v>0</v>
      </c>
    </row>
    <row r="2207" spans="1:6">
      <c r="A2207">
        <v>2015</v>
      </c>
      <c r="B2207">
        <v>2016</v>
      </c>
      <c r="C2207" t="s">
        <v>17</v>
      </c>
      <c r="D2207" t="s">
        <v>23</v>
      </c>
      <c r="E2207">
        <v>2</v>
      </c>
      <c r="F2207">
        <v>2</v>
      </c>
    </row>
    <row r="2208" spans="1:6">
      <c r="A2208">
        <v>2015</v>
      </c>
      <c r="B2208">
        <v>2016</v>
      </c>
      <c r="C2208" t="s">
        <v>33</v>
      </c>
      <c r="D2208" t="s">
        <v>20</v>
      </c>
      <c r="E2208">
        <v>2</v>
      </c>
      <c r="F2208">
        <v>0</v>
      </c>
    </row>
    <row r="2209" spans="1:6">
      <c r="A2209">
        <v>2015</v>
      </c>
      <c r="B2209">
        <v>2016</v>
      </c>
      <c r="C2209" t="s">
        <v>8</v>
      </c>
      <c r="D2209" t="s">
        <v>11</v>
      </c>
      <c r="E2209">
        <v>0</v>
      </c>
      <c r="F2209">
        <v>3</v>
      </c>
    </row>
    <row r="2210" spans="1:6">
      <c r="A2210">
        <v>2015</v>
      </c>
      <c r="B2210">
        <v>2016</v>
      </c>
      <c r="C2210" t="s">
        <v>6</v>
      </c>
      <c r="D2210" t="s">
        <v>13</v>
      </c>
      <c r="E2210">
        <v>5</v>
      </c>
      <c r="F2210">
        <v>1</v>
      </c>
    </row>
    <row r="2211" spans="1:6">
      <c r="A2211">
        <v>2015</v>
      </c>
      <c r="B2211">
        <v>2016</v>
      </c>
      <c r="C2211" t="s">
        <v>12</v>
      </c>
      <c r="D2211" t="s">
        <v>28</v>
      </c>
      <c r="E2211">
        <v>1</v>
      </c>
      <c r="F2211">
        <v>1</v>
      </c>
    </row>
    <row r="2212" spans="1:6">
      <c r="A2212">
        <v>2015</v>
      </c>
      <c r="B2212">
        <v>2016</v>
      </c>
      <c r="C2212" t="s">
        <v>25</v>
      </c>
      <c r="D2212" t="s">
        <v>13</v>
      </c>
      <c r="E2212">
        <v>0</v>
      </c>
      <c r="F2212">
        <v>2</v>
      </c>
    </row>
    <row r="2213" spans="1:6">
      <c r="A2213">
        <v>2015</v>
      </c>
      <c r="B2213">
        <v>2016</v>
      </c>
      <c r="C2213" t="s">
        <v>8</v>
      </c>
      <c r="D2213" t="s">
        <v>21</v>
      </c>
      <c r="E2213">
        <v>2</v>
      </c>
      <c r="F2213">
        <v>1</v>
      </c>
    </row>
    <row r="2214" spans="1:6">
      <c r="A2214">
        <v>2015</v>
      </c>
      <c r="B2214">
        <v>2016</v>
      </c>
      <c r="C2214" t="s">
        <v>10</v>
      </c>
      <c r="D2214" t="s">
        <v>17</v>
      </c>
      <c r="E2214">
        <v>4</v>
      </c>
      <c r="F2214">
        <v>2</v>
      </c>
    </row>
    <row r="2215" spans="1:6">
      <c r="A2215">
        <v>2015</v>
      </c>
      <c r="B2215">
        <v>2016</v>
      </c>
      <c r="C2215" t="s">
        <v>7</v>
      </c>
      <c r="D2215" t="s">
        <v>12</v>
      </c>
      <c r="E2215">
        <v>0</v>
      </c>
      <c r="F2215">
        <v>0</v>
      </c>
    </row>
    <row r="2216" spans="1:6">
      <c r="A2216">
        <v>2015</v>
      </c>
      <c r="B2216">
        <v>2016</v>
      </c>
      <c r="C2216" t="s">
        <v>28</v>
      </c>
      <c r="D2216" t="s">
        <v>34</v>
      </c>
      <c r="E2216">
        <v>0</v>
      </c>
      <c r="F2216">
        <v>2</v>
      </c>
    </row>
    <row r="2217" spans="1:6">
      <c r="A2217">
        <v>2015</v>
      </c>
      <c r="B2217">
        <v>2016</v>
      </c>
      <c r="C2217" t="s">
        <v>19</v>
      </c>
      <c r="D2217" t="s">
        <v>6</v>
      </c>
      <c r="E2217">
        <v>0</v>
      </c>
      <c r="F2217">
        <v>1</v>
      </c>
    </row>
    <row r="2218" spans="1:6">
      <c r="A2218">
        <v>2015</v>
      </c>
      <c r="B2218">
        <v>2016</v>
      </c>
      <c r="C2218" t="s">
        <v>20</v>
      </c>
      <c r="D2218" t="s">
        <v>22</v>
      </c>
      <c r="E2218">
        <v>1</v>
      </c>
      <c r="F2218">
        <v>5</v>
      </c>
    </row>
    <row r="2219" spans="1:6">
      <c r="A2219">
        <v>2015</v>
      </c>
      <c r="B2219">
        <v>2016</v>
      </c>
      <c r="C2219" t="s">
        <v>11</v>
      </c>
      <c r="D2219" t="s">
        <v>9</v>
      </c>
      <c r="E2219">
        <v>0</v>
      </c>
      <c r="F2219">
        <v>1</v>
      </c>
    </row>
    <row r="2220" spans="1:6">
      <c r="A2220">
        <v>2015</v>
      </c>
      <c r="B2220">
        <v>2016</v>
      </c>
      <c r="C2220" t="s">
        <v>23</v>
      </c>
      <c r="D2220" t="s">
        <v>33</v>
      </c>
      <c r="E2220">
        <v>1</v>
      </c>
      <c r="F2220">
        <v>0</v>
      </c>
    </row>
    <row r="2221" spans="1:6">
      <c r="A2221">
        <v>2015</v>
      </c>
      <c r="B2221">
        <v>2016</v>
      </c>
      <c r="C2221" t="s">
        <v>17</v>
      </c>
      <c r="D2221" t="s">
        <v>7</v>
      </c>
      <c r="E2221">
        <v>0</v>
      </c>
      <c r="F2221">
        <v>1</v>
      </c>
    </row>
    <row r="2222" spans="1:6">
      <c r="A2222">
        <v>2015</v>
      </c>
      <c r="B2222">
        <v>2016</v>
      </c>
      <c r="C2222" t="s">
        <v>6</v>
      </c>
      <c r="D2222" t="s">
        <v>11</v>
      </c>
      <c r="E2222">
        <v>4</v>
      </c>
      <c r="F2222">
        <v>0</v>
      </c>
    </row>
    <row r="2223" spans="1:6">
      <c r="A2223">
        <v>2015</v>
      </c>
      <c r="B2223">
        <v>2016</v>
      </c>
      <c r="C2223" t="s">
        <v>12</v>
      </c>
      <c r="D2223" t="s">
        <v>23</v>
      </c>
      <c r="E2223">
        <v>4</v>
      </c>
      <c r="F2223">
        <v>3</v>
      </c>
    </row>
    <row r="2224" spans="1:6">
      <c r="A2224">
        <v>2015</v>
      </c>
      <c r="B2224">
        <v>2016</v>
      </c>
      <c r="C2224" t="s">
        <v>9</v>
      </c>
      <c r="D2224" t="s">
        <v>20</v>
      </c>
      <c r="E2224">
        <v>1</v>
      </c>
      <c r="F2224">
        <v>2</v>
      </c>
    </row>
    <row r="2225" spans="1:6">
      <c r="A2225">
        <v>2015</v>
      </c>
      <c r="B2225">
        <v>2016</v>
      </c>
      <c r="C2225" t="s">
        <v>25</v>
      </c>
      <c r="D2225" t="s">
        <v>19</v>
      </c>
      <c r="E2225">
        <v>1</v>
      </c>
      <c r="F2225">
        <v>3</v>
      </c>
    </row>
    <row r="2226" spans="1:6">
      <c r="A2226">
        <v>2015</v>
      </c>
      <c r="B2226">
        <v>2016</v>
      </c>
      <c r="C2226" t="s">
        <v>34</v>
      </c>
      <c r="D2226" t="s">
        <v>10</v>
      </c>
      <c r="E2226">
        <v>0</v>
      </c>
      <c r="F2226">
        <v>1</v>
      </c>
    </row>
    <row r="2227" spans="1:6">
      <c r="A2227">
        <v>2015</v>
      </c>
      <c r="B2227">
        <v>2016</v>
      </c>
      <c r="C2227" t="s">
        <v>33</v>
      </c>
      <c r="D2227" t="s">
        <v>21</v>
      </c>
      <c r="E2227">
        <v>0</v>
      </c>
      <c r="F2227">
        <v>1</v>
      </c>
    </row>
    <row r="2228" spans="1:6">
      <c r="A2228">
        <v>2015</v>
      </c>
      <c r="B2228">
        <v>2016</v>
      </c>
      <c r="C2228" t="s">
        <v>13</v>
      </c>
      <c r="D2228" t="s">
        <v>28</v>
      </c>
      <c r="E2228">
        <v>5</v>
      </c>
      <c r="F2228">
        <v>1</v>
      </c>
    </row>
    <row r="2229" spans="1:6">
      <c r="A2229">
        <v>2015</v>
      </c>
      <c r="B2229">
        <v>2016</v>
      </c>
      <c r="C2229" t="s">
        <v>22</v>
      </c>
      <c r="D2229" t="s">
        <v>8</v>
      </c>
      <c r="E2229">
        <v>3</v>
      </c>
      <c r="F2229">
        <v>1</v>
      </c>
    </row>
    <row r="2230" spans="1:6">
      <c r="A2230">
        <v>2015</v>
      </c>
      <c r="B2230">
        <v>2016</v>
      </c>
      <c r="C2230" t="s">
        <v>8</v>
      </c>
      <c r="D2230" t="s">
        <v>33</v>
      </c>
      <c r="E2230">
        <v>1</v>
      </c>
      <c r="F2230">
        <v>1</v>
      </c>
    </row>
    <row r="2231" spans="1:6">
      <c r="A2231">
        <v>2015</v>
      </c>
      <c r="B2231">
        <v>2016</v>
      </c>
      <c r="C2231" t="s">
        <v>28</v>
      </c>
      <c r="D2231" t="s">
        <v>25</v>
      </c>
      <c r="E2231">
        <v>3</v>
      </c>
      <c r="F2231">
        <v>3</v>
      </c>
    </row>
    <row r="2232" spans="1:6">
      <c r="A2232">
        <v>2015</v>
      </c>
      <c r="B2232">
        <v>2016</v>
      </c>
      <c r="C2232" t="s">
        <v>19</v>
      </c>
      <c r="D2232" t="s">
        <v>13</v>
      </c>
      <c r="E2232">
        <v>1</v>
      </c>
      <c r="F2232">
        <v>3</v>
      </c>
    </row>
    <row r="2233" spans="1:6">
      <c r="A2233">
        <v>2015</v>
      </c>
      <c r="B2233">
        <v>2016</v>
      </c>
      <c r="C2233" t="s">
        <v>11</v>
      </c>
      <c r="D2233" t="s">
        <v>17</v>
      </c>
      <c r="E2233">
        <v>0</v>
      </c>
      <c r="F2233">
        <v>0</v>
      </c>
    </row>
    <row r="2234" spans="1:6">
      <c r="A2234">
        <v>2015</v>
      </c>
      <c r="B2234">
        <v>2016</v>
      </c>
      <c r="C2234" t="s">
        <v>21</v>
      </c>
      <c r="D2234" t="s">
        <v>22</v>
      </c>
      <c r="E2234">
        <v>1</v>
      </c>
      <c r="F2234">
        <v>4</v>
      </c>
    </row>
    <row r="2235" spans="1:6">
      <c r="A2235">
        <v>2015</v>
      </c>
      <c r="B2235">
        <v>2016</v>
      </c>
      <c r="C2235" t="s">
        <v>10</v>
      </c>
      <c r="D2235" t="s">
        <v>12</v>
      </c>
      <c r="E2235">
        <v>2</v>
      </c>
      <c r="F2235">
        <v>1</v>
      </c>
    </row>
    <row r="2236" spans="1:6">
      <c r="A2236">
        <v>2015</v>
      </c>
      <c r="B2236">
        <v>2016</v>
      </c>
      <c r="C2236" t="s">
        <v>23</v>
      </c>
      <c r="D2236" t="s">
        <v>34</v>
      </c>
      <c r="E2236">
        <v>2</v>
      </c>
      <c r="F2236">
        <v>0</v>
      </c>
    </row>
    <row r="2237" spans="1:6">
      <c r="A2237">
        <v>2015</v>
      </c>
      <c r="B2237">
        <v>2016</v>
      </c>
      <c r="C2237" t="s">
        <v>7</v>
      </c>
      <c r="D2237" t="s">
        <v>9</v>
      </c>
      <c r="E2237">
        <v>1</v>
      </c>
      <c r="F2237">
        <v>2</v>
      </c>
    </row>
    <row r="2238" spans="1:6">
      <c r="A2238">
        <v>2015</v>
      </c>
      <c r="B2238">
        <v>2016</v>
      </c>
      <c r="C2238" t="s">
        <v>9</v>
      </c>
      <c r="D2238" t="s">
        <v>21</v>
      </c>
      <c r="E2238">
        <v>1</v>
      </c>
      <c r="F2238">
        <v>3</v>
      </c>
    </row>
    <row r="2239" spans="1:6">
      <c r="A2239">
        <v>2015</v>
      </c>
      <c r="B2239">
        <v>2016</v>
      </c>
      <c r="C2239" t="s">
        <v>6</v>
      </c>
      <c r="D2239" t="s">
        <v>23</v>
      </c>
      <c r="E2239">
        <v>4</v>
      </c>
      <c r="F2239">
        <v>0</v>
      </c>
    </row>
    <row r="2240" spans="1:6">
      <c r="A2240">
        <v>2015</v>
      </c>
      <c r="B2240">
        <v>2016</v>
      </c>
      <c r="C2240" t="s">
        <v>12</v>
      </c>
      <c r="D2240" t="s">
        <v>11</v>
      </c>
      <c r="E2240">
        <v>1</v>
      </c>
      <c r="F2240">
        <v>2</v>
      </c>
    </row>
    <row r="2241" spans="1:6">
      <c r="A2241">
        <v>2015</v>
      </c>
      <c r="B2241">
        <v>2016</v>
      </c>
      <c r="C2241" t="s">
        <v>22</v>
      </c>
      <c r="D2241" t="s">
        <v>33</v>
      </c>
      <c r="E2241">
        <v>0</v>
      </c>
      <c r="F2241">
        <v>0</v>
      </c>
    </row>
    <row r="2242" spans="1:6">
      <c r="A2242">
        <v>2015</v>
      </c>
      <c r="B2242">
        <v>2016</v>
      </c>
      <c r="C2242" t="s">
        <v>17</v>
      </c>
      <c r="D2242" t="s">
        <v>20</v>
      </c>
      <c r="E2242">
        <v>0</v>
      </c>
      <c r="F2242">
        <v>0</v>
      </c>
    </row>
    <row r="2243" spans="1:6">
      <c r="A2243">
        <v>2015</v>
      </c>
      <c r="B2243">
        <v>2016</v>
      </c>
      <c r="C2243" t="s">
        <v>25</v>
      </c>
      <c r="D2243" t="s">
        <v>10</v>
      </c>
      <c r="E2243">
        <v>2</v>
      </c>
      <c r="F2243">
        <v>0</v>
      </c>
    </row>
    <row r="2244" spans="1:6">
      <c r="A2244">
        <v>2015</v>
      </c>
      <c r="B2244">
        <v>2016</v>
      </c>
      <c r="C2244" t="s">
        <v>34</v>
      </c>
      <c r="D2244" t="s">
        <v>7</v>
      </c>
      <c r="E2244">
        <v>1</v>
      </c>
      <c r="F2244">
        <v>1</v>
      </c>
    </row>
    <row r="2245" spans="1:6">
      <c r="A2245">
        <v>2015</v>
      </c>
      <c r="B2245">
        <v>2016</v>
      </c>
      <c r="C2245" t="s">
        <v>13</v>
      </c>
      <c r="D2245" t="s">
        <v>8</v>
      </c>
      <c r="E2245">
        <v>3</v>
      </c>
      <c r="F2245">
        <v>2</v>
      </c>
    </row>
    <row r="2246" spans="1:6">
      <c r="A2246">
        <v>2015</v>
      </c>
      <c r="B2246">
        <v>2016</v>
      </c>
      <c r="C2246" t="s">
        <v>28</v>
      </c>
      <c r="D2246" t="s">
        <v>19</v>
      </c>
      <c r="E2246">
        <v>1</v>
      </c>
      <c r="F2246">
        <v>2</v>
      </c>
    </row>
    <row r="2247" spans="1:6">
      <c r="A2247">
        <v>2015</v>
      </c>
      <c r="B2247">
        <v>2016</v>
      </c>
      <c r="C2247" t="s">
        <v>22</v>
      </c>
      <c r="D2247" t="s">
        <v>9</v>
      </c>
      <c r="E2247">
        <v>2</v>
      </c>
      <c r="F2247">
        <v>1</v>
      </c>
    </row>
    <row r="2248" spans="1:6">
      <c r="A2248">
        <v>2015</v>
      </c>
      <c r="B2248">
        <v>2016</v>
      </c>
      <c r="C2248" t="s">
        <v>10</v>
      </c>
      <c r="D2248" t="s">
        <v>19</v>
      </c>
      <c r="E2248">
        <v>6</v>
      </c>
      <c r="F2248">
        <v>0</v>
      </c>
    </row>
    <row r="2249" spans="1:6">
      <c r="A2249">
        <v>2015</v>
      </c>
      <c r="B2249">
        <v>2016</v>
      </c>
      <c r="C2249" t="s">
        <v>20</v>
      </c>
      <c r="D2249" t="s">
        <v>12</v>
      </c>
      <c r="E2249">
        <v>1</v>
      </c>
      <c r="F2249">
        <v>3</v>
      </c>
    </row>
    <row r="2250" spans="1:6">
      <c r="A2250">
        <v>2015</v>
      </c>
      <c r="B2250">
        <v>2016</v>
      </c>
      <c r="C2250" t="s">
        <v>11</v>
      </c>
      <c r="D2250" t="s">
        <v>25</v>
      </c>
      <c r="E2250">
        <v>0</v>
      </c>
      <c r="F2250">
        <v>0</v>
      </c>
    </row>
    <row r="2251" spans="1:6">
      <c r="A2251">
        <v>2015</v>
      </c>
      <c r="B2251">
        <v>2016</v>
      </c>
      <c r="C2251" t="s">
        <v>23</v>
      </c>
      <c r="D2251" t="s">
        <v>28</v>
      </c>
      <c r="E2251">
        <v>0</v>
      </c>
      <c r="F2251">
        <v>4</v>
      </c>
    </row>
    <row r="2252" spans="1:6">
      <c r="A2252">
        <v>2015</v>
      </c>
      <c r="B2252">
        <v>2016</v>
      </c>
      <c r="C2252" t="s">
        <v>8</v>
      </c>
      <c r="D2252" t="s">
        <v>6</v>
      </c>
      <c r="E2252">
        <v>1</v>
      </c>
      <c r="F2252">
        <v>3</v>
      </c>
    </row>
    <row r="2253" spans="1:6">
      <c r="A2253">
        <v>2015</v>
      </c>
      <c r="B2253">
        <v>2016</v>
      </c>
      <c r="C2253" t="s">
        <v>21</v>
      </c>
      <c r="D2253" t="s">
        <v>17</v>
      </c>
      <c r="E2253">
        <v>1</v>
      </c>
      <c r="F2253">
        <v>0</v>
      </c>
    </row>
    <row r="2254" spans="1:6">
      <c r="A2254">
        <v>2015</v>
      </c>
      <c r="B2254">
        <v>2016</v>
      </c>
      <c r="C2254" t="s">
        <v>33</v>
      </c>
      <c r="D2254" t="s">
        <v>34</v>
      </c>
      <c r="E2254">
        <v>3</v>
      </c>
      <c r="F2254">
        <v>1</v>
      </c>
    </row>
    <row r="2255" spans="1:6">
      <c r="A2255">
        <v>2015</v>
      </c>
      <c r="B2255">
        <v>2016</v>
      </c>
      <c r="C2255" t="s">
        <v>34</v>
      </c>
      <c r="D2255" t="s">
        <v>11</v>
      </c>
      <c r="E2255">
        <v>0</v>
      </c>
      <c r="F2255">
        <v>0</v>
      </c>
    </row>
    <row r="2256" spans="1:6">
      <c r="A2256">
        <v>2015</v>
      </c>
      <c r="B2256">
        <v>2016</v>
      </c>
      <c r="C2256" t="s">
        <v>6</v>
      </c>
      <c r="D2256" t="s">
        <v>21</v>
      </c>
      <c r="E2256">
        <v>2</v>
      </c>
      <c r="F2256">
        <v>0</v>
      </c>
    </row>
    <row r="2257" spans="1:6">
      <c r="A2257">
        <v>2015</v>
      </c>
      <c r="B2257">
        <v>2016</v>
      </c>
      <c r="C2257" t="s">
        <v>9</v>
      </c>
      <c r="D2257" t="s">
        <v>33</v>
      </c>
      <c r="E2257">
        <v>4</v>
      </c>
      <c r="F2257">
        <v>0</v>
      </c>
    </row>
    <row r="2258" spans="1:6">
      <c r="A2258">
        <v>2015</v>
      </c>
      <c r="B2258">
        <v>2016</v>
      </c>
      <c r="C2258" t="s">
        <v>17</v>
      </c>
      <c r="D2258" t="s">
        <v>22</v>
      </c>
      <c r="E2258">
        <v>3</v>
      </c>
      <c r="F2258">
        <v>3</v>
      </c>
    </row>
    <row r="2259" spans="1:6">
      <c r="A2259">
        <v>2015</v>
      </c>
      <c r="B2259">
        <v>2016</v>
      </c>
      <c r="C2259" t="s">
        <v>25</v>
      </c>
      <c r="D2259" t="s">
        <v>20</v>
      </c>
      <c r="E2259">
        <v>2</v>
      </c>
      <c r="F2259">
        <v>1</v>
      </c>
    </row>
    <row r="2260" spans="1:6">
      <c r="A2260">
        <v>2015</v>
      </c>
      <c r="B2260">
        <v>2016</v>
      </c>
      <c r="C2260" t="s">
        <v>13</v>
      </c>
      <c r="D2260" t="s">
        <v>23</v>
      </c>
      <c r="E2260">
        <v>4</v>
      </c>
      <c r="F2260">
        <v>1</v>
      </c>
    </row>
    <row r="2261" spans="1:6">
      <c r="A2261">
        <v>2015</v>
      </c>
      <c r="B2261">
        <v>2016</v>
      </c>
      <c r="C2261" t="s">
        <v>12</v>
      </c>
      <c r="D2261" t="s">
        <v>8</v>
      </c>
      <c r="E2261">
        <v>1</v>
      </c>
      <c r="F2261">
        <v>1</v>
      </c>
    </row>
    <row r="2262" spans="1:6">
      <c r="A2262">
        <v>2015</v>
      </c>
      <c r="B2262">
        <v>2016</v>
      </c>
      <c r="C2262" t="s">
        <v>28</v>
      </c>
      <c r="D2262" t="s">
        <v>10</v>
      </c>
      <c r="E2262">
        <v>0</v>
      </c>
      <c r="F2262">
        <v>0</v>
      </c>
    </row>
    <row r="2263" spans="1:6">
      <c r="A2263">
        <v>2015</v>
      </c>
      <c r="B2263">
        <v>2016</v>
      </c>
      <c r="C2263" t="s">
        <v>8</v>
      </c>
      <c r="D2263" t="s">
        <v>9</v>
      </c>
      <c r="E2263">
        <v>3</v>
      </c>
      <c r="F2263">
        <v>1</v>
      </c>
    </row>
    <row r="2264" spans="1:6">
      <c r="A2264">
        <v>2015</v>
      </c>
      <c r="B2264">
        <v>2016</v>
      </c>
      <c r="C2264" t="s">
        <v>22</v>
      </c>
      <c r="D2264" t="s">
        <v>6</v>
      </c>
      <c r="E2264">
        <v>3</v>
      </c>
      <c r="F2264">
        <v>1</v>
      </c>
    </row>
    <row r="2265" spans="1:6">
      <c r="A2265">
        <v>2015</v>
      </c>
      <c r="B2265">
        <v>2016</v>
      </c>
      <c r="C2265" t="s">
        <v>7</v>
      </c>
      <c r="D2265" t="s">
        <v>25</v>
      </c>
      <c r="E2265">
        <v>1</v>
      </c>
      <c r="F2265">
        <v>3</v>
      </c>
    </row>
    <row r="2266" spans="1:6">
      <c r="A2266">
        <v>2015</v>
      </c>
      <c r="B2266">
        <v>2016</v>
      </c>
      <c r="C2266" t="s">
        <v>11</v>
      </c>
      <c r="D2266" t="s">
        <v>28</v>
      </c>
      <c r="E2266">
        <v>0</v>
      </c>
      <c r="F2266">
        <v>1</v>
      </c>
    </row>
    <row r="2267" spans="1:6">
      <c r="A2267">
        <v>2015</v>
      </c>
      <c r="B2267">
        <v>2016</v>
      </c>
      <c r="C2267" t="s">
        <v>21</v>
      </c>
      <c r="D2267" t="s">
        <v>12</v>
      </c>
      <c r="E2267">
        <v>2</v>
      </c>
      <c r="F2267">
        <v>1</v>
      </c>
    </row>
    <row r="2268" spans="1:6">
      <c r="A2268">
        <v>2015</v>
      </c>
      <c r="B2268">
        <v>2016</v>
      </c>
      <c r="C2268" t="s">
        <v>33</v>
      </c>
      <c r="D2268" t="s">
        <v>17</v>
      </c>
      <c r="E2268">
        <v>1</v>
      </c>
      <c r="F2268">
        <v>1</v>
      </c>
    </row>
    <row r="2269" spans="1:6">
      <c r="A2269">
        <v>2015</v>
      </c>
      <c r="B2269">
        <v>2016</v>
      </c>
      <c r="C2269" t="s">
        <v>10</v>
      </c>
      <c r="D2269" t="s">
        <v>13</v>
      </c>
      <c r="E2269">
        <v>1</v>
      </c>
      <c r="F2269">
        <v>2</v>
      </c>
    </row>
    <row r="2270" spans="1:6">
      <c r="A2270">
        <v>2015</v>
      </c>
      <c r="B2270">
        <v>2016</v>
      </c>
      <c r="C2270" t="s">
        <v>23</v>
      </c>
      <c r="D2270" t="s">
        <v>19</v>
      </c>
      <c r="E2270">
        <v>1</v>
      </c>
      <c r="F2270">
        <v>1</v>
      </c>
    </row>
    <row r="2271" spans="1:6">
      <c r="A2271">
        <v>2015</v>
      </c>
      <c r="B2271">
        <v>2016</v>
      </c>
      <c r="C2271" t="s">
        <v>20</v>
      </c>
      <c r="D2271" t="s">
        <v>34</v>
      </c>
      <c r="E2271">
        <v>0</v>
      </c>
      <c r="F2271">
        <v>1</v>
      </c>
    </row>
    <row r="2272" spans="1:6">
      <c r="A2272">
        <v>2015</v>
      </c>
      <c r="B2272">
        <v>2016</v>
      </c>
      <c r="C2272" t="s">
        <v>25</v>
      </c>
      <c r="D2272" t="s">
        <v>23</v>
      </c>
      <c r="E2272">
        <v>0</v>
      </c>
      <c r="F2272">
        <v>0</v>
      </c>
    </row>
    <row r="2273" spans="1:6">
      <c r="A2273">
        <v>2015</v>
      </c>
      <c r="B2273">
        <v>2016</v>
      </c>
      <c r="C2273" t="s">
        <v>10</v>
      </c>
      <c r="D2273" t="s">
        <v>7</v>
      </c>
      <c r="E2273">
        <v>1</v>
      </c>
      <c r="F2273">
        <v>1</v>
      </c>
    </row>
    <row r="2274" spans="1:6">
      <c r="A2274">
        <v>2015</v>
      </c>
      <c r="B2274">
        <v>2016</v>
      </c>
      <c r="C2274" t="s">
        <v>19</v>
      </c>
      <c r="D2274" t="s">
        <v>11</v>
      </c>
      <c r="E2274">
        <v>1</v>
      </c>
      <c r="F2274">
        <v>1</v>
      </c>
    </row>
    <row r="2275" spans="1:6">
      <c r="A2275">
        <v>2015</v>
      </c>
      <c r="B2275">
        <v>2016</v>
      </c>
      <c r="C2275" t="s">
        <v>17</v>
      </c>
      <c r="D2275" t="s">
        <v>9</v>
      </c>
      <c r="E2275">
        <v>1</v>
      </c>
      <c r="F2275">
        <v>0</v>
      </c>
    </row>
    <row r="2276" spans="1:6">
      <c r="A2276">
        <v>2015</v>
      </c>
      <c r="B2276">
        <v>2016</v>
      </c>
      <c r="C2276" t="s">
        <v>34</v>
      </c>
      <c r="D2276" t="s">
        <v>21</v>
      </c>
      <c r="E2276">
        <v>0</v>
      </c>
      <c r="F2276">
        <v>4</v>
      </c>
    </row>
    <row r="2277" spans="1:6">
      <c r="A2277">
        <v>2015</v>
      </c>
      <c r="B2277">
        <v>2016</v>
      </c>
      <c r="C2277" t="s">
        <v>12</v>
      </c>
      <c r="D2277" t="s">
        <v>22</v>
      </c>
      <c r="E2277">
        <v>5</v>
      </c>
      <c r="F2277">
        <v>0</v>
      </c>
    </row>
    <row r="2278" spans="1:6">
      <c r="A2278">
        <v>2015</v>
      </c>
      <c r="B2278">
        <v>2016</v>
      </c>
      <c r="C2278" t="s">
        <v>28</v>
      </c>
      <c r="D2278" t="s">
        <v>8</v>
      </c>
      <c r="E2278">
        <v>2</v>
      </c>
      <c r="F2278">
        <v>1</v>
      </c>
    </row>
    <row r="2279" spans="1:6">
      <c r="A2279">
        <v>2015</v>
      </c>
      <c r="B2279">
        <v>2016</v>
      </c>
      <c r="C2279" t="s">
        <v>8</v>
      </c>
      <c r="D2279" t="s">
        <v>17</v>
      </c>
      <c r="E2279">
        <v>1</v>
      </c>
      <c r="F2279">
        <v>0</v>
      </c>
    </row>
    <row r="2280" spans="1:6">
      <c r="A2280">
        <v>2015</v>
      </c>
      <c r="B2280">
        <v>2016</v>
      </c>
      <c r="C2280" t="s">
        <v>7</v>
      </c>
      <c r="D2280" t="s">
        <v>28</v>
      </c>
      <c r="E2280">
        <v>0</v>
      </c>
      <c r="F2280">
        <v>1</v>
      </c>
    </row>
    <row r="2281" spans="1:6">
      <c r="A2281">
        <v>2015</v>
      </c>
      <c r="B2281">
        <v>2016</v>
      </c>
      <c r="C2281" t="s">
        <v>20</v>
      </c>
      <c r="D2281" t="s">
        <v>19</v>
      </c>
      <c r="E2281">
        <v>2</v>
      </c>
      <c r="F2281">
        <v>1</v>
      </c>
    </row>
    <row r="2282" spans="1:6">
      <c r="A2282">
        <v>2015</v>
      </c>
      <c r="B2282">
        <v>2016</v>
      </c>
      <c r="C2282" t="s">
        <v>11</v>
      </c>
      <c r="D2282" t="s">
        <v>13</v>
      </c>
      <c r="E2282">
        <v>2</v>
      </c>
      <c r="F2282">
        <v>1</v>
      </c>
    </row>
    <row r="2283" spans="1:6">
      <c r="A2283">
        <v>2015</v>
      </c>
      <c r="B2283">
        <v>2016</v>
      </c>
      <c r="C2283" t="s">
        <v>9</v>
      </c>
      <c r="D2283" t="s">
        <v>6</v>
      </c>
      <c r="E2283">
        <v>0</v>
      </c>
      <c r="F2283">
        <v>1</v>
      </c>
    </row>
    <row r="2284" spans="1:6">
      <c r="A2284">
        <v>2015</v>
      </c>
      <c r="B2284">
        <v>2016</v>
      </c>
      <c r="C2284" t="s">
        <v>33</v>
      </c>
      <c r="D2284" t="s">
        <v>12</v>
      </c>
      <c r="E2284">
        <v>0</v>
      </c>
      <c r="F2284">
        <v>1</v>
      </c>
    </row>
    <row r="2285" spans="1:6">
      <c r="A2285">
        <v>2015</v>
      </c>
      <c r="B2285">
        <v>2016</v>
      </c>
      <c r="C2285" t="s">
        <v>23</v>
      </c>
      <c r="D2285" t="s">
        <v>10</v>
      </c>
      <c r="E2285">
        <v>3</v>
      </c>
      <c r="F2285">
        <v>1</v>
      </c>
    </row>
    <row r="2286" spans="1:6">
      <c r="A2286">
        <v>2015</v>
      </c>
      <c r="B2286">
        <v>2016</v>
      </c>
      <c r="C2286" t="s">
        <v>21</v>
      </c>
      <c r="D2286" t="s">
        <v>25</v>
      </c>
      <c r="E2286">
        <v>2</v>
      </c>
      <c r="F2286">
        <v>0</v>
      </c>
    </row>
    <row r="2287" spans="1:6">
      <c r="A2287">
        <v>2015</v>
      </c>
      <c r="B2287">
        <v>2016</v>
      </c>
      <c r="C2287" t="s">
        <v>22</v>
      </c>
      <c r="D2287" t="s">
        <v>34</v>
      </c>
      <c r="E2287">
        <v>3</v>
      </c>
      <c r="F2287">
        <v>2</v>
      </c>
    </row>
    <row r="2288" spans="1:6">
      <c r="A2288">
        <v>2015</v>
      </c>
      <c r="B2288">
        <v>2016</v>
      </c>
      <c r="C2288" t="s">
        <v>7</v>
      </c>
      <c r="D2288" t="s">
        <v>6</v>
      </c>
      <c r="E2288">
        <v>1</v>
      </c>
      <c r="F2288">
        <v>2</v>
      </c>
    </row>
    <row r="2289" spans="1:6">
      <c r="A2289">
        <v>2015</v>
      </c>
      <c r="B2289">
        <v>2016</v>
      </c>
      <c r="C2289" t="s">
        <v>11</v>
      </c>
      <c r="D2289" t="s">
        <v>23</v>
      </c>
      <c r="E2289">
        <v>1</v>
      </c>
      <c r="F2289">
        <v>3</v>
      </c>
    </row>
    <row r="2290" spans="1:6">
      <c r="A2290">
        <v>2015</v>
      </c>
      <c r="B2290">
        <v>2016</v>
      </c>
      <c r="C2290" t="s">
        <v>9</v>
      </c>
      <c r="D2290" t="s">
        <v>34</v>
      </c>
      <c r="E2290">
        <v>1</v>
      </c>
      <c r="F2290">
        <v>2</v>
      </c>
    </row>
    <row r="2291" spans="1:6">
      <c r="A2291">
        <v>2015</v>
      </c>
      <c r="B2291">
        <v>2016</v>
      </c>
      <c r="C2291" t="s">
        <v>21</v>
      </c>
      <c r="D2291" t="s">
        <v>28</v>
      </c>
      <c r="E2291">
        <v>0</v>
      </c>
      <c r="F2291">
        <v>0</v>
      </c>
    </row>
    <row r="2292" spans="1:6">
      <c r="A2292">
        <v>2015</v>
      </c>
      <c r="B2292">
        <v>2016</v>
      </c>
      <c r="C2292" t="s">
        <v>17</v>
      </c>
      <c r="D2292" t="s">
        <v>12</v>
      </c>
      <c r="E2292">
        <v>1</v>
      </c>
      <c r="F2292">
        <v>1</v>
      </c>
    </row>
    <row r="2293" spans="1:6">
      <c r="A2293">
        <v>2015</v>
      </c>
      <c r="B2293">
        <v>2016</v>
      </c>
      <c r="C2293" t="s">
        <v>33</v>
      </c>
      <c r="D2293" t="s">
        <v>25</v>
      </c>
      <c r="E2293">
        <v>1</v>
      </c>
      <c r="F2293">
        <v>0</v>
      </c>
    </row>
    <row r="2294" spans="1:6">
      <c r="A2294">
        <v>2015</v>
      </c>
      <c r="B2294">
        <v>2016</v>
      </c>
      <c r="C2294" t="s">
        <v>22</v>
      </c>
      <c r="D2294" t="s">
        <v>13</v>
      </c>
      <c r="E2294">
        <v>1</v>
      </c>
      <c r="F2294">
        <v>3</v>
      </c>
    </row>
    <row r="2295" spans="1:6">
      <c r="A2295">
        <v>2015</v>
      </c>
      <c r="B2295">
        <v>2016</v>
      </c>
      <c r="C2295" t="s">
        <v>20</v>
      </c>
      <c r="D2295" t="s">
        <v>10</v>
      </c>
      <c r="E2295">
        <v>3</v>
      </c>
      <c r="F2295">
        <v>2</v>
      </c>
    </row>
    <row r="2296" spans="1:6">
      <c r="A2296">
        <v>2015</v>
      </c>
      <c r="B2296">
        <v>2016</v>
      </c>
      <c r="C2296" t="s">
        <v>8</v>
      </c>
      <c r="D2296" t="s">
        <v>19</v>
      </c>
      <c r="E2296">
        <v>1</v>
      </c>
      <c r="F2296">
        <v>3</v>
      </c>
    </row>
    <row r="2297" spans="1:6">
      <c r="A2297">
        <v>2015</v>
      </c>
      <c r="B2297">
        <v>2016</v>
      </c>
      <c r="C2297" t="s">
        <v>25</v>
      </c>
      <c r="D2297" t="s">
        <v>22</v>
      </c>
      <c r="E2297">
        <v>1</v>
      </c>
      <c r="F2297">
        <v>0</v>
      </c>
    </row>
    <row r="2298" spans="1:6">
      <c r="A2298">
        <v>2015</v>
      </c>
      <c r="B2298">
        <v>2016</v>
      </c>
      <c r="C2298" t="s">
        <v>13</v>
      </c>
      <c r="D2298" t="s">
        <v>33</v>
      </c>
      <c r="E2298">
        <v>2</v>
      </c>
      <c r="F2298">
        <v>0</v>
      </c>
    </row>
    <row r="2299" spans="1:6">
      <c r="A2299">
        <v>2015</v>
      </c>
      <c r="B2299">
        <v>2016</v>
      </c>
      <c r="C2299" t="s">
        <v>12</v>
      </c>
      <c r="D2299" t="s">
        <v>9</v>
      </c>
      <c r="E2299">
        <v>3</v>
      </c>
      <c r="F2299">
        <v>0</v>
      </c>
    </row>
    <row r="2300" spans="1:6">
      <c r="A2300">
        <v>2015</v>
      </c>
      <c r="B2300">
        <v>2016</v>
      </c>
      <c r="C2300" t="s">
        <v>28</v>
      </c>
      <c r="D2300" t="s">
        <v>20</v>
      </c>
      <c r="E2300">
        <v>0</v>
      </c>
      <c r="F2300">
        <v>0</v>
      </c>
    </row>
    <row r="2301" spans="1:6">
      <c r="A2301">
        <v>2015</v>
      </c>
      <c r="B2301">
        <v>2016</v>
      </c>
      <c r="C2301" t="s">
        <v>19</v>
      </c>
      <c r="D2301" t="s">
        <v>21</v>
      </c>
      <c r="E2301">
        <v>3</v>
      </c>
      <c r="F2301">
        <v>3</v>
      </c>
    </row>
    <row r="2302" spans="1:6">
      <c r="A2302">
        <v>2015</v>
      </c>
      <c r="B2302">
        <v>2016</v>
      </c>
      <c r="C2302" t="s">
        <v>34</v>
      </c>
      <c r="D2302" t="s">
        <v>8</v>
      </c>
      <c r="E2302">
        <v>0</v>
      </c>
      <c r="F2302">
        <v>2</v>
      </c>
    </row>
    <row r="2303" spans="1:6">
      <c r="A2303">
        <v>2015</v>
      </c>
      <c r="B2303">
        <v>2016</v>
      </c>
      <c r="C2303" t="s">
        <v>23</v>
      </c>
      <c r="D2303" t="s">
        <v>7</v>
      </c>
      <c r="E2303">
        <v>2</v>
      </c>
      <c r="F2303">
        <v>1</v>
      </c>
    </row>
    <row r="2304" spans="1:6">
      <c r="A2304">
        <v>2015</v>
      </c>
      <c r="B2304">
        <v>2016</v>
      </c>
      <c r="C2304" t="s">
        <v>10</v>
      </c>
      <c r="D2304" t="s">
        <v>11</v>
      </c>
      <c r="E2304">
        <v>1</v>
      </c>
      <c r="F2304">
        <v>1</v>
      </c>
    </row>
    <row r="2305" spans="1:6">
      <c r="A2305">
        <v>2015</v>
      </c>
      <c r="B2305">
        <v>2016</v>
      </c>
      <c r="C2305" t="s">
        <v>6</v>
      </c>
      <c r="D2305" t="s">
        <v>17</v>
      </c>
      <c r="E2305">
        <v>2</v>
      </c>
      <c r="F2305">
        <v>0</v>
      </c>
    </row>
    <row r="2306" spans="1:6">
      <c r="A2306">
        <v>2015</v>
      </c>
      <c r="B2306">
        <v>2016</v>
      </c>
      <c r="C2306" t="s">
        <v>22</v>
      </c>
      <c r="D2306" t="s">
        <v>19</v>
      </c>
      <c r="E2306">
        <v>5</v>
      </c>
      <c r="F2306">
        <v>1</v>
      </c>
    </row>
    <row r="2307" spans="1:6">
      <c r="A2307">
        <v>2015</v>
      </c>
      <c r="B2307">
        <v>2016</v>
      </c>
      <c r="C2307" t="s">
        <v>8</v>
      </c>
      <c r="D2307" t="s">
        <v>10</v>
      </c>
      <c r="E2307">
        <v>3</v>
      </c>
      <c r="F2307">
        <v>0</v>
      </c>
    </row>
    <row r="2308" spans="1:6">
      <c r="A2308">
        <v>2015</v>
      </c>
      <c r="B2308">
        <v>2016</v>
      </c>
      <c r="C2308" t="s">
        <v>20</v>
      </c>
      <c r="D2308" t="s">
        <v>23</v>
      </c>
      <c r="E2308">
        <v>2</v>
      </c>
      <c r="F2308">
        <v>4</v>
      </c>
    </row>
    <row r="2309" spans="1:6">
      <c r="A2309">
        <v>2015</v>
      </c>
      <c r="B2309">
        <v>2016</v>
      </c>
      <c r="C2309" t="s">
        <v>9</v>
      </c>
      <c r="D2309" t="s">
        <v>25</v>
      </c>
      <c r="E2309">
        <v>0</v>
      </c>
      <c r="F2309">
        <v>1</v>
      </c>
    </row>
    <row r="2310" spans="1:6">
      <c r="A2310">
        <v>2015</v>
      </c>
      <c r="B2310">
        <v>2016</v>
      </c>
      <c r="C2310" t="s">
        <v>21</v>
      </c>
      <c r="D2310" t="s">
        <v>13</v>
      </c>
      <c r="E2310">
        <v>0</v>
      </c>
      <c r="F2310">
        <v>0</v>
      </c>
    </row>
    <row r="2311" spans="1:6">
      <c r="A2311">
        <v>2015</v>
      </c>
      <c r="B2311">
        <v>2016</v>
      </c>
      <c r="C2311" t="s">
        <v>33</v>
      </c>
      <c r="D2311" t="s">
        <v>28</v>
      </c>
      <c r="E2311">
        <v>2</v>
      </c>
      <c r="F2311">
        <v>1</v>
      </c>
    </row>
    <row r="2312" spans="1:6">
      <c r="A2312">
        <v>2015</v>
      </c>
      <c r="B2312">
        <v>2016</v>
      </c>
      <c r="C2312" t="s">
        <v>12</v>
      </c>
      <c r="D2312" t="s">
        <v>6</v>
      </c>
      <c r="E2312">
        <v>0</v>
      </c>
      <c r="F2312">
        <v>0</v>
      </c>
    </row>
    <row r="2313" spans="1:6">
      <c r="A2313">
        <v>2015</v>
      </c>
      <c r="B2313">
        <v>2016</v>
      </c>
      <c r="C2313" t="s">
        <v>7</v>
      </c>
      <c r="D2313" t="s">
        <v>11</v>
      </c>
      <c r="E2313">
        <v>1</v>
      </c>
      <c r="F2313">
        <v>1</v>
      </c>
    </row>
    <row r="2314" spans="1:6">
      <c r="A2314">
        <v>2015</v>
      </c>
      <c r="B2314">
        <v>2016</v>
      </c>
      <c r="C2314" t="s">
        <v>17</v>
      </c>
      <c r="D2314" t="s">
        <v>34</v>
      </c>
      <c r="E2314">
        <v>0</v>
      </c>
      <c r="F2314">
        <v>2</v>
      </c>
    </row>
    <row r="2315" spans="1:6">
      <c r="A2315">
        <v>2015</v>
      </c>
      <c r="B2315">
        <v>2016</v>
      </c>
      <c r="C2315" t="s">
        <v>25</v>
      </c>
      <c r="D2315" t="s">
        <v>8</v>
      </c>
      <c r="E2315">
        <v>2</v>
      </c>
      <c r="F2315">
        <v>1</v>
      </c>
    </row>
    <row r="2316" spans="1:6">
      <c r="A2316">
        <v>2015</v>
      </c>
      <c r="B2316">
        <v>2016</v>
      </c>
      <c r="C2316" t="s">
        <v>13</v>
      </c>
      <c r="D2316" t="s">
        <v>9</v>
      </c>
      <c r="E2316">
        <v>1</v>
      </c>
      <c r="F2316">
        <v>0</v>
      </c>
    </row>
    <row r="2317" spans="1:6">
      <c r="A2317">
        <v>2015</v>
      </c>
      <c r="B2317">
        <v>2016</v>
      </c>
      <c r="C2317" t="s">
        <v>10</v>
      </c>
      <c r="D2317" t="s">
        <v>33</v>
      </c>
      <c r="E2317">
        <v>2</v>
      </c>
      <c r="F2317">
        <v>0</v>
      </c>
    </row>
    <row r="2318" spans="1:6">
      <c r="A2318">
        <v>2015</v>
      </c>
      <c r="B2318">
        <v>2016</v>
      </c>
      <c r="C2318" t="s">
        <v>23</v>
      </c>
      <c r="D2318" t="s">
        <v>21</v>
      </c>
      <c r="E2318">
        <v>2</v>
      </c>
      <c r="F2318">
        <v>0</v>
      </c>
    </row>
    <row r="2319" spans="1:6">
      <c r="A2319">
        <v>2015</v>
      </c>
      <c r="B2319">
        <v>2016</v>
      </c>
      <c r="C2319" t="s">
        <v>19</v>
      </c>
      <c r="D2319" t="s">
        <v>17</v>
      </c>
      <c r="E2319">
        <v>1</v>
      </c>
      <c r="F2319">
        <v>1</v>
      </c>
    </row>
    <row r="2320" spans="1:6">
      <c r="A2320">
        <v>2015</v>
      </c>
      <c r="B2320">
        <v>2016</v>
      </c>
      <c r="C2320" t="s">
        <v>34</v>
      </c>
      <c r="D2320" t="s">
        <v>12</v>
      </c>
      <c r="E2320">
        <v>1</v>
      </c>
      <c r="F2320">
        <v>2</v>
      </c>
    </row>
    <row r="2321" spans="1:6">
      <c r="A2321">
        <v>2015</v>
      </c>
      <c r="B2321">
        <v>2016</v>
      </c>
      <c r="C2321" t="s">
        <v>11</v>
      </c>
      <c r="D2321" t="s">
        <v>20</v>
      </c>
      <c r="E2321">
        <v>3</v>
      </c>
      <c r="F2321">
        <v>1</v>
      </c>
    </row>
    <row r="2322" spans="1:6">
      <c r="A2322">
        <v>2015</v>
      </c>
      <c r="B2322">
        <v>2016</v>
      </c>
      <c r="C2322" t="s">
        <v>7</v>
      </c>
      <c r="D2322" t="s">
        <v>22</v>
      </c>
      <c r="E2322">
        <v>3</v>
      </c>
      <c r="F2322">
        <v>2</v>
      </c>
    </row>
    <row r="2323" spans="1:6">
      <c r="A2323">
        <v>2015</v>
      </c>
      <c r="B2323">
        <v>2016</v>
      </c>
      <c r="C2323" t="s">
        <v>28</v>
      </c>
      <c r="D2323" t="s">
        <v>6</v>
      </c>
      <c r="E2323">
        <v>1</v>
      </c>
      <c r="F2323">
        <v>3</v>
      </c>
    </row>
    <row r="2324" spans="1:6">
      <c r="A2324">
        <v>2015</v>
      </c>
      <c r="B2324">
        <v>2016</v>
      </c>
      <c r="C2324" t="s">
        <v>20</v>
      </c>
      <c r="D2324" t="s">
        <v>7</v>
      </c>
      <c r="E2324">
        <v>0</v>
      </c>
      <c r="F2324">
        <v>0</v>
      </c>
    </row>
    <row r="2325" spans="1:6">
      <c r="A2325">
        <v>2015</v>
      </c>
      <c r="B2325">
        <v>2016</v>
      </c>
      <c r="C2325" t="s">
        <v>6</v>
      </c>
      <c r="D2325" t="s">
        <v>34</v>
      </c>
      <c r="E2325">
        <v>3</v>
      </c>
      <c r="F2325">
        <v>1</v>
      </c>
    </row>
    <row r="2326" spans="1:6">
      <c r="A2326">
        <v>2015</v>
      </c>
      <c r="B2326">
        <v>2016</v>
      </c>
      <c r="C2326" t="s">
        <v>22</v>
      </c>
      <c r="D2326" t="s">
        <v>11</v>
      </c>
      <c r="E2326">
        <v>1</v>
      </c>
      <c r="F2326">
        <v>0</v>
      </c>
    </row>
    <row r="2327" spans="1:6">
      <c r="A2327">
        <v>2015</v>
      </c>
      <c r="B2327">
        <v>2016</v>
      </c>
      <c r="C2327" t="s">
        <v>21</v>
      </c>
      <c r="D2327" t="s">
        <v>10</v>
      </c>
      <c r="E2327">
        <v>1</v>
      </c>
      <c r="F2327">
        <v>1</v>
      </c>
    </row>
    <row r="2328" spans="1:6">
      <c r="A2328">
        <v>2015</v>
      </c>
      <c r="B2328">
        <v>2016</v>
      </c>
      <c r="C2328" t="s">
        <v>17</v>
      </c>
      <c r="D2328" t="s">
        <v>25</v>
      </c>
      <c r="E2328">
        <v>3</v>
      </c>
      <c r="F2328">
        <v>2</v>
      </c>
    </row>
    <row r="2329" spans="1:6">
      <c r="A2329">
        <v>2015</v>
      </c>
      <c r="B2329">
        <v>2016</v>
      </c>
      <c r="C2329" t="s">
        <v>33</v>
      </c>
      <c r="D2329" t="s">
        <v>19</v>
      </c>
      <c r="E2329">
        <v>2</v>
      </c>
      <c r="F2329">
        <v>0</v>
      </c>
    </row>
    <row r="2330" spans="1:6">
      <c r="A2330">
        <v>2015</v>
      </c>
      <c r="B2330">
        <v>2016</v>
      </c>
      <c r="C2330" t="s">
        <v>8</v>
      </c>
      <c r="D2330" t="s">
        <v>23</v>
      </c>
      <c r="E2330">
        <v>1</v>
      </c>
      <c r="F2330">
        <v>1</v>
      </c>
    </row>
    <row r="2331" spans="1:6">
      <c r="A2331">
        <v>2015</v>
      </c>
      <c r="B2331">
        <v>2016</v>
      </c>
      <c r="C2331" t="s">
        <v>9</v>
      </c>
      <c r="D2331" t="s">
        <v>28</v>
      </c>
      <c r="E2331">
        <v>0</v>
      </c>
      <c r="F2331">
        <v>1</v>
      </c>
    </row>
    <row r="2332" spans="1:6">
      <c r="A2332">
        <v>2015</v>
      </c>
      <c r="B2332">
        <v>2016</v>
      </c>
      <c r="C2332" t="s">
        <v>11</v>
      </c>
      <c r="D2332" t="s">
        <v>21</v>
      </c>
      <c r="E2332">
        <v>0</v>
      </c>
      <c r="F2332">
        <v>1</v>
      </c>
    </row>
    <row r="2333" spans="1:6">
      <c r="A2333">
        <v>2015</v>
      </c>
      <c r="B2333">
        <v>2016</v>
      </c>
      <c r="C2333" t="s">
        <v>10</v>
      </c>
      <c r="D2333" t="s">
        <v>6</v>
      </c>
      <c r="E2333">
        <v>0</v>
      </c>
      <c r="F2333">
        <v>2</v>
      </c>
    </row>
    <row r="2334" spans="1:6">
      <c r="A2334">
        <v>2015</v>
      </c>
      <c r="B2334">
        <v>2016</v>
      </c>
      <c r="C2334" t="s">
        <v>7</v>
      </c>
      <c r="D2334" t="s">
        <v>33</v>
      </c>
      <c r="E2334">
        <v>1</v>
      </c>
      <c r="F2334">
        <v>1</v>
      </c>
    </row>
    <row r="2335" spans="1:6">
      <c r="A2335">
        <v>2015</v>
      </c>
      <c r="B2335">
        <v>2016</v>
      </c>
      <c r="C2335" t="s">
        <v>23</v>
      </c>
      <c r="D2335" t="s">
        <v>9</v>
      </c>
      <c r="E2335">
        <v>1</v>
      </c>
      <c r="F2335">
        <v>2</v>
      </c>
    </row>
    <row r="2336" spans="1:6">
      <c r="A2336">
        <v>2015</v>
      </c>
      <c r="B2336">
        <v>2016</v>
      </c>
      <c r="C2336" t="s">
        <v>19</v>
      </c>
      <c r="D2336" t="s">
        <v>34</v>
      </c>
      <c r="E2336">
        <v>2</v>
      </c>
      <c r="F2336">
        <v>2</v>
      </c>
    </row>
    <row r="2337" spans="1:6">
      <c r="A2337">
        <v>2015</v>
      </c>
      <c r="B2337">
        <v>2016</v>
      </c>
      <c r="C2337" t="s">
        <v>28</v>
      </c>
      <c r="D2337" t="s">
        <v>22</v>
      </c>
      <c r="E2337">
        <v>2</v>
      </c>
      <c r="F2337">
        <v>2</v>
      </c>
    </row>
    <row r="2338" spans="1:6">
      <c r="A2338">
        <v>2015</v>
      </c>
      <c r="B2338">
        <v>2016</v>
      </c>
      <c r="C2338" t="s">
        <v>13</v>
      </c>
      <c r="D2338" t="s">
        <v>17</v>
      </c>
      <c r="E2338">
        <v>3</v>
      </c>
      <c r="F2338">
        <v>1</v>
      </c>
    </row>
    <row r="2339" spans="1:6">
      <c r="A2339">
        <v>2015</v>
      </c>
      <c r="B2339">
        <v>2016</v>
      </c>
      <c r="C2339" t="s">
        <v>25</v>
      </c>
      <c r="D2339" t="s">
        <v>12</v>
      </c>
      <c r="E2339">
        <v>3</v>
      </c>
      <c r="F2339">
        <v>1</v>
      </c>
    </row>
    <row r="2340" spans="1:6">
      <c r="A2340">
        <v>2015</v>
      </c>
      <c r="B2340">
        <v>2016</v>
      </c>
      <c r="C2340" t="s">
        <v>9</v>
      </c>
      <c r="D2340" t="s">
        <v>10</v>
      </c>
      <c r="E2340">
        <v>0</v>
      </c>
      <c r="F2340">
        <v>4</v>
      </c>
    </row>
    <row r="2341" spans="1:6">
      <c r="A2341">
        <v>2015</v>
      </c>
      <c r="B2341">
        <v>2016</v>
      </c>
      <c r="C2341" t="s">
        <v>33</v>
      </c>
      <c r="D2341" t="s">
        <v>11</v>
      </c>
      <c r="E2341">
        <v>1</v>
      </c>
      <c r="F2341">
        <v>1</v>
      </c>
    </row>
    <row r="2342" spans="1:6">
      <c r="A2342">
        <v>2015</v>
      </c>
      <c r="B2342">
        <v>2016</v>
      </c>
      <c r="C2342" t="s">
        <v>6</v>
      </c>
      <c r="D2342" t="s">
        <v>25</v>
      </c>
      <c r="E2342">
        <v>1</v>
      </c>
      <c r="F2342">
        <v>2</v>
      </c>
    </row>
    <row r="2343" spans="1:6">
      <c r="A2343">
        <v>2015</v>
      </c>
      <c r="B2343">
        <v>2016</v>
      </c>
      <c r="C2343" t="s">
        <v>8</v>
      </c>
      <c r="D2343" t="s">
        <v>7</v>
      </c>
      <c r="E2343">
        <v>3</v>
      </c>
      <c r="F2343">
        <v>2</v>
      </c>
    </row>
    <row r="2344" spans="1:6">
      <c r="A2344">
        <v>2015</v>
      </c>
      <c r="B2344">
        <v>2016</v>
      </c>
      <c r="C2344" t="s">
        <v>12</v>
      </c>
      <c r="D2344" t="s">
        <v>19</v>
      </c>
      <c r="E2344">
        <v>1</v>
      </c>
      <c r="F2344">
        <v>4</v>
      </c>
    </row>
    <row r="2345" spans="1:6">
      <c r="A2345">
        <v>2015</v>
      </c>
      <c r="B2345">
        <v>2016</v>
      </c>
      <c r="C2345" t="s">
        <v>22</v>
      </c>
      <c r="D2345" t="s">
        <v>23</v>
      </c>
      <c r="E2345">
        <v>4</v>
      </c>
      <c r="F2345">
        <v>0</v>
      </c>
    </row>
    <row r="2346" spans="1:6">
      <c r="A2346">
        <v>2015</v>
      </c>
      <c r="B2346">
        <v>2016</v>
      </c>
      <c r="C2346" t="s">
        <v>21</v>
      </c>
      <c r="D2346" t="s">
        <v>20</v>
      </c>
      <c r="E2346">
        <v>2</v>
      </c>
      <c r="F2346">
        <v>0</v>
      </c>
    </row>
    <row r="2347" spans="1:6">
      <c r="A2347">
        <v>2015</v>
      </c>
      <c r="B2347">
        <v>2016</v>
      </c>
      <c r="C2347" t="s">
        <v>17</v>
      </c>
      <c r="D2347" t="s">
        <v>28</v>
      </c>
      <c r="E2347">
        <v>2</v>
      </c>
      <c r="F2347">
        <v>1</v>
      </c>
    </row>
    <row r="2348" spans="1:6">
      <c r="A2348">
        <v>2015</v>
      </c>
      <c r="B2348">
        <v>2016</v>
      </c>
      <c r="C2348" t="s">
        <v>34</v>
      </c>
      <c r="D2348" t="s">
        <v>13</v>
      </c>
      <c r="E2348">
        <v>0</v>
      </c>
      <c r="F2348">
        <v>2</v>
      </c>
    </row>
    <row r="2349" spans="1:6">
      <c r="A2349">
        <v>2015</v>
      </c>
      <c r="B2349">
        <v>2016</v>
      </c>
      <c r="C2349" t="s">
        <v>10</v>
      </c>
      <c r="D2349" t="s">
        <v>22</v>
      </c>
      <c r="E2349">
        <v>2</v>
      </c>
      <c r="F2349">
        <v>1</v>
      </c>
    </row>
    <row r="2350" spans="1:6">
      <c r="A2350">
        <v>2015</v>
      </c>
      <c r="B2350">
        <v>2016</v>
      </c>
      <c r="C2350" t="s">
        <v>23</v>
      </c>
      <c r="D2350" t="s">
        <v>17</v>
      </c>
      <c r="E2350">
        <v>5</v>
      </c>
      <c r="F2350">
        <v>1</v>
      </c>
    </row>
    <row r="2351" spans="1:6">
      <c r="A2351">
        <v>2015</v>
      </c>
      <c r="B2351">
        <v>2016</v>
      </c>
      <c r="C2351" t="s">
        <v>28</v>
      </c>
      <c r="D2351" t="s">
        <v>12</v>
      </c>
      <c r="E2351">
        <v>3</v>
      </c>
      <c r="F2351">
        <v>3</v>
      </c>
    </row>
    <row r="2352" spans="1:6">
      <c r="A2352">
        <v>2015</v>
      </c>
      <c r="B2352">
        <v>2016</v>
      </c>
      <c r="C2352" t="s">
        <v>19</v>
      </c>
      <c r="D2352" t="s">
        <v>9</v>
      </c>
      <c r="E2352">
        <v>4</v>
      </c>
      <c r="F2352">
        <v>1</v>
      </c>
    </row>
    <row r="2353" spans="1:6">
      <c r="A2353">
        <v>2015</v>
      </c>
      <c r="B2353">
        <v>2016</v>
      </c>
      <c r="C2353" t="s">
        <v>20</v>
      </c>
      <c r="D2353" t="s">
        <v>33</v>
      </c>
      <c r="E2353">
        <v>1</v>
      </c>
      <c r="F2353">
        <v>1</v>
      </c>
    </row>
    <row r="2354" spans="1:6">
      <c r="A2354">
        <v>2015</v>
      </c>
      <c r="B2354">
        <v>2016</v>
      </c>
      <c r="C2354" t="s">
        <v>11</v>
      </c>
      <c r="D2354" t="s">
        <v>8</v>
      </c>
      <c r="E2354">
        <v>1</v>
      </c>
      <c r="F2354">
        <v>3</v>
      </c>
    </row>
    <row r="2355" spans="1:6">
      <c r="A2355">
        <v>2015</v>
      </c>
      <c r="B2355">
        <v>2016</v>
      </c>
      <c r="C2355" t="s">
        <v>13</v>
      </c>
      <c r="D2355" t="s">
        <v>6</v>
      </c>
      <c r="E2355">
        <v>0</v>
      </c>
      <c r="F2355">
        <v>0</v>
      </c>
    </row>
    <row r="2356" spans="1:6">
      <c r="A2356">
        <v>2015</v>
      </c>
      <c r="B2356">
        <v>2016</v>
      </c>
      <c r="C2356" t="s">
        <v>25</v>
      </c>
      <c r="D2356" t="s">
        <v>34</v>
      </c>
      <c r="E2356">
        <v>0</v>
      </c>
      <c r="F2356">
        <v>0</v>
      </c>
    </row>
    <row r="2357" spans="1:6">
      <c r="A2357">
        <v>2015</v>
      </c>
      <c r="B2357">
        <v>2016</v>
      </c>
      <c r="C2357" t="s">
        <v>7</v>
      </c>
      <c r="D2357" t="s">
        <v>21</v>
      </c>
      <c r="E2357">
        <v>2</v>
      </c>
      <c r="F2357">
        <v>0</v>
      </c>
    </row>
    <row r="2358" spans="1:6">
      <c r="A2358">
        <v>2015</v>
      </c>
      <c r="B2358">
        <v>2016</v>
      </c>
      <c r="C2358" t="s">
        <v>21</v>
      </c>
      <c r="D2358" t="s">
        <v>8</v>
      </c>
      <c r="E2358">
        <v>2</v>
      </c>
      <c r="F2358">
        <v>0</v>
      </c>
    </row>
    <row r="2359" spans="1:6">
      <c r="A2359">
        <v>2015</v>
      </c>
      <c r="B2359">
        <v>2016</v>
      </c>
      <c r="C2359" t="s">
        <v>22</v>
      </c>
      <c r="D2359" t="s">
        <v>20</v>
      </c>
      <c r="E2359">
        <v>3</v>
      </c>
      <c r="F2359">
        <v>0</v>
      </c>
    </row>
    <row r="2360" spans="1:6">
      <c r="A2360">
        <v>2015</v>
      </c>
      <c r="B2360">
        <v>2016</v>
      </c>
      <c r="C2360" t="s">
        <v>9</v>
      </c>
      <c r="D2360" t="s">
        <v>11</v>
      </c>
      <c r="E2360">
        <v>0</v>
      </c>
      <c r="F2360">
        <v>2</v>
      </c>
    </row>
    <row r="2361" spans="1:6">
      <c r="A2361">
        <v>2015</v>
      </c>
      <c r="B2361">
        <v>2016</v>
      </c>
      <c r="C2361" t="s">
        <v>17</v>
      </c>
      <c r="D2361" t="s">
        <v>10</v>
      </c>
      <c r="E2361">
        <v>1</v>
      </c>
      <c r="F2361">
        <v>0</v>
      </c>
    </row>
    <row r="2362" spans="1:6">
      <c r="A2362">
        <v>2015</v>
      </c>
      <c r="B2362">
        <v>2016</v>
      </c>
      <c r="C2362" t="s">
        <v>33</v>
      </c>
      <c r="D2362" t="s">
        <v>23</v>
      </c>
      <c r="E2362">
        <v>3</v>
      </c>
      <c r="F2362">
        <v>3</v>
      </c>
    </row>
    <row r="2363" spans="1:6">
      <c r="A2363">
        <v>2015</v>
      </c>
      <c r="B2363">
        <v>2016</v>
      </c>
      <c r="C2363" t="s">
        <v>34</v>
      </c>
      <c r="D2363" t="s">
        <v>28</v>
      </c>
      <c r="E2363">
        <v>2</v>
      </c>
      <c r="F2363">
        <v>2</v>
      </c>
    </row>
    <row r="2364" spans="1:6">
      <c r="A2364">
        <v>2015</v>
      </c>
      <c r="B2364">
        <v>2016</v>
      </c>
      <c r="C2364" t="s">
        <v>6</v>
      </c>
      <c r="D2364" t="s">
        <v>19</v>
      </c>
      <c r="E2364">
        <v>5</v>
      </c>
      <c r="F2364">
        <v>0</v>
      </c>
    </row>
    <row r="2365" spans="1:6">
      <c r="A2365">
        <v>2015</v>
      </c>
      <c r="B2365">
        <v>2016</v>
      </c>
      <c r="C2365" t="s">
        <v>12</v>
      </c>
      <c r="D2365" t="s">
        <v>7</v>
      </c>
      <c r="E2365">
        <v>1</v>
      </c>
      <c r="F2365">
        <v>0</v>
      </c>
    </row>
    <row r="2366" spans="1:6">
      <c r="A2366">
        <v>2015</v>
      </c>
      <c r="B2366">
        <v>2016</v>
      </c>
      <c r="C2366" t="s">
        <v>13</v>
      </c>
      <c r="D2366" t="s">
        <v>25</v>
      </c>
      <c r="E2366">
        <v>2</v>
      </c>
      <c r="F2366">
        <v>0</v>
      </c>
    </row>
    <row r="2367" spans="1:6">
      <c r="A2367">
        <v>2015</v>
      </c>
      <c r="B2367">
        <v>2016</v>
      </c>
      <c r="C2367" t="s">
        <v>8</v>
      </c>
      <c r="D2367" t="s">
        <v>22</v>
      </c>
      <c r="E2367">
        <v>2</v>
      </c>
      <c r="F2367">
        <v>1</v>
      </c>
    </row>
    <row r="2368" spans="1:6">
      <c r="A2368">
        <v>2015</v>
      </c>
      <c r="B2368">
        <v>2016</v>
      </c>
      <c r="C2368" t="s">
        <v>10</v>
      </c>
      <c r="D2368" t="s">
        <v>34</v>
      </c>
      <c r="E2368">
        <v>1</v>
      </c>
      <c r="F2368">
        <v>1</v>
      </c>
    </row>
    <row r="2369" spans="1:6">
      <c r="A2369">
        <v>2015</v>
      </c>
      <c r="B2369">
        <v>2016</v>
      </c>
      <c r="C2369" t="s">
        <v>7</v>
      </c>
      <c r="D2369" t="s">
        <v>17</v>
      </c>
      <c r="E2369">
        <v>1</v>
      </c>
      <c r="F2369">
        <v>3</v>
      </c>
    </row>
    <row r="2370" spans="1:6">
      <c r="A2370">
        <v>2015</v>
      </c>
      <c r="B2370">
        <v>2016</v>
      </c>
      <c r="C2370" t="s">
        <v>19</v>
      </c>
      <c r="D2370" t="s">
        <v>25</v>
      </c>
      <c r="E2370">
        <v>1</v>
      </c>
      <c r="F2370">
        <v>1</v>
      </c>
    </row>
    <row r="2371" spans="1:6">
      <c r="A2371">
        <v>2015</v>
      </c>
      <c r="B2371">
        <v>2016</v>
      </c>
      <c r="C2371" t="s">
        <v>11</v>
      </c>
      <c r="D2371" t="s">
        <v>6</v>
      </c>
      <c r="E2371">
        <v>0</v>
      </c>
      <c r="F2371">
        <v>1</v>
      </c>
    </row>
    <row r="2372" spans="1:6">
      <c r="A2372">
        <v>2015</v>
      </c>
      <c r="B2372">
        <v>2016</v>
      </c>
      <c r="C2372" t="s">
        <v>21</v>
      </c>
      <c r="D2372" t="s">
        <v>33</v>
      </c>
      <c r="E2372">
        <v>2</v>
      </c>
      <c r="F2372">
        <v>1</v>
      </c>
    </row>
    <row r="2373" spans="1:6">
      <c r="A2373">
        <v>2015</v>
      </c>
      <c r="B2373">
        <v>2016</v>
      </c>
      <c r="C2373" t="s">
        <v>20</v>
      </c>
      <c r="D2373" t="s">
        <v>9</v>
      </c>
      <c r="E2373">
        <v>1</v>
      </c>
      <c r="F2373">
        <v>0</v>
      </c>
    </row>
    <row r="2374" spans="1:6">
      <c r="A2374">
        <v>2015</v>
      </c>
      <c r="B2374">
        <v>2016</v>
      </c>
      <c r="C2374" t="s">
        <v>23</v>
      </c>
      <c r="D2374" t="s">
        <v>12</v>
      </c>
      <c r="E2374">
        <v>0</v>
      </c>
      <c r="F2374">
        <v>2</v>
      </c>
    </row>
    <row r="2375" spans="1:6">
      <c r="A2375">
        <v>2015</v>
      </c>
      <c r="B2375">
        <v>2016</v>
      </c>
      <c r="C2375" t="s">
        <v>28</v>
      </c>
      <c r="D2375" t="s">
        <v>13</v>
      </c>
      <c r="E2375">
        <v>1</v>
      </c>
      <c r="F2375">
        <v>3</v>
      </c>
    </row>
    <row r="2376" spans="1:6">
      <c r="A2376">
        <v>2015</v>
      </c>
      <c r="B2376">
        <v>2016</v>
      </c>
      <c r="C2376" t="s">
        <v>12</v>
      </c>
      <c r="D2376" t="s">
        <v>10</v>
      </c>
      <c r="E2376">
        <v>3</v>
      </c>
      <c r="F2376">
        <v>0</v>
      </c>
    </row>
    <row r="2377" spans="1:6">
      <c r="A2377">
        <v>2015</v>
      </c>
      <c r="B2377">
        <v>2016</v>
      </c>
      <c r="C2377" t="s">
        <v>6</v>
      </c>
      <c r="D2377" t="s">
        <v>20</v>
      </c>
      <c r="E2377">
        <v>1</v>
      </c>
      <c r="F2377">
        <v>0</v>
      </c>
    </row>
    <row r="2378" spans="1:6">
      <c r="A2378">
        <v>2015</v>
      </c>
      <c r="B2378">
        <v>2016</v>
      </c>
      <c r="C2378" t="s">
        <v>9</v>
      </c>
      <c r="D2378" t="s">
        <v>7</v>
      </c>
      <c r="E2378">
        <v>0</v>
      </c>
      <c r="F2378">
        <v>3</v>
      </c>
    </row>
    <row r="2379" spans="1:6">
      <c r="A2379">
        <v>2015</v>
      </c>
      <c r="B2379">
        <v>2016</v>
      </c>
      <c r="C2379" t="s">
        <v>25</v>
      </c>
      <c r="D2379" t="s">
        <v>28</v>
      </c>
      <c r="E2379">
        <v>4</v>
      </c>
      <c r="F2379">
        <v>2</v>
      </c>
    </row>
    <row r="2380" spans="1:6">
      <c r="A2380">
        <v>2015</v>
      </c>
      <c r="B2380">
        <v>2016</v>
      </c>
      <c r="C2380" t="s">
        <v>33</v>
      </c>
      <c r="D2380" t="s">
        <v>8</v>
      </c>
      <c r="E2380">
        <v>3</v>
      </c>
      <c r="F2380">
        <v>0</v>
      </c>
    </row>
    <row r="2381" spans="1:6">
      <c r="A2381">
        <v>2015</v>
      </c>
      <c r="B2381">
        <v>2016</v>
      </c>
      <c r="C2381" t="s">
        <v>34</v>
      </c>
      <c r="D2381" t="s">
        <v>23</v>
      </c>
      <c r="E2381">
        <v>2</v>
      </c>
      <c r="F2381">
        <v>2</v>
      </c>
    </row>
    <row r="2382" spans="1:6">
      <c r="A2382">
        <v>2015</v>
      </c>
      <c r="B2382">
        <v>2016</v>
      </c>
      <c r="C2382" t="s">
        <v>13</v>
      </c>
      <c r="D2382" t="s">
        <v>19</v>
      </c>
      <c r="E2382">
        <v>3</v>
      </c>
      <c r="F2382">
        <v>2</v>
      </c>
    </row>
    <row r="2383" spans="1:6">
      <c r="A2383">
        <v>2015</v>
      </c>
      <c r="B2383">
        <v>2016</v>
      </c>
      <c r="C2383" t="s">
        <v>22</v>
      </c>
      <c r="D2383" t="s">
        <v>21</v>
      </c>
      <c r="E2383">
        <v>5</v>
      </c>
      <c r="F2383">
        <v>0</v>
      </c>
    </row>
    <row r="2384" spans="1:6">
      <c r="A2384">
        <v>2015</v>
      </c>
      <c r="B2384">
        <v>2016</v>
      </c>
      <c r="C2384" t="s">
        <v>17</v>
      </c>
      <c r="D2384" t="s">
        <v>11</v>
      </c>
      <c r="E2384">
        <v>1</v>
      </c>
      <c r="F2384">
        <v>1</v>
      </c>
    </row>
    <row r="2385" spans="1:6">
      <c r="A2385">
        <v>2015</v>
      </c>
      <c r="B2385">
        <v>2016</v>
      </c>
      <c r="C2385" t="s">
        <v>21</v>
      </c>
      <c r="D2385" t="s">
        <v>9</v>
      </c>
      <c r="E2385">
        <v>2</v>
      </c>
      <c r="F2385">
        <v>2</v>
      </c>
    </row>
    <row r="2386" spans="1:6">
      <c r="A2386">
        <v>2015</v>
      </c>
      <c r="B2386">
        <v>2016</v>
      </c>
      <c r="C2386" t="s">
        <v>7</v>
      </c>
      <c r="D2386" t="s">
        <v>34</v>
      </c>
      <c r="E2386">
        <v>1</v>
      </c>
      <c r="F2386">
        <v>2</v>
      </c>
    </row>
    <row r="2387" spans="1:6">
      <c r="A2387">
        <v>2015</v>
      </c>
      <c r="B2387">
        <v>2016</v>
      </c>
      <c r="C2387" t="s">
        <v>23</v>
      </c>
      <c r="D2387" t="s">
        <v>6</v>
      </c>
      <c r="E2387">
        <v>1</v>
      </c>
      <c r="F2387">
        <v>3</v>
      </c>
    </row>
    <row r="2388" spans="1:6">
      <c r="A2388">
        <v>2015</v>
      </c>
      <c r="B2388">
        <v>2016</v>
      </c>
      <c r="C2388" t="s">
        <v>19</v>
      </c>
      <c r="D2388" t="s">
        <v>28</v>
      </c>
      <c r="E2388">
        <v>1</v>
      </c>
      <c r="F2388">
        <v>2</v>
      </c>
    </row>
    <row r="2389" spans="1:6">
      <c r="A2389">
        <v>2015</v>
      </c>
      <c r="B2389">
        <v>2016</v>
      </c>
      <c r="C2389" t="s">
        <v>20</v>
      </c>
      <c r="D2389" t="s">
        <v>17</v>
      </c>
      <c r="E2389">
        <v>0</v>
      </c>
      <c r="F2389">
        <v>2</v>
      </c>
    </row>
    <row r="2390" spans="1:6">
      <c r="A2390">
        <v>2015</v>
      </c>
      <c r="B2390">
        <v>2016</v>
      </c>
      <c r="C2390" t="s">
        <v>33</v>
      </c>
      <c r="D2390" t="s">
        <v>22</v>
      </c>
      <c r="E2390">
        <v>1</v>
      </c>
      <c r="F2390">
        <v>0</v>
      </c>
    </row>
    <row r="2391" spans="1:6">
      <c r="A2391">
        <v>2015</v>
      </c>
      <c r="B2391">
        <v>2016</v>
      </c>
      <c r="C2391" t="s">
        <v>10</v>
      </c>
      <c r="D2391" t="s">
        <v>25</v>
      </c>
      <c r="E2391">
        <v>1</v>
      </c>
      <c r="F2391">
        <v>1</v>
      </c>
    </row>
    <row r="2392" spans="1:6">
      <c r="A2392">
        <v>2015</v>
      </c>
      <c r="B2392">
        <v>2016</v>
      </c>
      <c r="C2392" t="s">
        <v>8</v>
      </c>
      <c r="D2392" t="s">
        <v>13</v>
      </c>
      <c r="E2392">
        <v>2</v>
      </c>
      <c r="F2392">
        <v>2</v>
      </c>
    </row>
    <row r="2393" spans="1:6">
      <c r="A2393">
        <v>2015</v>
      </c>
      <c r="B2393">
        <v>2016</v>
      </c>
      <c r="C2393" t="s">
        <v>11</v>
      </c>
      <c r="D2393" t="s">
        <v>12</v>
      </c>
      <c r="E2393">
        <v>0</v>
      </c>
      <c r="F2393">
        <v>2</v>
      </c>
    </row>
    <row r="2394" spans="1:6">
      <c r="A2394">
        <v>2015</v>
      </c>
      <c r="B2394">
        <v>2016</v>
      </c>
      <c r="C2394" t="s">
        <v>9</v>
      </c>
      <c r="D2394" t="s">
        <v>22</v>
      </c>
      <c r="E2394">
        <v>2</v>
      </c>
      <c r="F2394">
        <v>0</v>
      </c>
    </row>
    <row r="2395" spans="1:6">
      <c r="A2395">
        <v>2015</v>
      </c>
      <c r="B2395">
        <v>2016</v>
      </c>
      <c r="C2395" t="s">
        <v>12</v>
      </c>
      <c r="D2395" t="s">
        <v>20</v>
      </c>
      <c r="E2395">
        <v>3</v>
      </c>
      <c r="F2395">
        <v>0</v>
      </c>
    </row>
    <row r="2396" spans="1:6">
      <c r="A2396">
        <v>2015</v>
      </c>
      <c r="B2396">
        <v>2016</v>
      </c>
      <c r="C2396" t="s">
        <v>28</v>
      </c>
      <c r="D2396" t="s">
        <v>23</v>
      </c>
      <c r="E2396">
        <v>1</v>
      </c>
      <c r="F2396">
        <v>0</v>
      </c>
    </row>
    <row r="2397" spans="1:6">
      <c r="A2397">
        <v>2015</v>
      </c>
      <c r="B2397">
        <v>2016</v>
      </c>
      <c r="C2397" t="s">
        <v>19</v>
      </c>
      <c r="D2397" t="s">
        <v>10</v>
      </c>
      <c r="E2397">
        <v>3</v>
      </c>
      <c r="F2397">
        <v>2</v>
      </c>
    </row>
    <row r="2398" spans="1:6">
      <c r="A2398">
        <v>2015</v>
      </c>
      <c r="B2398">
        <v>2016</v>
      </c>
      <c r="C2398" t="s">
        <v>17</v>
      </c>
      <c r="D2398" t="s">
        <v>21</v>
      </c>
      <c r="E2398">
        <v>2</v>
      </c>
      <c r="F2398">
        <v>1</v>
      </c>
    </row>
    <row r="2399" spans="1:6">
      <c r="A2399">
        <v>2015</v>
      </c>
      <c r="B2399">
        <v>2016</v>
      </c>
      <c r="C2399" t="s">
        <v>34</v>
      </c>
      <c r="D2399" t="s">
        <v>33</v>
      </c>
      <c r="E2399">
        <v>2</v>
      </c>
      <c r="F2399">
        <v>0</v>
      </c>
    </row>
    <row r="2400" spans="1:6">
      <c r="A2400">
        <v>2015</v>
      </c>
      <c r="B2400">
        <v>2016</v>
      </c>
      <c r="C2400" t="s">
        <v>6</v>
      </c>
      <c r="D2400" t="s">
        <v>8</v>
      </c>
      <c r="E2400">
        <v>3</v>
      </c>
      <c r="F2400">
        <v>0</v>
      </c>
    </row>
    <row r="2401" spans="1:6">
      <c r="A2401">
        <v>2015</v>
      </c>
      <c r="B2401">
        <v>2016</v>
      </c>
      <c r="C2401" t="s">
        <v>25</v>
      </c>
      <c r="D2401" t="s">
        <v>11</v>
      </c>
      <c r="E2401">
        <v>2</v>
      </c>
      <c r="F2401">
        <v>3</v>
      </c>
    </row>
    <row r="2402" spans="1:6">
      <c r="A2402">
        <v>2015</v>
      </c>
      <c r="B2402">
        <v>2016</v>
      </c>
      <c r="C2402" t="s">
        <v>10</v>
      </c>
      <c r="D2402" t="s">
        <v>28</v>
      </c>
      <c r="E2402">
        <v>0</v>
      </c>
      <c r="F2402">
        <v>2</v>
      </c>
    </row>
    <row r="2403" spans="1:6">
      <c r="A2403">
        <v>2015</v>
      </c>
      <c r="B2403">
        <v>2016</v>
      </c>
      <c r="C2403" t="s">
        <v>23</v>
      </c>
      <c r="D2403" t="s">
        <v>13</v>
      </c>
      <c r="E2403">
        <v>0</v>
      </c>
      <c r="F2403">
        <v>3</v>
      </c>
    </row>
    <row r="2404" spans="1:6">
      <c r="A2404">
        <v>2015</v>
      </c>
      <c r="B2404">
        <v>2016</v>
      </c>
      <c r="C2404" t="s">
        <v>11</v>
      </c>
      <c r="D2404" t="s">
        <v>34</v>
      </c>
      <c r="E2404">
        <v>4</v>
      </c>
      <c r="F2404">
        <v>1</v>
      </c>
    </row>
    <row r="2405" spans="1:6">
      <c r="A2405">
        <v>2015</v>
      </c>
      <c r="B2405">
        <v>2016</v>
      </c>
      <c r="C2405" t="s">
        <v>21</v>
      </c>
      <c r="D2405" t="s">
        <v>6</v>
      </c>
      <c r="E2405">
        <v>0</v>
      </c>
      <c r="F2405">
        <v>2</v>
      </c>
    </row>
    <row r="2406" spans="1:6">
      <c r="A2406">
        <v>2015</v>
      </c>
      <c r="B2406">
        <v>2016</v>
      </c>
      <c r="C2406" t="s">
        <v>33</v>
      </c>
      <c r="D2406" t="s">
        <v>9</v>
      </c>
      <c r="E2406">
        <v>2</v>
      </c>
      <c r="F2406">
        <v>2</v>
      </c>
    </row>
    <row r="2407" spans="1:6">
      <c r="A2407">
        <v>2015</v>
      </c>
      <c r="B2407">
        <v>2016</v>
      </c>
      <c r="C2407" t="s">
        <v>8</v>
      </c>
      <c r="D2407" t="s">
        <v>12</v>
      </c>
      <c r="E2407">
        <v>2</v>
      </c>
      <c r="F2407">
        <v>3</v>
      </c>
    </row>
    <row r="2408" spans="1:6">
      <c r="A2408">
        <v>2015</v>
      </c>
      <c r="B2408">
        <v>2016</v>
      </c>
      <c r="C2408" t="s">
        <v>22</v>
      </c>
      <c r="D2408" t="s">
        <v>17</v>
      </c>
      <c r="E2408">
        <v>3</v>
      </c>
      <c r="F2408">
        <v>1</v>
      </c>
    </row>
    <row r="2409" spans="1:6">
      <c r="A2409">
        <v>2015</v>
      </c>
      <c r="B2409">
        <v>2016</v>
      </c>
      <c r="C2409" t="s">
        <v>28</v>
      </c>
      <c r="D2409" t="s">
        <v>11</v>
      </c>
      <c r="E2409">
        <v>0</v>
      </c>
      <c r="F2409">
        <v>0</v>
      </c>
    </row>
    <row r="2410" spans="1:6">
      <c r="A2410">
        <v>2015</v>
      </c>
      <c r="B2410">
        <v>2016</v>
      </c>
      <c r="C2410" t="s">
        <v>6</v>
      </c>
      <c r="D2410" t="s">
        <v>22</v>
      </c>
      <c r="E2410">
        <v>1</v>
      </c>
      <c r="F2410">
        <v>1</v>
      </c>
    </row>
    <row r="2411" spans="1:6">
      <c r="A2411">
        <v>2015</v>
      </c>
      <c r="B2411">
        <v>2016</v>
      </c>
      <c r="C2411" t="s">
        <v>9</v>
      </c>
      <c r="D2411" t="s">
        <v>8</v>
      </c>
      <c r="E2411">
        <v>1</v>
      </c>
      <c r="F2411">
        <v>3</v>
      </c>
    </row>
    <row r="2412" spans="1:6">
      <c r="A2412">
        <v>2015</v>
      </c>
      <c r="B2412">
        <v>2016</v>
      </c>
      <c r="C2412" t="s">
        <v>17</v>
      </c>
      <c r="D2412" t="s">
        <v>33</v>
      </c>
      <c r="E2412">
        <v>2</v>
      </c>
      <c r="F2412">
        <v>1</v>
      </c>
    </row>
    <row r="2413" spans="1:6">
      <c r="A2413">
        <v>2015</v>
      </c>
      <c r="B2413">
        <v>2016</v>
      </c>
      <c r="C2413" t="s">
        <v>25</v>
      </c>
      <c r="D2413" t="s">
        <v>7</v>
      </c>
      <c r="E2413">
        <v>0</v>
      </c>
      <c r="F2413">
        <v>0</v>
      </c>
    </row>
    <row r="2414" spans="1:6">
      <c r="A2414">
        <v>2015</v>
      </c>
      <c r="B2414">
        <v>2016</v>
      </c>
      <c r="C2414" t="s">
        <v>34</v>
      </c>
      <c r="D2414" t="s">
        <v>20</v>
      </c>
      <c r="E2414">
        <v>1</v>
      </c>
      <c r="F2414">
        <v>2</v>
      </c>
    </row>
    <row r="2415" spans="1:6">
      <c r="A2415">
        <v>2015</v>
      </c>
      <c r="B2415">
        <v>2016</v>
      </c>
      <c r="C2415" t="s">
        <v>12</v>
      </c>
      <c r="D2415" t="s">
        <v>21</v>
      </c>
      <c r="E2415">
        <v>2</v>
      </c>
      <c r="F2415">
        <v>1</v>
      </c>
    </row>
    <row r="2416" spans="1:6">
      <c r="A2416">
        <v>2015</v>
      </c>
      <c r="B2416">
        <v>2016</v>
      </c>
      <c r="C2416" t="s">
        <v>19</v>
      </c>
      <c r="D2416" t="s">
        <v>23</v>
      </c>
      <c r="E2416">
        <v>6</v>
      </c>
      <c r="F2416">
        <v>2</v>
      </c>
    </row>
    <row r="2417" spans="1:6">
      <c r="A2417">
        <v>2015</v>
      </c>
      <c r="B2417">
        <v>2016</v>
      </c>
      <c r="C2417" t="s">
        <v>8</v>
      </c>
      <c r="D2417" t="s">
        <v>28</v>
      </c>
      <c r="E2417">
        <v>1</v>
      </c>
      <c r="F2417">
        <v>1</v>
      </c>
    </row>
    <row r="2418" spans="1:6">
      <c r="A2418">
        <v>2015</v>
      </c>
      <c r="B2418">
        <v>2016</v>
      </c>
      <c r="C2418" t="s">
        <v>22</v>
      </c>
      <c r="D2418" t="s">
        <v>12</v>
      </c>
      <c r="E2418">
        <v>2</v>
      </c>
      <c r="F2418">
        <v>1</v>
      </c>
    </row>
    <row r="2419" spans="1:6">
      <c r="A2419">
        <v>2015</v>
      </c>
      <c r="B2419">
        <v>2016</v>
      </c>
      <c r="C2419" t="s">
        <v>7</v>
      </c>
      <c r="D2419" t="s">
        <v>10</v>
      </c>
      <c r="E2419">
        <v>0</v>
      </c>
      <c r="F2419">
        <v>1</v>
      </c>
    </row>
    <row r="2420" spans="1:6">
      <c r="A2420">
        <v>2015</v>
      </c>
      <c r="B2420">
        <v>2016</v>
      </c>
      <c r="C2420" t="s">
        <v>23</v>
      </c>
      <c r="D2420" t="s">
        <v>25</v>
      </c>
      <c r="E2420">
        <v>1</v>
      </c>
      <c r="F2420">
        <v>3</v>
      </c>
    </row>
    <row r="2421" spans="1:6">
      <c r="A2421">
        <v>2015</v>
      </c>
      <c r="B2421">
        <v>2016</v>
      </c>
      <c r="C2421" t="s">
        <v>20</v>
      </c>
      <c r="D2421" t="s">
        <v>13</v>
      </c>
      <c r="E2421">
        <v>1</v>
      </c>
      <c r="F2421">
        <v>0</v>
      </c>
    </row>
    <row r="2422" spans="1:6">
      <c r="A2422">
        <v>2015</v>
      </c>
      <c r="B2422">
        <v>2016</v>
      </c>
      <c r="C2422" t="s">
        <v>11</v>
      </c>
      <c r="D2422" t="s">
        <v>19</v>
      </c>
      <c r="E2422">
        <v>0</v>
      </c>
      <c r="F2422">
        <v>0</v>
      </c>
    </row>
    <row r="2423" spans="1:6">
      <c r="A2423">
        <v>2015</v>
      </c>
      <c r="B2423">
        <v>2016</v>
      </c>
      <c r="C2423" t="s">
        <v>9</v>
      </c>
      <c r="D2423" t="s">
        <v>17</v>
      </c>
      <c r="E2423">
        <v>1</v>
      </c>
      <c r="F2423">
        <v>0</v>
      </c>
    </row>
    <row r="2424" spans="1:6">
      <c r="A2424">
        <v>2015</v>
      </c>
      <c r="B2424">
        <v>2016</v>
      </c>
      <c r="C2424" t="s">
        <v>21</v>
      </c>
      <c r="D2424" t="s">
        <v>34</v>
      </c>
      <c r="E2424">
        <v>1</v>
      </c>
      <c r="F2424">
        <v>2</v>
      </c>
    </row>
    <row r="2425" spans="1:6">
      <c r="A2425">
        <v>2015</v>
      </c>
      <c r="B2425">
        <v>2016</v>
      </c>
      <c r="C2425" t="s">
        <v>33</v>
      </c>
      <c r="D2425" t="s">
        <v>6</v>
      </c>
      <c r="E2425">
        <v>1</v>
      </c>
      <c r="F2425">
        <v>2</v>
      </c>
    </row>
    <row r="2426" spans="1:6">
      <c r="A2426">
        <v>2015</v>
      </c>
      <c r="B2426">
        <v>2016</v>
      </c>
      <c r="C2426" t="s">
        <v>6</v>
      </c>
      <c r="D2426" t="s">
        <v>9</v>
      </c>
      <c r="E2426">
        <v>3</v>
      </c>
      <c r="F2426">
        <v>1</v>
      </c>
    </row>
    <row r="2427" spans="1:6">
      <c r="A2427">
        <v>2015</v>
      </c>
      <c r="B2427">
        <v>2016</v>
      </c>
      <c r="C2427" t="s">
        <v>13</v>
      </c>
      <c r="D2427" t="s">
        <v>11</v>
      </c>
      <c r="E2427">
        <v>2</v>
      </c>
      <c r="F2427">
        <v>2</v>
      </c>
    </row>
    <row r="2428" spans="1:6">
      <c r="A2428">
        <v>2015</v>
      </c>
      <c r="B2428">
        <v>2016</v>
      </c>
      <c r="C2428" t="s">
        <v>12</v>
      </c>
      <c r="D2428" t="s">
        <v>33</v>
      </c>
      <c r="E2428">
        <v>3</v>
      </c>
      <c r="F2428">
        <v>2</v>
      </c>
    </row>
    <row r="2429" spans="1:6">
      <c r="A2429">
        <v>2015</v>
      </c>
      <c r="B2429">
        <v>2016</v>
      </c>
      <c r="C2429" t="s">
        <v>10</v>
      </c>
      <c r="D2429" t="s">
        <v>23</v>
      </c>
      <c r="E2429">
        <v>3</v>
      </c>
      <c r="F2429">
        <v>1</v>
      </c>
    </row>
    <row r="2430" spans="1:6">
      <c r="A2430">
        <v>2015</v>
      </c>
      <c r="B2430">
        <v>2016</v>
      </c>
      <c r="C2430" t="s">
        <v>28</v>
      </c>
      <c r="D2430" t="s">
        <v>7</v>
      </c>
      <c r="E2430">
        <v>1</v>
      </c>
      <c r="F2430">
        <v>3</v>
      </c>
    </row>
    <row r="2431" spans="1:6">
      <c r="A2431">
        <v>2015</v>
      </c>
      <c r="B2431">
        <v>2016</v>
      </c>
      <c r="C2431" t="s">
        <v>17</v>
      </c>
      <c r="D2431" t="s">
        <v>8</v>
      </c>
      <c r="E2431">
        <v>1</v>
      </c>
      <c r="F2431">
        <v>4</v>
      </c>
    </row>
    <row r="2432" spans="1:6">
      <c r="A2432">
        <v>2015</v>
      </c>
      <c r="B2432">
        <v>2016</v>
      </c>
      <c r="C2432" t="s">
        <v>25</v>
      </c>
      <c r="D2432" t="s">
        <v>21</v>
      </c>
      <c r="E2432">
        <v>0</v>
      </c>
      <c r="F2432">
        <v>0</v>
      </c>
    </row>
    <row r="2433" spans="1:6">
      <c r="A2433">
        <v>2015</v>
      </c>
      <c r="B2433">
        <v>2016</v>
      </c>
      <c r="C2433" t="s">
        <v>34</v>
      </c>
      <c r="D2433" t="s">
        <v>22</v>
      </c>
      <c r="E2433">
        <v>0</v>
      </c>
      <c r="F2433">
        <v>2</v>
      </c>
    </row>
    <row r="2434" spans="1:6">
      <c r="A2434">
        <v>2016</v>
      </c>
      <c r="B2434">
        <v>2017</v>
      </c>
      <c r="C2434" t="s">
        <v>6</v>
      </c>
      <c r="D2434" t="s">
        <v>19</v>
      </c>
      <c r="E2434">
        <v>6</v>
      </c>
      <c r="F2434">
        <v>0</v>
      </c>
    </row>
    <row r="2435" spans="1:6">
      <c r="A2435">
        <v>2016</v>
      </c>
      <c r="B2435">
        <v>2017</v>
      </c>
      <c r="C2435" t="s">
        <v>20</v>
      </c>
      <c r="D2435" t="s">
        <v>8</v>
      </c>
      <c r="E2435">
        <v>1</v>
      </c>
      <c r="F2435">
        <v>0</v>
      </c>
    </row>
    <row r="2436" spans="1:6">
      <c r="A2436">
        <v>2016</v>
      </c>
      <c r="B2436">
        <v>2017</v>
      </c>
      <c r="C2436" t="s">
        <v>28</v>
      </c>
      <c r="D2436" t="s">
        <v>10</v>
      </c>
      <c r="E2436">
        <v>0</v>
      </c>
      <c r="F2436">
        <v>2</v>
      </c>
    </row>
    <row r="2437" spans="1:6">
      <c r="A2437">
        <v>2016</v>
      </c>
      <c r="B2437">
        <v>2017</v>
      </c>
      <c r="C2437" t="s">
        <v>7</v>
      </c>
      <c r="D2437" t="s">
        <v>33</v>
      </c>
      <c r="E2437">
        <v>1</v>
      </c>
      <c r="F2437">
        <v>1</v>
      </c>
    </row>
    <row r="2438" spans="1:6">
      <c r="A2438">
        <v>2016</v>
      </c>
      <c r="B2438">
        <v>2017</v>
      </c>
      <c r="C2438" t="s">
        <v>11</v>
      </c>
      <c r="D2438" t="s">
        <v>34</v>
      </c>
      <c r="E2438">
        <v>2</v>
      </c>
      <c r="F2438">
        <v>0</v>
      </c>
    </row>
    <row r="2439" spans="1:6">
      <c r="A2439">
        <v>2016</v>
      </c>
      <c r="B2439">
        <v>2017</v>
      </c>
      <c r="C2439" t="s">
        <v>13</v>
      </c>
      <c r="D2439" t="s">
        <v>25</v>
      </c>
      <c r="E2439">
        <v>2</v>
      </c>
      <c r="F2439">
        <v>1</v>
      </c>
    </row>
    <row r="2440" spans="1:6">
      <c r="A2440">
        <v>2016</v>
      </c>
      <c r="B2440">
        <v>2017</v>
      </c>
      <c r="C2440" t="s">
        <v>22</v>
      </c>
      <c r="D2440" t="s">
        <v>12</v>
      </c>
      <c r="E2440">
        <v>2</v>
      </c>
      <c r="F2440">
        <v>1</v>
      </c>
    </row>
    <row r="2441" spans="1:6">
      <c r="A2441">
        <v>2016</v>
      </c>
      <c r="B2441">
        <v>2017</v>
      </c>
      <c r="C2441" t="s">
        <v>21</v>
      </c>
      <c r="D2441" t="s">
        <v>26</v>
      </c>
      <c r="E2441">
        <v>2</v>
      </c>
      <c r="F2441">
        <v>1</v>
      </c>
    </row>
    <row r="2442" spans="1:6">
      <c r="A2442">
        <v>2016</v>
      </c>
      <c r="B2442">
        <v>2017</v>
      </c>
      <c r="C2442" t="s">
        <v>17</v>
      </c>
      <c r="D2442" t="s">
        <v>35</v>
      </c>
      <c r="E2442">
        <v>2</v>
      </c>
      <c r="F2442">
        <v>2</v>
      </c>
    </row>
    <row r="2443" spans="1:6">
      <c r="A2443">
        <v>2016</v>
      </c>
      <c r="B2443">
        <v>2017</v>
      </c>
      <c r="C2443" t="s">
        <v>8</v>
      </c>
      <c r="D2443" t="s">
        <v>6</v>
      </c>
      <c r="E2443">
        <v>0</v>
      </c>
      <c r="F2443">
        <v>2</v>
      </c>
    </row>
    <row r="2444" spans="1:6">
      <c r="A2444">
        <v>2016</v>
      </c>
      <c r="B2444">
        <v>2017</v>
      </c>
      <c r="C2444" t="s">
        <v>12</v>
      </c>
      <c r="D2444" t="s">
        <v>7</v>
      </c>
      <c r="E2444">
        <v>3</v>
      </c>
      <c r="F2444">
        <v>1</v>
      </c>
    </row>
    <row r="2445" spans="1:6">
      <c r="A2445">
        <v>2016</v>
      </c>
      <c r="B2445">
        <v>2017</v>
      </c>
      <c r="C2445" t="s">
        <v>33</v>
      </c>
      <c r="D2445" t="s">
        <v>21</v>
      </c>
      <c r="E2445">
        <v>0</v>
      </c>
      <c r="F2445">
        <v>2</v>
      </c>
    </row>
    <row r="2446" spans="1:6">
      <c r="A2446">
        <v>2016</v>
      </c>
      <c r="B2446">
        <v>2017</v>
      </c>
      <c r="C2446" t="s">
        <v>34</v>
      </c>
      <c r="D2446" t="s">
        <v>20</v>
      </c>
      <c r="E2446">
        <v>1</v>
      </c>
      <c r="F2446">
        <v>0</v>
      </c>
    </row>
    <row r="2447" spans="1:6">
      <c r="A2447">
        <v>2016</v>
      </c>
      <c r="B2447">
        <v>2017</v>
      </c>
      <c r="C2447" t="s">
        <v>26</v>
      </c>
      <c r="D2447" t="s">
        <v>22</v>
      </c>
      <c r="E2447">
        <v>3</v>
      </c>
      <c r="F2447">
        <v>1</v>
      </c>
    </row>
    <row r="2448" spans="1:6">
      <c r="A2448">
        <v>2016</v>
      </c>
      <c r="B2448">
        <v>2017</v>
      </c>
      <c r="C2448" t="s">
        <v>35</v>
      </c>
      <c r="D2448" t="s">
        <v>13</v>
      </c>
      <c r="E2448">
        <v>1</v>
      </c>
      <c r="F2448">
        <v>0</v>
      </c>
    </row>
    <row r="2449" spans="1:6">
      <c r="A2449">
        <v>2016</v>
      </c>
      <c r="B2449">
        <v>2017</v>
      </c>
      <c r="C2449" t="s">
        <v>19</v>
      </c>
      <c r="D2449" t="s">
        <v>28</v>
      </c>
      <c r="E2449">
        <v>1</v>
      </c>
      <c r="F2449">
        <v>2</v>
      </c>
    </row>
    <row r="2450" spans="1:6">
      <c r="A2450">
        <v>2016</v>
      </c>
      <c r="B2450">
        <v>2017</v>
      </c>
      <c r="C2450" t="s">
        <v>25</v>
      </c>
      <c r="D2450" t="s">
        <v>17</v>
      </c>
      <c r="E2450">
        <v>4</v>
      </c>
      <c r="F2450">
        <v>4</v>
      </c>
    </row>
    <row r="2451" spans="1:6">
      <c r="A2451">
        <v>2016</v>
      </c>
      <c r="B2451">
        <v>2017</v>
      </c>
      <c r="C2451" t="s">
        <v>11</v>
      </c>
      <c r="D2451" t="s">
        <v>26</v>
      </c>
      <c r="E2451">
        <v>3</v>
      </c>
      <c r="F2451">
        <v>0</v>
      </c>
    </row>
    <row r="2452" spans="1:6">
      <c r="A2452">
        <v>2016</v>
      </c>
      <c r="B2452">
        <v>2017</v>
      </c>
      <c r="C2452" t="s">
        <v>6</v>
      </c>
      <c r="D2452" t="s">
        <v>33</v>
      </c>
      <c r="E2452">
        <v>3</v>
      </c>
      <c r="F2452">
        <v>1</v>
      </c>
    </row>
    <row r="2453" spans="1:6">
      <c r="A2453">
        <v>2016</v>
      </c>
      <c r="B2453">
        <v>2017</v>
      </c>
      <c r="C2453" t="s">
        <v>13</v>
      </c>
      <c r="D2453" t="s">
        <v>34</v>
      </c>
      <c r="E2453">
        <v>6</v>
      </c>
      <c r="F2453">
        <v>0</v>
      </c>
    </row>
    <row r="2454" spans="1:6">
      <c r="A2454">
        <v>2016</v>
      </c>
      <c r="B2454">
        <v>2017</v>
      </c>
      <c r="C2454" t="s">
        <v>7</v>
      </c>
      <c r="D2454" t="s">
        <v>35</v>
      </c>
      <c r="E2454">
        <v>0</v>
      </c>
      <c r="F2454">
        <v>4</v>
      </c>
    </row>
    <row r="2455" spans="1:6">
      <c r="A2455">
        <v>2016</v>
      </c>
      <c r="B2455">
        <v>2017</v>
      </c>
      <c r="C2455" t="s">
        <v>17</v>
      </c>
      <c r="D2455" t="s">
        <v>10</v>
      </c>
      <c r="E2455">
        <v>0</v>
      </c>
      <c r="F2455">
        <v>0</v>
      </c>
    </row>
    <row r="2456" spans="1:6">
      <c r="A2456">
        <v>2016</v>
      </c>
      <c r="B2456">
        <v>2017</v>
      </c>
      <c r="C2456" t="s">
        <v>20</v>
      </c>
      <c r="D2456" t="s">
        <v>12</v>
      </c>
      <c r="E2456">
        <v>2</v>
      </c>
      <c r="F2456">
        <v>1</v>
      </c>
    </row>
    <row r="2457" spans="1:6">
      <c r="A2457">
        <v>2016</v>
      </c>
      <c r="B2457">
        <v>2017</v>
      </c>
      <c r="C2457" t="s">
        <v>22</v>
      </c>
      <c r="D2457" t="s">
        <v>19</v>
      </c>
      <c r="E2457">
        <v>4</v>
      </c>
      <c r="F2457">
        <v>1</v>
      </c>
    </row>
    <row r="2458" spans="1:6">
      <c r="A2458">
        <v>2016</v>
      </c>
      <c r="B2458">
        <v>2017</v>
      </c>
      <c r="C2458" t="s">
        <v>28</v>
      </c>
      <c r="D2458" t="s">
        <v>25</v>
      </c>
      <c r="E2458">
        <v>1</v>
      </c>
      <c r="F2458">
        <v>3</v>
      </c>
    </row>
    <row r="2459" spans="1:6">
      <c r="A2459">
        <v>2016</v>
      </c>
      <c r="B2459">
        <v>2017</v>
      </c>
      <c r="C2459" t="s">
        <v>21</v>
      </c>
      <c r="D2459" t="s">
        <v>8</v>
      </c>
      <c r="E2459">
        <v>2</v>
      </c>
      <c r="F2459">
        <v>0</v>
      </c>
    </row>
    <row r="2460" spans="1:6">
      <c r="A2460">
        <v>2016</v>
      </c>
      <c r="B2460">
        <v>2017</v>
      </c>
      <c r="C2460" t="s">
        <v>10</v>
      </c>
      <c r="D2460" t="s">
        <v>13</v>
      </c>
      <c r="E2460">
        <v>1</v>
      </c>
      <c r="F2460">
        <v>5</v>
      </c>
    </row>
    <row r="2461" spans="1:6">
      <c r="A2461">
        <v>2016</v>
      </c>
      <c r="B2461">
        <v>2017</v>
      </c>
      <c r="C2461" t="s">
        <v>33</v>
      </c>
      <c r="D2461" t="s">
        <v>20</v>
      </c>
      <c r="E2461">
        <v>0</v>
      </c>
      <c r="F2461">
        <v>2</v>
      </c>
    </row>
    <row r="2462" spans="1:6">
      <c r="A2462">
        <v>2016</v>
      </c>
      <c r="B2462">
        <v>2017</v>
      </c>
      <c r="C2462" t="s">
        <v>34</v>
      </c>
      <c r="D2462" t="s">
        <v>17</v>
      </c>
      <c r="E2462">
        <v>1</v>
      </c>
      <c r="F2462">
        <v>1</v>
      </c>
    </row>
    <row r="2463" spans="1:6">
      <c r="A2463">
        <v>2016</v>
      </c>
      <c r="B2463">
        <v>2017</v>
      </c>
      <c r="C2463" t="s">
        <v>26</v>
      </c>
      <c r="D2463" t="s">
        <v>7</v>
      </c>
      <c r="E2463">
        <v>1</v>
      </c>
      <c r="F2463">
        <v>0</v>
      </c>
    </row>
    <row r="2464" spans="1:6">
      <c r="A2464">
        <v>2016</v>
      </c>
      <c r="B2464">
        <v>2017</v>
      </c>
      <c r="C2464" t="s">
        <v>6</v>
      </c>
      <c r="D2464" t="s">
        <v>21</v>
      </c>
      <c r="E2464">
        <v>3</v>
      </c>
      <c r="F2464">
        <v>0</v>
      </c>
    </row>
    <row r="2465" spans="1:6">
      <c r="A2465">
        <v>2016</v>
      </c>
      <c r="B2465">
        <v>2017</v>
      </c>
      <c r="C2465" t="s">
        <v>12</v>
      </c>
      <c r="D2465" t="s">
        <v>28</v>
      </c>
      <c r="E2465">
        <v>0</v>
      </c>
      <c r="F2465">
        <v>0</v>
      </c>
    </row>
    <row r="2466" spans="1:6">
      <c r="A2466">
        <v>2016</v>
      </c>
      <c r="B2466">
        <v>2017</v>
      </c>
      <c r="C2466" t="s">
        <v>8</v>
      </c>
      <c r="D2466" t="s">
        <v>11</v>
      </c>
      <c r="E2466">
        <v>1</v>
      </c>
      <c r="F2466">
        <v>3</v>
      </c>
    </row>
    <row r="2467" spans="1:6">
      <c r="A2467">
        <v>2016</v>
      </c>
      <c r="B2467">
        <v>2017</v>
      </c>
      <c r="C2467" t="s">
        <v>19</v>
      </c>
      <c r="D2467" t="s">
        <v>25</v>
      </c>
      <c r="E2467">
        <v>1</v>
      </c>
      <c r="F2467">
        <v>2</v>
      </c>
    </row>
    <row r="2468" spans="1:6">
      <c r="A2468">
        <v>2016</v>
      </c>
      <c r="B2468">
        <v>2017</v>
      </c>
      <c r="C2468" t="s">
        <v>35</v>
      </c>
      <c r="D2468" t="s">
        <v>22</v>
      </c>
      <c r="E2468">
        <v>1</v>
      </c>
      <c r="F2468">
        <v>1</v>
      </c>
    </row>
    <row r="2469" spans="1:6">
      <c r="A2469">
        <v>2016</v>
      </c>
      <c r="B2469">
        <v>2017</v>
      </c>
      <c r="C2469" t="s">
        <v>13</v>
      </c>
      <c r="D2469" t="s">
        <v>26</v>
      </c>
      <c r="E2469">
        <v>3</v>
      </c>
      <c r="F2469">
        <v>1</v>
      </c>
    </row>
    <row r="2470" spans="1:6">
      <c r="A2470">
        <v>2016</v>
      </c>
      <c r="B2470">
        <v>2017</v>
      </c>
      <c r="C2470" t="s">
        <v>22</v>
      </c>
      <c r="D2470" t="s">
        <v>33</v>
      </c>
      <c r="E2470">
        <v>2</v>
      </c>
      <c r="F2470">
        <v>0</v>
      </c>
    </row>
    <row r="2471" spans="1:6">
      <c r="A2471">
        <v>2016</v>
      </c>
      <c r="B2471">
        <v>2017</v>
      </c>
      <c r="C2471" t="s">
        <v>25</v>
      </c>
      <c r="D2471" t="s">
        <v>12</v>
      </c>
      <c r="E2471">
        <v>2</v>
      </c>
      <c r="F2471">
        <v>3</v>
      </c>
    </row>
    <row r="2472" spans="1:6">
      <c r="A2472">
        <v>2016</v>
      </c>
      <c r="B2472">
        <v>2017</v>
      </c>
      <c r="C2472" t="s">
        <v>7</v>
      </c>
      <c r="D2472" t="s">
        <v>6</v>
      </c>
      <c r="E2472">
        <v>0</v>
      </c>
      <c r="F2472">
        <v>1</v>
      </c>
    </row>
    <row r="2473" spans="1:6">
      <c r="A2473">
        <v>2016</v>
      </c>
      <c r="B2473">
        <v>2017</v>
      </c>
      <c r="C2473" t="s">
        <v>28</v>
      </c>
      <c r="D2473" t="s">
        <v>34</v>
      </c>
      <c r="E2473">
        <v>1</v>
      </c>
      <c r="F2473">
        <v>0</v>
      </c>
    </row>
    <row r="2474" spans="1:6">
      <c r="A2474">
        <v>2016</v>
      </c>
      <c r="B2474">
        <v>2017</v>
      </c>
      <c r="C2474" t="s">
        <v>20</v>
      </c>
      <c r="D2474" t="s">
        <v>21</v>
      </c>
      <c r="E2474">
        <v>3</v>
      </c>
      <c r="F2474">
        <v>3</v>
      </c>
    </row>
    <row r="2475" spans="1:6">
      <c r="A2475">
        <v>2016</v>
      </c>
      <c r="B2475">
        <v>2017</v>
      </c>
      <c r="C2475" t="s">
        <v>19</v>
      </c>
      <c r="D2475" t="s">
        <v>10</v>
      </c>
      <c r="E2475">
        <v>2</v>
      </c>
      <c r="F2475">
        <v>1</v>
      </c>
    </row>
    <row r="2476" spans="1:6">
      <c r="A2476">
        <v>2016</v>
      </c>
      <c r="B2476">
        <v>2017</v>
      </c>
      <c r="C2476" t="s">
        <v>17</v>
      </c>
      <c r="D2476" t="s">
        <v>8</v>
      </c>
      <c r="E2476">
        <v>2</v>
      </c>
      <c r="F2476">
        <v>1</v>
      </c>
    </row>
    <row r="2477" spans="1:6">
      <c r="A2477">
        <v>2016</v>
      </c>
      <c r="B2477">
        <v>2017</v>
      </c>
      <c r="C2477" t="s">
        <v>11</v>
      </c>
      <c r="D2477" t="s">
        <v>35</v>
      </c>
      <c r="E2477">
        <v>1</v>
      </c>
      <c r="F2477">
        <v>1</v>
      </c>
    </row>
    <row r="2478" spans="1:6">
      <c r="A2478">
        <v>2016</v>
      </c>
      <c r="B2478">
        <v>2017</v>
      </c>
      <c r="C2478" t="s">
        <v>35</v>
      </c>
      <c r="D2478" t="s">
        <v>28</v>
      </c>
      <c r="E2478">
        <v>2</v>
      </c>
      <c r="F2478">
        <v>1</v>
      </c>
    </row>
    <row r="2479" spans="1:6">
      <c r="A2479">
        <v>2016</v>
      </c>
      <c r="B2479">
        <v>2017</v>
      </c>
      <c r="C2479" t="s">
        <v>6</v>
      </c>
      <c r="D2479" t="s">
        <v>11</v>
      </c>
      <c r="E2479">
        <v>1</v>
      </c>
      <c r="F2479">
        <v>1</v>
      </c>
    </row>
    <row r="2480" spans="1:6">
      <c r="A2480">
        <v>2016</v>
      </c>
      <c r="B2480">
        <v>2017</v>
      </c>
      <c r="C2480" t="s">
        <v>21</v>
      </c>
      <c r="D2480" t="s">
        <v>7</v>
      </c>
      <c r="E2480">
        <v>2</v>
      </c>
      <c r="F2480">
        <v>0</v>
      </c>
    </row>
    <row r="2481" spans="1:6">
      <c r="A2481">
        <v>2016</v>
      </c>
      <c r="B2481">
        <v>2017</v>
      </c>
      <c r="C2481" t="s">
        <v>33</v>
      </c>
      <c r="D2481" t="s">
        <v>17</v>
      </c>
      <c r="E2481">
        <v>1</v>
      </c>
      <c r="F2481">
        <v>2</v>
      </c>
    </row>
    <row r="2482" spans="1:6">
      <c r="A2482">
        <v>2016</v>
      </c>
      <c r="B2482">
        <v>2017</v>
      </c>
      <c r="C2482" t="s">
        <v>34</v>
      </c>
      <c r="D2482" t="s">
        <v>19</v>
      </c>
      <c r="E2482">
        <v>2</v>
      </c>
      <c r="F2482">
        <v>2</v>
      </c>
    </row>
    <row r="2483" spans="1:6">
      <c r="A2483">
        <v>2016</v>
      </c>
      <c r="B2483">
        <v>2017</v>
      </c>
      <c r="C2483" t="s">
        <v>26</v>
      </c>
      <c r="D2483" t="s">
        <v>20</v>
      </c>
      <c r="E2483">
        <v>1</v>
      </c>
      <c r="F2483">
        <v>0</v>
      </c>
    </row>
    <row r="2484" spans="1:6">
      <c r="A2484">
        <v>2016</v>
      </c>
      <c r="B2484">
        <v>2017</v>
      </c>
      <c r="C2484" t="s">
        <v>12</v>
      </c>
      <c r="D2484" t="s">
        <v>13</v>
      </c>
      <c r="E2484">
        <v>2</v>
      </c>
      <c r="F2484">
        <v>0</v>
      </c>
    </row>
    <row r="2485" spans="1:6">
      <c r="A2485">
        <v>2016</v>
      </c>
      <c r="B2485">
        <v>2017</v>
      </c>
      <c r="C2485" t="s">
        <v>10</v>
      </c>
      <c r="D2485" t="s">
        <v>25</v>
      </c>
      <c r="E2485">
        <v>0</v>
      </c>
      <c r="F2485">
        <v>0</v>
      </c>
    </row>
    <row r="2486" spans="1:6">
      <c r="A2486">
        <v>2016</v>
      </c>
      <c r="B2486">
        <v>2017</v>
      </c>
      <c r="C2486" t="s">
        <v>8</v>
      </c>
      <c r="D2486" t="s">
        <v>22</v>
      </c>
      <c r="E2486">
        <v>4</v>
      </c>
      <c r="F2486">
        <v>0</v>
      </c>
    </row>
    <row r="2487" spans="1:6">
      <c r="A2487">
        <v>2016</v>
      </c>
      <c r="B2487">
        <v>2017</v>
      </c>
      <c r="C2487" t="s">
        <v>22</v>
      </c>
      <c r="D2487" t="s">
        <v>7</v>
      </c>
      <c r="E2487">
        <v>0</v>
      </c>
      <c r="F2487">
        <v>0</v>
      </c>
    </row>
    <row r="2488" spans="1:6">
      <c r="A2488">
        <v>2016</v>
      </c>
      <c r="B2488">
        <v>2017</v>
      </c>
      <c r="C2488" t="s">
        <v>11</v>
      </c>
      <c r="D2488" t="s">
        <v>33</v>
      </c>
      <c r="E2488">
        <v>2</v>
      </c>
      <c r="F2488">
        <v>1</v>
      </c>
    </row>
    <row r="2489" spans="1:6">
      <c r="A2489">
        <v>2016</v>
      </c>
      <c r="B2489">
        <v>2017</v>
      </c>
      <c r="C2489" t="s">
        <v>28</v>
      </c>
      <c r="D2489" t="s">
        <v>8</v>
      </c>
      <c r="E2489">
        <v>1</v>
      </c>
      <c r="F2489">
        <v>1</v>
      </c>
    </row>
    <row r="2490" spans="1:6">
      <c r="A2490">
        <v>2016</v>
      </c>
      <c r="B2490">
        <v>2017</v>
      </c>
      <c r="C2490" t="s">
        <v>17</v>
      </c>
      <c r="D2490" t="s">
        <v>26</v>
      </c>
      <c r="E2490">
        <v>2</v>
      </c>
      <c r="F2490">
        <v>1</v>
      </c>
    </row>
    <row r="2491" spans="1:6">
      <c r="A2491">
        <v>2016</v>
      </c>
      <c r="B2491">
        <v>2017</v>
      </c>
      <c r="C2491" t="s">
        <v>20</v>
      </c>
      <c r="D2491" t="s">
        <v>6</v>
      </c>
      <c r="E2491">
        <v>2</v>
      </c>
      <c r="F2491">
        <v>2</v>
      </c>
    </row>
    <row r="2492" spans="1:6">
      <c r="A2492">
        <v>2016</v>
      </c>
      <c r="B2492">
        <v>2017</v>
      </c>
      <c r="C2492" t="s">
        <v>19</v>
      </c>
      <c r="D2492" t="s">
        <v>12</v>
      </c>
      <c r="E2492">
        <v>2</v>
      </c>
      <c r="F2492">
        <v>1</v>
      </c>
    </row>
    <row r="2493" spans="1:6">
      <c r="A2493">
        <v>2016</v>
      </c>
      <c r="B2493">
        <v>2017</v>
      </c>
      <c r="C2493" t="s">
        <v>25</v>
      </c>
      <c r="D2493" t="s">
        <v>34</v>
      </c>
      <c r="E2493">
        <v>2</v>
      </c>
      <c r="F2493">
        <v>1</v>
      </c>
    </row>
    <row r="2494" spans="1:6">
      <c r="A2494">
        <v>2016</v>
      </c>
      <c r="B2494">
        <v>2017</v>
      </c>
      <c r="C2494" t="s">
        <v>10</v>
      </c>
      <c r="D2494" t="s">
        <v>35</v>
      </c>
      <c r="E2494">
        <v>0</v>
      </c>
      <c r="F2494">
        <v>1</v>
      </c>
    </row>
    <row r="2495" spans="1:6">
      <c r="A2495">
        <v>2016</v>
      </c>
      <c r="B2495">
        <v>2017</v>
      </c>
      <c r="C2495" t="s">
        <v>12</v>
      </c>
      <c r="D2495" t="s">
        <v>17</v>
      </c>
      <c r="E2495">
        <v>0</v>
      </c>
      <c r="F2495">
        <v>3</v>
      </c>
    </row>
    <row r="2496" spans="1:6">
      <c r="A2496">
        <v>2016</v>
      </c>
      <c r="B2496">
        <v>2017</v>
      </c>
      <c r="C2496" t="s">
        <v>33</v>
      </c>
      <c r="D2496" t="s">
        <v>13</v>
      </c>
      <c r="E2496">
        <v>3</v>
      </c>
      <c r="F2496">
        <v>3</v>
      </c>
    </row>
    <row r="2497" spans="1:6">
      <c r="A2497">
        <v>2016</v>
      </c>
      <c r="B2497">
        <v>2017</v>
      </c>
      <c r="C2497" t="s">
        <v>34</v>
      </c>
      <c r="D2497" t="s">
        <v>10</v>
      </c>
      <c r="E2497">
        <v>3</v>
      </c>
      <c r="F2497">
        <v>1</v>
      </c>
    </row>
    <row r="2498" spans="1:6">
      <c r="A2498">
        <v>2016</v>
      </c>
      <c r="B2498">
        <v>2017</v>
      </c>
      <c r="C2498" t="s">
        <v>26</v>
      </c>
      <c r="D2498" t="s">
        <v>28</v>
      </c>
      <c r="E2498">
        <v>2</v>
      </c>
      <c r="F2498">
        <v>1</v>
      </c>
    </row>
    <row r="2499" spans="1:6">
      <c r="A2499">
        <v>2016</v>
      </c>
      <c r="B2499">
        <v>2017</v>
      </c>
      <c r="C2499" t="s">
        <v>6</v>
      </c>
      <c r="D2499" t="s">
        <v>22</v>
      </c>
      <c r="E2499">
        <v>2</v>
      </c>
      <c r="F2499">
        <v>0</v>
      </c>
    </row>
    <row r="2500" spans="1:6">
      <c r="A2500">
        <v>2016</v>
      </c>
      <c r="B2500">
        <v>2017</v>
      </c>
      <c r="C2500" t="s">
        <v>35</v>
      </c>
      <c r="D2500" t="s">
        <v>19</v>
      </c>
      <c r="E2500">
        <v>3</v>
      </c>
      <c r="F2500">
        <v>1</v>
      </c>
    </row>
    <row r="2501" spans="1:6">
      <c r="A2501">
        <v>2016</v>
      </c>
      <c r="B2501">
        <v>2017</v>
      </c>
      <c r="C2501" t="s">
        <v>8</v>
      </c>
      <c r="D2501" t="s">
        <v>25</v>
      </c>
      <c r="E2501">
        <v>3</v>
      </c>
      <c r="F2501">
        <v>0</v>
      </c>
    </row>
    <row r="2502" spans="1:6">
      <c r="A2502">
        <v>2016</v>
      </c>
      <c r="B2502">
        <v>2017</v>
      </c>
      <c r="C2502" t="s">
        <v>22</v>
      </c>
      <c r="D2502" t="s">
        <v>20</v>
      </c>
      <c r="E2502">
        <v>0</v>
      </c>
      <c r="F2502">
        <v>0</v>
      </c>
    </row>
    <row r="2503" spans="1:6">
      <c r="A2503">
        <v>2016</v>
      </c>
      <c r="B2503">
        <v>2017</v>
      </c>
      <c r="C2503" t="s">
        <v>25</v>
      </c>
      <c r="D2503" t="s">
        <v>33</v>
      </c>
      <c r="E2503">
        <v>2</v>
      </c>
      <c r="F2503">
        <v>0</v>
      </c>
    </row>
    <row r="2504" spans="1:6">
      <c r="A2504">
        <v>2016</v>
      </c>
      <c r="B2504">
        <v>2017</v>
      </c>
      <c r="C2504" t="s">
        <v>28</v>
      </c>
      <c r="D2504" t="s">
        <v>6</v>
      </c>
      <c r="E2504">
        <v>1</v>
      </c>
      <c r="F2504">
        <v>3</v>
      </c>
    </row>
    <row r="2505" spans="1:6">
      <c r="A2505">
        <v>2016</v>
      </c>
      <c r="B2505">
        <v>2017</v>
      </c>
      <c r="C2505" t="s">
        <v>19</v>
      </c>
      <c r="D2505" t="s">
        <v>26</v>
      </c>
      <c r="E2505">
        <v>1</v>
      </c>
      <c r="F2505">
        <v>3</v>
      </c>
    </row>
    <row r="2506" spans="1:6">
      <c r="A2506">
        <v>2016</v>
      </c>
      <c r="B2506">
        <v>2017</v>
      </c>
      <c r="C2506" t="s">
        <v>17</v>
      </c>
      <c r="D2506" t="s">
        <v>21</v>
      </c>
      <c r="E2506">
        <v>1</v>
      </c>
      <c r="F2506">
        <v>0</v>
      </c>
    </row>
    <row r="2507" spans="1:6">
      <c r="A2507">
        <v>2016</v>
      </c>
      <c r="B2507">
        <v>2017</v>
      </c>
      <c r="C2507" t="s">
        <v>11</v>
      </c>
      <c r="D2507" t="s">
        <v>7</v>
      </c>
      <c r="E2507">
        <v>3</v>
      </c>
      <c r="F2507">
        <v>0</v>
      </c>
    </row>
    <row r="2508" spans="1:6">
      <c r="A2508">
        <v>2016</v>
      </c>
      <c r="B2508">
        <v>2017</v>
      </c>
      <c r="C2508" t="s">
        <v>21</v>
      </c>
      <c r="D2508" t="s">
        <v>22</v>
      </c>
      <c r="E2508">
        <v>3</v>
      </c>
      <c r="F2508">
        <v>0</v>
      </c>
    </row>
    <row r="2509" spans="1:6">
      <c r="A2509">
        <v>2016</v>
      </c>
      <c r="B2509">
        <v>2017</v>
      </c>
      <c r="C2509" t="s">
        <v>6</v>
      </c>
      <c r="D2509" t="s">
        <v>17</v>
      </c>
      <c r="E2509">
        <v>1</v>
      </c>
      <c r="F2509">
        <v>1</v>
      </c>
    </row>
    <row r="2510" spans="1:6">
      <c r="A2510">
        <v>2016</v>
      </c>
      <c r="B2510">
        <v>2017</v>
      </c>
      <c r="C2510" t="s">
        <v>12</v>
      </c>
      <c r="D2510" t="s">
        <v>34</v>
      </c>
      <c r="E2510">
        <v>3</v>
      </c>
      <c r="F2510">
        <v>2</v>
      </c>
    </row>
    <row r="2511" spans="1:6">
      <c r="A2511">
        <v>2016</v>
      </c>
      <c r="B2511">
        <v>2017</v>
      </c>
      <c r="C2511" t="s">
        <v>7</v>
      </c>
      <c r="D2511" t="s">
        <v>13</v>
      </c>
      <c r="E2511">
        <v>2</v>
      </c>
      <c r="F2511">
        <v>5</v>
      </c>
    </row>
    <row r="2512" spans="1:6">
      <c r="A2512">
        <v>2016</v>
      </c>
      <c r="B2512">
        <v>2017</v>
      </c>
      <c r="C2512" t="s">
        <v>33</v>
      </c>
      <c r="D2512" t="s">
        <v>28</v>
      </c>
      <c r="E2512">
        <v>0</v>
      </c>
      <c r="F2512">
        <v>2</v>
      </c>
    </row>
    <row r="2513" spans="1:6">
      <c r="A2513">
        <v>2016</v>
      </c>
      <c r="B2513">
        <v>2017</v>
      </c>
      <c r="C2513" t="s">
        <v>26</v>
      </c>
      <c r="D2513" t="s">
        <v>10</v>
      </c>
      <c r="E2513">
        <v>0</v>
      </c>
      <c r="F2513">
        <v>3</v>
      </c>
    </row>
    <row r="2514" spans="1:6">
      <c r="A2514">
        <v>2016</v>
      </c>
      <c r="B2514">
        <v>2017</v>
      </c>
      <c r="C2514" t="s">
        <v>20</v>
      </c>
      <c r="D2514" t="s">
        <v>11</v>
      </c>
      <c r="E2514">
        <v>1</v>
      </c>
      <c r="F2514">
        <v>0</v>
      </c>
    </row>
    <row r="2515" spans="1:6">
      <c r="A2515">
        <v>2016</v>
      </c>
      <c r="B2515">
        <v>2017</v>
      </c>
      <c r="C2515" t="s">
        <v>35</v>
      </c>
      <c r="D2515" t="s">
        <v>25</v>
      </c>
      <c r="E2515">
        <v>3</v>
      </c>
      <c r="F2515">
        <v>1</v>
      </c>
    </row>
    <row r="2516" spans="1:6">
      <c r="A2516">
        <v>2016</v>
      </c>
      <c r="B2516">
        <v>2017</v>
      </c>
      <c r="C2516" t="s">
        <v>8</v>
      </c>
      <c r="D2516" t="s">
        <v>19</v>
      </c>
      <c r="E2516">
        <v>3</v>
      </c>
      <c r="F2516">
        <v>1</v>
      </c>
    </row>
    <row r="2517" spans="1:6">
      <c r="A2517">
        <v>2016</v>
      </c>
      <c r="B2517">
        <v>2017</v>
      </c>
      <c r="C2517" t="s">
        <v>12</v>
      </c>
      <c r="D2517" t="s">
        <v>35</v>
      </c>
      <c r="E2517">
        <v>2</v>
      </c>
      <c r="F2517">
        <v>3</v>
      </c>
    </row>
    <row r="2518" spans="1:6">
      <c r="A2518">
        <v>2016</v>
      </c>
      <c r="B2518">
        <v>2017</v>
      </c>
      <c r="C2518" t="s">
        <v>22</v>
      </c>
      <c r="D2518" t="s">
        <v>11</v>
      </c>
      <c r="E2518">
        <v>1</v>
      </c>
      <c r="F2518">
        <v>2</v>
      </c>
    </row>
    <row r="2519" spans="1:6">
      <c r="A2519">
        <v>2016</v>
      </c>
      <c r="B2519">
        <v>2017</v>
      </c>
      <c r="C2519" t="s">
        <v>25</v>
      </c>
      <c r="D2519" t="s">
        <v>26</v>
      </c>
      <c r="E2519">
        <v>4</v>
      </c>
      <c r="F2519">
        <v>2</v>
      </c>
    </row>
    <row r="2520" spans="1:6">
      <c r="A2520">
        <v>2016</v>
      </c>
      <c r="B2520">
        <v>2017</v>
      </c>
      <c r="C2520" t="s">
        <v>10</v>
      </c>
      <c r="D2520" t="s">
        <v>8</v>
      </c>
      <c r="E2520">
        <v>0</v>
      </c>
      <c r="F2520">
        <v>1</v>
      </c>
    </row>
    <row r="2521" spans="1:6">
      <c r="A2521">
        <v>2016</v>
      </c>
      <c r="B2521">
        <v>2017</v>
      </c>
      <c r="C2521" t="s">
        <v>28</v>
      </c>
      <c r="D2521" t="s">
        <v>21</v>
      </c>
      <c r="E2521">
        <v>0</v>
      </c>
      <c r="F2521">
        <v>0</v>
      </c>
    </row>
    <row r="2522" spans="1:6">
      <c r="A2522">
        <v>2016</v>
      </c>
      <c r="B2522">
        <v>2017</v>
      </c>
      <c r="C2522" t="s">
        <v>17</v>
      </c>
      <c r="D2522" t="s">
        <v>7</v>
      </c>
      <c r="E2522">
        <v>2</v>
      </c>
      <c r="F2522">
        <v>2</v>
      </c>
    </row>
    <row r="2523" spans="1:6">
      <c r="A2523">
        <v>2016</v>
      </c>
      <c r="B2523">
        <v>2017</v>
      </c>
      <c r="C2523" t="s">
        <v>19</v>
      </c>
      <c r="D2523" t="s">
        <v>20</v>
      </c>
      <c r="E2523">
        <v>1</v>
      </c>
      <c r="F2523">
        <v>2</v>
      </c>
    </row>
    <row r="2524" spans="1:6">
      <c r="A2524">
        <v>2016</v>
      </c>
      <c r="B2524">
        <v>2017</v>
      </c>
      <c r="C2524" t="s">
        <v>26</v>
      </c>
      <c r="D2524" t="s">
        <v>35</v>
      </c>
      <c r="E2524">
        <v>1</v>
      </c>
      <c r="F2524">
        <v>4</v>
      </c>
    </row>
    <row r="2525" spans="1:6">
      <c r="A2525">
        <v>2016</v>
      </c>
      <c r="B2525">
        <v>2017</v>
      </c>
      <c r="C2525" t="s">
        <v>22</v>
      </c>
      <c r="D2525" t="s">
        <v>17</v>
      </c>
      <c r="E2525">
        <v>1</v>
      </c>
      <c r="F2525">
        <v>1</v>
      </c>
    </row>
    <row r="2526" spans="1:6">
      <c r="A2526">
        <v>2016</v>
      </c>
      <c r="B2526">
        <v>2017</v>
      </c>
      <c r="C2526" t="s">
        <v>11</v>
      </c>
      <c r="D2526" t="s">
        <v>28</v>
      </c>
      <c r="E2526">
        <v>0</v>
      </c>
      <c r="F2526">
        <v>0</v>
      </c>
    </row>
    <row r="2527" spans="1:6">
      <c r="A2527">
        <v>2016</v>
      </c>
      <c r="B2527">
        <v>2017</v>
      </c>
      <c r="C2527" t="s">
        <v>33</v>
      </c>
      <c r="D2527" t="s">
        <v>10</v>
      </c>
      <c r="E2527">
        <v>1</v>
      </c>
      <c r="F2527">
        <v>1</v>
      </c>
    </row>
    <row r="2528" spans="1:6">
      <c r="A2528">
        <v>2016</v>
      </c>
      <c r="B2528">
        <v>2017</v>
      </c>
      <c r="C2528" t="s">
        <v>20</v>
      </c>
      <c r="D2528" t="s">
        <v>13</v>
      </c>
      <c r="E2528">
        <v>2</v>
      </c>
      <c r="F2528">
        <v>1</v>
      </c>
    </row>
    <row r="2529" spans="1:6">
      <c r="A2529">
        <v>2016</v>
      </c>
      <c r="B2529">
        <v>2017</v>
      </c>
      <c r="C2529" t="s">
        <v>6</v>
      </c>
      <c r="D2529" t="s">
        <v>12</v>
      </c>
      <c r="E2529">
        <v>2</v>
      </c>
      <c r="F2529">
        <v>1</v>
      </c>
    </row>
    <row r="2530" spans="1:6">
      <c r="A2530">
        <v>2016</v>
      </c>
      <c r="B2530">
        <v>2017</v>
      </c>
      <c r="C2530" t="s">
        <v>8</v>
      </c>
      <c r="D2530" t="s">
        <v>34</v>
      </c>
      <c r="E2530">
        <v>3</v>
      </c>
      <c r="F2530">
        <v>1</v>
      </c>
    </row>
    <row r="2531" spans="1:6">
      <c r="A2531">
        <v>2016</v>
      </c>
      <c r="B2531">
        <v>2017</v>
      </c>
      <c r="C2531" t="s">
        <v>21</v>
      </c>
      <c r="D2531" t="s">
        <v>25</v>
      </c>
      <c r="E2531">
        <v>2</v>
      </c>
      <c r="F2531">
        <v>1</v>
      </c>
    </row>
    <row r="2532" spans="1:6">
      <c r="A2532">
        <v>2016</v>
      </c>
      <c r="B2532">
        <v>2017</v>
      </c>
      <c r="C2532" t="s">
        <v>25</v>
      </c>
      <c r="D2532" t="s">
        <v>6</v>
      </c>
      <c r="E2532">
        <v>1</v>
      </c>
      <c r="F2532">
        <v>3</v>
      </c>
    </row>
    <row r="2533" spans="1:6">
      <c r="A2533">
        <v>2016</v>
      </c>
      <c r="B2533">
        <v>2017</v>
      </c>
      <c r="C2533" t="s">
        <v>12</v>
      </c>
      <c r="D2533" t="s">
        <v>26</v>
      </c>
      <c r="E2533">
        <v>1</v>
      </c>
      <c r="F2533">
        <v>1</v>
      </c>
    </row>
    <row r="2534" spans="1:6">
      <c r="A2534">
        <v>2016</v>
      </c>
      <c r="B2534">
        <v>2017</v>
      </c>
      <c r="C2534" t="s">
        <v>10</v>
      </c>
      <c r="D2534" t="s">
        <v>21</v>
      </c>
      <c r="E2534">
        <v>2</v>
      </c>
      <c r="F2534">
        <v>3</v>
      </c>
    </row>
    <row r="2535" spans="1:6">
      <c r="A2535">
        <v>2016</v>
      </c>
      <c r="B2535">
        <v>2017</v>
      </c>
      <c r="C2535" t="s">
        <v>19</v>
      </c>
      <c r="D2535" t="s">
        <v>33</v>
      </c>
      <c r="E2535">
        <v>2</v>
      </c>
      <c r="F2535">
        <v>1</v>
      </c>
    </row>
    <row r="2536" spans="1:6">
      <c r="A2536">
        <v>2016</v>
      </c>
      <c r="B2536">
        <v>2017</v>
      </c>
      <c r="C2536" t="s">
        <v>17</v>
      </c>
      <c r="D2536" t="s">
        <v>11</v>
      </c>
      <c r="E2536">
        <v>4</v>
      </c>
      <c r="F2536">
        <v>0</v>
      </c>
    </row>
    <row r="2537" spans="1:6">
      <c r="A2537">
        <v>2016</v>
      </c>
      <c r="B2537">
        <v>2017</v>
      </c>
      <c r="C2537" t="s">
        <v>34</v>
      </c>
      <c r="D2537" t="s">
        <v>7</v>
      </c>
      <c r="E2537">
        <v>0</v>
      </c>
      <c r="F2537">
        <v>2</v>
      </c>
    </row>
    <row r="2538" spans="1:6">
      <c r="A2538">
        <v>2016</v>
      </c>
      <c r="B2538">
        <v>2017</v>
      </c>
      <c r="C2538" t="s">
        <v>28</v>
      </c>
      <c r="D2538" t="s">
        <v>20</v>
      </c>
      <c r="E2538">
        <v>1</v>
      </c>
      <c r="F2538">
        <v>1</v>
      </c>
    </row>
    <row r="2539" spans="1:6">
      <c r="A2539">
        <v>2016</v>
      </c>
      <c r="B2539">
        <v>2017</v>
      </c>
      <c r="C2539" t="s">
        <v>20</v>
      </c>
      <c r="D2539" t="s">
        <v>17</v>
      </c>
      <c r="E2539">
        <v>0</v>
      </c>
      <c r="F2539">
        <v>0</v>
      </c>
    </row>
    <row r="2540" spans="1:6">
      <c r="A2540">
        <v>2016</v>
      </c>
      <c r="B2540">
        <v>2017</v>
      </c>
      <c r="C2540" t="s">
        <v>6</v>
      </c>
      <c r="D2540" t="s">
        <v>10</v>
      </c>
      <c r="E2540">
        <v>5</v>
      </c>
      <c r="F2540">
        <v>0</v>
      </c>
    </row>
    <row r="2541" spans="1:6">
      <c r="A2541">
        <v>2016</v>
      </c>
      <c r="B2541">
        <v>2017</v>
      </c>
      <c r="C2541" t="s">
        <v>7</v>
      </c>
      <c r="D2541" t="s">
        <v>28</v>
      </c>
      <c r="E2541">
        <v>1</v>
      </c>
      <c r="F2541">
        <v>0</v>
      </c>
    </row>
    <row r="2542" spans="1:6">
      <c r="A2542">
        <v>2016</v>
      </c>
      <c r="B2542">
        <v>2017</v>
      </c>
      <c r="C2542" t="s">
        <v>33</v>
      </c>
      <c r="D2542" t="s">
        <v>35</v>
      </c>
      <c r="E2542">
        <v>1</v>
      </c>
      <c r="F2542">
        <v>0</v>
      </c>
    </row>
    <row r="2543" spans="1:6">
      <c r="A2543">
        <v>2016</v>
      </c>
      <c r="B2543">
        <v>2017</v>
      </c>
      <c r="C2543" t="s">
        <v>26</v>
      </c>
      <c r="D2543" t="s">
        <v>34</v>
      </c>
      <c r="E2543">
        <v>1</v>
      </c>
      <c r="F2543">
        <v>0</v>
      </c>
    </row>
    <row r="2544" spans="1:6">
      <c r="A2544">
        <v>2016</v>
      </c>
      <c r="B2544">
        <v>2017</v>
      </c>
      <c r="C2544" t="s">
        <v>21</v>
      </c>
      <c r="D2544" t="s">
        <v>19</v>
      </c>
      <c r="E2544">
        <v>0</v>
      </c>
      <c r="F2544">
        <v>1</v>
      </c>
    </row>
    <row r="2545" spans="1:6">
      <c r="A2545">
        <v>2016</v>
      </c>
      <c r="B2545">
        <v>2017</v>
      </c>
      <c r="C2545" t="s">
        <v>22</v>
      </c>
      <c r="D2545" t="s">
        <v>25</v>
      </c>
      <c r="E2545">
        <v>1</v>
      </c>
      <c r="F2545">
        <v>0</v>
      </c>
    </row>
    <row r="2546" spans="1:6">
      <c r="A2546">
        <v>2016</v>
      </c>
      <c r="B2546">
        <v>2017</v>
      </c>
      <c r="C2546" t="s">
        <v>8</v>
      </c>
      <c r="D2546" t="s">
        <v>12</v>
      </c>
      <c r="E2546">
        <v>0</v>
      </c>
      <c r="F2546">
        <v>1</v>
      </c>
    </row>
    <row r="2547" spans="1:6">
      <c r="A2547">
        <v>2016</v>
      </c>
      <c r="B2547">
        <v>2017</v>
      </c>
      <c r="C2547" t="s">
        <v>8</v>
      </c>
      <c r="D2547" t="s">
        <v>26</v>
      </c>
      <c r="E2547">
        <v>1</v>
      </c>
      <c r="F2547">
        <v>1</v>
      </c>
    </row>
    <row r="2548" spans="1:6">
      <c r="A2548">
        <v>2016</v>
      </c>
      <c r="B2548">
        <v>2017</v>
      </c>
      <c r="C2548" t="s">
        <v>25</v>
      </c>
      <c r="D2548" t="s">
        <v>7</v>
      </c>
      <c r="E2548">
        <v>3</v>
      </c>
      <c r="F2548">
        <v>1</v>
      </c>
    </row>
    <row r="2549" spans="1:6">
      <c r="A2549">
        <v>2016</v>
      </c>
      <c r="B2549">
        <v>2017</v>
      </c>
      <c r="C2549" t="s">
        <v>28</v>
      </c>
      <c r="D2549" t="s">
        <v>22</v>
      </c>
      <c r="E2549">
        <v>1</v>
      </c>
      <c r="F2549">
        <v>0</v>
      </c>
    </row>
    <row r="2550" spans="1:6">
      <c r="A2550">
        <v>2016</v>
      </c>
      <c r="B2550">
        <v>2017</v>
      </c>
      <c r="C2550" t="s">
        <v>19</v>
      </c>
      <c r="D2550" t="s">
        <v>11</v>
      </c>
      <c r="E2550">
        <v>1</v>
      </c>
      <c r="F2550">
        <v>1</v>
      </c>
    </row>
    <row r="2551" spans="1:6">
      <c r="A2551">
        <v>2016</v>
      </c>
      <c r="B2551">
        <v>2017</v>
      </c>
      <c r="C2551" t="s">
        <v>10</v>
      </c>
      <c r="D2551" t="s">
        <v>20</v>
      </c>
      <c r="E2551">
        <v>1</v>
      </c>
      <c r="F2551">
        <v>0</v>
      </c>
    </row>
    <row r="2552" spans="1:6">
      <c r="A2552">
        <v>2016</v>
      </c>
      <c r="B2552">
        <v>2017</v>
      </c>
      <c r="C2552" t="s">
        <v>34</v>
      </c>
      <c r="D2552" t="s">
        <v>6</v>
      </c>
      <c r="E2552">
        <v>0</v>
      </c>
      <c r="F2552">
        <v>1</v>
      </c>
    </row>
    <row r="2553" spans="1:6">
      <c r="A2553">
        <v>2016</v>
      </c>
      <c r="B2553">
        <v>2017</v>
      </c>
      <c r="C2553" t="s">
        <v>12</v>
      </c>
      <c r="D2553" t="s">
        <v>33</v>
      </c>
      <c r="E2553">
        <v>1</v>
      </c>
      <c r="F2553">
        <v>2</v>
      </c>
    </row>
    <row r="2554" spans="1:6">
      <c r="A2554">
        <v>2016</v>
      </c>
      <c r="B2554">
        <v>2017</v>
      </c>
      <c r="C2554" t="s">
        <v>13</v>
      </c>
      <c r="D2554" t="s">
        <v>28</v>
      </c>
      <c r="E2554">
        <v>1</v>
      </c>
      <c r="F2554">
        <v>1</v>
      </c>
    </row>
    <row r="2555" spans="1:6">
      <c r="A2555">
        <v>2016</v>
      </c>
      <c r="B2555">
        <v>2017</v>
      </c>
      <c r="C2555" t="s">
        <v>7</v>
      </c>
      <c r="D2555" t="s">
        <v>8</v>
      </c>
      <c r="E2555">
        <v>2</v>
      </c>
      <c r="F2555">
        <v>1</v>
      </c>
    </row>
    <row r="2556" spans="1:6">
      <c r="A2556">
        <v>2016</v>
      </c>
      <c r="B2556">
        <v>2017</v>
      </c>
      <c r="C2556" t="s">
        <v>20</v>
      </c>
      <c r="D2556" t="s">
        <v>25</v>
      </c>
      <c r="E2556">
        <v>3</v>
      </c>
      <c r="F2556">
        <v>0</v>
      </c>
    </row>
    <row r="2557" spans="1:6">
      <c r="A2557">
        <v>2016</v>
      </c>
      <c r="B2557">
        <v>2017</v>
      </c>
      <c r="C2557" t="s">
        <v>6</v>
      </c>
      <c r="D2557" t="s">
        <v>35</v>
      </c>
      <c r="E2557">
        <v>3</v>
      </c>
      <c r="F2557">
        <v>0</v>
      </c>
    </row>
    <row r="2558" spans="1:6">
      <c r="A2558">
        <v>2016</v>
      </c>
      <c r="B2558">
        <v>2017</v>
      </c>
      <c r="C2558" t="s">
        <v>21</v>
      </c>
      <c r="D2558" t="s">
        <v>34</v>
      </c>
      <c r="E2558">
        <v>2</v>
      </c>
      <c r="F2558">
        <v>0</v>
      </c>
    </row>
    <row r="2559" spans="1:6">
      <c r="A2559">
        <v>2016</v>
      </c>
      <c r="B2559">
        <v>2017</v>
      </c>
      <c r="C2559" t="s">
        <v>11</v>
      </c>
      <c r="D2559" t="s">
        <v>12</v>
      </c>
      <c r="E2559">
        <v>1</v>
      </c>
      <c r="F2559">
        <v>1</v>
      </c>
    </row>
    <row r="2560" spans="1:6">
      <c r="A2560">
        <v>2016</v>
      </c>
      <c r="B2560">
        <v>2017</v>
      </c>
      <c r="C2560" t="s">
        <v>33</v>
      </c>
      <c r="D2560" t="s">
        <v>26</v>
      </c>
      <c r="E2560">
        <v>1</v>
      </c>
      <c r="F2560">
        <v>2</v>
      </c>
    </row>
    <row r="2561" spans="1:6">
      <c r="A2561">
        <v>2016</v>
      </c>
      <c r="B2561">
        <v>2017</v>
      </c>
      <c r="C2561" t="s">
        <v>17</v>
      </c>
      <c r="D2561" t="s">
        <v>19</v>
      </c>
      <c r="E2561">
        <v>1</v>
      </c>
      <c r="F2561">
        <v>1</v>
      </c>
    </row>
    <row r="2562" spans="1:6">
      <c r="A2562">
        <v>2016</v>
      </c>
      <c r="B2562">
        <v>2017</v>
      </c>
      <c r="C2562" t="s">
        <v>26</v>
      </c>
      <c r="D2562" t="s">
        <v>6</v>
      </c>
      <c r="E2562">
        <v>1</v>
      </c>
      <c r="F2562">
        <v>2</v>
      </c>
    </row>
    <row r="2563" spans="1:6">
      <c r="A2563">
        <v>2016</v>
      </c>
      <c r="B2563">
        <v>2017</v>
      </c>
      <c r="C2563" t="s">
        <v>8</v>
      </c>
      <c r="D2563" t="s">
        <v>33</v>
      </c>
      <c r="E2563">
        <v>1</v>
      </c>
      <c r="F2563">
        <v>0</v>
      </c>
    </row>
    <row r="2564" spans="1:6">
      <c r="A2564">
        <v>2016</v>
      </c>
      <c r="B2564">
        <v>2017</v>
      </c>
      <c r="C2564" t="s">
        <v>10</v>
      </c>
      <c r="D2564" t="s">
        <v>7</v>
      </c>
      <c r="E2564">
        <v>1</v>
      </c>
      <c r="F2564">
        <v>0</v>
      </c>
    </row>
    <row r="2565" spans="1:6">
      <c r="A2565">
        <v>2016</v>
      </c>
      <c r="B2565">
        <v>2017</v>
      </c>
      <c r="C2565" t="s">
        <v>28</v>
      </c>
      <c r="D2565" t="s">
        <v>17</v>
      </c>
      <c r="E2565">
        <v>0</v>
      </c>
      <c r="F2565">
        <v>2</v>
      </c>
    </row>
    <row r="2566" spans="1:6">
      <c r="A2566">
        <v>2016</v>
      </c>
      <c r="B2566">
        <v>2017</v>
      </c>
      <c r="C2566" t="s">
        <v>34</v>
      </c>
      <c r="D2566" t="s">
        <v>22</v>
      </c>
      <c r="E2566">
        <v>0</v>
      </c>
      <c r="F2566">
        <v>0</v>
      </c>
    </row>
    <row r="2567" spans="1:6">
      <c r="A2567">
        <v>2016</v>
      </c>
      <c r="B2567">
        <v>2017</v>
      </c>
      <c r="C2567" t="s">
        <v>12</v>
      </c>
      <c r="D2567" t="s">
        <v>21</v>
      </c>
      <c r="E2567">
        <v>3</v>
      </c>
      <c r="F2567">
        <v>1</v>
      </c>
    </row>
    <row r="2568" spans="1:6">
      <c r="A2568">
        <v>2016</v>
      </c>
      <c r="B2568">
        <v>2017</v>
      </c>
      <c r="C2568" t="s">
        <v>25</v>
      </c>
      <c r="D2568" t="s">
        <v>11</v>
      </c>
      <c r="E2568">
        <v>0</v>
      </c>
      <c r="F2568">
        <v>0</v>
      </c>
    </row>
    <row r="2569" spans="1:6">
      <c r="A2569">
        <v>2016</v>
      </c>
      <c r="B2569">
        <v>2017</v>
      </c>
      <c r="C2569" t="s">
        <v>8</v>
      </c>
      <c r="D2569" t="s">
        <v>20</v>
      </c>
      <c r="E2569">
        <v>0</v>
      </c>
      <c r="F2569">
        <v>1</v>
      </c>
    </row>
    <row r="2570" spans="1:6">
      <c r="A2570">
        <v>2016</v>
      </c>
      <c r="B2570">
        <v>2017</v>
      </c>
      <c r="C2570" t="s">
        <v>10</v>
      </c>
      <c r="D2570" t="s">
        <v>28</v>
      </c>
      <c r="E2570">
        <v>1</v>
      </c>
      <c r="F2570">
        <v>2</v>
      </c>
    </row>
    <row r="2571" spans="1:6">
      <c r="A2571">
        <v>2016</v>
      </c>
      <c r="B2571">
        <v>2017</v>
      </c>
      <c r="C2571" t="s">
        <v>33</v>
      </c>
      <c r="D2571" t="s">
        <v>7</v>
      </c>
      <c r="E2571">
        <v>3</v>
      </c>
      <c r="F2571">
        <v>1</v>
      </c>
    </row>
    <row r="2572" spans="1:6">
      <c r="A2572">
        <v>2016</v>
      </c>
      <c r="B2572">
        <v>2017</v>
      </c>
      <c r="C2572" t="s">
        <v>19</v>
      </c>
      <c r="D2572" t="s">
        <v>6</v>
      </c>
      <c r="E2572">
        <v>1</v>
      </c>
      <c r="F2572">
        <v>2</v>
      </c>
    </row>
    <row r="2573" spans="1:6">
      <c r="A2573">
        <v>2016</v>
      </c>
      <c r="B2573">
        <v>2017</v>
      </c>
      <c r="C2573" t="s">
        <v>34</v>
      </c>
      <c r="D2573" t="s">
        <v>11</v>
      </c>
      <c r="E2573">
        <v>1</v>
      </c>
      <c r="F2573">
        <v>6</v>
      </c>
    </row>
    <row r="2574" spans="1:6">
      <c r="A2574">
        <v>2016</v>
      </c>
      <c r="B2574">
        <v>2017</v>
      </c>
      <c r="C2574" t="s">
        <v>12</v>
      </c>
      <c r="D2574" t="s">
        <v>22</v>
      </c>
      <c r="E2574">
        <v>2</v>
      </c>
      <c r="F2574">
        <v>3</v>
      </c>
    </row>
    <row r="2575" spans="1:6">
      <c r="A2575">
        <v>2016</v>
      </c>
      <c r="B2575">
        <v>2017</v>
      </c>
      <c r="C2575" t="s">
        <v>26</v>
      </c>
      <c r="D2575" t="s">
        <v>21</v>
      </c>
      <c r="E2575">
        <v>2</v>
      </c>
      <c r="F2575">
        <v>1</v>
      </c>
    </row>
    <row r="2576" spans="1:6">
      <c r="A2576">
        <v>2016</v>
      </c>
      <c r="B2576">
        <v>2017</v>
      </c>
      <c r="C2576" t="s">
        <v>25</v>
      </c>
      <c r="D2576" t="s">
        <v>13</v>
      </c>
      <c r="E2576">
        <v>1</v>
      </c>
      <c r="F2576">
        <v>1</v>
      </c>
    </row>
    <row r="2577" spans="1:6">
      <c r="A2577">
        <v>2016</v>
      </c>
      <c r="B2577">
        <v>2017</v>
      </c>
      <c r="C2577" t="s">
        <v>7</v>
      </c>
      <c r="D2577" t="s">
        <v>12</v>
      </c>
      <c r="E2577">
        <v>1</v>
      </c>
      <c r="F2577">
        <v>0</v>
      </c>
    </row>
    <row r="2578" spans="1:6">
      <c r="A2578">
        <v>2016</v>
      </c>
      <c r="B2578">
        <v>2017</v>
      </c>
      <c r="C2578" t="s">
        <v>6</v>
      </c>
      <c r="D2578" t="s">
        <v>8</v>
      </c>
      <c r="E2578">
        <v>1</v>
      </c>
      <c r="F2578">
        <v>1</v>
      </c>
    </row>
    <row r="2579" spans="1:6">
      <c r="A2579">
        <v>2016</v>
      </c>
      <c r="B2579">
        <v>2017</v>
      </c>
      <c r="C2579" t="s">
        <v>22</v>
      </c>
      <c r="D2579" t="s">
        <v>26</v>
      </c>
      <c r="E2579">
        <v>3</v>
      </c>
      <c r="F2579">
        <v>0</v>
      </c>
    </row>
    <row r="2580" spans="1:6">
      <c r="A2580">
        <v>2016</v>
      </c>
      <c r="B2580">
        <v>2017</v>
      </c>
      <c r="C2580" t="s">
        <v>21</v>
      </c>
      <c r="D2580" t="s">
        <v>33</v>
      </c>
      <c r="E2580">
        <v>1</v>
      </c>
      <c r="F2580">
        <v>0</v>
      </c>
    </row>
    <row r="2581" spans="1:6">
      <c r="A2581">
        <v>2016</v>
      </c>
      <c r="B2581">
        <v>2017</v>
      </c>
      <c r="C2581" t="s">
        <v>11</v>
      </c>
      <c r="D2581" t="s">
        <v>10</v>
      </c>
      <c r="E2581">
        <v>1</v>
      </c>
      <c r="F2581">
        <v>0</v>
      </c>
    </row>
    <row r="2582" spans="1:6">
      <c r="A2582">
        <v>2016</v>
      </c>
      <c r="B2582">
        <v>2017</v>
      </c>
      <c r="C2582" t="s">
        <v>17</v>
      </c>
      <c r="D2582" t="s">
        <v>25</v>
      </c>
      <c r="E2582">
        <v>4</v>
      </c>
      <c r="F2582">
        <v>0</v>
      </c>
    </row>
    <row r="2583" spans="1:6">
      <c r="A2583">
        <v>2016</v>
      </c>
      <c r="B2583">
        <v>2017</v>
      </c>
      <c r="C2583" t="s">
        <v>28</v>
      </c>
      <c r="D2583" t="s">
        <v>19</v>
      </c>
      <c r="E2583">
        <v>3</v>
      </c>
      <c r="F2583">
        <v>2</v>
      </c>
    </row>
    <row r="2584" spans="1:6">
      <c r="A2584">
        <v>2016</v>
      </c>
      <c r="B2584">
        <v>2017</v>
      </c>
      <c r="C2584" t="s">
        <v>20</v>
      </c>
      <c r="D2584" t="s">
        <v>34</v>
      </c>
      <c r="E2584">
        <v>2</v>
      </c>
      <c r="F2584">
        <v>0</v>
      </c>
    </row>
    <row r="2585" spans="1:6">
      <c r="A2585">
        <v>2016</v>
      </c>
      <c r="B2585">
        <v>2017</v>
      </c>
      <c r="C2585" t="s">
        <v>25</v>
      </c>
      <c r="D2585" t="s">
        <v>28</v>
      </c>
      <c r="E2585">
        <v>2</v>
      </c>
      <c r="F2585">
        <v>0</v>
      </c>
    </row>
    <row r="2586" spans="1:6">
      <c r="A2586">
        <v>2016</v>
      </c>
      <c r="B2586">
        <v>2017</v>
      </c>
      <c r="C2586" t="s">
        <v>12</v>
      </c>
      <c r="D2586" t="s">
        <v>20</v>
      </c>
      <c r="E2586">
        <v>3</v>
      </c>
      <c r="F2586">
        <v>0</v>
      </c>
    </row>
    <row r="2587" spans="1:6">
      <c r="A2587">
        <v>2016</v>
      </c>
      <c r="B2587">
        <v>2017</v>
      </c>
      <c r="C2587" t="s">
        <v>33</v>
      </c>
      <c r="D2587" t="s">
        <v>6</v>
      </c>
      <c r="E2587">
        <v>0</v>
      </c>
      <c r="F2587">
        <v>2</v>
      </c>
    </row>
    <row r="2588" spans="1:6">
      <c r="A2588">
        <v>2016</v>
      </c>
      <c r="B2588">
        <v>2017</v>
      </c>
      <c r="C2588" t="s">
        <v>19</v>
      </c>
      <c r="D2588" t="s">
        <v>22</v>
      </c>
      <c r="E2588">
        <v>0</v>
      </c>
      <c r="F2588">
        <v>1</v>
      </c>
    </row>
    <row r="2589" spans="1:6">
      <c r="A2589">
        <v>2016</v>
      </c>
      <c r="B2589">
        <v>2017</v>
      </c>
      <c r="C2589" t="s">
        <v>34</v>
      </c>
      <c r="D2589" t="s">
        <v>13</v>
      </c>
      <c r="E2589">
        <v>2</v>
      </c>
      <c r="F2589">
        <v>1</v>
      </c>
    </row>
    <row r="2590" spans="1:6">
      <c r="A2590">
        <v>2016</v>
      </c>
      <c r="B2590">
        <v>2017</v>
      </c>
      <c r="C2590" t="s">
        <v>35</v>
      </c>
      <c r="D2590" t="s">
        <v>7</v>
      </c>
      <c r="E2590">
        <v>0</v>
      </c>
      <c r="F2590">
        <v>3</v>
      </c>
    </row>
    <row r="2591" spans="1:6">
      <c r="A2591">
        <v>2016</v>
      </c>
      <c r="B2591">
        <v>2017</v>
      </c>
      <c r="C2591" t="s">
        <v>8</v>
      </c>
      <c r="D2591" t="s">
        <v>21</v>
      </c>
      <c r="E2591">
        <v>2</v>
      </c>
      <c r="F2591">
        <v>0</v>
      </c>
    </row>
    <row r="2592" spans="1:6">
      <c r="A2592">
        <v>2016</v>
      </c>
      <c r="B2592">
        <v>2017</v>
      </c>
      <c r="C2592" t="s">
        <v>10</v>
      </c>
      <c r="D2592" t="s">
        <v>17</v>
      </c>
      <c r="E2592">
        <v>2</v>
      </c>
      <c r="F2592">
        <v>1</v>
      </c>
    </row>
    <row r="2593" spans="1:6">
      <c r="A2593">
        <v>2016</v>
      </c>
      <c r="B2593">
        <v>2017</v>
      </c>
      <c r="C2593" t="s">
        <v>26</v>
      </c>
      <c r="D2593" t="s">
        <v>11</v>
      </c>
      <c r="E2593">
        <v>2</v>
      </c>
      <c r="F2593">
        <v>1</v>
      </c>
    </row>
    <row r="2594" spans="1:6">
      <c r="A2594">
        <v>2016</v>
      </c>
      <c r="B2594">
        <v>2017</v>
      </c>
      <c r="C2594" t="s">
        <v>28</v>
      </c>
      <c r="D2594" t="s">
        <v>12</v>
      </c>
      <c r="E2594">
        <v>1</v>
      </c>
      <c r="F2594">
        <v>3</v>
      </c>
    </row>
    <row r="2595" spans="1:6">
      <c r="A2595">
        <v>2016</v>
      </c>
      <c r="B2595">
        <v>2017</v>
      </c>
      <c r="C2595" t="s">
        <v>25</v>
      </c>
      <c r="D2595" t="s">
        <v>19</v>
      </c>
      <c r="E2595">
        <v>0</v>
      </c>
      <c r="F2595">
        <v>2</v>
      </c>
    </row>
    <row r="2596" spans="1:6">
      <c r="A2596">
        <v>2016</v>
      </c>
      <c r="B2596">
        <v>2017</v>
      </c>
      <c r="C2596" t="s">
        <v>17</v>
      </c>
      <c r="D2596" t="s">
        <v>34</v>
      </c>
      <c r="E2596">
        <v>2</v>
      </c>
      <c r="F2596">
        <v>0</v>
      </c>
    </row>
    <row r="2597" spans="1:6">
      <c r="A2597">
        <v>2016</v>
      </c>
      <c r="B2597">
        <v>2017</v>
      </c>
      <c r="C2597" t="s">
        <v>20</v>
      </c>
      <c r="D2597" t="s">
        <v>33</v>
      </c>
      <c r="E2597">
        <v>0</v>
      </c>
      <c r="F2597">
        <v>2</v>
      </c>
    </row>
    <row r="2598" spans="1:6">
      <c r="A2598">
        <v>2016</v>
      </c>
      <c r="B2598">
        <v>2017</v>
      </c>
      <c r="C2598" t="s">
        <v>7</v>
      </c>
      <c r="D2598" t="s">
        <v>26</v>
      </c>
      <c r="E2598">
        <v>2</v>
      </c>
      <c r="F2598">
        <v>2</v>
      </c>
    </row>
    <row r="2599" spans="1:6">
      <c r="A2599">
        <v>2016</v>
      </c>
      <c r="B2599">
        <v>2017</v>
      </c>
      <c r="C2599" t="s">
        <v>10</v>
      </c>
      <c r="D2599" t="s">
        <v>19</v>
      </c>
      <c r="E2599">
        <v>1</v>
      </c>
      <c r="F2599">
        <v>2</v>
      </c>
    </row>
    <row r="2600" spans="1:6">
      <c r="A2600">
        <v>2016</v>
      </c>
      <c r="B2600">
        <v>2017</v>
      </c>
      <c r="C2600" t="s">
        <v>12</v>
      </c>
      <c r="D2600" t="s">
        <v>25</v>
      </c>
      <c r="E2600">
        <v>0</v>
      </c>
      <c r="F2600">
        <v>2</v>
      </c>
    </row>
    <row r="2601" spans="1:6">
      <c r="A2601">
        <v>2016</v>
      </c>
      <c r="B2601">
        <v>2017</v>
      </c>
      <c r="C2601" t="s">
        <v>34</v>
      </c>
      <c r="D2601" t="s">
        <v>28</v>
      </c>
      <c r="E2601">
        <v>1</v>
      </c>
      <c r="F2601">
        <v>2</v>
      </c>
    </row>
    <row r="2602" spans="1:6">
      <c r="A2602">
        <v>2016</v>
      </c>
      <c r="B2602">
        <v>2017</v>
      </c>
      <c r="C2602" t="s">
        <v>35</v>
      </c>
      <c r="D2602" t="s">
        <v>11</v>
      </c>
      <c r="E2602">
        <v>3</v>
      </c>
      <c r="F2602">
        <v>1</v>
      </c>
    </row>
    <row r="2603" spans="1:6">
      <c r="A2603">
        <v>2016</v>
      </c>
      <c r="B2603">
        <v>2017</v>
      </c>
      <c r="C2603" t="s">
        <v>21</v>
      </c>
      <c r="D2603" t="s">
        <v>20</v>
      </c>
      <c r="E2603">
        <v>2</v>
      </c>
      <c r="F2603">
        <v>0</v>
      </c>
    </row>
    <row r="2604" spans="1:6">
      <c r="A2604">
        <v>2016</v>
      </c>
      <c r="B2604">
        <v>2017</v>
      </c>
      <c r="C2604" t="s">
        <v>33</v>
      </c>
      <c r="D2604" t="s">
        <v>22</v>
      </c>
      <c r="E2604">
        <v>0</v>
      </c>
      <c r="F2604">
        <v>2</v>
      </c>
    </row>
    <row r="2605" spans="1:6">
      <c r="A2605">
        <v>2016</v>
      </c>
      <c r="B2605">
        <v>2017</v>
      </c>
      <c r="C2605" t="s">
        <v>8</v>
      </c>
      <c r="D2605" t="s">
        <v>17</v>
      </c>
      <c r="E2605">
        <v>1</v>
      </c>
      <c r="F2605">
        <v>1</v>
      </c>
    </row>
    <row r="2606" spans="1:6">
      <c r="A2606">
        <v>2016</v>
      </c>
      <c r="B2606">
        <v>2017</v>
      </c>
      <c r="C2606" t="s">
        <v>28</v>
      </c>
      <c r="D2606" t="s">
        <v>35</v>
      </c>
      <c r="E2606">
        <v>2</v>
      </c>
      <c r="F2606">
        <v>2</v>
      </c>
    </row>
    <row r="2607" spans="1:6">
      <c r="A2607">
        <v>2016</v>
      </c>
      <c r="B2607">
        <v>2017</v>
      </c>
      <c r="C2607" t="s">
        <v>25</v>
      </c>
      <c r="D2607" t="s">
        <v>10</v>
      </c>
      <c r="E2607">
        <v>1</v>
      </c>
      <c r="F2607">
        <v>1</v>
      </c>
    </row>
    <row r="2608" spans="1:6">
      <c r="A2608">
        <v>2016</v>
      </c>
      <c r="B2608">
        <v>2017</v>
      </c>
      <c r="C2608" t="s">
        <v>17</v>
      </c>
      <c r="D2608" t="s">
        <v>33</v>
      </c>
      <c r="E2608">
        <v>5</v>
      </c>
      <c r="F2608">
        <v>2</v>
      </c>
    </row>
    <row r="2609" spans="1:6">
      <c r="A2609">
        <v>2016</v>
      </c>
      <c r="B2609">
        <v>2017</v>
      </c>
      <c r="C2609" t="s">
        <v>22</v>
      </c>
      <c r="D2609" t="s">
        <v>8</v>
      </c>
      <c r="E2609">
        <v>4</v>
      </c>
      <c r="F2609">
        <v>2</v>
      </c>
    </row>
    <row r="2610" spans="1:6">
      <c r="A2610">
        <v>2016</v>
      </c>
      <c r="B2610">
        <v>2017</v>
      </c>
      <c r="C2610" t="s">
        <v>20</v>
      </c>
      <c r="D2610" t="s">
        <v>26</v>
      </c>
      <c r="E2610">
        <v>1</v>
      </c>
      <c r="F2610">
        <v>2</v>
      </c>
    </row>
    <row r="2611" spans="1:6">
      <c r="A2611">
        <v>2016</v>
      </c>
      <c r="B2611">
        <v>2017</v>
      </c>
      <c r="C2611" t="s">
        <v>12</v>
      </c>
      <c r="D2611" t="s">
        <v>19</v>
      </c>
      <c r="E2611">
        <v>1</v>
      </c>
      <c r="F2611">
        <v>1</v>
      </c>
    </row>
    <row r="2612" spans="1:6">
      <c r="A2612">
        <v>2016</v>
      </c>
      <c r="B2612">
        <v>2017</v>
      </c>
      <c r="C2612" t="s">
        <v>6</v>
      </c>
      <c r="D2612" t="s">
        <v>20</v>
      </c>
      <c r="E2612">
        <v>3</v>
      </c>
      <c r="F2612">
        <v>0</v>
      </c>
    </row>
    <row r="2613" spans="1:6">
      <c r="A2613">
        <v>2016</v>
      </c>
      <c r="B2613">
        <v>2017</v>
      </c>
      <c r="C2613" t="s">
        <v>21</v>
      </c>
      <c r="D2613" t="s">
        <v>13</v>
      </c>
      <c r="E2613">
        <v>2</v>
      </c>
      <c r="F2613">
        <v>1</v>
      </c>
    </row>
    <row r="2614" spans="1:6">
      <c r="A2614">
        <v>2016</v>
      </c>
      <c r="B2614">
        <v>2017</v>
      </c>
      <c r="C2614" t="s">
        <v>34</v>
      </c>
      <c r="D2614" t="s">
        <v>25</v>
      </c>
      <c r="E2614">
        <v>2</v>
      </c>
      <c r="F2614">
        <v>1</v>
      </c>
    </row>
    <row r="2615" spans="1:6">
      <c r="A2615">
        <v>2016</v>
      </c>
      <c r="B2615">
        <v>2017</v>
      </c>
      <c r="C2615" t="s">
        <v>26</v>
      </c>
      <c r="D2615" t="s">
        <v>17</v>
      </c>
      <c r="E2615">
        <v>1</v>
      </c>
      <c r="F2615">
        <v>1</v>
      </c>
    </row>
    <row r="2616" spans="1:6">
      <c r="A2616">
        <v>2016</v>
      </c>
      <c r="B2616">
        <v>2017</v>
      </c>
      <c r="C2616" t="s">
        <v>35</v>
      </c>
      <c r="D2616" t="s">
        <v>10</v>
      </c>
      <c r="E2616">
        <v>0</v>
      </c>
      <c r="F2616">
        <v>1</v>
      </c>
    </row>
    <row r="2617" spans="1:6">
      <c r="A2617">
        <v>2016</v>
      </c>
      <c r="B2617">
        <v>2017</v>
      </c>
      <c r="C2617" t="s">
        <v>33</v>
      </c>
      <c r="D2617" t="s">
        <v>11</v>
      </c>
      <c r="E2617">
        <v>2</v>
      </c>
      <c r="F2617">
        <v>2</v>
      </c>
    </row>
    <row r="2618" spans="1:6">
      <c r="A2618">
        <v>2016</v>
      </c>
      <c r="B2618">
        <v>2017</v>
      </c>
      <c r="C2618" t="s">
        <v>8</v>
      </c>
      <c r="D2618" t="s">
        <v>28</v>
      </c>
      <c r="E2618">
        <v>3</v>
      </c>
      <c r="F2618">
        <v>0</v>
      </c>
    </row>
    <row r="2619" spans="1:6">
      <c r="A2619">
        <v>2016</v>
      </c>
      <c r="B2619">
        <v>2017</v>
      </c>
      <c r="C2619" t="s">
        <v>7</v>
      </c>
      <c r="D2619" t="s">
        <v>22</v>
      </c>
      <c r="E2619">
        <v>2</v>
      </c>
      <c r="F2619">
        <v>1</v>
      </c>
    </row>
    <row r="2620" spans="1:6">
      <c r="A2620">
        <v>2016</v>
      </c>
      <c r="B2620">
        <v>2017</v>
      </c>
      <c r="C2620" t="s">
        <v>13</v>
      </c>
      <c r="D2620" t="s">
        <v>33</v>
      </c>
      <c r="E2620">
        <v>1</v>
      </c>
      <c r="F2620">
        <v>0</v>
      </c>
    </row>
    <row r="2621" spans="1:6">
      <c r="A2621">
        <v>2016</v>
      </c>
      <c r="B2621">
        <v>2017</v>
      </c>
      <c r="C2621" t="s">
        <v>10</v>
      </c>
      <c r="D2621" t="s">
        <v>34</v>
      </c>
      <c r="E2621">
        <v>1</v>
      </c>
      <c r="F2621">
        <v>0</v>
      </c>
    </row>
    <row r="2622" spans="1:6">
      <c r="A2622">
        <v>2016</v>
      </c>
      <c r="B2622">
        <v>2017</v>
      </c>
      <c r="C2622" t="s">
        <v>11</v>
      </c>
      <c r="D2622" t="s">
        <v>21</v>
      </c>
      <c r="E2622">
        <v>4</v>
      </c>
      <c r="F2622">
        <v>2</v>
      </c>
    </row>
    <row r="2623" spans="1:6">
      <c r="A2623">
        <v>2016</v>
      </c>
      <c r="B2623">
        <v>2017</v>
      </c>
      <c r="C2623" t="s">
        <v>28</v>
      </c>
      <c r="D2623" t="s">
        <v>26</v>
      </c>
      <c r="E2623">
        <v>1</v>
      </c>
      <c r="F2623">
        <v>1</v>
      </c>
    </row>
    <row r="2624" spans="1:6">
      <c r="A2624">
        <v>2016</v>
      </c>
      <c r="B2624">
        <v>2017</v>
      </c>
      <c r="C2624" t="s">
        <v>19</v>
      </c>
      <c r="D2624" t="s">
        <v>35</v>
      </c>
      <c r="E2624">
        <v>3</v>
      </c>
      <c r="F2624">
        <v>0</v>
      </c>
    </row>
    <row r="2625" spans="1:6">
      <c r="A2625">
        <v>2016</v>
      </c>
      <c r="B2625">
        <v>2017</v>
      </c>
      <c r="C2625" t="s">
        <v>17</v>
      </c>
      <c r="D2625" t="s">
        <v>12</v>
      </c>
      <c r="E2625">
        <v>1</v>
      </c>
      <c r="F2625">
        <v>0</v>
      </c>
    </row>
    <row r="2626" spans="1:6">
      <c r="A2626">
        <v>2016</v>
      </c>
      <c r="B2626">
        <v>2017</v>
      </c>
      <c r="C2626" t="s">
        <v>20</v>
      </c>
      <c r="D2626" t="s">
        <v>7</v>
      </c>
      <c r="E2626">
        <v>0</v>
      </c>
      <c r="F2626">
        <v>0</v>
      </c>
    </row>
    <row r="2627" spans="1:6">
      <c r="A2627">
        <v>2016</v>
      </c>
      <c r="B2627">
        <v>2017</v>
      </c>
      <c r="C2627" t="s">
        <v>25</v>
      </c>
      <c r="D2627" t="s">
        <v>8</v>
      </c>
      <c r="E2627">
        <v>0</v>
      </c>
      <c r="F2627">
        <v>1</v>
      </c>
    </row>
    <row r="2628" spans="1:6">
      <c r="A2628">
        <v>2016</v>
      </c>
      <c r="B2628">
        <v>2017</v>
      </c>
      <c r="C2628" t="s">
        <v>22</v>
      </c>
      <c r="D2628" t="s">
        <v>6</v>
      </c>
      <c r="E2628">
        <v>0</v>
      </c>
      <c r="F2628">
        <v>1</v>
      </c>
    </row>
    <row r="2629" spans="1:6">
      <c r="A2629">
        <v>2016</v>
      </c>
      <c r="B2629">
        <v>2017</v>
      </c>
      <c r="C2629" t="s">
        <v>21</v>
      </c>
      <c r="D2629" t="s">
        <v>17</v>
      </c>
      <c r="E2629">
        <v>1</v>
      </c>
      <c r="F2629">
        <v>3</v>
      </c>
    </row>
    <row r="2630" spans="1:6">
      <c r="A2630">
        <v>2016</v>
      </c>
      <c r="B2630">
        <v>2017</v>
      </c>
      <c r="C2630" t="s">
        <v>6</v>
      </c>
      <c r="D2630" t="s">
        <v>28</v>
      </c>
      <c r="E2630">
        <v>6</v>
      </c>
      <c r="F2630">
        <v>0</v>
      </c>
    </row>
    <row r="2631" spans="1:6">
      <c r="A2631">
        <v>2016</v>
      </c>
      <c r="B2631">
        <v>2017</v>
      </c>
      <c r="C2631" t="s">
        <v>8</v>
      </c>
      <c r="D2631" t="s">
        <v>13</v>
      </c>
      <c r="E2631">
        <v>1</v>
      </c>
      <c r="F2631">
        <v>1</v>
      </c>
    </row>
    <row r="2632" spans="1:6">
      <c r="A2632">
        <v>2016</v>
      </c>
      <c r="B2632">
        <v>2017</v>
      </c>
      <c r="C2632" t="s">
        <v>7</v>
      </c>
      <c r="D2632" t="s">
        <v>11</v>
      </c>
      <c r="E2632">
        <v>2</v>
      </c>
      <c r="F2632">
        <v>1</v>
      </c>
    </row>
    <row r="2633" spans="1:6">
      <c r="A2633">
        <v>2016</v>
      </c>
      <c r="B2633">
        <v>2017</v>
      </c>
      <c r="C2633" t="s">
        <v>26</v>
      </c>
      <c r="D2633" t="s">
        <v>19</v>
      </c>
      <c r="E2633">
        <v>2</v>
      </c>
      <c r="F2633">
        <v>5</v>
      </c>
    </row>
    <row r="2634" spans="1:6">
      <c r="A2634">
        <v>2016</v>
      </c>
      <c r="B2634">
        <v>2017</v>
      </c>
      <c r="C2634" t="s">
        <v>35</v>
      </c>
      <c r="D2634" t="s">
        <v>34</v>
      </c>
      <c r="E2634">
        <v>4</v>
      </c>
      <c r="F2634">
        <v>0</v>
      </c>
    </row>
    <row r="2635" spans="1:6">
      <c r="A2635">
        <v>2016</v>
      </c>
      <c r="B2635">
        <v>2017</v>
      </c>
      <c r="C2635" t="s">
        <v>20</v>
      </c>
      <c r="D2635" t="s">
        <v>22</v>
      </c>
      <c r="E2635">
        <v>0</v>
      </c>
      <c r="F2635">
        <v>0</v>
      </c>
    </row>
    <row r="2636" spans="1:6">
      <c r="A2636">
        <v>2016</v>
      </c>
      <c r="B2636">
        <v>2017</v>
      </c>
      <c r="C2636" t="s">
        <v>33</v>
      </c>
      <c r="D2636" t="s">
        <v>25</v>
      </c>
      <c r="E2636">
        <v>2</v>
      </c>
      <c r="F2636">
        <v>1</v>
      </c>
    </row>
    <row r="2637" spans="1:6">
      <c r="A2637">
        <v>2016</v>
      </c>
      <c r="B2637">
        <v>2017</v>
      </c>
      <c r="C2637" t="s">
        <v>12</v>
      </c>
      <c r="D2637" t="s">
        <v>10</v>
      </c>
      <c r="E2637">
        <v>3</v>
      </c>
      <c r="F2637">
        <v>3</v>
      </c>
    </row>
    <row r="2638" spans="1:6">
      <c r="A2638">
        <v>2016</v>
      </c>
      <c r="B2638">
        <v>2017</v>
      </c>
      <c r="C2638" t="s">
        <v>13</v>
      </c>
      <c r="D2638" t="s">
        <v>7</v>
      </c>
      <c r="E2638">
        <v>3</v>
      </c>
      <c r="F2638">
        <v>0</v>
      </c>
    </row>
    <row r="2639" spans="1:6">
      <c r="A2639">
        <v>2016</v>
      </c>
      <c r="B2639">
        <v>2017</v>
      </c>
      <c r="C2639" t="s">
        <v>11</v>
      </c>
      <c r="D2639" t="s">
        <v>20</v>
      </c>
      <c r="E2639">
        <v>1</v>
      </c>
      <c r="F2639">
        <v>0</v>
      </c>
    </row>
    <row r="2640" spans="1:6">
      <c r="A2640">
        <v>2016</v>
      </c>
      <c r="B2640">
        <v>2017</v>
      </c>
      <c r="C2640" t="s">
        <v>19</v>
      </c>
      <c r="D2640" t="s">
        <v>8</v>
      </c>
      <c r="E2640">
        <v>3</v>
      </c>
      <c r="F2640">
        <v>0</v>
      </c>
    </row>
    <row r="2641" spans="1:6">
      <c r="A2641">
        <v>2016</v>
      </c>
      <c r="B2641">
        <v>2017</v>
      </c>
      <c r="C2641" t="s">
        <v>17</v>
      </c>
      <c r="D2641" t="s">
        <v>6</v>
      </c>
      <c r="E2641">
        <v>1</v>
      </c>
      <c r="F2641">
        <v>0</v>
      </c>
    </row>
    <row r="2642" spans="1:6">
      <c r="A2642">
        <v>2016</v>
      </c>
      <c r="B2642">
        <v>2017</v>
      </c>
      <c r="C2642" t="s">
        <v>22</v>
      </c>
      <c r="D2642" t="s">
        <v>21</v>
      </c>
      <c r="E2642">
        <v>1</v>
      </c>
      <c r="F2642">
        <v>0</v>
      </c>
    </row>
    <row r="2643" spans="1:6">
      <c r="A2643">
        <v>2016</v>
      </c>
      <c r="B2643">
        <v>2017</v>
      </c>
      <c r="C2643" t="s">
        <v>25</v>
      </c>
      <c r="D2643" t="s">
        <v>35</v>
      </c>
      <c r="E2643">
        <v>2</v>
      </c>
      <c r="F2643">
        <v>3</v>
      </c>
    </row>
    <row r="2644" spans="1:6">
      <c r="A2644">
        <v>2016</v>
      </c>
      <c r="B2644">
        <v>2017</v>
      </c>
      <c r="C2644" t="s">
        <v>10</v>
      </c>
      <c r="D2644" t="s">
        <v>26</v>
      </c>
      <c r="E2644">
        <v>0</v>
      </c>
      <c r="F2644">
        <v>1</v>
      </c>
    </row>
    <row r="2645" spans="1:6">
      <c r="A2645">
        <v>2016</v>
      </c>
      <c r="B2645">
        <v>2017</v>
      </c>
      <c r="C2645" t="s">
        <v>28</v>
      </c>
      <c r="D2645" t="s">
        <v>33</v>
      </c>
      <c r="E2645">
        <v>2</v>
      </c>
      <c r="F2645">
        <v>3</v>
      </c>
    </row>
    <row r="2646" spans="1:6">
      <c r="A2646">
        <v>2016</v>
      </c>
      <c r="B2646">
        <v>2017</v>
      </c>
      <c r="C2646" t="s">
        <v>34</v>
      </c>
      <c r="D2646" t="s">
        <v>12</v>
      </c>
      <c r="E2646">
        <v>0</v>
      </c>
      <c r="F2646">
        <v>2</v>
      </c>
    </row>
    <row r="2647" spans="1:6">
      <c r="A2647">
        <v>2016</v>
      </c>
      <c r="B2647">
        <v>2017</v>
      </c>
      <c r="C2647" t="s">
        <v>20</v>
      </c>
      <c r="D2647" t="s">
        <v>19</v>
      </c>
      <c r="E2647">
        <v>2</v>
      </c>
      <c r="F2647">
        <v>2</v>
      </c>
    </row>
    <row r="2648" spans="1:6">
      <c r="A2648">
        <v>2016</v>
      </c>
      <c r="B2648">
        <v>2017</v>
      </c>
      <c r="C2648" t="s">
        <v>8</v>
      </c>
      <c r="D2648" t="s">
        <v>10</v>
      </c>
      <c r="E2648">
        <v>4</v>
      </c>
      <c r="F2648">
        <v>1</v>
      </c>
    </row>
    <row r="2649" spans="1:6">
      <c r="A2649">
        <v>2016</v>
      </c>
      <c r="B2649">
        <v>2017</v>
      </c>
      <c r="C2649" t="s">
        <v>11</v>
      </c>
      <c r="D2649" t="s">
        <v>22</v>
      </c>
      <c r="E2649">
        <v>2</v>
      </c>
      <c r="F2649">
        <v>3</v>
      </c>
    </row>
    <row r="2650" spans="1:6">
      <c r="A2650">
        <v>2016</v>
      </c>
      <c r="B2650">
        <v>2017</v>
      </c>
      <c r="C2650" t="s">
        <v>7</v>
      </c>
      <c r="D2650" t="s">
        <v>17</v>
      </c>
      <c r="E2650">
        <v>2</v>
      </c>
      <c r="F2650">
        <v>1</v>
      </c>
    </row>
    <row r="2651" spans="1:6">
      <c r="A2651">
        <v>2016</v>
      </c>
      <c r="B2651">
        <v>2017</v>
      </c>
      <c r="C2651" t="s">
        <v>26</v>
      </c>
      <c r="D2651" t="s">
        <v>25</v>
      </c>
      <c r="E2651">
        <v>1</v>
      </c>
      <c r="F2651">
        <v>0</v>
      </c>
    </row>
    <row r="2652" spans="1:6">
      <c r="A2652">
        <v>2016</v>
      </c>
      <c r="B2652">
        <v>2017</v>
      </c>
      <c r="C2652" t="s">
        <v>35</v>
      </c>
      <c r="D2652" t="s">
        <v>12</v>
      </c>
      <c r="E2652">
        <v>1</v>
      </c>
      <c r="F2652">
        <v>0</v>
      </c>
    </row>
    <row r="2653" spans="1:6">
      <c r="A2653">
        <v>2016</v>
      </c>
      <c r="B2653">
        <v>2017</v>
      </c>
      <c r="C2653" t="s">
        <v>6</v>
      </c>
      <c r="D2653" t="s">
        <v>13</v>
      </c>
      <c r="E2653">
        <v>4</v>
      </c>
      <c r="F2653">
        <v>1</v>
      </c>
    </row>
    <row r="2654" spans="1:6">
      <c r="A2654">
        <v>2016</v>
      </c>
      <c r="B2654">
        <v>2017</v>
      </c>
      <c r="C2654" t="s">
        <v>21</v>
      </c>
      <c r="D2654" t="s">
        <v>28</v>
      </c>
      <c r="E2654">
        <v>2</v>
      </c>
      <c r="F2654">
        <v>0</v>
      </c>
    </row>
    <row r="2655" spans="1:6">
      <c r="A2655">
        <v>2016</v>
      </c>
      <c r="B2655">
        <v>2017</v>
      </c>
      <c r="C2655" t="s">
        <v>33</v>
      </c>
      <c r="D2655" t="s">
        <v>34</v>
      </c>
      <c r="E2655">
        <v>3</v>
      </c>
      <c r="F2655">
        <v>2</v>
      </c>
    </row>
    <row r="2656" spans="1:6">
      <c r="A2656">
        <v>2016</v>
      </c>
      <c r="B2656">
        <v>2017</v>
      </c>
      <c r="C2656" t="s">
        <v>13</v>
      </c>
      <c r="D2656" t="s">
        <v>20</v>
      </c>
      <c r="E2656">
        <v>3</v>
      </c>
      <c r="F2656">
        <v>1</v>
      </c>
    </row>
    <row r="2657" spans="1:6">
      <c r="A2657">
        <v>2016</v>
      </c>
      <c r="B2657">
        <v>2017</v>
      </c>
      <c r="C2657" t="s">
        <v>25</v>
      </c>
      <c r="D2657" t="s">
        <v>21</v>
      </c>
      <c r="E2657">
        <v>1</v>
      </c>
      <c r="F2657">
        <v>0</v>
      </c>
    </row>
    <row r="2658" spans="1:6">
      <c r="A2658">
        <v>2016</v>
      </c>
      <c r="B2658">
        <v>2017</v>
      </c>
      <c r="C2658" t="s">
        <v>10</v>
      </c>
      <c r="D2658" t="s">
        <v>33</v>
      </c>
      <c r="E2658">
        <v>3</v>
      </c>
      <c r="F2658">
        <v>0</v>
      </c>
    </row>
    <row r="2659" spans="1:6">
      <c r="A2659">
        <v>2016</v>
      </c>
      <c r="B2659">
        <v>2017</v>
      </c>
      <c r="C2659" t="s">
        <v>28</v>
      </c>
      <c r="D2659" t="s">
        <v>11</v>
      </c>
      <c r="E2659">
        <v>2</v>
      </c>
      <c r="F2659">
        <v>1</v>
      </c>
    </row>
    <row r="2660" spans="1:6">
      <c r="A2660">
        <v>2016</v>
      </c>
      <c r="B2660">
        <v>2017</v>
      </c>
      <c r="C2660" t="s">
        <v>17</v>
      </c>
      <c r="D2660" t="s">
        <v>22</v>
      </c>
      <c r="E2660">
        <v>5</v>
      </c>
      <c r="F2660">
        <v>3</v>
      </c>
    </row>
    <row r="2661" spans="1:6">
      <c r="A2661">
        <v>2016</v>
      </c>
      <c r="B2661">
        <v>2017</v>
      </c>
      <c r="C2661" t="s">
        <v>35</v>
      </c>
      <c r="D2661" t="s">
        <v>26</v>
      </c>
      <c r="E2661">
        <v>4</v>
      </c>
      <c r="F2661">
        <v>0</v>
      </c>
    </row>
    <row r="2662" spans="1:6">
      <c r="A2662">
        <v>2016</v>
      </c>
      <c r="B2662">
        <v>2017</v>
      </c>
      <c r="C2662" t="s">
        <v>12</v>
      </c>
      <c r="D2662" t="s">
        <v>6</v>
      </c>
      <c r="E2662">
        <v>0</v>
      </c>
      <c r="F2662">
        <v>0</v>
      </c>
    </row>
    <row r="2663" spans="1:6">
      <c r="A2663">
        <v>2016</v>
      </c>
      <c r="B2663">
        <v>2017</v>
      </c>
      <c r="C2663" t="s">
        <v>19</v>
      </c>
      <c r="D2663" t="s">
        <v>7</v>
      </c>
      <c r="E2663">
        <v>2</v>
      </c>
      <c r="F2663">
        <v>1</v>
      </c>
    </row>
    <row r="2664" spans="1:6">
      <c r="A2664">
        <v>2016</v>
      </c>
      <c r="B2664">
        <v>2017</v>
      </c>
      <c r="C2664" t="s">
        <v>34</v>
      </c>
      <c r="D2664" t="s">
        <v>8</v>
      </c>
      <c r="E2664">
        <v>2</v>
      </c>
      <c r="F2664">
        <v>1</v>
      </c>
    </row>
    <row r="2665" spans="1:6">
      <c r="A2665">
        <v>2016</v>
      </c>
      <c r="B2665">
        <v>2017</v>
      </c>
      <c r="C2665" t="s">
        <v>11</v>
      </c>
      <c r="D2665" t="s">
        <v>17</v>
      </c>
      <c r="E2665">
        <v>1</v>
      </c>
      <c r="F2665">
        <v>1</v>
      </c>
    </row>
    <row r="2666" spans="1:6">
      <c r="A2666">
        <v>2016</v>
      </c>
      <c r="B2666">
        <v>2017</v>
      </c>
      <c r="C2666" t="s">
        <v>6</v>
      </c>
      <c r="D2666" t="s">
        <v>25</v>
      </c>
      <c r="E2666">
        <v>2</v>
      </c>
      <c r="F2666">
        <v>2</v>
      </c>
    </row>
    <row r="2667" spans="1:6">
      <c r="A2667">
        <v>2016</v>
      </c>
      <c r="B2667">
        <v>2017</v>
      </c>
      <c r="C2667" t="s">
        <v>21</v>
      </c>
      <c r="D2667" t="s">
        <v>10</v>
      </c>
      <c r="E2667">
        <v>1</v>
      </c>
      <c r="F2667">
        <v>0</v>
      </c>
    </row>
    <row r="2668" spans="1:6">
      <c r="A2668">
        <v>2016</v>
      </c>
      <c r="B2668">
        <v>2017</v>
      </c>
      <c r="C2668" t="s">
        <v>7</v>
      </c>
      <c r="D2668" t="s">
        <v>34</v>
      </c>
      <c r="E2668">
        <v>1</v>
      </c>
      <c r="F2668">
        <v>2</v>
      </c>
    </row>
    <row r="2669" spans="1:6">
      <c r="A2669">
        <v>2016</v>
      </c>
      <c r="B2669">
        <v>2017</v>
      </c>
      <c r="C2669" t="s">
        <v>33</v>
      </c>
      <c r="D2669" t="s">
        <v>19</v>
      </c>
      <c r="E2669">
        <v>2</v>
      </c>
      <c r="F2669">
        <v>4</v>
      </c>
    </row>
    <row r="2670" spans="1:6">
      <c r="A2670">
        <v>2016</v>
      </c>
      <c r="B2670">
        <v>2017</v>
      </c>
      <c r="C2670" t="s">
        <v>20</v>
      </c>
      <c r="D2670" t="s">
        <v>28</v>
      </c>
      <c r="E2670">
        <v>3</v>
      </c>
      <c r="F2670">
        <v>1</v>
      </c>
    </row>
    <row r="2671" spans="1:6">
      <c r="A2671">
        <v>2016</v>
      </c>
      <c r="B2671">
        <v>2017</v>
      </c>
      <c r="C2671" t="s">
        <v>22</v>
      </c>
      <c r="D2671" t="s">
        <v>13</v>
      </c>
      <c r="E2671">
        <v>2</v>
      </c>
      <c r="F2671">
        <v>3</v>
      </c>
    </row>
    <row r="2672" spans="1:6">
      <c r="A2672">
        <v>2016</v>
      </c>
      <c r="B2672">
        <v>2017</v>
      </c>
      <c r="C2672" t="s">
        <v>26</v>
      </c>
      <c r="D2672" t="s">
        <v>12</v>
      </c>
      <c r="E2672">
        <v>2</v>
      </c>
      <c r="F2672">
        <v>1</v>
      </c>
    </row>
    <row r="2673" spans="1:6">
      <c r="A2673">
        <v>2016</v>
      </c>
      <c r="B2673">
        <v>2017</v>
      </c>
      <c r="C2673" t="s">
        <v>8</v>
      </c>
      <c r="D2673" t="s">
        <v>35</v>
      </c>
      <c r="E2673">
        <v>1</v>
      </c>
      <c r="F2673">
        <v>1</v>
      </c>
    </row>
    <row r="2674" spans="1:6">
      <c r="A2674">
        <v>2016</v>
      </c>
      <c r="B2674">
        <v>2017</v>
      </c>
      <c r="C2674" t="s">
        <v>12</v>
      </c>
      <c r="D2674" t="s">
        <v>8</v>
      </c>
      <c r="E2674">
        <v>1</v>
      </c>
      <c r="F2674">
        <v>4</v>
      </c>
    </row>
    <row r="2675" spans="1:6">
      <c r="A2675">
        <v>2016</v>
      </c>
      <c r="B2675">
        <v>2017</v>
      </c>
      <c r="C2675" t="s">
        <v>13</v>
      </c>
      <c r="D2675" t="s">
        <v>11</v>
      </c>
      <c r="E2675">
        <v>0</v>
      </c>
      <c r="F2675">
        <v>0</v>
      </c>
    </row>
    <row r="2676" spans="1:6">
      <c r="A2676">
        <v>2016</v>
      </c>
      <c r="B2676">
        <v>2017</v>
      </c>
      <c r="C2676" t="s">
        <v>25</v>
      </c>
      <c r="D2676" t="s">
        <v>22</v>
      </c>
      <c r="E2676">
        <v>1</v>
      </c>
      <c r="F2676">
        <v>2</v>
      </c>
    </row>
    <row r="2677" spans="1:6">
      <c r="A2677">
        <v>2016</v>
      </c>
      <c r="B2677">
        <v>2017</v>
      </c>
      <c r="C2677" t="s">
        <v>19</v>
      </c>
      <c r="D2677" t="s">
        <v>21</v>
      </c>
      <c r="E2677">
        <v>2</v>
      </c>
      <c r="F2677">
        <v>0</v>
      </c>
    </row>
    <row r="2678" spans="1:6">
      <c r="A2678">
        <v>2016</v>
      </c>
      <c r="B2678">
        <v>2017</v>
      </c>
      <c r="C2678" t="s">
        <v>34</v>
      </c>
      <c r="D2678" t="s">
        <v>26</v>
      </c>
      <c r="E2678">
        <v>3</v>
      </c>
      <c r="F2678">
        <v>0</v>
      </c>
    </row>
    <row r="2679" spans="1:6">
      <c r="A2679">
        <v>2016</v>
      </c>
      <c r="B2679">
        <v>2017</v>
      </c>
      <c r="C2679" t="s">
        <v>35</v>
      </c>
      <c r="D2679" t="s">
        <v>33</v>
      </c>
      <c r="E2679">
        <v>0</v>
      </c>
      <c r="F2679">
        <v>0</v>
      </c>
    </row>
    <row r="2680" spans="1:6">
      <c r="A2680">
        <v>2016</v>
      </c>
      <c r="B2680">
        <v>2017</v>
      </c>
      <c r="C2680" t="s">
        <v>10</v>
      </c>
      <c r="D2680" t="s">
        <v>6</v>
      </c>
      <c r="E2680">
        <v>0</v>
      </c>
      <c r="F2680">
        <v>6</v>
      </c>
    </row>
    <row r="2681" spans="1:6">
      <c r="A2681">
        <v>2016</v>
      </c>
      <c r="B2681">
        <v>2017</v>
      </c>
      <c r="C2681" t="s">
        <v>28</v>
      </c>
      <c r="D2681" t="s">
        <v>7</v>
      </c>
      <c r="E2681">
        <v>4</v>
      </c>
      <c r="F2681">
        <v>0</v>
      </c>
    </row>
    <row r="2682" spans="1:6">
      <c r="A2682">
        <v>2016</v>
      </c>
      <c r="B2682">
        <v>2017</v>
      </c>
      <c r="C2682" t="s">
        <v>17</v>
      </c>
      <c r="D2682" t="s">
        <v>20</v>
      </c>
      <c r="E2682">
        <v>1</v>
      </c>
      <c r="F2682">
        <v>0</v>
      </c>
    </row>
    <row r="2683" spans="1:6">
      <c r="A2683">
        <v>2016</v>
      </c>
      <c r="B2683">
        <v>2017</v>
      </c>
      <c r="C2683" t="s">
        <v>11</v>
      </c>
      <c r="D2683" t="s">
        <v>19</v>
      </c>
      <c r="E2683">
        <v>4</v>
      </c>
      <c r="F2683">
        <v>3</v>
      </c>
    </row>
    <row r="2684" spans="1:6">
      <c r="A2684">
        <v>2016</v>
      </c>
      <c r="B2684">
        <v>2017</v>
      </c>
      <c r="C2684" t="s">
        <v>6</v>
      </c>
      <c r="D2684" t="s">
        <v>34</v>
      </c>
      <c r="E2684">
        <v>1</v>
      </c>
      <c r="F2684">
        <v>0</v>
      </c>
    </row>
    <row r="2685" spans="1:6">
      <c r="A2685">
        <v>2016</v>
      </c>
      <c r="B2685">
        <v>2017</v>
      </c>
      <c r="C2685" t="s">
        <v>13</v>
      </c>
      <c r="D2685" t="s">
        <v>17</v>
      </c>
      <c r="E2685">
        <v>2</v>
      </c>
      <c r="F2685">
        <v>1</v>
      </c>
    </row>
    <row r="2686" spans="1:6">
      <c r="A2686">
        <v>2016</v>
      </c>
      <c r="B2686">
        <v>2017</v>
      </c>
      <c r="C2686" t="s">
        <v>22</v>
      </c>
      <c r="D2686" t="s">
        <v>28</v>
      </c>
      <c r="E2686">
        <v>1</v>
      </c>
      <c r="F2686">
        <v>1</v>
      </c>
    </row>
    <row r="2687" spans="1:6">
      <c r="A2687">
        <v>2016</v>
      </c>
      <c r="B2687">
        <v>2017</v>
      </c>
      <c r="C2687" t="s">
        <v>33</v>
      </c>
      <c r="D2687" t="s">
        <v>12</v>
      </c>
      <c r="E2687">
        <v>1</v>
      </c>
      <c r="F2687">
        <v>1</v>
      </c>
    </row>
    <row r="2688" spans="1:6">
      <c r="A2688">
        <v>2016</v>
      </c>
      <c r="B2688">
        <v>2017</v>
      </c>
      <c r="C2688" t="s">
        <v>20</v>
      </c>
      <c r="D2688" t="s">
        <v>10</v>
      </c>
      <c r="E2688">
        <v>0</v>
      </c>
      <c r="F2688">
        <v>2</v>
      </c>
    </row>
    <row r="2689" spans="1:6">
      <c r="A2689">
        <v>2016</v>
      </c>
      <c r="B2689">
        <v>2017</v>
      </c>
      <c r="C2689" t="s">
        <v>21</v>
      </c>
      <c r="D2689" t="s">
        <v>35</v>
      </c>
      <c r="E2689">
        <v>1</v>
      </c>
      <c r="F2689">
        <v>4</v>
      </c>
    </row>
    <row r="2690" spans="1:6">
      <c r="A2690">
        <v>2016</v>
      </c>
      <c r="B2690">
        <v>2017</v>
      </c>
      <c r="C2690" t="s">
        <v>7</v>
      </c>
      <c r="D2690" t="s">
        <v>25</v>
      </c>
      <c r="E2690">
        <v>0</v>
      </c>
      <c r="F2690">
        <v>0</v>
      </c>
    </row>
    <row r="2691" spans="1:6">
      <c r="A2691">
        <v>2016</v>
      </c>
      <c r="B2691">
        <v>2017</v>
      </c>
      <c r="C2691" t="s">
        <v>26</v>
      </c>
      <c r="D2691" t="s">
        <v>8</v>
      </c>
      <c r="E2691">
        <v>2</v>
      </c>
      <c r="F2691">
        <v>0</v>
      </c>
    </row>
    <row r="2692" spans="1:6">
      <c r="A2692">
        <v>2016</v>
      </c>
      <c r="B2692">
        <v>2017</v>
      </c>
      <c r="C2692" t="s">
        <v>12</v>
      </c>
      <c r="D2692" t="s">
        <v>11</v>
      </c>
      <c r="E2692">
        <v>2</v>
      </c>
      <c r="F2692">
        <v>2</v>
      </c>
    </row>
    <row r="2693" spans="1:6">
      <c r="A2693">
        <v>2016</v>
      </c>
      <c r="B2693">
        <v>2017</v>
      </c>
      <c r="C2693" t="s">
        <v>8</v>
      </c>
      <c r="D2693" t="s">
        <v>7</v>
      </c>
      <c r="E2693">
        <v>1</v>
      </c>
      <c r="F2693">
        <v>1</v>
      </c>
    </row>
    <row r="2694" spans="1:6">
      <c r="A2694">
        <v>2016</v>
      </c>
      <c r="B2694">
        <v>2017</v>
      </c>
      <c r="C2694" t="s">
        <v>25</v>
      </c>
      <c r="D2694" t="s">
        <v>20</v>
      </c>
      <c r="E2694">
        <v>4</v>
      </c>
      <c r="F2694">
        <v>2</v>
      </c>
    </row>
    <row r="2695" spans="1:6">
      <c r="A2695">
        <v>2016</v>
      </c>
      <c r="B2695">
        <v>2017</v>
      </c>
      <c r="C2695" t="s">
        <v>10</v>
      </c>
      <c r="D2695" t="s">
        <v>22</v>
      </c>
      <c r="E2695">
        <v>1</v>
      </c>
      <c r="F2695">
        <v>1</v>
      </c>
    </row>
    <row r="2696" spans="1:6">
      <c r="A2696">
        <v>2016</v>
      </c>
      <c r="B2696">
        <v>2017</v>
      </c>
      <c r="C2696" t="s">
        <v>28</v>
      </c>
      <c r="D2696" t="s">
        <v>13</v>
      </c>
      <c r="E2696">
        <v>1</v>
      </c>
      <c r="F2696">
        <v>1</v>
      </c>
    </row>
    <row r="2697" spans="1:6">
      <c r="A2697">
        <v>2016</v>
      </c>
      <c r="B2697">
        <v>2017</v>
      </c>
      <c r="C2697" t="s">
        <v>19</v>
      </c>
      <c r="D2697" t="s">
        <v>17</v>
      </c>
      <c r="E2697">
        <v>3</v>
      </c>
      <c r="F2697">
        <v>5</v>
      </c>
    </row>
    <row r="2698" spans="1:6">
      <c r="A2698">
        <v>2016</v>
      </c>
      <c r="B2698">
        <v>2017</v>
      </c>
      <c r="C2698" t="s">
        <v>34</v>
      </c>
      <c r="D2698" t="s">
        <v>21</v>
      </c>
      <c r="E2698">
        <v>0</v>
      </c>
      <c r="F2698">
        <v>2</v>
      </c>
    </row>
    <row r="2699" spans="1:6">
      <c r="A2699">
        <v>2016</v>
      </c>
      <c r="B2699">
        <v>2017</v>
      </c>
      <c r="C2699" t="s">
        <v>26</v>
      </c>
      <c r="D2699" t="s">
        <v>33</v>
      </c>
      <c r="E2699">
        <v>1</v>
      </c>
      <c r="F2699">
        <v>1</v>
      </c>
    </row>
    <row r="2700" spans="1:6">
      <c r="A2700">
        <v>2016</v>
      </c>
      <c r="B2700">
        <v>2017</v>
      </c>
      <c r="C2700" t="s">
        <v>35</v>
      </c>
      <c r="D2700" t="s">
        <v>6</v>
      </c>
      <c r="E2700">
        <v>4</v>
      </c>
      <c r="F2700">
        <v>5</v>
      </c>
    </row>
    <row r="2701" spans="1:6">
      <c r="A2701">
        <v>2016</v>
      </c>
      <c r="B2701">
        <v>2017</v>
      </c>
      <c r="C2701" t="s">
        <v>6</v>
      </c>
      <c r="D2701" t="s">
        <v>26</v>
      </c>
      <c r="E2701">
        <v>4</v>
      </c>
      <c r="F2701">
        <v>1</v>
      </c>
    </row>
    <row r="2702" spans="1:6">
      <c r="A2702">
        <v>2016</v>
      </c>
      <c r="B2702">
        <v>2017</v>
      </c>
      <c r="C2702" t="s">
        <v>13</v>
      </c>
      <c r="D2702" t="s">
        <v>19</v>
      </c>
      <c r="E2702">
        <v>4</v>
      </c>
      <c r="F2702">
        <v>3</v>
      </c>
    </row>
    <row r="2703" spans="1:6">
      <c r="A2703">
        <v>2016</v>
      </c>
      <c r="B2703">
        <v>2017</v>
      </c>
      <c r="C2703" t="s">
        <v>22</v>
      </c>
      <c r="D2703" t="s">
        <v>34</v>
      </c>
      <c r="E2703">
        <v>2</v>
      </c>
      <c r="F2703">
        <v>2</v>
      </c>
    </row>
    <row r="2704" spans="1:6">
      <c r="A2704">
        <v>2016</v>
      </c>
      <c r="B2704">
        <v>2017</v>
      </c>
      <c r="C2704" t="s">
        <v>21</v>
      </c>
      <c r="D2704" t="s">
        <v>12</v>
      </c>
      <c r="E2704">
        <v>2</v>
      </c>
      <c r="F2704">
        <v>6</v>
      </c>
    </row>
    <row r="2705" spans="1:6">
      <c r="A2705">
        <v>2016</v>
      </c>
      <c r="B2705">
        <v>2017</v>
      </c>
      <c r="C2705" t="s">
        <v>11</v>
      </c>
      <c r="D2705" t="s">
        <v>25</v>
      </c>
      <c r="E2705">
        <v>2</v>
      </c>
      <c r="F2705">
        <v>0</v>
      </c>
    </row>
    <row r="2706" spans="1:6">
      <c r="A2706">
        <v>2016</v>
      </c>
      <c r="B2706">
        <v>2017</v>
      </c>
      <c r="C2706" t="s">
        <v>7</v>
      </c>
      <c r="D2706" t="s">
        <v>10</v>
      </c>
      <c r="E2706">
        <v>2</v>
      </c>
      <c r="F2706">
        <v>1</v>
      </c>
    </row>
    <row r="2707" spans="1:6">
      <c r="A2707">
        <v>2016</v>
      </c>
      <c r="B2707">
        <v>2017</v>
      </c>
      <c r="C2707" t="s">
        <v>33</v>
      </c>
      <c r="D2707" t="s">
        <v>8</v>
      </c>
      <c r="E2707">
        <v>1</v>
      </c>
      <c r="F2707">
        <v>1</v>
      </c>
    </row>
    <row r="2708" spans="1:6">
      <c r="A2708">
        <v>2016</v>
      </c>
      <c r="B2708">
        <v>2017</v>
      </c>
      <c r="C2708" t="s">
        <v>17</v>
      </c>
      <c r="D2708" t="s">
        <v>28</v>
      </c>
      <c r="E2708">
        <v>0</v>
      </c>
      <c r="F2708">
        <v>0</v>
      </c>
    </row>
    <row r="2709" spans="1:6">
      <c r="A2709">
        <v>2016</v>
      </c>
      <c r="B2709">
        <v>2017</v>
      </c>
      <c r="C2709" t="s">
        <v>20</v>
      </c>
      <c r="D2709" t="s">
        <v>35</v>
      </c>
      <c r="E2709">
        <v>2</v>
      </c>
      <c r="F2709">
        <v>2</v>
      </c>
    </row>
    <row r="2710" spans="1:6">
      <c r="A2710">
        <v>2017</v>
      </c>
      <c r="B2710">
        <v>2018</v>
      </c>
      <c r="C2710" t="s">
        <v>17</v>
      </c>
      <c r="D2710" t="s">
        <v>19</v>
      </c>
      <c r="E2710">
        <v>1</v>
      </c>
      <c r="F2710">
        <v>0</v>
      </c>
    </row>
    <row r="2711" spans="1:6">
      <c r="A2711">
        <v>2017</v>
      </c>
      <c r="B2711">
        <v>2018</v>
      </c>
      <c r="C2711" t="s">
        <v>21</v>
      </c>
      <c r="D2711" t="s">
        <v>23</v>
      </c>
      <c r="E2711">
        <v>2</v>
      </c>
      <c r="F2711">
        <v>0</v>
      </c>
    </row>
    <row r="2712" spans="1:6">
      <c r="A2712">
        <v>2017</v>
      </c>
      <c r="B2712">
        <v>2018</v>
      </c>
      <c r="C2712" t="s">
        <v>7</v>
      </c>
      <c r="D2712" t="s">
        <v>28</v>
      </c>
      <c r="E2712">
        <v>1</v>
      </c>
      <c r="F2712">
        <v>0</v>
      </c>
    </row>
    <row r="2713" spans="1:6">
      <c r="A2713">
        <v>2017</v>
      </c>
      <c r="B2713">
        <v>2018</v>
      </c>
      <c r="C2713" t="s">
        <v>25</v>
      </c>
      <c r="D2713" t="s">
        <v>9</v>
      </c>
      <c r="E2713">
        <v>0</v>
      </c>
      <c r="F2713">
        <v>1</v>
      </c>
    </row>
    <row r="2714" spans="1:6">
      <c r="A2714">
        <v>2017</v>
      </c>
      <c r="B2714">
        <v>2018</v>
      </c>
      <c r="C2714" t="s">
        <v>8</v>
      </c>
      <c r="D2714" t="s">
        <v>35</v>
      </c>
      <c r="E2714">
        <v>2</v>
      </c>
      <c r="F2714">
        <v>0</v>
      </c>
    </row>
    <row r="2715" spans="1:6">
      <c r="A2715">
        <v>2017</v>
      </c>
      <c r="B2715">
        <v>2018</v>
      </c>
      <c r="C2715" t="s">
        <v>26</v>
      </c>
      <c r="D2715" t="s">
        <v>20</v>
      </c>
      <c r="E2715">
        <v>0</v>
      </c>
      <c r="F2715">
        <v>0</v>
      </c>
    </row>
    <row r="2716" spans="1:6">
      <c r="A2716">
        <v>2017</v>
      </c>
      <c r="B2716">
        <v>2018</v>
      </c>
      <c r="C2716" t="s">
        <v>22</v>
      </c>
      <c r="D2716" t="s">
        <v>11</v>
      </c>
      <c r="E2716">
        <v>1</v>
      </c>
      <c r="F2716">
        <v>0</v>
      </c>
    </row>
    <row r="2717" spans="1:6">
      <c r="A2717">
        <v>2017</v>
      </c>
      <c r="B2717">
        <v>2018</v>
      </c>
      <c r="C2717" t="s">
        <v>20</v>
      </c>
      <c r="D2717" t="s">
        <v>10</v>
      </c>
      <c r="E2717">
        <v>0</v>
      </c>
      <c r="F2717">
        <v>1</v>
      </c>
    </row>
    <row r="2718" spans="1:6">
      <c r="A2718">
        <v>2017</v>
      </c>
      <c r="B2718">
        <v>2018</v>
      </c>
      <c r="C2718" t="s">
        <v>12</v>
      </c>
      <c r="D2718" t="s">
        <v>17</v>
      </c>
      <c r="E2718">
        <v>2</v>
      </c>
      <c r="F2718">
        <v>2</v>
      </c>
    </row>
    <row r="2719" spans="1:6">
      <c r="A2719">
        <v>2017</v>
      </c>
      <c r="B2719">
        <v>2018</v>
      </c>
      <c r="C2719" t="s">
        <v>28</v>
      </c>
      <c r="D2719" t="s">
        <v>22</v>
      </c>
      <c r="E2719">
        <v>2</v>
      </c>
      <c r="F2719">
        <v>2</v>
      </c>
    </row>
    <row r="2720" spans="1:6">
      <c r="A2720">
        <v>2017</v>
      </c>
      <c r="B2720">
        <v>2018</v>
      </c>
      <c r="C2720" t="s">
        <v>23</v>
      </c>
      <c r="D2720" t="s">
        <v>25</v>
      </c>
      <c r="E2720">
        <v>1</v>
      </c>
      <c r="F2720">
        <v>0</v>
      </c>
    </row>
    <row r="2721" spans="1:6">
      <c r="A2721">
        <v>2017</v>
      </c>
      <c r="B2721">
        <v>2018</v>
      </c>
      <c r="C2721" t="s">
        <v>13</v>
      </c>
      <c r="D2721" t="s">
        <v>21</v>
      </c>
      <c r="E2721">
        <v>2</v>
      </c>
      <c r="F2721">
        <v>0</v>
      </c>
    </row>
    <row r="2722" spans="1:6">
      <c r="A2722">
        <v>2017</v>
      </c>
      <c r="B2722">
        <v>2018</v>
      </c>
      <c r="C2722" t="s">
        <v>35</v>
      </c>
      <c r="D2722" t="s">
        <v>26</v>
      </c>
      <c r="E2722">
        <v>4</v>
      </c>
      <c r="F2722">
        <v>1</v>
      </c>
    </row>
    <row r="2723" spans="1:6">
      <c r="A2723">
        <v>2017</v>
      </c>
      <c r="B2723">
        <v>2018</v>
      </c>
      <c r="C2723" t="s">
        <v>9</v>
      </c>
      <c r="D2723" t="s">
        <v>8</v>
      </c>
      <c r="E2723">
        <v>1</v>
      </c>
      <c r="F2723">
        <v>0</v>
      </c>
    </row>
    <row r="2724" spans="1:6">
      <c r="A2724">
        <v>2017</v>
      </c>
      <c r="B2724">
        <v>2018</v>
      </c>
      <c r="C2724" t="s">
        <v>7</v>
      </c>
      <c r="D2724" t="s">
        <v>35</v>
      </c>
      <c r="E2724">
        <v>0</v>
      </c>
      <c r="F2724">
        <v>2</v>
      </c>
    </row>
    <row r="2725" spans="1:6">
      <c r="A2725">
        <v>2017</v>
      </c>
      <c r="B2725">
        <v>2018</v>
      </c>
      <c r="C2725" t="s">
        <v>26</v>
      </c>
      <c r="D2725" t="s">
        <v>13</v>
      </c>
      <c r="E2725">
        <v>0</v>
      </c>
      <c r="F2725">
        <v>0</v>
      </c>
    </row>
    <row r="2726" spans="1:6">
      <c r="A2726">
        <v>2017</v>
      </c>
      <c r="B2726">
        <v>2018</v>
      </c>
      <c r="C2726" t="s">
        <v>22</v>
      </c>
      <c r="D2726" t="s">
        <v>20</v>
      </c>
      <c r="E2726">
        <v>0</v>
      </c>
      <c r="F2726">
        <v>1</v>
      </c>
    </row>
    <row r="2727" spans="1:6">
      <c r="A2727">
        <v>2017</v>
      </c>
      <c r="B2727">
        <v>2018</v>
      </c>
      <c r="C2727" t="s">
        <v>28</v>
      </c>
      <c r="D2727" t="s">
        <v>11</v>
      </c>
      <c r="E2727">
        <v>3</v>
      </c>
      <c r="F2727">
        <v>0</v>
      </c>
    </row>
    <row r="2728" spans="1:6">
      <c r="A2728">
        <v>2017</v>
      </c>
      <c r="B2728">
        <v>2018</v>
      </c>
      <c r="C2728" t="s">
        <v>25</v>
      </c>
      <c r="D2728" t="s">
        <v>12</v>
      </c>
      <c r="E2728">
        <v>3</v>
      </c>
      <c r="F2728">
        <v>1</v>
      </c>
    </row>
    <row r="2729" spans="1:6">
      <c r="A2729">
        <v>2017</v>
      </c>
      <c r="B2729">
        <v>2018</v>
      </c>
      <c r="C2729" t="s">
        <v>10</v>
      </c>
      <c r="D2729" t="s">
        <v>9</v>
      </c>
      <c r="E2729">
        <v>1</v>
      </c>
      <c r="F2729">
        <v>1</v>
      </c>
    </row>
    <row r="2730" spans="1:6">
      <c r="A2730">
        <v>2017</v>
      </c>
      <c r="B2730">
        <v>2018</v>
      </c>
      <c r="C2730" t="s">
        <v>17</v>
      </c>
      <c r="D2730" t="s">
        <v>6</v>
      </c>
      <c r="E2730">
        <v>2</v>
      </c>
      <c r="F2730">
        <v>0</v>
      </c>
    </row>
    <row r="2731" spans="1:6">
      <c r="A2731">
        <v>2017</v>
      </c>
      <c r="B2731">
        <v>2018</v>
      </c>
      <c r="C2731" t="s">
        <v>21</v>
      </c>
      <c r="D2731" t="s">
        <v>19</v>
      </c>
      <c r="E2731">
        <v>1</v>
      </c>
      <c r="F2731">
        <v>1</v>
      </c>
    </row>
    <row r="2732" spans="1:6">
      <c r="A2732">
        <v>2017</v>
      </c>
      <c r="B2732">
        <v>2018</v>
      </c>
      <c r="C2732" t="s">
        <v>8</v>
      </c>
      <c r="D2732" t="s">
        <v>23</v>
      </c>
      <c r="E2732">
        <v>3</v>
      </c>
      <c r="F2732">
        <v>1</v>
      </c>
    </row>
    <row r="2733" spans="1:6">
      <c r="A2733">
        <v>2017</v>
      </c>
      <c r="B2733">
        <v>2018</v>
      </c>
      <c r="C2733" t="s">
        <v>9</v>
      </c>
      <c r="D2733" t="s">
        <v>7</v>
      </c>
      <c r="E2733">
        <v>2</v>
      </c>
      <c r="F2733">
        <v>0</v>
      </c>
    </row>
    <row r="2734" spans="1:6">
      <c r="A2734">
        <v>2017</v>
      </c>
      <c r="B2734">
        <v>2018</v>
      </c>
      <c r="C2734" t="s">
        <v>6</v>
      </c>
      <c r="D2734" t="s">
        <v>25</v>
      </c>
      <c r="E2734">
        <v>4</v>
      </c>
      <c r="F2734">
        <v>0</v>
      </c>
    </row>
    <row r="2735" spans="1:6">
      <c r="A2735">
        <v>2017</v>
      </c>
      <c r="B2735">
        <v>2018</v>
      </c>
      <c r="C2735" t="s">
        <v>19</v>
      </c>
      <c r="D2735" t="s">
        <v>8</v>
      </c>
      <c r="E2735">
        <v>1</v>
      </c>
      <c r="F2735">
        <v>2</v>
      </c>
    </row>
    <row r="2736" spans="1:6">
      <c r="A2736">
        <v>2017</v>
      </c>
      <c r="B2736">
        <v>2018</v>
      </c>
      <c r="C2736" t="s">
        <v>20</v>
      </c>
      <c r="D2736" t="s">
        <v>28</v>
      </c>
      <c r="E2736">
        <v>1</v>
      </c>
      <c r="F2736">
        <v>2</v>
      </c>
    </row>
    <row r="2737" spans="1:6">
      <c r="A2737">
        <v>2017</v>
      </c>
      <c r="B2737">
        <v>2018</v>
      </c>
      <c r="C2737" t="s">
        <v>23</v>
      </c>
      <c r="D2737" t="s">
        <v>10</v>
      </c>
      <c r="E2737">
        <v>1</v>
      </c>
      <c r="F2737">
        <v>0</v>
      </c>
    </row>
    <row r="2738" spans="1:6">
      <c r="A2738">
        <v>2017</v>
      </c>
      <c r="B2738">
        <v>2018</v>
      </c>
      <c r="C2738" t="s">
        <v>35</v>
      </c>
      <c r="D2738" t="s">
        <v>22</v>
      </c>
      <c r="E2738">
        <v>2</v>
      </c>
      <c r="F2738">
        <v>2</v>
      </c>
    </row>
    <row r="2739" spans="1:6">
      <c r="A2739">
        <v>2017</v>
      </c>
      <c r="B2739">
        <v>2018</v>
      </c>
      <c r="C2739" t="s">
        <v>17</v>
      </c>
      <c r="D2739" t="s">
        <v>21</v>
      </c>
      <c r="E2739">
        <v>1</v>
      </c>
      <c r="F2739">
        <v>1</v>
      </c>
    </row>
    <row r="2740" spans="1:6">
      <c r="A2740">
        <v>2017</v>
      </c>
      <c r="B2740">
        <v>2018</v>
      </c>
      <c r="C2740" t="s">
        <v>12</v>
      </c>
      <c r="D2740" t="s">
        <v>26</v>
      </c>
      <c r="E2740">
        <v>4</v>
      </c>
      <c r="F2740">
        <v>0</v>
      </c>
    </row>
    <row r="2741" spans="1:6">
      <c r="A2741">
        <v>2017</v>
      </c>
      <c r="B2741">
        <v>2018</v>
      </c>
      <c r="C2741" t="s">
        <v>13</v>
      </c>
      <c r="D2741" t="s">
        <v>11</v>
      </c>
      <c r="E2741">
        <v>5</v>
      </c>
      <c r="F2741">
        <v>0</v>
      </c>
    </row>
    <row r="2742" spans="1:6">
      <c r="A2742">
        <v>2017</v>
      </c>
      <c r="B2742">
        <v>2018</v>
      </c>
      <c r="C2742" t="s">
        <v>22</v>
      </c>
      <c r="D2742" t="s">
        <v>23</v>
      </c>
      <c r="E2742">
        <v>2</v>
      </c>
      <c r="F2742">
        <v>0</v>
      </c>
    </row>
    <row r="2743" spans="1:6">
      <c r="A2743">
        <v>2017</v>
      </c>
      <c r="B2743">
        <v>2018</v>
      </c>
      <c r="C2743" t="s">
        <v>8</v>
      </c>
      <c r="D2743" t="s">
        <v>6</v>
      </c>
      <c r="E2743">
        <v>0</v>
      </c>
      <c r="F2743">
        <v>3</v>
      </c>
    </row>
    <row r="2744" spans="1:6">
      <c r="A2744">
        <v>2017</v>
      </c>
      <c r="B2744">
        <v>2018</v>
      </c>
      <c r="C2744" t="s">
        <v>28</v>
      </c>
      <c r="D2744" t="s">
        <v>35</v>
      </c>
      <c r="E2744">
        <v>1</v>
      </c>
      <c r="F2744">
        <v>0</v>
      </c>
    </row>
    <row r="2745" spans="1:6">
      <c r="A2745">
        <v>2017</v>
      </c>
      <c r="B2745">
        <v>2018</v>
      </c>
      <c r="C2745" t="s">
        <v>10</v>
      </c>
      <c r="D2745" t="s">
        <v>19</v>
      </c>
      <c r="E2745">
        <v>1</v>
      </c>
      <c r="F2745">
        <v>1</v>
      </c>
    </row>
    <row r="2746" spans="1:6">
      <c r="A2746">
        <v>2017</v>
      </c>
      <c r="B2746">
        <v>2018</v>
      </c>
      <c r="C2746" t="s">
        <v>11</v>
      </c>
      <c r="D2746" t="s">
        <v>20</v>
      </c>
      <c r="E2746">
        <v>0</v>
      </c>
      <c r="F2746">
        <v>1</v>
      </c>
    </row>
    <row r="2747" spans="1:6">
      <c r="A2747">
        <v>2017</v>
      </c>
      <c r="B2747">
        <v>2018</v>
      </c>
      <c r="C2747" t="s">
        <v>21</v>
      </c>
      <c r="D2747" t="s">
        <v>12</v>
      </c>
      <c r="E2747">
        <v>2</v>
      </c>
      <c r="F2747">
        <v>1</v>
      </c>
    </row>
    <row r="2748" spans="1:6">
      <c r="A2748">
        <v>2017</v>
      </c>
      <c r="B2748">
        <v>2018</v>
      </c>
      <c r="C2748" t="s">
        <v>26</v>
      </c>
      <c r="D2748" t="s">
        <v>9</v>
      </c>
      <c r="E2748">
        <v>1</v>
      </c>
      <c r="F2748">
        <v>1</v>
      </c>
    </row>
    <row r="2749" spans="1:6">
      <c r="A2749">
        <v>2017</v>
      </c>
      <c r="B2749">
        <v>2018</v>
      </c>
      <c r="C2749" t="s">
        <v>7</v>
      </c>
      <c r="D2749" t="s">
        <v>13</v>
      </c>
      <c r="E2749">
        <v>0</v>
      </c>
      <c r="F2749">
        <v>3</v>
      </c>
    </row>
    <row r="2750" spans="1:6">
      <c r="A2750">
        <v>2017</v>
      </c>
      <c r="B2750">
        <v>2018</v>
      </c>
      <c r="C2750" t="s">
        <v>25</v>
      </c>
      <c r="D2750" t="s">
        <v>17</v>
      </c>
      <c r="E2750">
        <v>2</v>
      </c>
      <c r="F2750">
        <v>3</v>
      </c>
    </row>
    <row r="2751" spans="1:6">
      <c r="A2751">
        <v>2017</v>
      </c>
      <c r="B2751">
        <v>2018</v>
      </c>
      <c r="C2751" t="s">
        <v>6</v>
      </c>
      <c r="D2751" t="s">
        <v>10</v>
      </c>
      <c r="E2751">
        <v>2</v>
      </c>
      <c r="F2751">
        <v>2</v>
      </c>
    </row>
    <row r="2752" spans="1:6">
      <c r="A2752">
        <v>2017</v>
      </c>
      <c r="B2752">
        <v>2018</v>
      </c>
      <c r="C2752" t="s">
        <v>35</v>
      </c>
      <c r="D2752" t="s">
        <v>20</v>
      </c>
      <c r="E2752">
        <v>2</v>
      </c>
      <c r="F2752">
        <v>1</v>
      </c>
    </row>
    <row r="2753" spans="1:6">
      <c r="A2753">
        <v>2017</v>
      </c>
      <c r="B2753">
        <v>2018</v>
      </c>
      <c r="C2753" t="s">
        <v>17</v>
      </c>
      <c r="D2753" t="s">
        <v>8</v>
      </c>
      <c r="E2753">
        <v>2</v>
      </c>
      <c r="F2753">
        <v>0</v>
      </c>
    </row>
    <row r="2754" spans="1:6">
      <c r="A2754">
        <v>2017</v>
      </c>
      <c r="B2754">
        <v>2018</v>
      </c>
      <c r="C2754" t="s">
        <v>19</v>
      </c>
      <c r="D2754" t="s">
        <v>26</v>
      </c>
      <c r="E2754">
        <v>0</v>
      </c>
      <c r="F2754">
        <v>0</v>
      </c>
    </row>
    <row r="2755" spans="1:6">
      <c r="A2755">
        <v>2017</v>
      </c>
      <c r="B2755">
        <v>2018</v>
      </c>
      <c r="C2755" t="s">
        <v>25</v>
      </c>
      <c r="D2755" t="s">
        <v>21</v>
      </c>
      <c r="E2755">
        <v>1</v>
      </c>
      <c r="F2755">
        <v>0</v>
      </c>
    </row>
    <row r="2756" spans="1:6">
      <c r="A2756">
        <v>2017</v>
      </c>
      <c r="B2756">
        <v>2018</v>
      </c>
      <c r="C2756" t="s">
        <v>23</v>
      </c>
      <c r="D2756" t="s">
        <v>28</v>
      </c>
      <c r="E2756">
        <v>0</v>
      </c>
      <c r="F2756">
        <v>0</v>
      </c>
    </row>
    <row r="2757" spans="1:6">
      <c r="A2757">
        <v>2017</v>
      </c>
      <c r="B2757">
        <v>2018</v>
      </c>
      <c r="C2757" t="s">
        <v>13</v>
      </c>
      <c r="D2757" t="s">
        <v>22</v>
      </c>
      <c r="E2757">
        <v>6</v>
      </c>
      <c r="F2757">
        <v>1</v>
      </c>
    </row>
    <row r="2758" spans="1:6">
      <c r="A2758">
        <v>2017</v>
      </c>
      <c r="B2758">
        <v>2018</v>
      </c>
      <c r="C2758" t="s">
        <v>9</v>
      </c>
      <c r="D2758" t="s">
        <v>11</v>
      </c>
      <c r="E2758">
        <v>0</v>
      </c>
      <c r="F2758">
        <v>0</v>
      </c>
    </row>
    <row r="2759" spans="1:6">
      <c r="A2759">
        <v>2017</v>
      </c>
      <c r="B2759">
        <v>2018</v>
      </c>
      <c r="C2759" t="s">
        <v>12</v>
      </c>
      <c r="D2759" t="s">
        <v>7</v>
      </c>
      <c r="E2759">
        <v>3</v>
      </c>
      <c r="F2759">
        <v>0</v>
      </c>
    </row>
    <row r="2760" spans="1:6">
      <c r="A2760">
        <v>2017</v>
      </c>
      <c r="B2760">
        <v>2018</v>
      </c>
      <c r="C2760" t="s">
        <v>8</v>
      </c>
      <c r="D2760" t="s">
        <v>12</v>
      </c>
      <c r="E2760">
        <v>1</v>
      </c>
      <c r="F2760">
        <v>1</v>
      </c>
    </row>
    <row r="2761" spans="1:6">
      <c r="A2761">
        <v>2017</v>
      </c>
      <c r="B2761">
        <v>2018</v>
      </c>
      <c r="C2761" t="s">
        <v>22</v>
      </c>
      <c r="D2761" t="s">
        <v>9</v>
      </c>
      <c r="E2761">
        <v>2</v>
      </c>
      <c r="F2761">
        <v>1</v>
      </c>
    </row>
    <row r="2762" spans="1:6">
      <c r="A2762">
        <v>2017</v>
      </c>
      <c r="B2762">
        <v>2018</v>
      </c>
      <c r="C2762" t="s">
        <v>20</v>
      </c>
      <c r="D2762" t="s">
        <v>23</v>
      </c>
      <c r="E2762">
        <v>2</v>
      </c>
      <c r="F2762">
        <v>1</v>
      </c>
    </row>
    <row r="2763" spans="1:6">
      <c r="A2763">
        <v>2017</v>
      </c>
      <c r="B2763">
        <v>2018</v>
      </c>
      <c r="C2763" t="s">
        <v>28</v>
      </c>
      <c r="D2763" t="s">
        <v>13</v>
      </c>
      <c r="E2763">
        <v>1</v>
      </c>
      <c r="F2763">
        <v>2</v>
      </c>
    </row>
    <row r="2764" spans="1:6">
      <c r="A2764">
        <v>2017</v>
      </c>
      <c r="B2764">
        <v>2018</v>
      </c>
      <c r="C2764" t="s">
        <v>10</v>
      </c>
      <c r="D2764" t="s">
        <v>25</v>
      </c>
      <c r="E2764">
        <v>1</v>
      </c>
      <c r="F2764">
        <v>1</v>
      </c>
    </row>
    <row r="2765" spans="1:6">
      <c r="A2765">
        <v>2017</v>
      </c>
      <c r="B2765">
        <v>2018</v>
      </c>
      <c r="C2765" t="s">
        <v>26</v>
      </c>
      <c r="D2765" t="s">
        <v>17</v>
      </c>
      <c r="E2765">
        <v>3</v>
      </c>
      <c r="F2765">
        <v>2</v>
      </c>
    </row>
    <row r="2766" spans="1:6">
      <c r="A2766">
        <v>2017</v>
      </c>
      <c r="B2766">
        <v>2018</v>
      </c>
      <c r="C2766" t="s">
        <v>21</v>
      </c>
      <c r="D2766" t="s">
        <v>6</v>
      </c>
      <c r="E2766">
        <v>2</v>
      </c>
      <c r="F2766">
        <v>2</v>
      </c>
    </row>
    <row r="2767" spans="1:6">
      <c r="A2767">
        <v>2017</v>
      </c>
      <c r="B2767">
        <v>2018</v>
      </c>
      <c r="C2767" t="s">
        <v>11</v>
      </c>
      <c r="D2767" t="s">
        <v>35</v>
      </c>
      <c r="E2767">
        <v>1</v>
      </c>
      <c r="F2767">
        <v>2</v>
      </c>
    </row>
    <row r="2768" spans="1:6">
      <c r="A2768">
        <v>2017</v>
      </c>
      <c r="B2768">
        <v>2018</v>
      </c>
      <c r="C2768" t="s">
        <v>23</v>
      </c>
      <c r="D2768" t="s">
        <v>11</v>
      </c>
      <c r="E2768">
        <v>2</v>
      </c>
      <c r="F2768">
        <v>1</v>
      </c>
    </row>
    <row r="2769" spans="1:6">
      <c r="A2769">
        <v>2017</v>
      </c>
      <c r="B2769">
        <v>2018</v>
      </c>
      <c r="C2769" t="s">
        <v>6</v>
      </c>
      <c r="D2769" t="s">
        <v>26</v>
      </c>
      <c r="E2769">
        <v>5</v>
      </c>
      <c r="F2769">
        <v>0</v>
      </c>
    </row>
    <row r="2770" spans="1:6">
      <c r="A2770">
        <v>2017</v>
      </c>
      <c r="B2770">
        <v>2018</v>
      </c>
      <c r="C2770" t="s">
        <v>17</v>
      </c>
      <c r="D2770" t="s">
        <v>28</v>
      </c>
      <c r="E2770">
        <v>2</v>
      </c>
      <c r="F2770">
        <v>2</v>
      </c>
    </row>
    <row r="2771" spans="1:6">
      <c r="A2771">
        <v>2017</v>
      </c>
      <c r="B2771">
        <v>2018</v>
      </c>
      <c r="C2771" t="s">
        <v>21</v>
      </c>
      <c r="D2771" t="s">
        <v>8</v>
      </c>
      <c r="E2771">
        <v>0</v>
      </c>
      <c r="F2771">
        <v>2</v>
      </c>
    </row>
    <row r="2772" spans="1:6">
      <c r="A2772">
        <v>2017</v>
      </c>
      <c r="B2772">
        <v>2018</v>
      </c>
      <c r="C2772" t="s">
        <v>25</v>
      </c>
      <c r="D2772" t="s">
        <v>7</v>
      </c>
      <c r="E2772">
        <v>3</v>
      </c>
      <c r="F2772">
        <v>2</v>
      </c>
    </row>
    <row r="2773" spans="1:6">
      <c r="A2773">
        <v>2017</v>
      </c>
      <c r="B2773">
        <v>2018</v>
      </c>
      <c r="C2773" t="s">
        <v>9</v>
      </c>
      <c r="D2773" t="s">
        <v>20</v>
      </c>
      <c r="E2773">
        <v>1</v>
      </c>
      <c r="F2773">
        <v>2</v>
      </c>
    </row>
    <row r="2774" spans="1:6">
      <c r="A2774">
        <v>2017</v>
      </c>
      <c r="B2774">
        <v>2018</v>
      </c>
      <c r="C2774" t="s">
        <v>13</v>
      </c>
      <c r="D2774" t="s">
        <v>35</v>
      </c>
      <c r="E2774">
        <v>2</v>
      </c>
      <c r="F2774">
        <v>3</v>
      </c>
    </row>
    <row r="2775" spans="1:6">
      <c r="A2775">
        <v>2017</v>
      </c>
      <c r="B2775">
        <v>2018</v>
      </c>
      <c r="C2775" t="s">
        <v>12</v>
      </c>
      <c r="D2775" t="s">
        <v>10</v>
      </c>
      <c r="E2775">
        <v>2</v>
      </c>
      <c r="F2775">
        <v>2</v>
      </c>
    </row>
    <row r="2776" spans="1:6">
      <c r="A2776">
        <v>2017</v>
      </c>
      <c r="B2776">
        <v>2018</v>
      </c>
      <c r="C2776" t="s">
        <v>19</v>
      </c>
      <c r="D2776" t="s">
        <v>22</v>
      </c>
      <c r="E2776">
        <v>0</v>
      </c>
      <c r="F2776">
        <v>2</v>
      </c>
    </row>
    <row r="2777" spans="1:6">
      <c r="A2777">
        <v>2017</v>
      </c>
      <c r="B2777">
        <v>2018</v>
      </c>
      <c r="C2777" t="s">
        <v>8</v>
      </c>
      <c r="D2777" t="s">
        <v>25</v>
      </c>
      <c r="E2777">
        <v>2</v>
      </c>
      <c r="F2777">
        <v>0</v>
      </c>
    </row>
    <row r="2778" spans="1:6">
      <c r="A2778">
        <v>2017</v>
      </c>
      <c r="B2778">
        <v>2018</v>
      </c>
      <c r="C2778" t="s">
        <v>35</v>
      </c>
      <c r="D2778" t="s">
        <v>23</v>
      </c>
      <c r="E2778">
        <v>1</v>
      </c>
      <c r="F2778">
        <v>0</v>
      </c>
    </row>
    <row r="2779" spans="1:6">
      <c r="A2779">
        <v>2017</v>
      </c>
      <c r="B2779">
        <v>2018</v>
      </c>
      <c r="C2779" t="s">
        <v>22</v>
      </c>
      <c r="D2779" t="s">
        <v>12</v>
      </c>
      <c r="E2779">
        <v>1</v>
      </c>
      <c r="F2779">
        <v>5</v>
      </c>
    </row>
    <row r="2780" spans="1:6">
      <c r="A2780">
        <v>2017</v>
      </c>
      <c r="B2780">
        <v>2018</v>
      </c>
      <c r="C2780" t="s">
        <v>20</v>
      </c>
      <c r="D2780" t="s">
        <v>13</v>
      </c>
      <c r="E2780">
        <v>2</v>
      </c>
      <c r="F2780">
        <v>2</v>
      </c>
    </row>
    <row r="2781" spans="1:6">
      <c r="A2781">
        <v>2017</v>
      </c>
      <c r="B2781">
        <v>2018</v>
      </c>
      <c r="C2781" t="s">
        <v>28</v>
      </c>
      <c r="D2781" t="s">
        <v>9</v>
      </c>
      <c r="E2781">
        <v>1</v>
      </c>
      <c r="F2781">
        <v>2</v>
      </c>
    </row>
    <row r="2782" spans="1:6">
      <c r="A2782">
        <v>2017</v>
      </c>
      <c r="B2782">
        <v>2018</v>
      </c>
      <c r="C2782" t="s">
        <v>7</v>
      </c>
      <c r="D2782" t="s">
        <v>6</v>
      </c>
      <c r="E2782">
        <v>0</v>
      </c>
      <c r="F2782">
        <v>1</v>
      </c>
    </row>
    <row r="2783" spans="1:6">
      <c r="A2783">
        <v>2017</v>
      </c>
      <c r="B2783">
        <v>2018</v>
      </c>
      <c r="C2783" t="s">
        <v>11</v>
      </c>
      <c r="D2783" t="s">
        <v>19</v>
      </c>
      <c r="E2783">
        <v>0</v>
      </c>
      <c r="F2783">
        <v>0</v>
      </c>
    </row>
    <row r="2784" spans="1:6">
      <c r="A2784">
        <v>2017</v>
      </c>
      <c r="B2784">
        <v>2018</v>
      </c>
      <c r="C2784" t="s">
        <v>26</v>
      </c>
      <c r="D2784" t="s">
        <v>21</v>
      </c>
      <c r="E2784">
        <v>1</v>
      </c>
      <c r="F2784">
        <v>1</v>
      </c>
    </row>
    <row r="2785" spans="1:6">
      <c r="A2785">
        <v>2017</v>
      </c>
      <c r="B2785">
        <v>2018</v>
      </c>
      <c r="C2785" t="s">
        <v>10</v>
      </c>
      <c r="D2785" t="s">
        <v>17</v>
      </c>
      <c r="E2785">
        <v>1</v>
      </c>
      <c r="F2785">
        <v>1</v>
      </c>
    </row>
    <row r="2786" spans="1:6">
      <c r="A2786">
        <v>2017</v>
      </c>
      <c r="B2786">
        <v>2018</v>
      </c>
      <c r="C2786" t="s">
        <v>25</v>
      </c>
      <c r="D2786" t="s">
        <v>20</v>
      </c>
      <c r="E2786">
        <v>1</v>
      </c>
      <c r="F2786">
        <v>1</v>
      </c>
    </row>
    <row r="2787" spans="1:6">
      <c r="A2787">
        <v>2017</v>
      </c>
      <c r="B2787">
        <v>2018</v>
      </c>
      <c r="C2787" t="s">
        <v>17</v>
      </c>
      <c r="D2787" t="s">
        <v>22</v>
      </c>
      <c r="E2787">
        <v>1</v>
      </c>
      <c r="F2787">
        <v>3</v>
      </c>
    </row>
    <row r="2788" spans="1:6">
      <c r="A2788">
        <v>2017</v>
      </c>
      <c r="B2788">
        <v>2018</v>
      </c>
      <c r="C2788" t="s">
        <v>21</v>
      </c>
      <c r="D2788" t="s">
        <v>7</v>
      </c>
      <c r="E2788">
        <v>2</v>
      </c>
      <c r="F2788">
        <v>1</v>
      </c>
    </row>
    <row r="2789" spans="1:6">
      <c r="A2789">
        <v>2017</v>
      </c>
      <c r="B2789">
        <v>2018</v>
      </c>
      <c r="C2789" t="s">
        <v>8</v>
      </c>
      <c r="D2789" t="s">
        <v>10</v>
      </c>
      <c r="E2789">
        <v>1</v>
      </c>
      <c r="F2789">
        <v>1</v>
      </c>
    </row>
    <row r="2790" spans="1:6">
      <c r="A2790">
        <v>2017</v>
      </c>
      <c r="B2790">
        <v>2018</v>
      </c>
      <c r="C2790" t="s">
        <v>12</v>
      </c>
      <c r="D2790" t="s">
        <v>11</v>
      </c>
      <c r="E2790">
        <v>2</v>
      </c>
      <c r="F2790">
        <v>1</v>
      </c>
    </row>
    <row r="2791" spans="1:6">
      <c r="A2791">
        <v>2017</v>
      </c>
      <c r="B2791">
        <v>2018</v>
      </c>
      <c r="C2791" t="s">
        <v>9</v>
      </c>
      <c r="D2791" t="s">
        <v>13</v>
      </c>
      <c r="E2791">
        <v>4</v>
      </c>
      <c r="F2791">
        <v>2</v>
      </c>
    </row>
    <row r="2792" spans="1:6">
      <c r="A2792">
        <v>2017</v>
      </c>
      <c r="B2792">
        <v>2018</v>
      </c>
      <c r="C2792" t="s">
        <v>6</v>
      </c>
      <c r="D2792" t="s">
        <v>35</v>
      </c>
      <c r="E2792">
        <v>2</v>
      </c>
      <c r="F2792">
        <v>0</v>
      </c>
    </row>
    <row r="2793" spans="1:6">
      <c r="A2793">
        <v>2017</v>
      </c>
      <c r="B2793">
        <v>2018</v>
      </c>
      <c r="C2793" t="s">
        <v>19</v>
      </c>
      <c r="D2793" t="s">
        <v>28</v>
      </c>
      <c r="E2793">
        <v>0</v>
      </c>
      <c r="F2793">
        <v>3</v>
      </c>
    </row>
    <row r="2794" spans="1:6">
      <c r="A2794">
        <v>2017</v>
      </c>
      <c r="B2794">
        <v>2018</v>
      </c>
      <c r="C2794" t="s">
        <v>23</v>
      </c>
      <c r="D2794" t="s">
        <v>26</v>
      </c>
      <c r="E2794">
        <v>3</v>
      </c>
      <c r="F2794">
        <v>0</v>
      </c>
    </row>
    <row r="2795" spans="1:6">
      <c r="A2795">
        <v>2017</v>
      </c>
      <c r="B2795">
        <v>2018</v>
      </c>
      <c r="C2795" t="s">
        <v>20</v>
      </c>
      <c r="D2795" t="s">
        <v>19</v>
      </c>
      <c r="E2795">
        <v>2</v>
      </c>
      <c r="F2795">
        <v>1</v>
      </c>
    </row>
    <row r="2796" spans="1:6">
      <c r="A2796">
        <v>2017</v>
      </c>
      <c r="B2796">
        <v>2018</v>
      </c>
      <c r="C2796" t="s">
        <v>35</v>
      </c>
      <c r="D2796" t="s">
        <v>9</v>
      </c>
      <c r="E2796">
        <v>2</v>
      </c>
      <c r="F2796">
        <v>1</v>
      </c>
    </row>
    <row r="2797" spans="1:6">
      <c r="A2797">
        <v>2017</v>
      </c>
      <c r="B2797">
        <v>2018</v>
      </c>
      <c r="C2797" t="s">
        <v>26</v>
      </c>
      <c r="D2797" t="s">
        <v>8</v>
      </c>
      <c r="E2797">
        <v>0</v>
      </c>
      <c r="F2797">
        <v>1</v>
      </c>
    </row>
    <row r="2798" spans="1:6">
      <c r="A2798">
        <v>2017</v>
      </c>
      <c r="B2798">
        <v>2018</v>
      </c>
      <c r="C2798" t="s">
        <v>22</v>
      </c>
      <c r="D2798" t="s">
        <v>25</v>
      </c>
      <c r="E2798">
        <v>1</v>
      </c>
      <c r="F2798">
        <v>1</v>
      </c>
    </row>
    <row r="2799" spans="1:6">
      <c r="A2799">
        <v>2017</v>
      </c>
      <c r="B2799">
        <v>2018</v>
      </c>
      <c r="C2799" t="s">
        <v>28</v>
      </c>
      <c r="D2799" t="s">
        <v>12</v>
      </c>
      <c r="E2799">
        <v>1</v>
      </c>
      <c r="F2799">
        <v>1</v>
      </c>
    </row>
    <row r="2800" spans="1:6">
      <c r="A2800">
        <v>2017</v>
      </c>
      <c r="B2800">
        <v>2018</v>
      </c>
      <c r="C2800" t="s">
        <v>7</v>
      </c>
      <c r="D2800" t="s">
        <v>23</v>
      </c>
      <c r="E2800">
        <v>3</v>
      </c>
      <c r="F2800">
        <v>1</v>
      </c>
    </row>
    <row r="2801" spans="1:6">
      <c r="A2801">
        <v>2017</v>
      </c>
      <c r="B2801">
        <v>2018</v>
      </c>
      <c r="C2801" t="s">
        <v>13</v>
      </c>
      <c r="D2801" t="s">
        <v>6</v>
      </c>
      <c r="E2801">
        <v>1</v>
      </c>
      <c r="F2801">
        <v>3</v>
      </c>
    </row>
    <row r="2802" spans="1:6">
      <c r="A2802">
        <v>2017</v>
      </c>
      <c r="B2802">
        <v>2018</v>
      </c>
      <c r="C2802" t="s">
        <v>11</v>
      </c>
      <c r="D2802" t="s">
        <v>17</v>
      </c>
      <c r="E2802">
        <v>0</v>
      </c>
      <c r="F2802">
        <v>3</v>
      </c>
    </row>
    <row r="2803" spans="1:6">
      <c r="A2803">
        <v>2017</v>
      </c>
      <c r="B2803">
        <v>2018</v>
      </c>
      <c r="C2803" t="s">
        <v>10</v>
      </c>
      <c r="D2803" t="s">
        <v>21</v>
      </c>
      <c r="E2803">
        <v>3</v>
      </c>
      <c r="F2803">
        <v>3</v>
      </c>
    </row>
    <row r="2804" spans="1:6">
      <c r="A2804">
        <v>2017</v>
      </c>
      <c r="B2804">
        <v>2018</v>
      </c>
      <c r="C2804" t="s">
        <v>23</v>
      </c>
      <c r="D2804" t="s">
        <v>13</v>
      </c>
      <c r="E2804">
        <v>2</v>
      </c>
      <c r="F2804">
        <v>1</v>
      </c>
    </row>
    <row r="2805" spans="1:6">
      <c r="A2805">
        <v>2017</v>
      </c>
      <c r="B2805">
        <v>2018</v>
      </c>
      <c r="C2805" t="s">
        <v>6</v>
      </c>
      <c r="D2805" t="s">
        <v>28</v>
      </c>
      <c r="E2805">
        <v>3</v>
      </c>
      <c r="F2805">
        <v>0</v>
      </c>
    </row>
    <row r="2806" spans="1:6">
      <c r="A2806">
        <v>2017</v>
      </c>
      <c r="B2806">
        <v>2018</v>
      </c>
      <c r="C2806" t="s">
        <v>17</v>
      </c>
      <c r="D2806" t="s">
        <v>20</v>
      </c>
      <c r="E2806">
        <v>1</v>
      </c>
      <c r="F2806">
        <v>1</v>
      </c>
    </row>
    <row r="2807" spans="1:6">
      <c r="A2807">
        <v>2017</v>
      </c>
      <c r="B2807">
        <v>2018</v>
      </c>
      <c r="C2807" t="s">
        <v>12</v>
      </c>
      <c r="D2807" t="s">
        <v>35</v>
      </c>
      <c r="E2807">
        <v>2</v>
      </c>
      <c r="F2807">
        <v>2</v>
      </c>
    </row>
    <row r="2808" spans="1:6">
      <c r="A2808">
        <v>2017</v>
      </c>
      <c r="B2808">
        <v>2018</v>
      </c>
      <c r="C2808" t="s">
        <v>25</v>
      </c>
      <c r="D2808" t="s">
        <v>11</v>
      </c>
      <c r="E2808">
        <v>1</v>
      </c>
      <c r="F2808">
        <v>0</v>
      </c>
    </row>
    <row r="2809" spans="1:6">
      <c r="A2809">
        <v>2017</v>
      </c>
      <c r="B2809">
        <v>2018</v>
      </c>
      <c r="C2809" t="s">
        <v>10</v>
      </c>
      <c r="D2809" t="s">
        <v>26</v>
      </c>
      <c r="E2809">
        <v>3</v>
      </c>
      <c r="F2809">
        <v>1</v>
      </c>
    </row>
    <row r="2810" spans="1:6">
      <c r="A2810">
        <v>2017</v>
      </c>
      <c r="B2810">
        <v>2018</v>
      </c>
      <c r="C2810" t="s">
        <v>21</v>
      </c>
      <c r="D2810" t="s">
        <v>22</v>
      </c>
      <c r="E2810">
        <v>2</v>
      </c>
      <c r="F2810">
        <v>4</v>
      </c>
    </row>
    <row r="2811" spans="1:6">
      <c r="A2811">
        <v>2017</v>
      </c>
      <c r="B2811">
        <v>2018</v>
      </c>
      <c r="C2811" t="s">
        <v>8</v>
      </c>
      <c r="D2811" t="s">
        <v>7</v>
      </c>
      <c r="E2811">
        <v>2</v>
      </c>
      <c r="F2811">
        <v>0</v>
      </c>
    </row>
    <row r="2812" spans="1:6">
      <c r="A2812">
        <v>2017</v>
      </c>
      <c r="B2812">
        <v>2018</v>
      </c>
      <c r="C2812" t="s">
        <v>19</v>
      </c>
      <c r="D2812" t="s">
        <v>9</v>
      </c>
      <c r="E2812">
        <v>4</v>
      </c>
      <c r="F2812">
        <v>0</v>
      </c>
    </row>
    <row r="2813" spans="1:6">
      <c r="A2813">
        <v>2017</v>
      </c>
      <c r="B2813">
        <v>2018</v>
      </c>
      <c r="C2813" t="s">
        <v>9</v>
      </c>
      <c r="D2813" t="s">
        <v>23</v>
      </c>
      <c r="E2813">
        <v>1</v>
      </c>
      <c r="F2813">
        <v>1</v>
      </c>
    </row>
    <row r="2814" spans="1:6">
      <c r="A2814">
        <v>2017</v>
      </c>
      <c r="B2814">
        <v>2018</v>
      </c>
      <c r="C2814" t="s">
        <v>13</v>
      </c>
      <c r="D2814" t="s">
        <v>8</v>
      </c>
      <c r="E2814">
        <v>4</v>
      </c>
      <c r="F2814">
        <v>4</v>
      </c>
    </row>
    <row r="2815" spans="1:6">
      <c r="A2815">
        <v>2017</v>
      </c>
      <c r="B2815">
        <v>2018</v>
      </c>
      <c r="C2815" t="s">
        <v>35</v>
      </c>
      <c r="D2815" t="s">
        <v>19</v>
      </c>
      <c r="E2815">
        <v>2</v>
      </c>
      <c r="F2815">
        <v>0</v>
      </c>
    </row>
    <row r="2816" spans="1:6">
      <c r="A2816">
        <v>2017</v>
      </c>
      <c r="B2816">
        <v>2018</v>
      </c>
      <c r="C2816" t="s">
        <v>26</v>
      </c>
      <c r="D2816" t="s">
        <v>25</v>
      </c>
      <c r="E2816">
        <v>2</v>
      </c>
      <c r="F2816">
        <v>1</v>
      </c>
    </row>
    <row r="2817" spans="1:6">
      <c r="A2817">
        <v>2017</v>
      </c>
      <c r="B2817">
        <v>2018</v>
      </c>
      <c r="C2817" t="s">
        <v>20</v>
      </c>
      <c r="D2817" t="s">
        <v>12</v>
      </c>
      <c r="E2817">
        <v>0</v>
      </c>
      <c r="F2817">
        <v>1</v>
      </c>
    </row>
    <row r="2818" spans="1:6">
      <c r="A2818">
        <v>2017</v>
      </c>
      <c r="B2818">
        <v>2018</v>
      </c>
      <c r="C2818" t="s">
        <v>28</v>
      </c>
      <c r="D2818" t="s">
        <v>10</v>
      </c>
      <c r="E2818">
        <v>2</v>
      </c>
      <c r="F2818">
        <v>1</v>
      </c>
    </row>
    <row r="2819" spans="1:6">
      <c r="A2819">
        <v>2017</v>
      </c>
      <c r="B2819">
        <v>2018</v>
      </c>
      <c r="C2819" t="s">
        <v>22</v>
      </c>
      <c r="D2819" t="s">
        <v>6</v>
      </c>
      <c r="E2819">
        <v>2</v>
      </c>
      <c r="F2819">
        <v>1</v>
      </c>
    </row>
    <row r="2820" spans="1:6">
      <c r="A2820">
        <v>2017</v>
      </c>
      <c r="B2820">
        <v>2018</v>
      </c>
      <c r="C2820" t="s">
        <v>7</v>
      </c>
      <c r="D2820" t="s">
        <v>17</v>
      </c>
      <c r="E2820">
        <v>3</v>
      </c>
      <c r="F2820">
        <v>0</v>
      </c>
    </row>
    <row r="2821" spans="1:6">
      <c r="A2821">
        <v>2017</v>
      </c>
      <c r="B2821">
        <v>2018</v>
      </c>
      <c r="C2821" t="s">
        <v>11</v>
      </c>
      <c r="D2821" t="s">
        <v>21</v>
      </c>
      <c r="E2821">
        <v>0</v>
      </c>
      <c r="F2821">
        <v>2</v>
      </c>
    </row>
    <row r="2822" spans="1:6">
      <c r="A2822">
        <v>2017</v>
      </c>
      <c r="B2822">
        <v>2018</v>
      </c>
      <c r="C2822" t="s">
        <v>26</v>
      </c>
      <c r="D2822" t="s">
        <v>7</v>
      </c>
      <c r="E2822">
        <v>0</v>
      </c>
      <c r="F2822">
        <v>0</v>
      </c>
    </row>
    <row r="2823" spans="1:6">
      <c r="A2823">
        <v>2017</v>
      </c>
      <c r="B2823">
        <v>2018</v>
      </c>
      <c r="C2823" t="s">
        <v>6</v>
      </c>
      <c r="D2823" t="s">
        <v>9</v>
      </c>
      <c r="E2823">
        <v>3</v>
      </c>
      <c r="F2823">
        <v>1</v>
      </c>
    </row>
    <row r="2824" spans="1:6">
      <c r="A2824">
        <v>2017</v>
      </c>
      <c r="B2824">
        <v>2018</v>
      </c>
      <c r="C2824" t="s">
        <v>17</v>
      </c>
      <c r="D2824" t="s">
        <v>35</v>
      </c>
      <c r="E2824">
        <v>4</v>
      </c>
      <c r="F2824">
        <v>0</v>
      </c>
    </row>
    <row r="2825" spans="1:6">
      <c r="A2825">
        <v>2017</v>
      </c>
      <c r="B2825">
        <v>2018</v>
      </c>
      <c r="C2825" t="s">
        <v>19</v>
      </c>
      <c r="D2825" t="s">
        <v>23</v>
      </c>
      <c r="E2825">
        <v>1</v>
      </c>
      <c r="F2825">
        <v>0</v>
      </c>
    </row>
    <row r="2826" spans="1:6">
      <c r="A2826">
        <v>2017</v>
      </c>
      <c r="B2826">
        <v>2018</v>
      </c>
      <c r="C2826" t="s">
        <v>12</v>
      </c>
      <c r="D2826" t="s">
        <v>13</v>
      </c>
      <c r="E2826">
        <v>1</v>
      </c>
      <c r="F2826">
        <v>1</v>
      </c>
    </row>
    <row r="2827" spans="1:6">
      <c r="A2827">
        <v>2017</v>
      </c>
      <c r="B2827">
        <v>2018</v>
      </c>
      <c r="C2827" t="s">
        <v>25</v>
      </c>
      <c r="D2827" t="s">
        <v>28</v>
      </c>
      <c r="E2827">
        <v>1</v>
      </c>
      <c r="F2827">
        <v>3</v>
      </c>
    </row>
    <row r="2828" spans="1:6">
      <c r="A2828">
        <v>2017</v>
      </c>
      <c r="B2828">
        <v>2018</v>
      </c>
      <c r="C2828" t="s">
        <v>8</v>
      </c>
      <c r="D2828" t="s">
        <v>11</v>
      </c>
      <c r="E2828">
        <v>2</v>
      </c>
      <c r="F2828">
        <v>2</v>
      </c>
    </row>
    <row r="2829" spans="1:6">
      <c r="A2829">
        <v>2017</v>
      </c>
      <c r="B2829">
        <v>2018</v>
      </c>
      <c r="C2829" t="s">
        <v>21</v>
      </c>
      <c r="D2829" t="s">
        <v>20</v>
      </c>
      <c r="E2829">
        <v>1</v>
      </c>
      <c r="F2829">
        <v>2</v>
      </c>
    </row>
    <row r="2830" spans="1:6">
      <c r="A2830">
        <v>2017</v>
      </c>
      <c r="B2830">
        <v>2018</v>
      </c>
      <c r="C2830" t="s">
        <v>10</v>
      </c>
      <c r="D2830" t="s">
        <v>22</v>
      </c>
      <c r="E2830">
        <v>3</v>
      </c>
      <c r="F2830">
        <v>0</v>
      </c>
    </row>
    <row r="2831" spans="1:6">
      <c r="A2831">
        <v>2017</v>
      </c>
      <c r="B2831">
        <v>2018</v>
      </c>
      <c r="C2831" t="s">
        <v>23</v>
      </c>
      <c r="D2831" t="s">
        <v>12</v>
      </c>
      <c r="E2831">
        <v>0</v>
      </c>
      <c r="F2831">
        <v>2</v>
      </c>
    </row>
    <row r="2832" spans="1:6">
      <c r="A2832">
        <v>2017</v>
      </c>
      <c r="B2832">
        <v>2018</v>
      </c>
      <c r="C2832" t="s">
        <v>13</v>
      </c>
      <c r="D2832" t="s">
        <v>19</v>
      </c>
      <c r="E2832">
        <v>1</v>
      </c>
      <c r="F2832">
        <v>2</v>
      </c>
    </row>
    <row r="2833" spans="1:6">
      <c r="A2833">
        <v>2017</v>
      </c>
      <c r="B2833">
        <v>2018</v>
      </c>
      <c r="C2833" t="s">
        <v>35</v>
      </c>
      <c r="D2833" t="s">
        <v>25</v>
      </c>
      <c r="E2833">
        <v>2</v>
      </c>
      <c r="F2833">
        <v>2</v>
      </c>
    </row>
    <row r="2834" spans="1:6">
      <c r="A2834">
        <v>2017</v>
      </c>
      <c r="B2834">
        <v>2018</v>
      </c>
      <c r="C2834" t="s">
        <v>20</v>
      </c>
      <c r="D2834" t="s">
        <v>6</v>
      </c>
      <c r="E2834">
        <v>0</v>
      </c>
      <c r="F2834">
        <v>1</v>
      </c>
    </row>
    <row r="2835" spans="1:6">
      <c r="A2835">
        <v>2017</v>
      </c>
      <c r="B2835">
        <v>2018</v>
      </c>
      <c r="C2835" t="s">
        <v>7</v>
      </c>
      <c r="D2835" t="s">
        <v>10</v>
      </c>
      <c r="E2835">
        <v>0</v>
      </c>
      <c r="F2835">
        <v>0</v>
      </c>
    </row>
    <row r="2836" spans="1:6">
      <c r="A2836">
        <v>2017</v>
      </c>
      <c r="B2836">
        <v>2018</v>
      </c>
      <c r="C2836" t="s">
        <v>22</v>
      </c>
      <c r="D2836" t="s">
        <v>8</v>
      </c>
      <c r="E2836">
        <v>1</v>
      </c>
      <c r="F2836">
        <v>1</v>
      </c>
    </row>
    <row r="2837" spans="1:6">
      <c r="A2837">
        <v>2017</v>
      </c>
      <c r="B2837">
        <v>2018</v>
      </c>
      <c r="C2837" t="s">
        <v>11</v>
      </c>
      <c r="D2837" t="s">
        <v>26</v>
      </c>
      <c r="E2837">
        <v>3</v>
      </c>
      <c r="F2837">
        <v>4</v>
      </c>
    </row>
    <row r="2838" spans="1:6">
      <c r="A2838">
        <v>2017</v>
      </c>
      <c r="B2838">
        <v>2018</v>
      </c>
      <c r="C2838" t="s">
        <v>9</v>
      </c>
      <c r="D2838" t="s">
        <v>17</v>
      </c>
      <c r="E2838">
        <v>2</v>
      </c>
      <c r="F2838">
        <v>0</v>
      </c>
    </row>
    <row r="2839" spans="1:6">
      <c r="A2839">
        <v>2017</v>
      </c>
      <c r="B2839">
        <v>2018</v>
      </c>
      <c r="C2839" t="s">
        <v>28</v>
      </c>
      <c r="D2839" t="s">
        <v>21</v>
      </c>
      <c r="E2839">
        <v>1</v>
      </c>
      <c r="F2839">
        <v>1</v>
      </c>
    </row>
    <row r="2840" spans="1:6">
      <c r="A2840">
        <v>2017</v>
      </c>
      <c r="B2840">
        <v>2018</v>
      </c>
      <c r="C2840" t="s">
        <v>10</v>
      </c>
      <c r="D2840" t="s">
        <v>35</v>
      </c>
      <c r="E2840">
        <v>1</v>
      </c>
      <c r="F2840">
        <v>1</v>
      </c>
    </row>
    <row r="2841" spans="1:6">
      <c r="A2841">
        <v>2017</v>
      </c>
      <c r="B2841">
        <v>2018</v>
      </c>
      <c r="C2841" t="s">
        <v>26</v>
      </c>
      <c r="D2841" t="s">
        <v>22</v>
      </c>
      <c r="E2841">
        <v>1</v>
      </c>
      <c r="F2841">
        <v>0</v>
      </c>
    </row>
    <row r="2842" spans="1:6">
      <c r="A2842">
        <v>2017</v>
      </c>
      <c r="B2842">
        <v>2018</v>
      </c>
      <c r="C2842" t="s">
        <v>7</v>
      </c>
      <c r="D2842" t="s">
        <v>20</v>
      </c>
      <c r="E2842">
        <v>1</v>
      </c>
      <c r="F2842">
        <v>2</v>
      </c>
    </row>
    <row r="2843" spans="1:6">
      <c r="A2843">
        <v>2017</v>
      </c>
      <c r="B2843">
        <v>2018</v>
      </c>
      <c r="C2843" t="s">
        <v>25</v>
      </c>
      <c r="D2843" t="s">
        <v>13</v>
      </c>
      <c r="E2843">
        <v>0</v>
      </c>
      <c r="F2843">
        <v>2</v>
      </c>
    </row>
    <row r="2844" spans="1:6">
      <c r="A2844">
        <v>2017</v>
      </c>
      <c r="B2844">
        <v>2018</v>
      </c>
      <c r="C2844" t="s">
        <v>17</v>
      </c>
      <c r="D2844" t="s">
        <v>23</v>
      </c>
      <c r="E2844">
        <v>1</v>
      </c>
      <c r="F2844">
        <v>0</v>
      </c>
    </row>
    <row r="2845" spans="1:6">
      <c r="A2845">
        <v>2017</v>
      </c>
      <c r="B2845">
        <v>2018</v>
      </c>
      <c r="C2845" t="s">
        <v>6</v>
      </c>
      <c r="D2845" t="s">
        <v>11</v>
      </c>
      <c r="E2845">
        <v>1</v>
      </c>
      <c r="F2845">
        <v>0</v>
      </c>
    </row>
    <row r="2846" spans="1:6">
      <c r="A2846">
        <v>2017</v>
      </c>
      <c r="B2846">
        <v>2018</v>
      </c>
      <c r="C2846" t="s">
        <v>21</v>
      </c>
      <c r="D2846" t="s">
        <v>9</v>
      </c>
      <c r="E2846">
        <v>3</v>
      </c>
      <c r="F2846">
        <v>1</v>
      </c>
    </row>
    <row r="2847" spans="1:6">
      <c r="A2847">
        <v>2017</v>
      </c>
      <c r="B2847">
        <v>2018</v>
      </c>
      <c r="C2847" t="s">
        <v>8</v>
      </c>
      <c r="D2847" t="s">
        <v>28</v>
      </c>
      <c r="E2847">
        <v>3</v>
      </c>
      <c r="F2847">
        <v>2</v>
      </c>
    </row>
    <row r="2848" spans="1:6">
      <c r="A2848">
        <v>2017</v>
      </c>
      <c r="B2848">
        <v>2018</v>
      </c>
      <c r="C2848" t="s">
        <v>12</v>
      </c>
      <c r="D2848" t="s">
        <v>19</v>
      </c>
      <c r="E2848">
        <v>1</v>
      </c>
      <c r="F2848">
        <v>0</v>
      </c>
    </row>
    <row r="2849" spans="1:6">
      <c r="A2849">
        <v>2017</v>
      </c>
      <c r="B2849">
        <v>2018</v>
      </c>
      <c r="C2849" t="s">
        <v>22</v>
      </c>
      <c r="D2849" t="s">
        <v>7</v>
      </c>
      <c r="E2849">
        <v>3</v>
      </c>
      <c r="F2849">
        <v>1</v>
      </c>
    </row>
    <row r="2850" spans="1:6">
      <c r="A2850">
        <v>2017</v>
      </c>
      <c r="B2850">
        <v>2018</v>
      </c>
      <c r="C2850" t="s">
        <v>11</v>
      </c>
      <c r="D2850" t="s">
        <v>10</v>
      </c>
      <c r="E2850">
        <v>1</v>
      </c>
      <c r="F2850">
        <v>0</v>
      </c>
    </row>
    <row r="2851" spans="1:6">
      <c r="A2851">
        <v>2017</v>
      </c>
      <c r="B2851">
        <v>2018</v>
      </c>
      <c r="C2851" t="s">
        <v>19</v>
      </c>
      <c r="D2851" t="s">
        <v>25</v>
      </c>
      <c r="E2851">
        <v>2</v>
      </c>
      <c r="F2851">
        <v>2</v>
      </c>
    </row>
    <row r="2852" spans="1:6">
      <c r="A2852">
        <v>2017</v>
      </c>
      <c r="B2852">
        <v>2018</v>
      </c>
      <c r="C2852" t="s">
        <v>20</v>
      </c>
      <c r="D2852" t="s">
        <v>8</v>
      </c>
      <c r="E2852">
        <v>2</v>
      </c>
      <c r="F2852">
        <v>2</v>
      </c>
    </row>
    <row r="2853" spans="1:6">
      <c r="A2853">
        <v>2017</v>
      </c>
      <c r="B2853">
        <v>2018</v>
      </c>
      <c r="C2853" t="s">
        <v>28</v>
      </c>
      <c r="D2853" t="s">
        <v>26</v>
      </c>
      <c r="E2853">
        <v>3</v>
      </c>
      <c r="F2853">
        <v>3</v>
      </c>
    </row>
    <row r="2854" spans="1:6">
      <c r="A2854">
        <v>2017</v>
      </c>
      <c r="B2854">
        <v>2018</v>
      </c>
      <c r="C2854" t="s">
        <v>13</v>
      </c>
      <c r="D2854" t="s">
        <v>17</v>
      </c>
      <c r="E2854">
        <v>2</v>
      </c>
      <c r="F2854">
        <v>1</v>
      </c>
    </row>
    <row r="2855" spans="1:6">
      <c r="A2855">
        <v>2017</v>
      </c>
      <c r="B2855">
        <v>2018</v>
      </c>
      <c r="C2855" t="s">
        <v>9</v>
      </c>
      <c r="D2855" t="s">
        <v>12</v>
      </c>
      <c r="E2855">
        <v>4</v>
      </c>
      <c r="F2855">
        <v>4</v>
      </c>
    </row>
    <row r="2856" spans="1:6">
      <c r="A2856">
        <v>2017</v>
      </c>
      <c r="B2856">
        <v>2018</v>
      </c>
      <c r="C2856" t="s">
        <v>35</v>
      </c>
      <c r="D2856" t="s">
        <v>21</v>
      </c>
      <c r="E2856">
        <v>2</v>
      </c>
      <c r="F2856">
        <v>3</v>
      </c>
    </row>
    <row r="2857" spans="1:6">
      <c r="A2857">
        <v>2017</v>
      </c>
      <c r="B2857">
        <v>2018</v>
      </c>
      <c r="C2857" t="s">
        <v>12</v>
      </c>
      <c r="D2857" t="s">
        <v>6</v>
      </c>
      <c r="E2857">
        <v>1</v>
      </c>
      <c r="F2857">
        <v>3</v>
      </c>
    </row>
    <row r="2858" spans="1:6">
      <c r="A2858">
        <v>2017</v>
      </c>
      <c r="B2858">
        <v>2018</v>
      </c>
      <c r="C2858" t="s">
        <v>19</v>
      </c>
      <c r="D2858" t="s">
        <v>17</v>
      </c>
      <c r="E2858">
        <v>1</v>
      </c>
      <c r="F2858">
        <v>1</v>
      </c>
    </row>
    <row r="2859" spans="1:6">
      <c r="A2859">
        <v>2017</v>
      </c>
      <c r="B2859">
        <v>2018</v>
      </c>
      <c r="C2859" t="s">
        <v>20</v>
      </c>
      <c r="D2859" t="s">
        <v>26</v>
      </c>
      <c r="E2859">
        <v>1</v>
      </c>
      <c r="F2859">
        <v>1</v>
      </c>
    </row>
    <row r="2860" spans="1:6">
      <c r="A2860">
        <v>2017</v>
      </c>
      <c r="B2860">
        <v>2018</v>
      </c>
      <c r="C2860" t="s">
        <v>28</v>
      </c>
      <c r="D2860" t="s">
        <v>7</v>
      </c>
      <c r="E2860">
        <v>1</v>
      </c>
      <c r="F2860">
        <v>0</v>
      </c>
    </row>
    <row r="2861" spans="1:6">
      <c r="A2861">
        <v>2017</v>
      </c>
      <c r="B2861">
        <v>2018</v>
      </c>
      <c r="C2861" t="s">
        <v>9</v>
      </c>
      <c r="D2861" t="s">
        <v>25</v>
      </c>
      <c r="E2861">
        <v>3</v>
      </c>
      <c r="F2861">
        <v>2</v>
      </c>
    </row>
    <row r="2862" spans="1:6">
      <c r="A2862">
        <v>2017</v>
      </c>
      <c r="B2862">
        <v>2018</v>
      </c>
      <c r="C2862" t="s">
        <v>23</v>
      </c>
      <c r="D2862" t="s">
        <v>21</v>
      </c>
      <c r="E2862">
        <v>1</v>
      </c>
      <c r="F2862">
        <v>0</v>
      </c>
    </row>
    <row r="2863" spans="1:6">
      <c r="A2863">
        <v>2017</v>
      </c>
      <c r="B2863">
        <v>2018</v>
      </c>
      <c r="C2863" t="s">
        <v>35</v>
      </c>
      <c r="D2863" t="s">
        <v>8</v>
      </c>
      <c r="E2863">
        <v>3</v>
      </c>
      <c r="F2863">
        <v>1</v>
      </c>
    </row>
    <row r="2864" spans="1:6">
      <c r="A2864">
        <v>2017</v>
      </c>
      <c r="B2864">
        <v>2018</v>
      </c>
      <c r="C2864" t="s">
        <v>11</v>
      </c>
      <c r="D2864" t="s">
        <v>22</v>
      </c>
      <c r="E2864">
        <v>2</v>
      </c>
      <c r="F2864">
        <v>1</v>
      </c>
    </row>
    <row r="2865" spans="1:6">
      <c r="A2865">
        <v>2017</v>
      </c>
      <c r="B2865">
        <v>2018</v>
      </c>
      <c r="C2865" t="s">
        <v>13</v>
      </c>
      <c r="D2865" t="s">
        <v>10</v>
      </c>
      <c r="E2865">
        <v>0</v>
      </c>
      <c r="F2865">
        <v>0</v>
      </c>
    </row>
    <row r="2866" spans="1:6">
      <c r="A2866">
        <v>2017</v>
      </c>
      <c r="B2866">
        <v>2018</v>
      </c>
      <c r="C2866" t="s">
        <v>17</v>
      </c>
      <c r="D2866" t="s">
        <v>12</v>
      </c>
      <c r="E2866">
        <v>1</v>
      </c>
      <c r="F2866">
        <v>4</v>
      </c>
    </row>
    <row r="2867" spans="1:6">
      <c r="A2867">
        <v>2017</v>
      </c>
      <c r="B2867">
        <v>2018</v>
      </c>
      <c r="C2867" t="s">
        <v>26</v>
      </c>
      <c r="D2867" t="s">
        <v>35</v>
      </c>
      <c r="E2867">
        <v>2</v>
      </c>
      <c r="F2867">
        <v>1</v>
      </c>
    </row>
    <row r="2868" spans="1:6">
      <c r="A2868">
        <v>2017</v>
      </c>
      <c r="B2868">
        <v>2018</v>
      </c>
      <c r="C2868" t="s">
        <v>22</v>
      </c>
      <c r="D2868" t="s">
        <v>28</v>
      </c>
      <c r="E2868">
        <v>2</v>
      </c>
      <c r="F2868">
        <v>0</v>
      </c>
    </row>
    <row r="2869" spans="1:6">
      <c r="A2869">
        <v>2017</v>
      </c>
      <c r="B2869">
        <v>2018</v>
      </c>
      <c r="C2869" t="s">
        <v>25</v>
      </c>
      <c r="D2869" t="s">
        <v>23</v>
      </c>
      <c r="E2869">
        <v>3</v>
      </c>
      <c r="F2869">
        <v>2</v>
      </c>
    </row>
    <row r="2870" spans="1:6">
      <c r="A2870">
        <v>2017</v>
      </c>
      <c r="B2870">
        <v>2018</v>
      </c>
      <c r="C2870" t="s">
        <v>10</v>
      </c>
      <c r="D2870" t="s">
        <v>20</v>
      </c>
      <c r="E2870">
        <v>1</v>
      </c>
      <c r="F2870">
        <v>3</v>
      </c>
    </row>
    <row r="2871" spans="1:6">
      <c r="A2871">
        <v>2017</v>
      </c>
      <c r="B2871">
        <v>2018</v>
      </c>
      <c r="C2871" t="s">
        <v>6</v>
      </c>
      <c r="D2871" t="s">
        <v>19</v>
      </c>
      <c r="E2871">
        <v>4</v>
      </c>
      <c r="F2871">
        <v>2</v>
      </c>
    </row>
    <row r="2872" spans="1:6">
      <c r="A2872">
        <v>2017</v>
      </c>
      <c r="B2872">
        <v>2018</v>
      </c>
      <c r="C2872" t="s">
        <v>8</v>
      </c>
      <c r="D2872" t="s">
        <v>9</v>
      </c>
      <c r="E2872">
        <v>1</v>
      </c>
      <c r="F2872">
        <v>1</v>
      </c>
    </row>
    <row r="2873" spans="1:6">
      <c r="A2873">
        <v>2017</v>
      </c>
      <c r="B2873">
        <v>2018</v>
      </c>
      <c r="C2873" t="s">
        <v>20</v>
      </c>
      <c r="D2873" t="s">
        <v>22</v>
      </c>
      <c r="E2873">
        <v>2</v>
      </c>
      <c r="F2873">
        <v>0</v>
      </c>
    </row>
    <row r="2874" spans="1:6">
      <c r="A2874">
        <v>2017</v>
      </c>
      <c r="B2874">
        <v>2018</v>
      </c>
      <c r="C2874" t="s">
        <v>6</v>
      </c>
      <c r="D2874" t="s">
        <v>17</v>
      </c>
      <c r="E2874">
        <v>5</v>
      </c>
      <c r="F2874">
        <v>2</v>
      </c>
    </row>
    <row r="2875" spans="1:6">
      <c r="A2875">
        <v>2017</v>
      </c>
      <c r="B2875">
        <v>2018</v>
      </c>
      <c r="C2875" t="s">
        <v>13</v>
      </c>
      <c r="D2875" t="s">
        <v>26</v>
      </c>
      <c r="E2875">
        <v>2</v>
      </c>
      <c r="F2875">
        <v>2</v>
      </c>
    </row>
    <row r="2876" spans="1:6">
      <c r="A2876">
        <v>2017</v>
      </c>
      <c r="B2876">
        <v>2018</v>
      </c>
      <c r="C2876" t="s">
        <v>35</v>
      </c>
      <c r="D2876" t="s">
        <v>7</v>
      </c>
      <c r="E2876">
        <v>1</v>
      </c>
      <c r="F2876">
        <v>1</v>
      </c>
    </row>
    <row r="2877" spans="1:6">
      <c r="A2877">
        <v>2017</v>
      </c>
      <c r="B2877">
        <v>2018</v>
      </c>
      <c r="C2877" t="s">
        <v>11</v>
      </c>
      <c r="D2877" t="s">
        <v>28</v>
      </c>
      <c r="E2877">
        <v>1</v>
      </c>
      <c r="F2877">
        <v>1</v>
      </c>
    </row>
    <row r="2878" spans="1:6">
      <c r="A2878">
        <v>2017</v>
      </c>
      <c r="B2878">
        <v>2018</v>
      </c>
      <c r="C2878" t="s">
        <v>23</v>
      </c>
      <c r="D2878" t="s">
        <v>8</v>
      </c>
      <c r="E2878">
        <v>0</v>
      </c>
      <c r="F2878">
        <v>2</v>
      </c>
    </row>
    <row r="2879" spans="1:6">
      <c r="A2879">
        <v>2017</v>
      </c>
      <c r="B2879">
        <v>2018</v>
      </c>
      <c r="C2879" t="s">
        <v>19</v>
      </c>
      <c r="D2879" t="s">
        <v>21</v>
      </c>
      <c r="E2879">
        <v>0</v>
      </c>
      <c r="F2879">
        <v>0</v>
      </c>
    </row>
    <row r="2880" spans="1:6">
      <c r="A2880">
        <v>2017</v>
      </c>
      <c r="B2880">
        <v>2018</v>
      </c>
      <c r="C2880" t="s">
        <v>12</v>
      </c>
      <c r="D2880" t="s">
        <v>25</v>
      </c>
      <c r="E2880">
        <v>2</v>
      </c>
      <c r="F2880">
        <v>0</v>
      </c>
    </row>
    <row r="2881" spans="1:6">
      <c r="A2881">
        <v>2017</v>
      </c>
      <c r="B2881">
        <v>2018</v>
      </c>
      <c r="C2881" t="s">
        <v>9</v>
      </c>
      <c r="D2881" t="s">
        <v>10</v>
      </c>
      <c r="E2881">
        <v>0</v>
      </c>
      <c r="F2881">
        <v>1</v>
      </c>
    </row>
    <row r="2882" spans="1:6">
      <c r="A2882">
        <v>2017</v>
      </c>
      <c r="B2882">
        <v>2018</v>
      </c>
      <c r="C2882" t="s">
        <v>11</v>
      </c>
      <c r="D2882" t="s">
        <v>13</v>
      </c>
      <c r="E2882">
        <v>2</v>
      </c>
      <c r="F2882">
        <v>3</v>
      </c>
    </row>
    <row r="2883" spans="1:6">
      <c r="A2883">
        <v>2017</v>
      </c>
      <c r="B2883">
        <v>2018</v>
      </c>
      <c r="C2883" t="s">
        <v>21</v>
      </c>
      <c r="D2883" t="s">
        <v>17</v>
      </c>
      <c r="E2883">
        <v>1</v>
      </c>
      <c r="F2883">
        <v>1</v>
      </c>
    </row>
    <row r="2884" spans="1:6">
      <c r="A2884">
        <v>2017</v>
      </c>
      <c r="B2884">
        <v>2018</v>
      </c>
      <c r="C2884" t="s">
        <v>26</v>
      </c>
      <c r="D2884" t="s">
        <v>12</v>
      </c>
      <c r="E2884">
        <v>0</v>
      </c>
      <c r="F2884">
        <v>0</v>
      </c>
    </row>
    <row r="2885" spans="1:6">
      <c r="A2885">
        <v>2017</v>
      </c>
      <c r="B2885">
        <v>2018</v>
      </c>
      <c r="C2885" t="s">
        <v>8</v>
      </c>
      <c r="D2885" t="s">
        <v>19</v>
      </c>
      <c r="E2885">
        <v>1</v>
      </c>
      <c r="F2885">
        <v>2</v>
      </c>
    </row>
    <row r="2886" spans="1:6">
      <c r="A2886">
        <v>2017</v>
      </c>
      <c r="B2886">
        <v>2018</v>
      </c>
      <c r="C2886" t="s">
        <v>25</v>
      </c>
      <c r="D2886" t="s">
        <v>6</v>
      </c>
      <c r="E2886">
        <v>0</v>
      </c>
      <c r="F2886">
        <v>2</v>
      </c>
    </row>
    <row r="2887" spans="1:6">
      <c r="A2887">
        <v>2017</v>
      </c>
      <c r="B2887">
        <v>2018</v>
      </c>
      <c r="C2887" t="s">
        <v>10</v>
      </c>
      <c r="D2887" t="s">
        <v>23</v>
      </c>
      <c r="E2887">
        <v>1</v>
      </c>
      <c r="F2887">
        <v>1</v>
      </c>
    </row>
    <row r="2888" spans="1:6">
      <c r="A2888">
        <v>2017</v>
      </c>
      <c r="B2888">
        <v>2018</v>
      </c>
      <c r="C2888" t="s">
        <v>22</v>
      </c>
      <c r="D2888" t="s">
        <v>35</v>
      </c>
      <c r="E2888">
        <v>0</v>
      </c>
      <c r="F2888">
        <v>1</v>
      </c>
    </row>
    <row r="2889" spans="1:6">
      <c r="A2889">
        <v>2017</v>
      </c>
      <c r="B2889">
        <v>2018</v>
      </c>
      <c r="C2889" t="s">
        <v>28</v>
      </c>
      <c r="D2889" t="s">
        <v>20</v>
      </c>
      <c r="E2889">
        <v>3</v>
      </c>
      <c r="F2889">
        <v>0</v>
      </c>
    </row>
    <row r="2890" spans="1:6">
      <c r="A2890">
        <v>2017</v>
      </c>
      <c r="B2890">
        <v>2018</v>
      </c>
      <c r="C2890" t="s">
        <v>7</v>
      </c>
      <c r="D2890" t="s">
        <v>9</v>
      </c>
      <c r="E2890">
        <v>1</v>
      </c>
      <c r="F2890">
        <v>1</v>
      </c>
    </row>
    <row r="2891" spans="1:6">
      <c r="A2891">
        <v>2017</v>
      </c>
      <c r="B2891">
        <v>2018</v>
      </c>
      <c r="C2891" t="s">
        <v>35</v>
      </c>
      <c r="D2891" t="s">
        <v>28</v>
      </c>
      <c r="E2891">
        <v>2</v>
      </c>
      <c r="F2891">
        <v>0</v>
      </c>
    </row>
    <row r="2892" spans="1:6">
      <c r="A2892">
        <v>2017</v>
      </c>
      <c r="B2892">
        <v>2018</v>
      </c>
      <c r="C2892" t="s">
        <v>13</v>
      </c>
      <c r="D2892" t="s">
        <v>7</v>
      </c>
      <c r="E2892">
        <v>2</v>
      </c>
      <c r="F2892">
        <v>0</v>
      </c>
    </row>
    <row r="2893" spans="1:6">
      <c r="A2893">
        <v>2017</v>
      </c>
      <c r="B2893">
        <v>2018</v>
      </c>
      <c r="C2893" t="s">
        <v>17</v>
      </c>
      <c r="D2893" t="s">
        <v>25</v>
      </c>
      <c r="E2893">
        <v>4</v>
      </c>
      <c r="F2893">
        <v>2</v>
      </c>
    </row>
    <row r="2894" spans="1:6">
      <c r="A2894">
        <v>2017</v>
      </c>
      <c r="B2894">
        <v>2018</v>
      </c>
      <c r="C2894" t="s">
        <v>20</v>
      </c>
      <c r="D2894" t="s">
        <v>11</v>
      </c>
      <c r="E2894">
        <v>4</v>
      </c>
      <c r="F2894">
        <v>2</v>
      </c>
    </row>
    <row r="2895" spans="1:6">
      <c r="A2895">
        <v>2017</v>
      </c>
      <c r="B2895">
        <v>2018</v>
      </c>
      <c r="C2895" t="s">
        <v>12</v>
      </c>
      <c r="D2895" t="s">
        <v>21</v>
      </c>
      <c r="E2895">
        <v>0</v>
      </c>
      <c r="F2895">
        <v>2</v>
      </c>
    </row>
    <row r="2896" spans="1:6">
      <c r="A2896">
        <v>2017</v>
      </c>
      <c r="B2896">
        <v>2018</v>
      </c>
      <c r="C2896" t="s">
        <v>9</v>
      </c>
      <c r="D2896" t="s">
        <v>26</v>
      </c>
      <c r="E2896">
        <v>2</v>
      </c>
      <c r="F2896">
        <v>1</v>
      </c>
    </row>
    <row r="2897" spans="1:6">
      <c r="A2897">
        <v>2017</v>
      </c>
      <c r="B2897">
        <v>2018</v>
      </c>
      <c r="C2897" t="s">
        <v>6</v>
      </c>
      <c r="D2897" t="s">
        <v>8</v>
      </c>
      <c r="E2897">
        <v>2</v>
      </c>
      <c r="F2897">
        <v>1</v>
      </c>
    </row>
    <row r="2898" spans="1:6">
      <c r="A2898">
        <v>2017</v>
      </c>
      <c r="B2898">
        <v>2018</v>
      </c>
      <c r="C2898" t="s">
        <v>23</v>
      </c>
      <c r="D2898" t="s">
        <v>22</v>
      </c>
      <c r="E2898">
        <v>1</v>
      </c>
      <c r="F2898">
        <v>0</v>
      </c>
    </row>
    <row r="2899" spans="1:6">
      <c r="A2899">
        <v>2017</v>
      </c>
      <c r="B2899">
        <v>2018</v>
      </c>
      <c r="C2899" t="s">
        <v>19</v>
      </c>
      <c r="D2899" t="s">
        <v>10</v>
      </c>
      <c r="E2899">
        <v>3</v>
      </c>
      <c r="F2899">
        <v>1</v>
      </c>
    </row>
    <row r="2900" spans="1:6">
      <c r="A2900">
        <v>2017</v>
      </c>
      <c r="B2900">
        <v>2018</v>
      </c>
      <c r="C2900" t="s">
        <v>21</v>
      </c>
      <c r="D2900" t="s">
        <v>25</v>
      </c>
      <c r="E2900">
        <v>0</v>
      </c>
      <c r="F2900">
        <v>2</v>
      </c>
    </row>
    <row r="2901" spans="1:6">
      <c r="A2901">
        <v>2017</v>
      </c>
      <c r="B2901">
        <v>2018</v>
      </c>
      <c r="C2901" t="s">
        <v>11</v>
      </c>
      <c r="D2901" t="s">
        <v>9</v>
      </c>
      <c r="E2901">
        <v>1</v>
      </c>
      <c r="F2901">
        <v>1</v>
      </c>
    </row>
    <row r="2902" spans="1:6">
      <c r="A2902">
        <v>2017</v>
      </c>
      <c r="B2902">
        <v>2018</v>
      </c>
      <c r="C2902" t="s">
        <v>26</v>
      </c>
      <c r="D2902" t="s">
        <v>19</v>
      </c>
      <c r="E2902">
        <v>1</v>
      </c>
      <c r="F2902">
        <v>0</v>
      </c>
    </row>
    <row r="2903" spans="1:6">
      <c r="A2903">
        <v>2017</v>
      </c>
      <c r="B2903">
        <v>2018</v>
      </c>
      <c r="C2903" t="s">
        <v>7</v>
      </c>
      <c r="D2903" t="s">
        <v>12</v>
      </c>
      <c r="E2903">
        <v>1</v>
      </c>
      <c r="F2903">
        <v>2</v>
      </c>
    </row>
    <row r="2904" spans="1:6">
      <c r="A2904">
        <v>2017</v>
      </c>
      <c r="B2904">
        <v>2018</v>
      </c>
      <c r="C2904" t="s">
        <v>10</v>
      </c>
      <c r="D2904" t="s">
        <v>6</v>
      </c>
      <c r="E2904">
        <v>1</v>
      </c>
      <c r="F2904">
        <v>2</v>
      </c>
    </row>
    <row r="2905" spans="1:6">
      <c r="A2905">
        <v>2017</v>
      </c>
      <c r="B2905">
        <v>2018</v>
      </c>
      <c r="C2905" t="s">
        <v>8</v>
      </c>
      <c r="D2905" t="s">
        <v>17</v>
      </c>
      <c r="E2905">
        <v>2</v>
      </c>
      <c r="F2905">
        <v>1</v>
      </c>
    </row>
    <row r="2906" spans="1:6">
      <c r="A2906">
        <v>2017</v>
      </c>
      <c r="B2906">
        <v>2018</v>
      </c>
      <c r="C2906" t="s">
        <v>28</v>
      </c>
      <c r="D2906" t="s">
        <v>23</v>
      </c>
      <c r="E2906">
        <v>0</v>
      </c>
      <c r="F2906">
        <v>1</v>
      </c>
    </row>
    <row r="2907" spans="1:6">
      <c r="A2907">
        <v>2017</v>
      </c>
      <c r="B2907">
        <v>2018</v>
      </c>
      <c r="C2907" t="s">
        <v>22</v>
      </c>
      <c r="D2907" t="s">
        <v>13</v>
      </c>
      <c r="E2907">
        <v>0</v>
      </c>
      <c r="F2907">
        <v>1</v>
      </c>
    </row>
    <row r="2908" spans="1:6">
      <c r="A2908">
        <v>2017</v>
      </c>
      <c r="B2908">
        <v>2018</v>
      </c>
      <c r="C2908" t="s">
        <v>20</v>
      </c>
      <c r="D2908" t="s">
        <v>35</v>
      </c>
      <c r="E2908">
        <v>2</v>
      </c>
      <c r="F2908">
        <v>1</v>
      </c>
    </row>
    <row r="2909" spans="1:6">
      <c r="A2909">
        <v>2017</v>
      </c>
      <c r="B2909">
        <v>2018</v>
      </c>
      <c r="C2909" t="s">
        <v>25</v>
      </c>
      <c r="D2909" t="s">
        <v>10</v>
      </c>
      <c r="E2909">
        <v>1</v>
      </c>
      <c r="F2909">
        <v>1</v>
      </c>
    </row>
    <row r="2910" spans="1:6">
      <c r="A2910">
        <v>2017</v>
      </c>
      <c r="B2910">
        <v>2018</v>
      </c>
      <c r="C2910" t="s">
        <v>6</v>
      </c>
      <c r="D2910" t="s">
        <v>21</v>
      </c>
      <c r="E2910">
        <v>0</v>
      </c>
      <c r="F2910">
        <v>0</v>
      </c>
    </row>
    <row r="2911" spans="1:6">
      <c r="A2911">
        <v>2017</v>
      </c>
      <c r="B2911">
        <v>2018</v>
      </c>
      <c r="C2911" t="s">
        <v>17</v>
      </c>
      <c r="D2911" t="s">
        <v>26</v>
      </c>
      <c r="E2911">
        <v>1</v>
      </c>
      <c r="F2911">
        <v>1</v>
      </c>
    </row>
    <row r="2912" spans="1:6">
      <c r="A2912">
        <v>2017</v>
      </c>
      <c r="B2912">
        <v>2018</v>
      </c>
      <c r="C2912" t="s">
        <v>9</v>
      </c>
      <c r="D2912" t="s">
        <v>22</v>
      </c>
      <c r="E2912">
        <v>0</v>
      </c>
      <c r="F2912">
        <v>1</v>
      </c>
    </row>
    <row r="2913" spans="1:6">
      <c r="A2913">
        <v>2017</v>
      </c>
      <c r="B2913">
        <v>2018</v>
      </c>
      <c r="C2913" t="s">
        <v>23</v>
      </c>
      <c r="D2913" t="s">
        <v>20</v>
      </c>
      <c r="E2913">
        <v>1</v>
      </c>
      <c r="F2913">
        <v>0</v>
      </c>
    </row>
    <row r="2914" spans="1:6">
      <c r="A2914">
        <v>2017</v>
      </c>
      <c r="B2914">
        <v>2018</v>
      </c>
      <c r="C2914" t="s">
        <v>19</v>
      </c>
      <c r="D2914" t="s">
        <v>7</v>
      </c>
      <c r="E2914">
        <v>1</v>
      </c>
      <c r="F2914">
        <v>0</v>
      </c>
    </row>
    <row r="2915" spans="1:6">
      <c r="A2915">
        <v>2017</v>
      </c>
      <c r="B2915">
        <v>2018</v>
      </c>
      <c r="C2915" t="s">
        <v>12</v>
      </c>
      <c r="D2915" t="s">
        <v>8</v>
      </c>
      <c r="E2915">
        <v>0</v>
      </c>
      <c r="F2915">
        <v>2</v>
      </c>
    </row>
    <row r="2916" spans="1:6">
      <c r="A2916">
        <v>2017</v>
      </c>
      <c r="B2916">
        <v>2018</v>
      </c>
      <c r="C2916" t="s">
        <v>35</v>
      </c>
      <c r="D2916" t="s">
        <v>11</v>
      </c>
      <c r="E2916">
        <v>1</v>
      </c>
      <c r="F2916">
        <v>2</v>
      </c>
    </row>
    <row r="2917" spans="1:6">
      <c r="A2917">
        <v>2017</v>
      </c>
      <c r="B2917">
        <v>2018</v>
      </c>
      <c r="C2917" t="s">
        <v>13</v>
      </c>
      <c r="D2917" t="s">
        <v>28</v>
      </c>
      <c r="E2917">
        <v>1</v>
      </c>
      <c r="F2917">
        <v>1</v>
      </c>
    </row>
    <row r="2918" spans="1:6">
      <c r="A2918">
        <v>2017</v>
      </c>
      <c r="B2918">
        <v>2018</v>
      </c>
      <c r="C2918" t="s">
        <v>22</v>
      </c>
      <c r="D2918" t="s">
        <v>19</v>
      </c>
      <c r="E2918">
        <v>2</v>
      </c>
      <c r="F2918">
        <v>2</v>
      </c>
    </row>
    <row r="2919" spans="1:6">
      <c r="A2919">
        <v>2017</v>
      </c>
      <c r="B2919">
        <v>2018</v>
      </c>
      <c r="C2919" t="s">
        <v>8</v>
      </c>
      <c r="D2919" t="s">
        <v>21</v>
      </c>
      <c r="E2919">
        <v>1</v>
      </c>
      <c r="F2919">
        <v>0</v>
      </c>
    </row>
    <row r="2920" spans="1:6">
      <c r="A2920">
        <v>2017</v>
      </c>
      <c r="B2920">
        <v>2018</v>
      </c>
      <c r="C2920" t="s">
        <v>20</v>
      </c>
      <c r="D2920" t="s">
        <v>9</v>
      </c>
      <c r="E2920">
        <v>1</v>
      </c>
      <c r="F2920">
        <v>0</v>
      </c>
    </row>
    <row r="2921" spans="1:6">
      <c r="A2921">
        <v>2017</v>
      </c>
      <c r="B2921">
        <v>2018</v>
      </c>
      <c r="C2921" t="s">
        <v>28</v>
      </c>
      <c r="D2921" t="s">
        <v>17</v>
      </c>
      <c r="E2921">
        <v>0</v>
      </c>
      <c r="F2921">
        <v>2</v>
      </c>
    </row>
    <row r="2922" spans="1:6">
      <c r="A2922">
        <v>2017</v>
      </c>
      <c r="B2922">
        <v>2018</v>
      </c>
      <c r="C2922" t="s">
        <v>7</v>
      </c>
      <c r="D2922" t="s">
        <v>25</v>
      </c>
      <c r="E2922">
        <v>0</v>
      </c>
      <c r="F2922">
        <v>0</v>
      </c>
    </row>
    <row r="2923" spans="1:6">
      <c r="A2923">
        <v>2017</v>
      </c>
      <c r="B2923">
        <v>2018</v>
      </c>
      <c r="C2923" t="s">
        <v>10</v>
      </c>
      <c r="D2923" t="s">
        <v>12</v>
      </c>
      <c r="E2923">
        <v>1</v>
      </c>
      <c r="F2923">
        <v>2</v>
      </c>
    </row>
    <row r="2924" spans="1:6">
      <c r="A2924">
        <v>2017</v>
      </c>
      <c r="B2924">
        <v>2018</v>
      </c>
      <c r="C2924" t="s">
        <v>35</v>
      </c>
      <c r="D2924" t="s">
        <v>13</v>
      </c>
      <c r="E2924">
        <v>1</v>
      </c>
      <c r="F2924">
        <v>1</v>
      </c>
    </row>
    <row r="2925" spans="1:6">
      <c r="A2925">
        <v>2017</v>
      </c>
      <c r="B2925">
        <v>2018</v>
      </c>
      <c r="C2925" t="s">
        <v>11</v>
      </c>
      <c r="D2925" t="s">
        <v>23</v>
      </c>
      <c r="E2925">
        <v>2</v>
      </c>
      <c r="F2925">
        <v>3</v>
      </c>
    </row>
    <row r="2926" spans="1:6">
      <c r="A2926">
        <v>2017</v>
      </c>
      <c r="B2926">
        <v>2018</v>
      </c>
      <c r="C2926" t="s">
        <v>26</v>
      </c>
      <c r="D2926" t="s">
        <v>6</v>
      </c>
      <c r="E2926">
        <v>0</v>
      </c>
      <c r="F2926">
        <v>4</v>
      </c>
    </row>
    <row r="2927" spans="1:6">
      <c r="A2927">
        <v>2017</v>
      </c>
      <c r="B2927">
        <v>2018</v>
      </c>
      <c r="C2927" t="s">
        <v>25</v>
      </c>
      <c r="D2927" t="s">
        <v>8</v>
      </c>
      <c r="E2927">
        <v>0</v>
      </c>
      <c r="F2927">
        <v>1</v>
      </c>
    </row>
    <row r="2928" spans="1:6">
      <c r="A2928">
        <v>2017</v>
      </c>
      <c r="B2928">
        <v>2018</v>
      </c>
      <c r="C2928" t="s">
        <v>6</v>
      </c>
      <c r="D2928" t="s">
        <v>7</v>
      </c>
      <c r="E2928">
        <v>6</v>
      </c>
      <c r="F2928">
        <v>0</v>
      </c>
    </row>
    <row r="2929" spans="1:6">
      <c r="A2929">
        <v>2017</v>
      </c>
      <c r="B2929">
        <v>2018</v>
      </c>
      <c r="C2929" t="s">
        <v>17</v>
      </c>
      <c r="D2929" t="s">
        <v>10</v>
      </c>
      <c r="E2929">
        <v>3</v>
      </c>
      <c r="F2929">
        <v>0</v>
      </c>
    </row>
    <row r="2930" spans="1:6">
      <c r="A2930">
        <v>2017</v>
      </c>
      <c r="B2930">
        <v>2018</v>
      </c>
      <c r="C2930" t="s">
        <v>21</v>
      </c>
      <c r="D2930" t="s">
        <v>26</v>
      </c>
      <c r="E2930">
        <v>0</v>
      </c>
      <c r="F2930">
        <v>0</v>
      </c>
    </row>
    <row r="2931" spans="1:6">
      <c r="A2931">
        <v>2017</v>
      </c>
      <c r="B2931">
        <v>2018</v>
      </c>
      <c r="C2931" t="s">
        <v>9</v>
      </c>
      <c r="D2931" t="s">
        <v>28</v>
      </c>
      <c r="E2931">
        <v>1</v>
      </c>
      <c r="F2931">
        <v>3</v>
      </c>
    </row>
    <row r="2932" spans="1:6">
      <c r="A2932">
        <v>2017</v>
      </c>
      <c r="B2932">
        <v>2018</v>
      </c>
      <c r="C2932" t="s">
        <v>12</v>
      </c>
      <c r="D2932" t="s">
        <v>22</v>
      </c>
      <c r="E2932">
        <v>2</v>
      </c>
      <c r="F2932">
        <v>0</v>
      </c>
    </row>
    <row r="2933" spans="1:6">
      <c r="A2933">
        <v>2017</v>
      </c>
      <c r="B2933">
        <v>2018</v>
      </c>
      <c r="C2933" t="s">
        <v>23</v>
      </c>
      <c r="D2933" t="s">
        <v>35</v>
      </c>
      <c r="E2933">
        <v>0</v>
      </c>
      <c r="F2933">
        <v>0</v>
      </c>
    </row>
    <row r="2934" spans="1:6">
      <c r="A2934">
        <v>2017</v>
      </c>
      <c r="B2934">
        <v>2018</v>
      </c>
      <c r="C2934" t="s">
        <v>13</v>
      </c>
      <c r="D2934" t="s">
        <v>20</v>
      </c>
      <c r="E2934">
        <v>3</v>
      </c>
      <c r="F2934">
        <v>2</v>
      </c>
    </row>
    <row r="2935" spans="1:6">
      <c r="A2935">
        <v>2017</v>
      </c>
      <c r="B2935">
        <v>2018</v>
      </c>
      <c r="C2935" t="s">
        <v>19</v>
      </c>
      <c r="D2935" t="s">
        <v>11</v>
      </c>
      <c r="E2935">
        <v>3</v>
      </c>
      <c r="F2935">
        <v>1</v>
      </c>
    </row>
    <row r="2936" spans="1:6">
      <c r="A2936">
        <v>2017</v>
      </c>
      <c r="B2936">
        <v>2018</v>
      </c>
      <c r="C2936" t="s">
        <v>26</v>
      </c>
      <c r="D2936" t="s">
        <v>23</v>
      </c>
      <c r="E2936">
        <v>1</v>
      </c>
      <c r="F2936">
        <v>2</v>
      </c>
    </row>
    <row r="2937" spans="1:6">
      <c r="A2937">
        <v>2017</v>
      </c>
      <c r="B2937">
        <v>2018</v>
      </c>
      <c r="C2937" t="s">
        <v>22</v>
      </c>
      <c r="D2937" t="s">
        <v>17</v>
      </c>
      <c r="E2937">
        <v>3</v>
      </c>
      <c r="F2937">
        <v>3</v>
      </c>
    </row>
    <row r="2938" spans="1:6">
      <c r="A2938">
        <v>2017</v>
      </c>
      <c r="B2938">
        <v>2018</v>
      </c>
      <c r="C2938" t="s">
        <v>20</v>
      </c>
      <c r="D2938" t="s">
        <v>25</v>
      </c>
      <c r="E2938">
        <v>3</v>
      </c>
      <c r="F2938">
        <v>0</v>
      </c>
    </row>
    <row r="2939" spans="1:6">
      <c r="A2939">
        <v>2017</v>
      </c>
      <c r="B2939">
        <v>2018</v>
      </c>
      <c r="C2939" t="s">
        <v>28</v>
      </c>
      <c r="D2939" t="s">
        <v>19</v>
      </c>
      <c r="E2939">
        <v>1</v>
      </c>
      <c r="F2939">
        <v>3</v>
      </c>
    </row>
    <row r="2940" spans="1:6">
      <c r="A2940">
        <v>2017</v>
      </c>
      <c r="B2940">
        <v>2018</v>
      </c>
      <c r="C2940" t="s">
        <v>7</v>
      </c>
      <c r="D2940" t="s">
        <v>21</v>
      </c>
      <c r="E2940">
        <v>1</v>
      </c>
      <c r="F2940">
        <v>2</v>
      </c>
    </row>
    <row r="2941" spans="1:6">
      <c r="A2941">
        <v>2017</v>
      </c>
      <c r="B2941">
        <v>2018</v>
      </c>
      <c r="C2941" t="s">
        <v>10</v>
      </c>
      <c r="D2941" t="s">
        <v>8</v>
      </c>
      <c r="E2941">
        <v>0</v>
      </c>
      <c r="F2941">
        <v>1</v>
      </c>
    </row>
    <row r="2942" spans="1:6">
      <c r="A2942">
        <v>2017</v>
      </c>
      <c r="B2942">
        <v>2018</v>
      </c>
      <c r="C2942" t="s">
        <v>13</v>
      </c>
      <c r="D2942" t="s">
        <v>9</v>
      </c>
      <c r="E2942">
        <v>1</v>
      </c>
      <c r="F2942">
        <v>0</v>
      </c>
    </row>
    <row r="2943" spans="1:6">
      <c r="A2943">
        <v>2017</v>
      </c>
      <c r="B2943">
        <v>2018</v>
      </c>
      <c r="C2943" t="s">
        <v>11</v>
      </c>
      <c r="D2943" t="s">
        <v>12</v>
      </c>
      <c r="E2943">
        <v>2</v>
      </c>
      <c r="F2943">
        <v>0</v>
      </c>
    </row>
    <row r="2944" spans="1:6">
      <c r="A2944">
        <v>2017</v>
      </c>
      <c r="B2944">
        <v>2018</v>
      </c>
      <c r="C2944" t="s">
        <v>35</v>
      </c>
      <c r="D2944" t="s">
        <v>6</v>
      </c>
      <c r="E2944">
        <v>2</v>
      </c>
      <c r="F2944">
        <v>1</v>
      </c>
    </row>
    <row r="2945" spans="1:6">
      <c r="A2945">
        <v>2017</v>
      </c>
      <c r="B2945">
        <v>2018</v>
      </c>
      <c r="C2945" t="s">
        <v>17</v>
      </c>
      <c r="D2945" t="s">
        <v>11</v>
      </c>
      <c r="E2945">
        <v>6</v>
      </c>
      <c r="F2945">
        <v>0</v>
      </c>
    </row>
    <row r="2946" spans="1:6">
      <c r="A2946">
        <v>2017</v>
      </c>
      <c r="B2946">
        <v>2018</v>
      </c>
      <c r="C2946" t="s">
        <v>8</v>
      </c>
      <c r="D2946" t="s">
        <v>26</v>
      </c>
      <c r="E2946">
        <v>2</v>
      </c>
      <c r="F2946">
        <v>0</v>
      </c>
    </row>
    <row r="2947" spans="1:6">
      <c r="A2947">
        <v>2017</v>
      </c>
      <c r="B2947">
        <v>2018</v>
      </c>
      <c r="C2947" t="s">
        <v>12</v>
      </c>
      <c r="D2947" t="s">
        <v>28</v>
      </c>
      <c r="E2947">
        <v>0</v>
      </c>
      <c r="F2947">
        <v>0</v>
      </c>
    </row>
    <row r="2948" spans="1:6">
      <c r="A2948">
        <v>2017</v>
      </c>
      <c r="B2948">
        <v>2018</v>
      </c>
      <c r="C2948" t="s">
        <v>9</v>
      </c>
      <c r="D2948" t="s">
        <v>35</v>
      </c>
      <c r="E2948">
        <v>2</v>
      </c>
      <c r="F2948">
        <v>3</v>
      </c>
    </row>
    <row r="2949" spans="1:6">
      <c r="A2949">
        <v>2017</v>
      </c>
      <c r="B2949">
        <v>2018</v>
      </c>
      <c r="C2949" t="s">
        <v>23</v>
      </c>
      <c r="D2949" t="s">
        <v>7</v>
      </c>
      <c r="E2949">
        <v>1</v>
      </c>
      <c r="F2949">
        <v>1</v>
      </c>
    </row>
    <row r="2950" spans="1:6">
      <c r="A2950">
        <v>2017</v>
      </c>
      <c r="B2950">
        <v>2018</v>
      </c>
      <c r="C2950" t="s">
        <v>6</v>
      </c>
      <c r="D2950" t="s">
        <v>13</v>
      </c>
      <c r="E2950">
        <v>6</v>
      </c>
      <c r="F2950">
        <v>0</v>
      </c>
    </row>
    <row r="2951" spans="1:6">
      <c r="A2951">
        <v>2017</v>
      </c>
      <c r="B2951">
        <v>2018</v>
      </c>
      <c r="C2951" t="s">
        <v>21</v>
      </c>
      <c r="D2951" t="s">
        <v>10</v>
      </c>
      <c r="E2951">
        <v>0</v>
      </c>
      <c r="F2951">
        <v>0</v>
      </c>
    </row>
    <row r="2952" spans="1:6">
      <c r="A2952">
        <v>2017</v>
      </c>
      <c r="B2952">
        <v>2018</v>
      </c>
      <c r="C2952" t="s">
        <v>19</v>
      </c>
      <c r="D2952" t="s">
        <v>20</v>
      </c>
      <c r="E2952">
        <v>2</v>
      </c>
      <c r="F2952">
        <v>1</v>
      </c>
    </row>
    <row r="2953" spans="1:6">
      <c r="A2953">
        <v>2017</v>
      </c>
      <c r="B2953">
        <v>2018</v>
      </c>
      <c r="C2953" t="s">
        <v>25</v>
      </c>
      <c r="D2953" t="s">
        <v>22</v>
      </c>
      <c r="E2953">
        <v>0</v>
      </c>
      <c r="F2953">
        <v>0</v>
      </c>
    </row>
    <row r="2954" spans="1:6">
      <c r="A2954">
        <v>2017</v>
      </c>
      <c r="B2954">
        <v>2018</v>
      </c>
      <c r="C2954" t="s">
        <v>9</v>
      </c>
      <c r="D2954" t="s">
        <v>19</v>
      </c>
      <c r="E2954">
        <v>2</v>
      </c>
      <c r="F2954">
        <v>1</v>
      </c>
    </row>
    <row r="2955" spans="1:6">
      <c r="A2955">
        <v>2017</v>
      </c>
      <c r="B2955">
        <v>2018</v>
      </c>
      <c r="C2955" t="s">
        <v>11</v>
      </c>
      <c r="D2955" t="s">
        <v>25</v>
      </c>
      <c r="E2955">
        <v>1</v>
      </c>
      <c r="F2955">
        <v>1</v>
      </c>
    </row>
    <row r="2956" spans="1:6">
      <c r="A2956">
        <v>2017</v>
      </c>
      <c r="B2956">
        <v>2018</v>
      </c>
      <c r="C2956" t="s">
        <v>26</v>
      </c>
      <c r="D2956" t="s">
        <v>10</v>
      </c>
      <c r="E2956">
        <v>0</v>
      </c>
      <c r="F2956">
        <v>2</v>
      </c>
    </row>
    <row r="2957" spans="1:6">
      <c r="A2957">
        <v>2017</v>
      </c>
      <c r="B2957">
        <v>2018</v>
      </c>
      <c r="C2957" t="s">
        <v>22</v>
      </c>
      <c r="D2957" t="s">
        <v>21</v>
      </c>
      <c r="E2957">
        <v>2</v>
      </c>
      <c r="F2957">
        <v>1</v>
      </c>
    </row>
    <row r="2958" spans="1:6">
      <c r="A2958">
        <v>2017</v>
      </c>
      <c r="B2958">
        <v>2018</v>
      </c>
      <c r="C2958" t="s">
        <v>28</v>
      </c>
      <c r="D2958" t="s">
        <v>6</v>
      </c>
      <c r="E2958">
        <v>1</v>
      </c>
      <c r="F2958">
        <v>4</v>
      </c>
    </row>
    <row r="2959" spans="1:6">
      <c r="A2959">
        <v>2017</v>
      </c>
      <c r="B2959">
        <v>2018</v>
      </c>
      <c r="C2959" t="s">
        <v>7</v>
      </c>
      <c r="D2959" t="s">
        <v>8</v>
      </c>
      <c r="E2959">
        <v>3</v>
      </c>
      <c r="F2959">
        <v>2</v>
      </c>
    </row>
    <row r="2960" spans="1:6">
      <c r="A2960">
        <v>2017</v>
      </c>
      <c r="B2960">
        <v>2018</v>
      </c>
      <c r="C2960" t="s">
        <v>13</v>
      </c>
      <c r="D2960" t="s">
        <v>23</v>
      </c>
      <c r="E2960">
        <v>3</v>
      </c>
      <c r="F2960">
        <v>0</v>
      </c>
    </row>
    <row r="2961" spans="1:6">
      <c r="A2961">
        <v>2017</v>
      </c>
      <c r="B2961">
        <v>2018</v>
      </c>
      <c r="C2961" t="s">
        <v>20</v>
      </c>
      <c r="D2961" t="s">
        <v>17</v>
      </c>
      <c r="E2961">
        <v>1</v>
      </c>
      <c r="F2961">
        <v>1</v>
      </c>
    </row>
    <row r="2962" spans="1:6">
      <c r="A2962">
        <v>2017</v>
      </c>
      <c r="B2962">
        <v>2018</v>
      </c>
      <c r="C2962" t="s">
        <v>35</v>
      </c>
      <c r="D2962" t="s">
        <v>12</v>
      </c>
      <c r="E2962">
        <v>1</v>
      </c>
      <c r="F2962">
        <v>4</v>
      </c>
    </row>
    <row r="2963" spans="1:6">
      <c r="A2963">
        <v>2017</v>
      </c>
      <c r="B2963">
        <v>2018</v>
      </c>
      <c r="C2963" t="s">
        <v>10</v>
      </c>
      <c r="D2963" t="s">
        <v>28</v>
      </c>
      <c r="E2963">
        <v>0</v>
      </c>
      <c r="F2963">
        <v>0</v>
      </c>
    </row>
    <row r="2964" spans="1:6">
      <c r="A2964">
        <v>2017</v>
      </c>
      <c r="B2964">
        <v>2018</v>
      </c>
      <c r="C2964" t="s">
        <v>17</v>
      </c>
      <c r="D2964" t="s">
        <v>7</v>
      </c>
      <c r="E2964">
        <v>2</v>
      </c>
      <c r="F2964">
        <v>0</v>
      </c>
    </row>
    <row r="2965" spans="1:6">
      <c r="A2965">
        <v>2017</v>
      </c>
      <c r="B2965">
        <v>2018</v>
      </c>
      <c r="C2965" t="s">
        <v>21</v>
      </c>
      <c r="D2965" t="s">
        <v>11</v>
      </c>
      <c r="E2965">
        <v>2</v>
      </c>
      <c r="F2965">
        <v>1</v>
      </c>
    </row>
    <row r="2966" spans="1:6">
      <c r="A2966">
        <v>2017</v>
      </c>
      <c r="B2966">
        <v>2018</v>
      </c>
      <c r="C2966" t="s">
        <v>12</v>
      </c>
      <c r="D2966" t="s">
        <v>20</v>
      </c>
      <c r="E2966">
        <v>4</v>
      </c>
      <c r="F2966">
        <v>1</v>
      </c>
    </row>
    <row r="2967" spans="1:6">
      <c r="A2967">
        <v>2017</v>
      </c>
      <c r="B2967">
        <v>2018</v>
      </c>
      <c r="C2967" t="s">
        <v>23</v>
      </c>
      <c r="D2967" t="s">
        <v>9</v>
      </c>
      <c r="E2967">
        <v>1</v>
      </c>
      <c r="F2967">
        <v>1</v>
      </c>
    </row>
    <row r="2968" spans="1:6">
      <c r="A2968">
        <v>2017</v>
      </c>
      <c r="B2968">
        <v>2018</v>
      </c>
      <c r="C2968" t="s">
        <v>6</v>
      </c>
      <c r="D2968" t="s">
        <v>22</v>
      </c>
      <c r="E2968">
        <v>5</v>
      </c>
      <c r="F2968">
        <v>1</v>
      </c>
    </row>
    <row r="2969" spans="1:6">
      <c r="A2969">
        <v>2017</v>
      </c>
      <c r="B2969">
        <v>2018</v>
      </c>
      <c r="C2969" t="s">
        <v>8</v>
      </c>
      <c r="D2969" t="s">
        <v>13</v>
      </c>
      <c r="E2969">
        <v>2</v>
      </c>
      <c r="F2969">
        <v>0</v>
      </c>
    </row>
    <row r="2970" spans="1:6">
      <c r="A2970">
        <v>2017</v>
      </c>
      <c r="B2970">
        <v>2018</v>
      </c>
      <c r="C2970" t="s">
        <v>19</v>
      </c>
      <c r="D2970" t="s">
        <v>35</v>
      </c>
      <c r="E2970">
        <v>1</v>
      </c>
      <c r="F2970">
        <v>1</v>
      </c>
    </row>
    <row r="2971" spans="1:6">
      <c r="A2971">
        <v>2017</v>
      </c>
      <c r="B2971">
        <v>2018</v>
      </c>
      <c r="C2971" t="s">
        <v>25</v>
      </c>
      <c r="D2971" t="s">
        <v>26</v>
      </c>
      <c r="E2971">
        <v>2</v>
      </c>
      <c r="F2971">
        <v>0</v>
      </c>
    </row>
    <row r="2972" spans="1:6">
      <c r="A2972">
        <v>2017</v>
      </c>
      <c r="B2972">
        <v>2018</v>
      </c>
      <c r="C2972" t="s">
        <v>22</v>
      </c>
      <c r="D2972" t="s">
        <v>10</v>
      </c>
      <c r="E2972">
        <v>3</v>
      </c>
      <c r="F2972">
        <v>0</v>
      </c>
    </row>
    <row r="2973" spans="1:6">
      <c r="A2973">
        <v>2017</v>
      </c>
      <c r="B2973">
        <v>2018</v>
      </c>
      <c r="C2973" t="s">
        <v>35</v>
      </c>
      <c r="D2973" t="s">
        <v>17</v>
      </c>
      <c r="E2973">
        <v>2</v>
      </c>
      <c r="F2973">
        <v>5</v>
      </c>
    </row>
    <row r="2974" spans="1:6">
      <c r="A2974">
        <v>2017</v>
      </c>
      <c r="B2974">
        <v>2018</v>
      </c>
      <c r="C2974" t="s">
        <v>20</v>
      </c>
      <c r="D2974" t="s">
        <v>21</v>
      </c>
      <c r="E2974">
        <v>0</v>
      </c>
      <c r="F2974">
        <v>3</v>
      </c>
    </row>
    <row r="2975" spans="1:6">
      <c r="A2975">
        <v>2017</v>
      </c>
      <c r="B2975">
        <v>2018</v>
      </c>
      <c r="C2975" t="s">
        <v>7</v>
      </c>
      <c r="D2975" t="s">
        <v>26</v>
      </c>
      <c r="E2975">
        <v>1</v>
      </c>
      <c r="F2975">
        <v>0</v>
      </c>
    </row>
    <row r="2976" spans="1:6">
      <c r="A2976">
        <v>2017</v>
      </c>
      <c r="B2976">
        <v>2018</v>
      </c>
      <c r="C2976" t="s">
        <v>9</v>
      </c>
      <c r="D2976" t="s">
        <v>6</v>
      </c>
      <c r="E2976">
        <v>0</v>
      </c>
      <c r="F2976">
        <v>3</v>
      </c>
    </row>
    <row r="2977" spans="1:6">
      <c r="A2977">
        <v>2017</v>
      </c>
      <c r="B2977">
        <v>2018</v>
      </c>
      <c r="C2977" t="s">
        <v>23</v>
      </c>
      <c r="D2977" t="s">
        <v>19</v>
      </c>
      <c r="E2977">
        <v>2</v>
      </c>
      <c r="F2977">
        <v>0</v>
      </c>
    </row>
    <row r="2978" spans="1:6">
      <c r="A2978">
        <v>2017</v>
      </c>
      <c r="B2978">
        <v>2018</v>
      </c>
      <c r="C2978" t="s">
        <v>13</v>
      </c>
      <c r="D2978" t="s">
        <v>12</v>
      </c>
      <c r="E2978">
        <v>4</v>
      </c>
      <c r="F2978">
        <v>0</v>
      </c>
    </row>
    <row r="2979" spans="1:6">
      <c r="A2979">
        <v>2017</v>
      </c>
      <c r="B2979">
        <v>2018</v>
      </c>
      <c r="C2979" t="s">
        <v>28</v>
      </c>
      <c r="D2979" t="s">
        <v>25</v>
      </c>
      <c r="E2979">
        <v>2</v>
      </c>
      <c r="F2979">
        <v>0</v>
      </c>
    </row>
    <row r="2980" spans="1:6">
      <c r="A2980">
        <v>2017</v>
      </c>
      <c r="B2980">
        <v>2018</v>
      </c>
      <c r="C2980" t="s">
        <v>11</v>
      </c>
      <c r="D2980" t="s">
        <v>8</v>
      </c>
      <c r="E2980">
        <v>2</v>
      </c>
      <c r="F2980">
        <v>2</v>
      </c>
    </row>
    <row r="2981" spans="1:6">
      <c r="A2981">
        <v>2017</v>
      </c>
      <c r="B2981">
        <v>2018</v>
      </c>
      <c r="C2981" t="s">
        <v>17</v>
      </c>
      <c r="D2981" t="s">
        <v>9</v>
      </c>
      <c r="E2981">
        <v>3</v>
      </c>
      <c r="F2981">
        <v>1</v>
      </c>
    </row>
    <row r="2982" spans="1:6">
      <c r="A2982">
        <v>2017</v>
      </c>
      <c r="B2982">
        <v>2018</v>
      </c>
      <c r="C2982" t="s">
        <v>6</v>
      </c>
      <c r="D2982" t="s">
        <v>20</v>
      </c>
      <c r="E2982">
        <v>4</v>
      </c>
      <c r="F2982">
        <v>1</v>
      </c>
    </row>
    <row r="2983" spans="1:6">
      <c r="A2983">
        <v>2017</v>
      </c>
      <c r="B2983">
        <v>2018</v>
      </c>
      <c r="C2983" t="s">
        <v>21</v>
      </c>
      <c r="D2983" t="s">
        <v>28</v>
      </c>
      <c r="E2983">
        <v>2</v>
      </c>
      <c r="F2983">
        <v>2</v>
      </c>
    </row>
    <row r="2984" spans="1:6">
      <c r="A2984">
        <v>2017</v>
      </c>
      <c r="B2984">
        <v>2018</v>
      </c>
      <c r="C2984" t="s">
        <v>26</v>
      </c>
      <c r="D2984" t="s">
        <v>11</v>
      </c>
      <c r="E2984">
        <v>3</v>
      </c>
      <c r="F2984">
        <v>2</v>
      </c>
    </row>
    <row r="2985" spans="1:6">
      <c r="A2985">
        <v>2017</v>
      </c>
      <c r="B2985">
        <v>2018</v>
      </c>
      <c r="C2985" t="s">
        <v>8</v>
      </c>
      <c r="D2985" t="s">
        <v>22</v>
      </c>
      <c r="E2985">
        <v>1</v>
      </c>
      <c r="F2985">
        <v>1</v>
      </c>
    </row>
    <row r="2986" spans="1:6">
      <c r="A2986">
        <v>2017</v>
      </c>
      <c r="B2986">
        <v>2018</v>
      </c>
      <c r="C2986" t="s">
        <v>10</v>
      </c>
      <c r="D2986" t="s">
        <v>7</v>
      </c>
      <c r="E2986">
        <v>1</v>
      </c>
      <c r="F2986">
        <v>3</v>
      </c>
    </row>
    <row r="2987" spans="1:6">
      <c r="A2987">
        <v>2017</v>
      </c>
      <c r="B2987">
        <v>2018</v>
      </c>
      <c r="C2987" t="s">
        <v>12</v>
      </c>
      <c r="D2987" t="s">
        <v>23</v>
      </c>
      <c r="E2987">
        <v>0</v>
      </c>
      <c r="F2987">
        <v>1</v>
      </c>
    </row>
    <row r="2988" spans="1:6">
      <c r="A2988">
        <v>2017</v>
      </c>
      <c r="B2988">
        <v>2018</v>
      </c>
      <c r="C2988" t="s">
        <v>25</v>
      </c>
      <c r="D2988" t="s">
        <v>35</v>
      </c>
      <c r="E2988">
        <v>3</v>
      </c>
      <c r="F2988">
        <v>0</v>
      </c>
    </row>
    <row r="2989" spans="1:6">
      <c r="A2989">
        <v>2017</v>
      </c>
      <c r="B2989">
        <v>2018</v>
      </c>
      <c r="C2989" t="s">
        <v>19</v>
      </c>
      <c r="D2989" t="s">
        <v>13</v>
      </c>
      <c r="E2989">
        <v>1</v>
      </c>
      <c r="F2989">
        <v>1</v>
      </c>
    </row>
    <row r="2990" spans="1:6">
      <c r="A2990">
        <v>2017</v>
      </c>
      <c r="B2990">
        <v>2018</v>
      </c>
      <c r="C2990" t="s">
        <v>13</v>
      </c>
      <c r="D2990" t="s">
        <v>25</v>
      </c>
      <c r="E2990">
        <v>1</v>
      </c>
      <c r="F2990">
        <v>2</v>
      </c>
    </row>
    <row r="2991" spans="1:6">
      <c r="A2991">
        <v>2017</v>
      </c>
      <c r="B2991">
        <v>2018</v>
      </c>
      <c r="C2991" t="s">
        <v>35</v>
      </c>
      <c r="D2991" t="s">
        <v>10</v>
      </c>
      <c r="E2991">
        <v>4</v>
      </c>
      <c r="F2991">
        <v>1</v>
      </c>
    </row>
    <row r="2992" spans="1:6">
      <c r="A2992">
        <v>2017</v>
      </c>
      <c r="B2992">
        <v>2018</v>
      </c>
      <c r="C2992" t="s">
        <v>11</v>
      </c>
      <c r="D2992" t="s">
        <v>6</v>
      </c>
      <c r="E2992">
        <v>1</v>
      </c>
      <c r="F2992">
        <v>3</v>
      </c>
    </row>
    <row r="2993" spans="1:6">
      <c r="A2993">
        <v>2017</v>
      </c>
      <c r="B2993">
        <v>2018</v>
      </c>
      <c r="C2993" t="s">
        <v>19</v>
      </c>
      <c r="D2993" t="s">
        <v>12</v>
      </c>
      <c r="E2993">
        <v>0</v>
      </c>
      <c r="F2993">
        <v>0</v>
      </c>
    </row>
    <row r="2994" spans="1:6">
      <c r="A2994">
        <v>2017</v>
      </c>
      <c r="B2994">
        <v>2018</v>
      </c>
      <c r="C2994" t="s">
        <v>22</v>
      </c>
      <c r="D2994" t="s">
        <v>26</v>
      </c>
      <c r="E2994">
        <v>3</v>
      </c>
      <c r="F2994">
        <v>1</v>
      </c>
    </row>
    <row r="2995" spans="1:6">
      <c r="A2995">
        <v>2017</v>
      </c>
      <c r="B2995">
        <v>2018</v>
      </c>
      <c r="C2995" t="s">
        <v>20</v>
      </c>
      <c r="D2995" t="s">
        <v>7</v>
      </c>
      <c r="E2995">
        <v>3</v>
      </c>
      <c r="F2995">
        <v>0</v>
      </c>
    </row>
    <row r="2996" spans="1:6">
      <c r="A2996">
        <v>2017</v>
      </c>
      <c r="B2996">
        <v>2018</v>
      </c>
      <c r="C2996" t="s">
        <v>28</v>
      </c>
      <c r="D2996" t="s">
        <v>8</v>
      </c>
      <c r="E2996">
        <v>1</v>
      </c>
      <c r="F2996">
        <v>2</v>
      </c>
    </row>
    <row r="2997" spans="1:6">
      <c r="A2997">
        <v>2017</v>
      </c>
      <c r="B2997">
        <v>2018</v>
      </c>
      <c r="C2997" t="s">
        <v>9</v>
      </c>
      <c r="D2997" t="s">
        <v>21</v>
      </c>
      <c r="E2997">
        <v>3</v>
      </c>
      <c r="F2997">
        <v>1</v>
      </c>
    </row>
    <row r="2998" spans="1:6">
      <c r="A2998">
        <v>2017</v>
      </c>
      <c r="B2998">
        <v>2018</v>
      </c>
      <c r="C2998" t="s">
        <v>23</v>
      </c>
      <c r="D2998" t="s">
        <v>17</v>
      </c>
      <c r="E2998">
        <v>2</v>
      </c>
      <c r="F2998">
        <v>0</v>
      </c>
    </row>
    <row r="2999" spans="1:6">
      <c r="A2999">
        <v>2017</v>
      </c>
      <c r="B2999">
        <v>2018</v>
      </c>
      <c r="C2999" t="s">
        <v>6</v>
      </c>
      <c r="D2999" t="s">
        <v>23</v>
      </c>
      <c r="E2999">
        <v>1</v>
      </c>
      <c r="F2999">
        <v>4</v>
      </c>
    </row>
    <row r="3000" spans="1:6">
      <c r="A3000">
        <v>2017</v>
      </c>
      <c r="B3000">
        <v>2018</v>
      </c>
      <c r="C3000" t="s">
        <v>17</v>
      </c>
      <c r="D3000" t="s">
        <v>13</v>
      </c>
      <c r="E3000">
        <v>3</v>
      </c>
      <c r="F3000">
        <v>1</v>
      </c>
    </row>
    <row r="3001" spans="1:6">
      <c r="A3001">
        <v>2017</v>
      </c>
      <c r="B3001">
        <v>2018</v>
      </c>
      <c r="C3001" t="s">
        <v>21</v>
      </c>
      <c r="D3001" t="s">
        <v>35</v>
      </c>
      <c r="E3001">
        <v>2</v>
      </c>
      <c r="F3001">
        <v>6</v>
      </c>
    </row>
    <row r="3002" spans="1:6">
      <c r="A3002">
        <v>2017</v>
      </c>
      <c r="B3002">
        <v>2018</v>
      </c>
      <c r="C3002" t="s">
        <v>26</v>
      </c>
      <c r="D3002" t="s">
        <v>28</v>
      </c>
      <c r="E3002">
        <v>2</v>
      </c>
      <c r="F3002">
        <v>0</v>
      </c>
    </row>
    <row r="3003" spans="1:6">
      <c r="A3003">
        <v>2017</v>
      </c>
      <c r="B3003">
        <v>2018</v>
      </c>
      <c r="C3003" t="s">
        <v>8</v>
      </c>
      <c r="D3003" t="s">
        <v>20</v>
      </c>
      <c r="E3003">
        <v>1</v>
      </c>
      <c r="F3003">
        <v>0</v>
      </c>
    </row>
    <row r="3004" spans="1:6">
      <c r="A3004">
        <v>2017</v>
      </c>
      <c r="B3004">
        <v>2018</v>
      </c>
      <c r="C3004" t="s">
        <v>12</v>
      </c>
      <c r="D3004" t="s">
        <v>9</v>
      </c>
      <c r="E3004">
        <v>3</v>
      </c>
      <c r="F3004">
        <v>2</v>
      </c>
    </row>
    <row r="3005" spans="1:6">
      <c r="A3005">
        <v>2017</v>
      </c>
      <c r="B3005">
        <v>2018</v>
      </c>
      <c r="C3005" t="s">
        <v>7</v>
      </c>
      <c r="D3005" t="s">
        <v>22</v>
      </c>
      <c r="E3005">
        <v>2</v>
      </c>
      <c r="F3005">
        <v>1</v>
      </c>
    </row>
    <row r="3006" spans="1:6">
      <c r="A3006">
        <v>2017</v>
      </c>
      <c r="B3006">
        <v>2018</v>
      </c>
      <c r="C3006" t="s">
        <v>25</v>
      </c>
      <c r="D3006" t="s">
        <v>19</v>
      </c>
      <c r="E3006">
        <v>1</v>
      </c>
      <c r="F3006">
        <v>2</v>
      </c>
    </row>
    <row r="3007" spans="1:6">
      <c r="A3007">
        <v>2017</v>
      </c>
      <c r="B3007">
        <v>2018</v>
      </c>
      <c r="C3007" t="s">
        <v>10</v>
      </c>
      <c r="D3007" t="s">
        <v>11</v>
      </c>
      <c r="E3007">
        <v>4</v>
      </c>
      <c r="F3007">
        <v>1</v>
      </c>
    </row>
    <row r="3008" spans="1:6">
      <c r="A3008">
        <v>2018</v>
      </c>
      <c r="B3008">
        <v>2019</v>
      </c>
      <c r="C3008" t="s">
        <v>6</v>
      </c>
      <c r="D3008" t="s">
        <v>17</v>
      </c>
      <c r="E3008">
        <v>3</v>
      </c>
      <c r="F3008">
        <v>1</v>
      </c>
    </row>
    <row r="3009" spans="1:6">
      <c r="A3009">
        <v>2018</v>
      </c>
      <c r="B3009">
        <v>2019</v>
      </c>
      <c r="C3009" t="s">
        <v>21</v>
      </c>
      <c r="D3009" t="s">
        <v>24</v>
      </c>
      <c r="E3009">
        <v>1</v>
      </c>
      <c r="F3009">
        <v>0</v>
      </c>
    </row>
    <row r="3010" spans="1:6">
      <c r="A3010">
        <v>2018</v>
      </c>
      <c r="B3010">
        <v>2019</v>
      </c>
      <c r="C3010" t="s">
        <v>19</v>
      </c>
      <c r="D3010" t="s">
        <v>9</v>
      </c>
      <c r="E3010">
        <v>1</v>
      </c>
      <c r="F3010">
        <v>1</v>
      </c>
    </row>
    <row r="3011" spans="1:6">
      <c r="A3011">
        <v>2018</v>
      </c>
      <c r="B3011">
        <v>2019</v>
      </c>
      <c r="C3011" t="s">
        <v>26</v>
      </c>
      <c r="D3011" t="s">
        <v>20</v>
      </c>
      <c r="E3011">
        <v>0</v>
      </c>
      <c r="F3011">
        <v>2</v>
      </c>
    </row>
    <row r="3012" spans="1:6">
      <c r="A3012">
        <v>2018</v>
      </c>
      <c r="B3012">
        <v>2019</v>
      </c>
      <c r="C3012" t="s">
        <v>10</v>
      </c>
      <c r="D3012" t="s">
        <v>8</v>
      </c>
      <c r="E3012">
        <v>2</v>
      </c>
      <c r="F3012">
        <v>1</v>
      </c>
    </row>
    <row r="3013" spans="1:6">
      <c r="A3013">
        <v>2018</v>
      </c>
      <c r="B3013">
        <v>2019</v>
      </c>
      <c r="C3013" t="s">
        <v>29</v>
      </c>
      <c r="D3013" t="s">
        <v>28</v>
      </c>
      <c r="E3013">
        <v>1</v>
      </c>
      <c r="F3013">
        <v>2</v>
      </c>
    </row>
    <row r="3014" spans="1:6">
      <c r="A3014">
        <v>2018</v>
      </c>
      <c r="B3014">
        <v>2019</v>
      </c>
      <c r="C3014" t="s">
        <v>22</v>
      </c>
      <c r="D3014" t="s">
        <v>12</v>
      </c>
      <c r="E3014">
        <v>2</v>
      </c>
      <c r="F3014">
        <v>0</v>
      </c>
    </row>
    <row r="3015" spans="1:6">
      <c r="A3015">
        <v>2018</v>
      </c>
      <c r="B3015">
        <v>2019</v>
      </c>
      <c r="C3015" t="s">
        <v>25</v>
      </c>
      <c r="D3015" t="s">
        <v>23</v>
      </c>
      <c r="E3015">
        <v>1</v>
      </c>
      <c r="F3015">
        <v>0</v>
      </c>
    </row>
    <row r="3016" spans="1:6">
      <c r="A3016">
        <v>2018</v>
      </c>
      <c r="B3016">
        <v>2019</v>
      </c>
      <c r="C3016" t="s">
        <v>13</v>
      </c>
      <c r="D3016" t="s">
        <v>35</v>
      </c>
      <c r="E3016">
        <v>4</v>
      </c>
      <c r="F3016">
        <v>1</v>
      </c>
    </row>
    <row r="3017" spans="1:6">
      <c r="A3017">
        <v>2018</v>
      </c>
      <c r="B3017">
        <v>2019</v>
      </c>
      <c r="C3017" t="s">
        <v>9</v>
      </c>
      <c r="D3017" t="s">
        <v>13</v>
      </c>
      <c r="E3017">
        <v>0</v>
      </c>
      <c r="F3017">
        <v>0</v>
      </c>
    </row>
    <row r="3018" spans="1:6">
      <c r="A3018">
        <v>2018</v>
      </c>
      <c r="B3018">
        <v>2019</v>
      </c>
      <c r="C3018" t="s">
        <v>17</v>
      </c>
      <c r="D3018" t="s">
        <v>26</v>
      </c>
      <c r="E3018">
        <v>3</v>
      </c>
      <c r="F3018">
        <v>1</v>
      </c>
    </row>
    <row r="3019" spans="1:6">
      <c r="A3019">
        <v>2018</v>
      </c>
      <c r="B3019">
        <v>2019</v>
      </c>
      <c r="C3019" t="s">
        <v>12</v>
      </c>
      <c r="D3019" t="s">
        <v>10</v>
      </c>
      <c r="E3019">
        <v>1</v>
      </c>
      <c r="F3019">
        <v>3</v>
      </c>
    </row>
    <row r="3020" spans="1:6">
      <c r="A3020">
        <v>2018</v>
      </c>
      <c r="B3020">
        <v>2019</v>
      </c>
      <c r="C3020" t="s">
        <v>20</v>
      </c>
      <c r="D3020" t="s">
        <v>19</v>
      </c>
      <c r="E3020">
        <v>1</v>
      </c>
      <c r="F3020">
        <v>2</v>
      </c>
    </row>
    <row r="3021" spans="1:6">
      <c r="A3021">
        <v>2018</v>
      </c>
      <c r="B3021">
        <v>2019</v>
      </c>
      <c r="C3021" t="s">
        <v>28</v>
      </c>
      <c r="D3021" t="s">
        <v>22</v>
      </c>
      <c r="E3021">
        <v>1</v>
      </c>
      <c r="F3021">
        <v>1</v>
      </c>
    </row>
    <row r="3022" spans="1:6">
      <c r="A3022">
        <v>2018</v>
      </c>
      <c r="B3022">
        <v>2019</v>
      </c>
      <c r="C3022" t="s">
        <v>24</v>
      </c>
      <c r="D3022" t="s">
        <v>25</v>
      </c>
      <c r="E3022">
        <v>1</v>
      </c>
      <c r="F3022">
        <v>1</v>
      </c>
    </row>
    <row r="3023" spans="1:6">
      <c r="A3023">
        <v>2018</v>
      </c>
      <c r="B3023">
        <v>2019</v>
      </c>
      <c r="C3023" t="s">
        <v>23</v>
      </c>
      <c r="D3023" t="s">
        <v>6</v>
      </c>
      <c r="E3023">
        <v>0</v>
      </c>
      <c r="F3023">
        <v>3</v>
      </c>
    </row>
    <row r="3024" spans="1:6">
      <c r="A3024">
        <v>2018</v>
      </c>
      <c r="B3024">
        <v>2019</v>
      </c>
      <c r="C3024" t="s">
        <v>35</v>
      </c>
      <c r="D3024" t="s">
        <v>29</v>
      </c>
      <c r="E3024">
        <v>1</v>
      </c>
      <c r="F3024">
        <v>1</v>
      </c>
    </row>
    <row r="3025" spans="1:6">
      <c r="A3025">
        <v>2018</v>
      </c>
      <c r="B3025">
        <v>2019</v>
      </c>
      <c r="C3025" t="s">
        <v>8</v>
      </c>
      <c r="D3025" t="s">
        <v>21</v>
      </c>
      <c r="E3025">
        <v>0</v>
      </c>
      <c r="F3025">
        <v>2</v>
      </c>
    </row>
    <row r="3026" spans="1:6">
      <c r="A3026">
        <v>2018</v>
      </c>
      <c r="B3026">
        <v>2019</v>
      </c>
      <c r="C3026" t="s">
        <v>13</v>
      </c>
      <c r="D3026" t="s">
        <v>20</v>
      </c>
      <c r="E3026">
        <v>3</v>
      </c>
      <c r="F3026">
        <v>1</v>
      </c>
    </row>
    <row r="3027" spans="1:6">
      <c r="A3027">
        <v>2018</v>
      </c>
      <c r="B3027">
        <v>2019</v>
      </c>
      <c r="C3027" t="s">
        <v>6</v>
      </c>
      <c r="D3027" t="s">
        <v>12</v>
      </c>
      <c r="E3027">
        <v>3</v>
      </c>
      <c r="F3027">
        <v>1</v>
      </c>
    </row>
    <row r="3028" spans="1:6">
      <c r="A3028">
        <v>2018</v>
      </c>
      <c r="B3028">
        <v>2019</v>
      </c>
      <c r="C3028" t="s">
        <v>35</v>
      </c>
      <c r="D3028" t="s">
        <v>9</v>
      </c>
      <c r="E3028">
        <v>3</v>
      </c>
      <c r="F3028">
        <v>2</v>
      </c>
    </row>
    <row r="3029" spans="1:6">
      <c r="A3029">
        <v>2018</v>
      </c>
      <c r="B3029">
        <v>2019</v>
      </c>
      <c r="C3029" t="s">
        <v>25</v>
      </c>
      <c r="D3029" t="s">
        <v>28</v>
      </c>
      <c r="E3029">
        <v>2</v>
      </c>
      <c r="F3029">
        <v>1</v>
      </c>
    </row>
    <row r="3030" spans="1:6">
      <c r="A3030">
        <v>2018</v>
      </c>
      <c r="B3030">
        <v>2019</v>
      </c>
      <c r="C3030" t="s">
        <v>10</v>
      </c>
      <c r="D3030" t="s">
        <v>21</v>
      </c>
      <c r="E3030">
        <v>2</v>
      </c>
      <c r="F3030">
        <v>2</v>
      </c>
    </row>
    <row r="3031" spans="1:6">
      <c r="A3031">
        <v>2018</v>
      </c>
      <c r="B3031">
        <v>2019</v>
      </c>
      <c r="C3031" t="s">
        <v>29</v>
      </c>
      <c r="D3031" t="s">
        <v>17</v>
      </c>
      <c r="E3031">
        <v>2</v>
      </c>
      <c r="F3031">
        <v>1</v>
      </c>
    </row>
    <row r="3032" spans="1:6">
      <c r="A3032">
        <v>2018</v>
      </c>
      <c r="B3032">
        <v>2019</v>
      </c>
      <c r="C3032" t="s">
        <v>22</v>
      </c>
      <c r="D3032" t="s">
        <v>8</v>
      </c>
      <c r="E3032">
        <v>2</v>
      </c>
      <c r="F3032">
        <v>1</v>
      </c>
    </row>
    <row r="3033" spans="1:6">
      <c r="A3033">
        <v>2018</v>
      </c>
      <c r="B3033">
        <v>2019</v>
      </c>
      <c r="C3033" t="s">
        <v>19</v>
      </c>
      <c r="D3033" t="s">
        <v>24</v>
      </c>
      <c r="E3033">
        <v>1</v>
      </c>
      <c r="F3033">
        <v>1</v>
      </c>
    </row>
    <row r="3034" spans="1:6">
      <c r="A3034">
        <v>2018</v>
      </c>
      <c r="B3034">
        <v>2019</v>
      </c>
      <c r="C3034" t="s">
        <v>26</v>
      </c>
      <c r="D3034" t="s">
        <v>23</v>
      </c>
      <c r="E3034">
        <v>3</v>
      </c>
      <c r="F3034">
        <v>3</v>
      </c>
    </row>
    <row r="3035" spans="1:6">
      <c r="A3035">
        <v>2018</v>
      </c>
      <c r="B3035">
        <v>2019</v>
      </c>
      <c r="C3035" t="s">
        <v>23</v>
      </c>
      <c r="D3035" t="s">
        <v>29</v>
      </c>
      <c r="E3035">
        <v>0</v>
      </c>
      <c r="F3035">
        <v>0</v>
      </c>
    </row>
    <row r="3036" spans="1:6">
      <c r="A3036">
        <v>2018</v>
      </c>
      <c r="B3036">
        <v>2019</v>
      </c>
      <c r="C3036" t="s">
        <v>17</v>
      </c>
      <c r="D3036" t="s">
        <v>13</v>
      </c>
      <c r="E3036">
        <v>1</v>
      </c>
      <c r="F3036">
        <v>1</v>
      </c>
    </row>
    <row r="3037" spans="1:6">
      <c r="A3037">
        <v>2018</v>
      </c>
      <c r="B3037">
        <v>2019</v>
      </c>
      <c r="C3037" t="s">
        <v>21</v>
      </c>
      <c r="D3037" t="s">
        <v>22</v>
      </c>
      <c r="E3037">
        <v>4</v>
      </c>
      <c r="F3037">
        <v>2</v>
      </c>
    </row>
    <row r="3038" spans="1:6">
      <c r="A3038">
        <v>2018</v>
      </c>
      <c r="B3038">
        <v>2019</v>
      </c>
      <c r="C3038" t="s">
        <v>28</v>
      </c>
      <c r="D3038" t="s">
        <v>19</v>
      </c>
      <c r="E3038">
        <v>2</v>
      </c>
      <c r="F3038">
        <v>3</v>
      </c>
    </row>
    <row r="3039" spans="1:6">
      <c r="A3039">
        <v>2018</v>
      </c>
      <c r="B3039">
        <v>2019</v>
      </c>
      <c r="C3039" t="s">
        <v>10</v>
      </c>
      <c r="D3039" t="s">
        <v>26</v>
      </c>
      <c r="E3039">
        <v>1</v>
      </c>
      <c r="F3039">
        <v>3</v>
      </c>
    </row>
    <row r="3040" spans="1:6">
      <c r="A3040">
        <v>2018</v>
      </c>
      <c r="B3040">
        <v>2019</v>
      </c>
      <c r="C3040" t="s">
        <v>24</v>
      </c>
      <c r="D3040" t="s">
        <v>9</v>
      </c>
      <c r="E3040">
        <v>2</v>
      </c>
      <c r="F3040">
        <v>0</v>
      </c>
    </row>
    <row r="3041" spans="1:6">
      <c r="A3041">
        <v>2018</v>
      </c>
      <c r="B3041">
        <v>2019</v>
      </c>
      <c r="C3041" t="s">
        <v>8</v>
      </c>
      <c r="D3041" t="s">
        <v>6</v>
      </c>
      <c r="E3041">
        <v>0</v>
      </c>
      <c r="F3041">
        <v>2</v>
      </c>
    </row>
    <row r="3042" spans="1:6">
      <c r="A3042">
        <v>2018</v>
      </c>
      <c r="B3042">
        <v>2019</v>
      </c>
      <c r="C3042" t="s">
        <v>12</v>
      </c>
      <c r="D3042" t="s">
        <v>25</v>
      </c>
      <c r="E3042">
        <v>1</v>
      </c>
      <c r="F3042">
        <v>0</v>
      </c>
    </row>
    <row r="3043" spans="1:6">
      <c r="A3043">
        <v>2018</v>
      </c>
      <c r="B3043">
        <v>2019</v>
      </c>
      <c r="C3043" t="s">
        <v>20</v>
      </c>
      <c r="D3043" t="s">
        <v>35</v>
      </c>
      <c r="E3043">
        <v>1</v>
      </c>
      <c r="F3043">
        <v>1</v>
      </c>
    </row>
    <row r="3044" spans="1:6">
      <c r="A3044">
        <v>2018</v>
      </c>
      <c r="B3044">
        <v>2019</v>
      </c>
      <c r="C3044" t="s">
        <v>19</v>
      </c>
      <c r="D3044" t="s">
        <v>21</v>
      </c>
      <c r="E3044">
        <v>3</v>
      </c>
      <c r="F3044">
        <v>1</v>
      </c>
    </row>
    <row r="3045" spans="1:6">
      <c r="A3045">
        <v>2018</v>
      </c>
      <c r="B3045">
        <v>2019</v>
      </c>
      <c r="C3045" t="s">
        <v>6</v>
      </c>
      <c r="D3045" t="s">
        <v>28</v>
      </c>
      <c r="E3045">
        <v>1</v>
      </c>
      <c r="F3045">
        <v>1</v>
      </c>
    </row>
    <row r="3046" spans="1:6">
      <c r="A3046">
        <v>2018</v>
      </c>
      <c r="B3046">
        <v>2019</v>
      </c>
      <c r="C3046" t="s">
        <v>9</v>
      </c>
      <c r="D3046" t="s">
        <v>17</v>
      </c>
      <c r="E3046">
        <v>1</v>
      </c>
      <c r="F3046">
        <v>3</v>
      </c>
    </row>
    <row r="3047" spans="1:6">
      <c r="A3047">
        <v>2018</v>
      </c>
      <c r="B3047">
        <v>2019</v>
      </c>
      <c r="C3047" t="s">
        <v>26</v>
      </c>
      <c r="D3047" t="s">
        <v>8</v>
      </c>
      <c r="E3047">
        <v>1</v>
      </c>
      <c r="F3047">
        <v>0</v>
      </c>
    </row>
    <row r="3048" spans="1:6">
      <c r="A3048">
        <v>2018</v>
      </c>
      <c r="B3048">
        <v>2019</v>
      </c>
      <c r="C3048" t="s">
        <v>29</v>
      </c>
      <c r="D3048" t="s">
        <v>12</v>
      </c>
      <c r="E3048">
        <v>1</v>
      </c>
      <c r="F3048">
        <v>2</v>
      </c>
    </row>
    <row r="3049" spans="1:6">
      <c r="A3049">
        <v>2018</v>
      </c>
      <c r="B3049">
        <v>2019</v>
      </c>
      <c r="C3049" t="s">
        <v>13</v>
      </c>
      <c r="D3049" t="s">
        <v>24</v>
      </c>
      <c r="E3049">
        <v>7</v>
      </c>
      <c r="F3049">
        <v>0</v>
      </c>
    </row>
    <row r="3050" spans="1:6">
      <c r="A3050">
        <v>2018</v>
      </c>
      <c r="B3050">
        <v>2019</v>
      </c>
      <c r="C3050" t="s">
        <v>35</v>
      </c>
      <c r="D3050" t="s">
        <v>23</v>
      </c>
      <c r="E3050">
        <v>2</v>
      </c>
      <c r="F3050">
        <v>0</v>
      </c>
    </row>
    <row r="3051" spans="1:6">
      <c r="A3051">
        <v>2018</v>
      </c>
      <c r="B3051">
        <v>2019</v>
      </c>
      <c r="C3051" t="s">
        <v>22</v>
      </c>
      <c r="D3051" t="s">
        <v>20</v>
      </c>
      <c r="E3051">
        <v>3</v>
      </c>
      <c r="F3051">
        <v>1</v>
      </c>
    </row>
    <row r="3052" spans="1:6">
      <c r="A3052">
        <v>2018</v>
      </c>
      <c r="B3052">
        <v>2019</v>
      </c>
      <c r="C3052" t="s">
        <v>25</v>
      </c>
      <c r="D3052" t="s">
        <v>10</v>
      </c>
      <c r="E3052">
        <v>0</v>
      </c>
      <c r="F3052">
        <v>0</v>
      </c>
    </row>
    <row r="3053" spans="1:6">
      <c r="A3053">
        <v>2018</v>
      </c>
      <c r="B3053">
        <v>2019</v>
      </c>
      <c r="C3053" t="s">
        <v>21</v>
      </c>
      <c r="D3053" t="s">
        <v>6</v>
      </c>
      <c r="E3053">
        <v>2</v>
      </c>
      <c r="F3053">
        <v>0</v>
      </c>
    </row>
    <row r="3054" spans="1:6">
      <c r="A3054">
        <v>2018</v>
      </c>
      <c r="B3054">
        <v>2019</v>
      </c>
      <c r="C3054" t="s">
        <v>8</v>
      </c>
      <c r="D3054" t="s">
        <v>25</v>
      </c>
      <c r="E3054">
        <v>1</v>
      </c>
      <c r="F3054">
        <v>0</v>
      </c>
    </row>
    <row r="3055" spans="1:6">
      <c r="A3055">
        <v>2018</v>
      </c>
      <c r="B3055">
        <v>2019</v>
      </c>
      <c r="C3055" t="s">
        <v>17</v>
      </c>
      <c r="D3055" t="s">
        <v>35</v>
      </c>
      <c r="E3055">
        <v>1</v>
      </c>
      <c r="F3055">
        <v>2</v>
      </c>
    </row>
    <row r="3056" spans="1:6">
      <c r="A3056">
        <v>2018</v>
      </c>
      <c r="B3056">
        <v>2019</v>
      </c>
      <c r="C3056" t="s">
        <v>23</v>
      </c>
      <c r="D3056" t="s">
        <v>19</v>
      </c>
      <c r="E3056">
        <v>2</v>
      </c>
      <c r="F3056">
        <v>1</v>
      </c>
    </row>
    <row r="3057" spans="1:6">
      <c r="A3057">
        <v>2018</v>
      </c>
      <c r="B3057">
        <v>2019</v>
      </c>
      <c r="C3057" t="s">
        <v>10</v>
      </c>
      <c r="D3057" t="s">
        <v>22</v>
      </c>
      <c r="E3057">
        <v>2</v>
      </c>
      <c r="F3057">
        <v>2</v>
      </c>
    </row>
    <row r="3058" spans="1:6">
      <c r="A3058">
        <v>2018</v>
      </c>
      <c r="B3058">
        <v>2019</v>
      </c>
      <c r="C3058" t="s">
        <v>24</v>
      </c>
      <c r="D3058" t="s">
        <v>29</v>
      </c>
      <c r="E3058">
        <v>3</v>
      </c>
      <c r="F3058">
        <v>0</v>
      </c>
    </row>
    <row r="3059" spans="1:6">
      <c r="A3059">
        <v>2018</v>
      </c>
      <c r="B3059">
        <v>2019</v>
      </c>
      <c r="C3059" t="s">
        <v>12</v>
      </c>
      <c r="D3059" t="s">
        <v>13</v>
      </c>
      <c r="E3059">
        <v>2</v>
      </c>
      <c r="F3059">
        <v>4</v>
      </c>
    </row>
    <row r="3060" spans="1:6">
      <c r="A3060">
        <v>2018</v>
      </c>
      <c r="B3060">
        <v>2019</v>
      </c>
      <c r="C3060" t="s">
        <v>20</v>
      </c>
      <c r="D3060" t="s">
        <v>9</v>
      </c>
      <c r="E3060">
        <v>4</v>
      </c>
      <c r="F3060">
        <v>1</v>
      </c>
    </row>
    <row r="3061" spans="1:6">
      <c r="A3061">
        <v>2018</v>
      </c>
      <c r="B3061">
        <v>2019</v>
      </c>
      <c r="C3061" t="s">
        <v>28</v>
      </c>
      <c r="D3061" t="s">
        <v>26</v>
      </c>
      <c r="E3061">
        <v>4</v>
      </c>
      <c r="F3061">
        <v>1</v>
      </c>
    </row>
    <row r="3062" spans="1:6">
      <c r="A3062">
        <v>2018</v>
      </c>
      <c r="B3062">
        <v>2019</v>
      </c>
      <c r="C3062" t="s">
        <v>19</v>
      </c>
      <c r="D3062" t="s">
        <v>10</v>
      </c>
      <c r="E3062">
        <v>2</v>
      </c>
      <c r="F3062">
        <v>0</v>
      </c>
    </row>
    <row r="3063" spans="1:6">
      <c r="A3063">
        <v>2018</v>
      </c>
      <c r="B3063">
        <v>2019</v>
      </c>
      <c r="C3063" t="s">
        <v>13</v>
      </c>
      <c r="D3063" t="s">
        <v>28</v>
      </c>
      <c r="E3063">
        <v>4</v>
      </c>
      <c r="F3063">
        <v>3</v>
      </c>
    </row>
    <row r="3064" spans="1:6">
      <c r="A3064">
        <v>2018</v>
      </c>
      <c r="B3064">
        <v>2019</v>
      </c>
      <c r="C3064" t="s">
        <v>9</v>
      </c>
      <c r="D3064" t="s">
        <v>23</v>
      </c>
      <c r="E3064">
        <v>3</v>
      </c>
      <c r="F3064">
        <v>1</v>
      </c>
    </row>
    <row r="3065" spans="1:6">
      <c r="A3065">
        <v>2018</v>
      </c>
      <c r="B3065">
        <v>2019</v>
      </c>
      <c r="C3065" t="s">
        <v>25</v>
      </c>
      <c r="D3065" t="s">
        <v>21</v>
      </c>
      <c r="E3065">
        <v>0</v>
      </c>
      <c r="F3065">
        <v>0</v>
      </c>
    </row>
    <row r="3066" spans="1:6">
      <c r="A3066">
        <v>2018</v>
      </c>
      <c r="B3066">
        <v>2019</v>
      </c>
      <c r="C3066" t="s">
        <v>29</v>
      </c>
      <c r="D3066" t="s">
        <v>8</v>
      </c>
      <c r="E3066">
        <v>0</v>
      </c>
      <c r="F3066">
        <v>2</v>
      </c>
    </row>
    <row r="3067" spans="1:6">
      <c r="A3067">
        <v>2018</v>
      </c>
      <c r="B3067">
        <v>2019</v>
      </c>
      <c r="C3067" t="s">
        <v>6</v>
      </c>
      <c r="D3067" t="s">
        <v>22</v>
      </c>
      <c r="E3067">
        <v>0</v>
      </c>
      <c r="F3067">
        <v>3</v>
      </c>
    </row>
    <row r="3068" spans="1:6">
      <c r="A3068">
        <v>2018</v>
      </c>
      <c r="B3068">
        <v>2019</v>
      </c>
      <c r="C3068" t="s">
        <v>26</v>
      </c>
      <c r="D3068" t="s">
        <v>12</v>
      </c>
      <c r="E3068">
        <v>0</v>
      </c>
      <c r="F3068">
        <v>0</v>
      </c>
    </row>
    <row r="3069" spans="1:6">
      <c r="A3069">
        <v>2018</v>
      </c>
      <c r="B3069">
        <v>2019</v>
      </c>
      <c r="C3069" t="s">
        <v>17</v>
      </c>
      <c r="D3069" t="s">
        <v>20</v>
      </c>
      <c r="E3069">
        <v>1</v>
      </c>
      <c r="F3069">
        <v>2</v>
      </c>
    </row>
    <row r="3070" spans="1:6">
      <c r="A3070">
        <v>2018</v>
      </c>
      <c r="B3070">
        <v>2019</v>
      </c>
      <c r="C3070" t="s">
        <v>35</v>
      </c>
      <c r="D3070" t="s">
        <v>24</v>
      </c>
      <c r="E3070">
        <v>6</v>
      </c>
      <c r="F3070">
        <v>0</v>
      </c>
    </row>
    <row r="3071" spans="1:6">
      <c r="A3071">
        <v>2018</v>
      </c>
      <c r="B3071">
        <v>2019</v>
      </c>
      <c r="C3071" t="s">
        <v>20</v>
      </c>
      <c r="D3071" t="s">
        <v>29</v>
      </c>
      <c r="E3071">
        <v>7</v>
      </c>
      <c r="F3071">
        <v>1</v>
      </c>
    </row>
    <row r="3072" spans="1:6">
      <c r="A3072">
        <v>2018</v>
      </c>
      <c r="B3072">
        <v>2019</v>
      </c>
      <c r="C3072" t="s">
        <v>12</v>
      </c>
      <c r="D3072" t="s">
        <v>9</v>
      </c>
      <c r="E3072">
        <v>2</v>
      </c>
      <c r="F3072">
        <v>2</v>
      </c>
    </row>
    <row r="3073" spans="1:6">
      <c r="A3073">
        <v>2018</v>
      </c>
      <c r="B3073">
        <v>2019</v>
      </c>
      <c r="C3073" t="s">
        <v>23</v>
      </c>
      <c r="D3073" t="s">
        <v>13</v>
      </c>
      <c r="E3073">
        <v>0</v>
      </c>
      <c r="F3073">
        <v>4</v>
      </c>
    </row>
    <row r="3074" spans="1:6">
      <c r="A3074">
        <v>2018</v>
      </c>
      <c r="B3074">
        <v>2019</v>
      </c>
      <c r="C3074" t="s">
        <v>28</v>
      </c>
      <c r="D3074" t="s">
        <v>35</v>
      </c>
      <c r="E3074">
        <v>0</v>
      </c>
      <c r="F3074">
        <v>0</v>
      </c>
    </row>
    <row r="3075" spans="1:6">
      <c r="A3075">
        <v>2018</v>
      </c>
      <c r="B3075">
        <v>2019</v>
      </c>
      <c r="C3075" t="s">
        <v>10</v>
      </c>
      <c r="D3075" t="s">
        <v>6</v>
      </c>
      <c r="E3075">
        <v>1</v>
      </c>
      <c r="F3075">
        <v>3</v>
      </c>
    </row>
    <row r="3076" spans="1:6">
      <c r="A3076">
        <v>2018</v>
      </c>
      <c r="B3076">
        <v>2019</v>
      </c>
      <c r="C3076" t="s">
        <v>24</v>
      </c>
      <c r="D3076" t="s">
        <v>17</v>
      </c>
      <c r="E3076">
        <v>1</v>
      </c>
      <c r="F3076">
        <v>3</v>
      </c>
    </row>
    <row r="3077" spans="1:6">
      <c r="A3077">
        <v>2018</v>
      </c>
      <c r="B3077">
        <v>2019</v>
      </c>
      <c r="C3077" t="s">
        <v>8</v>
      </c>
      <c r="D3077" t="s">
        <v>19</v>
      </c>
      <c r="E3077">
        <v>0</v>
      </c>
      <c r="F3077">
        <v>2</v>
      </c>
    </row>
    <row r="3078" spans="1:6">
      <c r="A3078">
        <v>2018</v>
      </c>
      <c r="B3078">
        <v>2019</v>
      </c>
      <c r="C3078" t="s">
        <v>21</v>
      </c>
      <c r="D3078" t="s">
        <v>26</v>
      </c>
      <c r="E3078">
        <v>1</v>
      </c>
      <c r="F3078">
        <v>1</v>
      </c>
    </row>
    <row r="3079" spans="1:6">
      <c r="A3079">
        <v>2018</v>
      </c>
      <c r="B3079">
        <v>2019</v>
      </c>
      <c r="C3079" t="s">
        <v>22</v>
      </c>
      <c r="D3079" t="s">
        <v>25</v>
      </c>
      <c r="E3079">
        <v>4</v>
      </c>
      <c r="F3079">
        <v>0</v>
      </c>
    </row>
    <row r="3080" spans="1:6">
      <c r="A3080">
        <v>2018</v>
      </c>
      <c r="B3080">
        <v>2019</v>
      </c>
      <c r="C3080" t="s">
        <v>26</v>
      </c>
      <c r="D3080" t="s">
        <v>22</v>
      </c>
      <c r="E3080">
        <v>3</v>
      </c>
      <c r="F3080">
        <v>1</v>
      </c>
    </row>
    <row r="3081" spans="1:6">
      <c r="A3081">
        <v>2018</v>
      </c>
      <c r="B3081">
        <v>2019</v>
      </c>
      <c r="C3081" t="s">
        <v>13</v>
      </c>
      <c r="D3081" t="s">
        <v>21</v>
      </c>
      <c r="E3081">
        <v>2</v>
      </c>
      <c r="F3081">
        <v>2</v>
      </c>
    </row>
    <row r="3082" spans="1:6">
      <c r="A3082">
        <v>2018</v>
      </c>
      <c r="B3082">
        <v>2019</v>
      </c>
      <c r="C3082" t="s">
        <v>9</v>
      </c>
      <c r="D3082" t="s">
        <v>28</v>
      </c>
      <c r="E3082">
        <v>1</v>
      </c>
      <c r="F3082">
        <v>2</v>
      </c>
    </row>
    <row r="3083" spans="1:6">
      <c r="A3083">
        <v>2018</v>
      </c>
      <c r="B3083">
        <v>2019</v>
      </c>
      <c r="C3083" t="s">
        <v>25</v>
      </c>
      <c r="D3083" t="s">
        <v>6</v>
      </c>
      <c r="E3083">
        <v>1</v>
      </c>
      <c r="F3083">
        <v>2</v>
      </c>
    </row>
    <row r="3084" spans="1:6">
      <c r="A3084">
        <v>2018</v>
      </c>
      <c r="B3084">
        <v>2019</v>
      </c>
      <c r="C3084" t="s">
        <v>29</v>
      </c>
      <c r="D3084" t="s">
        <v>10</v>
      </c>
      <c r="E3084">
        <v>0</v>
      </c>
      <c r="F3084">
        <v>3</v>
      </c>
    </row>
    <row r="3085" spans="1:6">
      <c r="A3085">
        <v>2018</v>
      </c>
      <c r="B3085">
        <v>2019</v>
      </c>
      <c r="C3085" t="s">
        <v>17</v>
      </c>
      <c r="D3085" t="s">
        <v>23</v>
      </c>
      <c r="E3085">
        <v>4</v>
      </c>
      <c r="F3085">
        <v>0</v>
      </c>
    </row>
    <row r="3086" spans="1:6">
      <c r="A3086">
        <v>2018</v>
      </c>
      <c r="B3086">
        <v>2019</v>
      </c>
      <c r="C3086" t="s">
        <v>24</v>
      </c>
      <c r="D3086" t="s">
        <v>20</v>
      </c>
      <c r="E3086">
        <v>1</v>
      </c>
      <c r="F3086">
        <v>1</v>
      </c>
    </row>
    <row r="3087" spans="1:6">
      <c r="A3087">
        <v>2018</v>
      </c>
      <c r="B3087">
        <v>2019</v>
      </c>
      <c r="C3087" t="s">
        <v>35</v>
      </c>
      <c r="D3087" t="s">
        <v>8</v>
      </c>
      <c r="E3087">
        <v>0</v>
      </c>
      <c r="F3087">
        <v>0</v>
      </c>
    </row>
    <row r="3088" spans="1:6">
      <c r="A3088">
        <v>2018</v>
      </c>
      <c r="B3088">
        <v>2019</v>
      </c>
      <c r="C3088" t="s">
        <v>19</v>
      </c>
      <c r="D3088" t="s">
        <v>12</v>
      </c>
      <c r="E3088">
        <v>2</v>
      </c>
      <c r="F3088">
        <v>6</v>
      </c>
    </row>
    <row r="3089" spans="1:6">
      <c r="A3089">
        <v>2018</v>
      </c>
      <c r="B3089">
        <v>2019</v>
      </c>
      <c r="C3089" t="s">
        <v>23</v>
      </c>
      <c r="D3089" t="s">
        <v>20</v>
      </c>
      <c r="E3089">
        <v>0</v>
      </c>
      <c r="F3089">
        <v>3</v>
      </c>
    </row>
    <row r="3090" spans="1:6">
      <c r="A3090">
        <v>2018</v>
      </c>
      <c r="B3090">
        <v>2019</v>
      </c>
      <c r="C3090" t="s">
        <v>6</v>
      </c>
      <c r="D3090" t="s">
        <v>26</v>
      </c>
      <c r="E3090">
        <v>1</v>
      </c>
      <c r="F3090">
        <v>1</v>
      </c>
    </row>
    <row r="3091" spans="1:6">
      <c r="A3091">
        <v>2018</v>
      </c>
      <c r="B3091">
        <v>2019</v>
      </c>
      <c r="C3091" t="s">
        <v>8</v>
      </c>
      <c r="D3091" t="s">
        <v>9</v>
      </c>
      <c r="E3091">
        <v>3</v>
      </c>
      <c r="F3091">
        <v>1</v>
      </c>
    </row>
    <row r="3092" spans="1:6">
      <c r="A3092">
        <v>2018</v>
      </c>
      <c r="B3092">
        <v>2019</v>
      </c>
      <c r="C3092" t="s">
        <v>12</v>
      </c>
      <c r="D3092" t="s">
        <v>17</v>
      </c>
      <c r="E3092">
        <v>1</v>
      </c>
      <c r="F3092">
        <v>4</v>
      </c>
    </row>
    <row r="3093" spans="1:6">
      <c r="A3093">
        <v>2018</v>
      </c>
      <c r="B3093">
        <v>2019</v>
      </c>
      <c r="C3093" t="s">
        <v>28</v>
      </c>
      <c r="D3093" t="s">
        <v>24</v>
      </c>
      <c r="E3093">
        <v>2</v>
      </c>
      <c r="F3093">
        <v>2</v>
      </c>
    </row>
    <row r="3094" spans="1:6">
      <c r="A3094">
        <v>2018</v>
      </c>
      <c r="B3094">
        <v>2019</v>
      </c>
      <c r="C3094" t="s">
        <v>10</v>
      </c>
      <c r="D3094" t="s">
        <v>13</v>
      </c>
      <c r="E3094">
        <v>0</v>
      </c>
      <c r="F3094">
        <v>1</v>
      </c>
    </row>
    <row r="3095" spans="1:6">
      <c r="A3095">
        <v>2018</v>
      </c>
      <c r="B3095">
        <v>2019</v>
      </c>
      <c r="C3095" t="s">
        <v>21</v>
      </c>
      <c r="D3095" t="s">
        <v>35</v>
      </c>
      <c r="E3095">
        <v>0</v>
      </c>
      <c r="F3095">
        <v>3</v>
      </c>
    </row>
    <row r="3096" spans="1:6">
      <c r="A3096">
        <v>2018</v>
      </c>
      <c r="B3096">
        <v>2019</v>
      </c>
      <c r="C3096" t="s">
        <v>22</v>
      </c>
      <c r="D3096" t="s">
        <v>29</v>
      </c>
      <c r="E3096">
        <v>3</v>
      </c>
      <c r="F3096">
        <v>0</v>
      </c>
    </row>
    <row r="3097" spans="1:6">
      <c r="A3097">
        <v>2018</v>
      </c>
      <c r="B3097">
        <v>2019</v>
      </c>
      <c r="C3097" t="s">
        <v>25</v>
      </c>
      <c r="D3097" t="s">
        <v>19</v>
      </c>
      <c r="E3097">
        <v>2</v>
      </c>
      <c r="F3097">
        <v>1</v>
      </c>
    </row>
    <row r="3098" spans="1:6">
      <c r="A3098">
        <v>2018</v>
      </c>
      <c r="B3098">
        <v>2019</v>
      </c>
      <c r="C3098" t="s">
        <v>9</v>
      </c>
      <c r="D3098" t="s">
        <v>10</v>
      </c>
      <c r="E3098">
        <v>2</v>
      </c>
      <c r="F3098">
        <v>1</v>
      </c>
    </row>
    <row r="3099" spans="1:6">
      <c r="A3099">
        <v>2018</v>
      </c>
      <c r="B3099">
        <v>2019</v>
      </c>
      <c r="C3099" t="s">
        <v>17</v>
      </c>
      <c r="D3099" t="s">
        <v>28</v>
      </c>
      <c r="E3099">
        <v>2</v>
      </c>
      <c r="F3099">
        <v>1</v>
      </c>
    </row>
    <row r="3100" spans="1:6">
      <c r="A3100">
        <v>2018</v>
      </c>
      <c r="B3100">
        <v>2019</v>
      </c>
      <c r="C3100" t="s">
        <v>19</v>
      </c>
      <c r="D3100" t="s">
        <v>22</v>
      </c>
      <c r="E3100">
        <v>1</v>
      </c>
      <c r="F3100">
        <v>3</v>
      </c>
    </row>
    <row r="3101" spans="1:6">
      <c r="A3101">
        <v>2018</v>
      </c>
      <c r="B3101">
        <v>2019</v>
      </c>
      <c r="C3101" t="s">
        <v>26</v>
      </c>
      <c r="D3101" t="s">
        <v>25</v>
      </c>
      <c r="E3101">
        <v>1</v>
      </c>
      <c r="F3101">
        <v>3</v>
      </c>
    </row>
    <row r="3102" spans="1:6">
      <c r="A3102">
        <v>2018</v>
      </c>
      <c r="B3102">
        <v>2019</v>
      </c>
      <c r="C3102" t="s">
        <v>29</v>
      </c>
      <c r="D3102" t="s">
        <v>21</v>
      </c>
      <c r="E3102">
        <v>4</v>
      </c>
      <c r="F3102">
        <v>1</v>
      </c>
    </row>
    <row r="3103" spans="1:6">
      <c r="A3103">
        <v>2018</v>
      </c>
      <c r="B3103">
        <v>2019</v>
      </c>
      <c r="C3103" t="s">
        <v>24</v>
      </c>
      <c r="D3103" t="s">
        <v>23</v>
      </c>
      <c r="E3103">
        <v>0</v>
      </c>
      <c r="F3103">
        <v>2</v>
      </c>
    </row>
    <row r="3104" spans="1:6">
      <c r="A3104">
        <v>2018</v>
      </c>
      <c r="B3104">
        <v>2019</v>
      </c>
      <c r="C3104" t="s">
        <v>13</v>
      </c>
      <c r="D3104" t="s">
        <v>6</v>
      </c>
      <c r="E3104">
        <v>3</v>
      </c>
      <c r="F3104">
        <v>2</v>
      </c>
    </row>
    <row r="3105" spans="1:6">
      <c r="A3105">
        <v>2018</v>
      </c>
      <c r="B3105">
        <v>2019</v>
      </c>
      <c r="C3105" t="s">
        <v>35</v>
      </c>
      <c r="D3105" t="s">
        <v>12</v>
      </c>
      <c r="E3105">
        <v>3</v>
      </c>
      <c r="F3105">
        <v>0</v>
      </c>
    </row>
    <row r="3106" spans="1:6">
      <c r="A3106">
        <v>2018</v>
      </c>
      <c r="B3106">
        <v>2019</v>
      </c>
      <c r="C3106" t="s">
        <v>20</v>
      </c>
      <c r="D3106" t="s">
        <v>8</v>
      </c>
      <c r="E3106">
        <v>3</v>
      </c>
      <c r="F3106">
        <v>0</v>
      </c>
    </row>
    <row r="3107" spans="1:6">
      <c r="A3107">
        <v>2018</v>
      </c>
      <c r="B3107">
        <v>2019</v>
      </c>
      <c r="C3107" t="s">
        <v>12</v>
      </c>
      <c r="D3107" t="s">
        <v>23</v>
      </c>
      <c r="E3107">
        <v>2</v>
      </c>
      <c r="F3107">
        <v>0</v>
      </c>
    </row>
    <row r="3108" spans="1:6">
      <c r="A3108">
        <v>2018</v>
      </c>
      <c r="B3108">
        <v>2019</v>
      </c>
      <c r="C3108" t="s">
        <v>6</v>
      </c>
      <c r="D3108" t="s">
        <v>29</v>
      </c>
      <c r="E3108">
        <v>3</v>
      </c>
      <c r="F3108">
        <v>3</v>
      </c>
    </row>
    <row r="3109" spans="1:6">
      <c r="A3109">
        <v>2018</v>
      </c>
      <c r="B3109">
        <v>2019</v>
      </c>
      <c r="C3109" t="s">
        <v>21</v>
      </c>
      <c r="D3109" t="s">
        <v>17</v>
      </c>
      <c r="E3109">
        <v>3</v>
      </c>
      <c r="F3109">
        <v>3</v>
      </c>
    </row>
    <row r="3110" spans="1:6">
      <c r="A3110">
        <v>2018</v>
      </c>
      <c r="B3110">
        <v>2019</v>
      </c>
      <c r="C3110" t="s">
        <v>28</v>
      </c>
      <c r="D3110" t="s">
        <v>20</v>
      </c>
      <c r="E3110">
        <v>1</v>
      </c>
      <c r="F3110">
        <v>3</v>
      </c>
    </row>
    <row r="3111" spans="1:6">
      <c r="A3111">
        <v>2018</v>
      </c>
      <c r="B3111">
        <v>2019</v>
      </c>
      <c r="C3111" t="s">
        <v>25</v>
      </c>
      <c r="D3111" t="s">
        <v>13</v>
      </c>
      <c r="E3111">
        <v>1</v>
      </c>
      <c r="F3111">
        <v>2</v>
      </c>
    </row>
    <row r="3112" spans="1:6">
      <c r="A3112">
        <v>2018</v>
      </c>
      <c r="B3112">
        <v>2019</v>
      </c>
      <c r="C3112" t="s">
        <v>10</v>
      </c>
      <c r="D3112" t="s">
        <v>35</v>
      </c>
      <c r="E3112">
        <v>1</v>
      </c>
      <c r="F3112">
        <v>0</v>
      </c>
    </row>
    <row r="3113" spans="1:6">
      <c r="A3113">
        <v>2018</v>
      </c>
      <c r="B3113">
        <v>2019</v>
      </c>
      <c r="C3113" t="s">
        <v>8</v>
      </c>
      <c r="D3113" t="s">
        <v>24</v>
      </c>
      <c r="E3113">
        <v>5</v>
      </c>
      <c r="F3113">
        <v>2</v>
      </c>
    </row>
    <row r="3114" spans="1:6">
      <c r="A3114">
        <v>2018</v>
      </c>
      <c r="B3114">
        <v>2019</v>
      </c>
      <c r="C3114" t="s">
        <v>26</v>
      </c>
      <c r="D3114" t="s">
        <v>19</v>
      </c>
      <c r="E3114">
        <v>1</v>
      </c>
      <c r="F3114">
        <v>1</v>
      </c>
    </row>
    <row r="3115" spans="1:6">
      <c r="A3115">
        <v>2018</v>
      </c>
      <c r="B3115">
        <v>2019</v>
      </c>
      <c r="C3115" t="s">
        <v>22</v>
      </c>
      <c r="D3115" t="s">
        <v>9</v>
      </c>
      <c r="E3115">
        <v>4</v>
      </c>
      <c r="F3115">
        <v>1</v>
      </c>
    </row>
    <row r="3116" spans="1:6">
      <c r="A3116">
        <v>2018</v>
      </c>
      <c r="B3116">
        <v>2019</v>
      </c>
      <c r="C3116" t="s">
        <v>29</v>
      </c>
      <c r="D3116" t="s">
        <v>25</v>
      </c>
      <c r="E3116">
        <v>0</v>
      </c>
      <c r="F3116">
        <v>1</v>
      </c>
    </row>
    <row r="3117" spans="1:6">
      <c r="A3117">
        <v>2018</v>
      </c>
      <c r="B3117">
        <v>2019</v>
      </c>
      <c r="C3117" t="s">
        <v>13</v>
      </c>
      <c r="D3117" t="s">
        <v>26</v>
      </c>
      <c r="E3117">
        <v>2</v>
      </c>
      <c r="F3117">
        <v>0</v>
      </c>
    </row>
    <row r="3118" spans="1:6">
      <c r="A3118">
        <v>2018</v>
      </c>
      <c r="B3118">
        <v>2019</v>
      </c>
      <c r="C3118" t="s">
        <v>23</v>
      </c>
      <c r="D3118" t="s">
        <v>28</v>
      </c>
      <c r="E3118">
        <v>1</v>
      </c>
      <c r="F3118">
        <v>0</v>
      </c>
    </row>
    <row r="3119" spans="1:6">
      <c r="A3119">
        <v>2018</v>
      </c>
      <c r="B3119">
        <v>2019</v>
      </c>
      <c r="C3119" t="s">
        <v>19</v>
      </c>
      <c r="D3119" t="s">
        <v>6</v>
      </c>
      <c r="E3119">
        <v>1</v>
      </c>
      <c r="F3119">
        <v>2</v>
      </c>
    </row>
    <row r="3120" spans="1:6">
      <c r="A3120">
        <v>2018</v>
      </c>
      <c r="B3120">
        <v>2019</v>
      </c>
      <c r="C3120" t="s">
        <v>9</v>
      </c>
      <c r="D3120" t="s">
        <v>21</v>
      </c>
      <c r="E3120">
        <v>0</v>
      </c>
      <c r="F3120">
        <v>2</v>
      </c>
    </row>
    <row r="3121" spans="1:6">
      <c r="A3121">
        <v>2018</v>
      </c>
      <c r="B3121">
        <v>2019</v>
      </c>
      <c r="C3121" t="s">
        <v>17</v>
      </c>
      <c r="D3121" t="s">
        <v>8</v>
      </c>
      <c r="E3121">
        <v>1</v>
      </c>
      <c r="F3121">
        <v>1</v>
      </c>
    </row>
    <row r="3122" spans="1:6">
      <c r="A3122">
        <v>2018</v>
      </c>
      <c r="B3122">
        <v>2019</v>
      </c>
      <c r="C3122" t="s">
        <v>35</v>
      </c>
      <c r="D3122" t="s">
        <v>22</v>
      </c>
      <c r="E3122">
        <v>2</v>
      </c>
      <c r="F3122">
        <v>0</v>
      </c>
    </row>
    <row r="3123" spans="1:6">
      <c r="A3123">
        <v>2018</v>
      </c>
      <c r="B3123">
        <v>2019</v>
      </c>
      <c r="C3123" t="s">
        <v>20</v>
      </c>
      <c r="D3123" t="s">
        <v>10</v>
      </c>
      <c r="E3123">
        <v>1</v>
      </c>
      <c r="F3123">
        <v>2</v>
      </c>
    </row>
    <row r="3124" spans="1:6">
      <c r="A3124">
        <v>2018</v>
      </c>
      <c r="B3124">
        <v>2019</v>
      </c>
      <c r="C3124" t="s">
        <v>24</v>
      </c>
      <c r="D3124" t="s">
        <v>12</v>
      </c>
      <c r="E3124">
        <v>1</v>
      </c>
      <c r="F3124">
        <v>1</v>
      </c>
    </row>
    <row r="3125" spans="1:6">
      <c r="A3125">
        <v>2018</v>
      </c>
      <c r="B3125">
        <v>2019</v>
      </c>
      <c r="C3125" t="s">
        <v>19</v>
      </c>
      <c r="D3125" t="s">
        <v>29</v>
      </c>
      <c r="E3125">
        <v>3</v>
      </c>
      <c r="F3125">
        <v>1</v>
      </c>
    </row>
    <row r="3126" spans="1:6">
      <c r="A3126">
        <v>2018</v>
      </c>
      <c r="B3126">
        <v>2019</v>
      </c>
      <c r="C3126" t="s">
        <v>6</v>
      </c>
      <c r="D3126" t="s">
        <v>24</v>
      </c>
      <c r="E3126">
        <v>3</v>
      </c>
      <c r="F3126">
        <v>0</v>
      </c>
    </row>
    <row r="3127" spans="1:6">
      <c r="A3127">
        <v>2018</v>
      </c>
      <c r="B3127">
        <v>2019</v>
      </c>
      <c r="C3127" t="s">
        <v>8</v>
      </c>
      <c r="D3127" t="s">
        <v>13</v>
      </c>
      <c r="E3127">
        <v>1</v>
      </c>
      <c r="F3127">
        <v>2</v>
      </c>
    </row>
    <row r="3128" spans="1:6">
      <c r="A3128">
        <v>2018</v>
      </c>
      <c r="B3128">
        <v>2019</v>
      </c>
      <c r="C3128" t="s">
        <v>12</v>
      </c>
      <c r="D3128" t="s">
        <v>28</v>
      </c>
      <c r="E3128">
        <v>1</v>
      </c>
      <c r="F3128">
        <v>0</v>
      </c>
    </row>
    <row r="3129" spans="1:6">
      <c r="A3129">
        <v>2018</v>
      </c>
      <c r="B3129">
        <v>2019</v>
      </c>
      <c r="C3129" t="s">
        <v>26</v>
      </c>
      <c r="D3129" t="s">
        <v>35</v>
      </c>
      <c r="E3129">
        <v>3</v>
      </c>
      <c r="F3129">
        <v>0</v>
      </c>
    </row>
    <row r="3130" spans="1:6">
      <c r="A3130">
        <v>2018</v>
      </c>
      <c r="B3130">
        <v>2019</v>
      </c>
      <c r="C3130" t="s">
        <v>10</v>
      </c>
      <c r="D3130" t="s">
        <v>17</v>
      </c>
      <c r="E3130">
        <v>2</v>
      </c>
      <c r="F3130">
        <v>2</v>
      </c>
    </row>
    <row r="3131" spans="1:6">
      <c r="A3131">
        <v>2018</v>
      </c>
      <c r="B3131">
        <v>2019</v>
      </c>
      <c r="C3131" t="s">
        <v>21</v>
      </c>
      <c r="D3131" t="s">
        <v>20</v>
      </c>
      <c r="E3131">
        <v>1</v>
      </c>
      <c r="F3131">
        <v>0</v>
      </c>
    </row>
    <row r="3132" spans="1:6">
      <c r="A3132">
        <v>2018</v>
      </c>
      <c r="B3132">
        <v>2019</v>
      </c>
      <c r="C3132" t="s">
        <v>25</v>
      </c>
      <c r="D3132" t="s">
        <v>9</v>
      </c>
      <c r="E3132">
        <v>1</v>
      </c>
      <c r="F3132">
        <v>1</v>
      </c>
    </row>
    <row r="3133" spans="1:6">
      <c r="A3133">
        <v>2018</v>
      </c>
      <c r="B3133">
        <v>2019</v>
      </c>
      <c r="C3133" t="s">
        <v>22</v>
      </c>
      <c r="D3133" t="s">
        <v>23</v>
      </c>
      <c r="E3133">
        <v>3</v>
      </c>
      <c r="F3133">
        <v>0</v>
      </c>
    </row>
    <row r="3134" spans="1:6">
      <c r="A3134">
        <v>2018</v>
      </c>
      <c r="B3134">
        <v>2019</v>
      </c>
      <c r="C3134" t="s">
        <v>24</v>
      </c>
      <c r="D3134" t="s">
        <v>10</v>
      </c>
      <c r="E3134">
        <v>0</v>
      </c>
      <c r="F3134">
        <v>2</v>
      </c>
    </row>
    <row r="3135" spans="1:6">
      <c r="A3135">
        <v>2018</v>
      </c>
      <c r="B3135">
        <v>2019</v>
      </c>
      <c r="C3135" t="s">
        <v>17</v>
      </c>
      <c r="D3135" t="s">
        <v>22</v>
      </c>
      <c r="E3135">
        <v>0</v>
      </c>
      <c r="F3135">
        <v>0</v>
      </c>
    </row>
    <row r="3136" spans="1:6">
      <c r="A3136">
        <v>2018</v>
      </c>
      <c r="B3136">
        <v>2019</v>
      </c>
      <c r="C3136" t="s">
        <v>23</v>
      </c>
      <c r="D3136" t="s">
        <v>21</v>
      </c>
      <c r="E3136">
        <v>2</v>
      </c>
      <c r="F3136">
        <v>1</v>
      </c>
    </row>
    <row r="3137" spans="1:6">
      <c r="A3137">
        <v>2018</v>
      </c>
      <c r="B3137">
        <v>2019</v>
      </c>
      <c r="C3137" t="s">
        <v>28</v>
      </c>
      <c r="D3137" t="s">
        <v>8</v>
      </c>
      <c r="E3137">
        <v>1</v>
      </c>
      <c r="F3137">
        <v>1</v>
      </c>
    </row>
    <row r="3138" spans="1:6">
      <c r="A3138">
        <v>2018</v>
      </c>
      <c r="B3138">
        <v>2019</v>
      </c>
      <c r="C3138" t="s">
        <v>9</v>
      </c>
      <c r="D3138" t="s">
        <v>6</v>
      </c>
      <c r="E3138">
        <v>0</v>
      </c>
      <c r="F3138">
        <v>4</v>
      </c>
    </row>
    <row r="3139" spans="1:6">
      <c r="A3139">
        <v>2018</v>
      </c>
      <c r="B3139">
        <v>2019</v>
      </c>
      <c r="C3139" t="s">
        <v>29</v>
      </c>
      <c r="D3139" t="s">
        <v>26</v>
      </c>
      <c r="E3139">
        <v>2</v>
      </c>
      <c r="F3139">
        <v>0</v>
      </c>
    </row>
    <row r="3140" spans="1:6">
      <c r="A3140">
        <v>2018</v>
      </c>
      <c r="B3140">
        <v>2019</v>
      </c>
      <c r="C3140" t="s">
        <v>13</v>
      </c>
      <c r="D3140" t="s">
        <v>19</v>
      </c>
      <c r="E3140">
        <v>2</v>
      </c>
      <c r="F3140">
        <v>1</v>
      </c>
    </row>
    <row r="3141" spans="1:6">
      <c r="A3141">
        <v>2018</v>
      </c>
      <c r="B3141">
        <v>2019</v>
      </c>
      <c r="C3141" t="s">
        <v>35</v>
      </c>
      <c r="D3141" t="s">
        <v>25</v>
      </c>
      <c r="E3141">
        <v>4</v>
      </c>
      <c r="F3141">
        <v>1</v>
      </c>
    </row>
    <row r="3142" spans="1:6">
      <c r="A3142">
        <v>2018</v>
      </c>
      <c r="B3142">
        <v>2019</v>
      </c>
      <c r="C3142" t="s">
        <v>20</v>
      </c>
      <c r="D3142" t="s">
        <v>12</v>
      </c>
      <c r="E3142">
        <v>2</v>
      </c>
      <c r="F3142">
        <v>1</v>
      </c>
    </row>
    <row r="3143" spans="1:6">
      <c r="A3143">
        <v>2018</v>
      </c>
      <c r="B3143">
        <v>2019</v>
      </c>
      <c r="C3143" t="s">
        <v>22</v>
      </c>
      <c r="D3143" t="s">
        <v>24</v>
      </c>
      <c r="E3143">
        <v>2</v>
      </c>
      <c r="F3143">
        <v>0</v>
      </c>
    </row>
    <row r="3144" spans="1:6">
      <c r="A3144">
        <v>2018</v>
      </c>
      <c r="B3144">
        <v>2019</v>
      </c>
      <c r="C3144" t="s">
        <v>21</v>
      </c>
      <c r="D3144" t="s">
        <v>28</v>
      </c>
      <c r="E3144">
        <v>2</v>
      </c>
      <c r="F3144">
        <v>2</v>
      </c>
    </row>
    <row r="3145" spans="1:6">
      <c r="A3145">
        <v>2018</v>
      </c>
      <c r="B3145">
        <v>2019</v>
      </c>
      <c r="C3145" t="s">
        <v>10</v>
      </c>
      <c r="D3145" t="s">
        <v>23</v>
      </c>
      <c r="E3145">
        <v>2</v>
      </c>
      <c r="F3145">
        <v>0</v>
      </c>
    </row>
    <row r="3146" spans="1:6">
      <c r="A3146">
        <v>2018</v>
      </c>
      <c r="B3146">
        <v>2019</v>
      </c>
      <c r="C3146" t="s">
        <v>29</v>
      </c>
      <c r="D3146" t="s">
        <v>13</v>
      </c>
      <c r="E3146">
        <v>2</v>
      </c>
      <c r="F3146">
        <v>1</v>
      </c>
    </row>
    <row r="3147" spans="1:6">
      <c r="A3147">
        <v>2018</v>
      </c>
      <c r="B3147">
        <v>2019</v>
      </c>
      <c r="C3147" t="s">
        <v>8</v>
      </c>
      <c r="D3147" t="s">
        <v>12</v>
      </c>
      <c r="E3147">
        <v>1</v>
      </c>
      <c r="F3147">
        <v>2</v>
      </c>
    </row>
    <row r="3148" spans="1:6">
      <c r="A3148">
        <v>2018</v>
      </c>
      <c r="B3148">
        <v>2019</v>
      </c>
      <c r="C3148" t="s">
        <v>6</v>
      </c>
      <c r="D3148" t="s">
        <v>35</v>
      </c>
      <c r="E3148">
        <v>1</v>
      </c>
      <c r="F3148">
        <v>0</v>
      </c>
    </row>
    <row r="3149" spans="1:6">
      <c r="A3149">
        <v>2018</v>
      </c>
      <c r="B3149">
        <v>2019</v>
      </c>
      <c r="C3149" t="s">
        <v>19</v>
      </c>
      <c r="D3149" t="s">
        <v>17</v>
      </c>
      <c r="E3149">
        <v>1</v>
      </c>
      <c r="F3149">
        <v>1</v>
      </c>
    </row>
    <row r="3150" spans="1:6">
      <c r="A3150">
        <v>2018</v>
      </c>
      <c r="B3150">
        <v>2019</v>
      </c>
      <c r="C3150" t="s">
        <v>26</v>
      </c>
      <c r="D3150" t="s">
        <v>9</v>
      </c>
      <c r="E3150">
        <v>1</v>
      </c>
      <c r="F3150">
        <v>1</v>
      </c>
    </row>
    <row r="3151" spans="1:6">
      <c r="A3151">
        <v>2018</v>
      </c>
      <c r="B3151">
        <v>2019</v>
      </c>
      <c r="C3151" t="s">
        <v>25</v>
      </c>
      <c r="D3151" t="s">
        <v>20</v>
      </c>
      <c r="E3151">
        <v>2</v>
      </c>
      <c r="F3151">
        <v>2</v>
      </c>
    </row>
    <row r="3152" spans="1:6">
      <c r="A3152">
        <v>2018</v>
      </c>
      <c r="B3152">
        <v>2019</v>
      </c>
      <c r="C3152" t="s">
        <v>13</v>
      </c>
      <c r="D3152" t="s">
        <v>22</v>
      </c>
      <c r="E3152">
        <v>2</v>
      </c>
      <c r="F3152">
        <v>1</v>
      </c>
    </row>
    <row r="3153" spans="1:6">
      <c r="A3153">
        <v>2018</v>
      </c>
      <c r="B3153">
        <v>2019</v>
      </c>
      <c r="C3153" t="s">
        <v>12</v>
      </c>
      <c r="D3153" t="s">
        <v>21</v>
      </c>
      <c r="E3153">
        <v>3</v>
      </c>
      <c r="F3153">
        <v>1</v>
      </c>
    </row>
    <row r="3154" spans="1:6">
      <c r="A3154">
        <v>2018</v>
      </c>
      <c r="B3154">
        <v>2019</v>
      </c>
      <c r="C3154" t="s">
        <v>35</v>
      </c>
      <c r="D3154" t="s">
        <v>19</v>
      </c>
      <c r="E3154">
        <v>3</v>
      </c>
      <c r="F3154">
        <v>2</v>
      </c>
    </row>
    <row r="3155" spans="1:6">
      <c r="A3155">
        <v>2018</v>
      </c>
      <c r="B3155">
        <v>2019</v>
      </c>
      <c r="C3155" t="s">
        <v>23</v>
      </c>
      <c r="D3155" t="s">
        <v>8</v>
      </c>
      <c r="E3155">
        <v>1</v>
      </c>
      <c r="F3155">
        <v>3</v>
      </c>
    </row>
    <row r="3156" spans="1:6">
      <c r="A3156">
        <v>2018</v>
      </c>
      <c r="B3156">
        <v>2019</v>
      </c>
      <c r="C3156" t="s">
        <v>9</v>
      </c>
      <c r="D3156" t="s">
        <v>29</v>
      </c>
      <c r="E3156">
        <v>0</v>
      </c>
      <c r="F3156">
        <v>1</v>
      </c>
    </row>
    <row r="3157" spans="1:6">
      <c r="A3157">
        <v>2018</v>
      </c>
      <c r="B3157">
        <v>2019</v>
      </c>
      <c r="C3157" t="s">
        <v>24</v>
      </c>
      <c r="D3157" t="s">
        <v>26</v>
      </c>
      <c r="E3157">
        <v>0</v>
      </c>
      <c r="F3157">
        <v>1</v>
      </c>
    </row>
    <row r="3158" spans="1:6">
      <c r="A3158">
        <v>2018</v>
      </c>
      <c r="B3158">
        <v>2019</v>
      </c>
      <c r="C3158" t="s">
        <v>20</v>
      </c>
      <c r="D3158" t="s">
        <v>6</v>
      </c>
      <c r="E3158">
        <v>0</v>
      </c>
      <c r="F3158">
        <v>3</v>
      </c>
    </row>
    <row r="3159" spans="1:6">
      <c r="A3159">
        <v>2018</v>
      </c>
      <c r="B3159">
        <v>2019</v>
      </c>
      <c r="C3159" t="s">
        <v>28</v>
      </c>
      <c r="D3159" t="s">
        <v>10</v>
      </c>
      <c r="E3159">
        <v>2</v>
      </c>
      <c r="F3159">
        <v>3</v>
      </c>
    </row>
    <row r="3160" spans="1:6">
      <c r="A3160">
        <v>2018</v>
      </c>
      <c r="B3160">
        <v>2019</v>
      </c>
      <c r="C3160" t="s">
        <v>17</v>
      </c>
      <c r="D3160" t="s">
        <v>25</v>
      </c>
      <c r="E3160">
        <v>1</v>
      </c>
      <c r="F3160">
        <v>1</v>
      </c>
    </row>
    <row r="3161" spans="1:6">
      <c r="A3161">
        <v>2018</v>
      </c>
      <c r="B3161">
        <v>2019</v>
      </c>
      <c r="C3161" t="s">
        <v>17</v>
      </c>
      <c r="D3161" t="s">
        <v>6</v>
      </c>
      <c r="E3161">
        <v>1</v>
      </c>
      <c r="F3161">
        <v>3</v>
      </c>
    </row>
    <row r="3162" spans="1:6">
      <c r="A3162">
        <v>2018</v>
      </c>
      <c r="B3162">
        <v>2019</v>
      </c>
      <c r="C3162" t="s">
        <v>12</v>
      </c>
      <c r="D3162" t="s">
        <v>22</v>
      </c>
      <c r="E3162">
        <v>0</v>
      </c>
      <c r="F3162">
        <v>1</v>
      </c>
    </row>
    <row r="3163" spans="1:6">
      <c r="A3163">
        <v>2018</v>
      </c>
      <c r="B3163">
        <v>2019</v>
      </c>
      <c r="C3163" t="s">
        <v>23</v>
      </c>
      <c r="D3163" t="s">
        <v>25</v>
      </c>
      <c r="E3163">
        <v>2</v>
      </c>
      <c r="F3163">
        <v>3</v>
      </c>
    </row>
    <row r="3164" spans="1:6">
      <c r="A3164">
        <v>2018</v>
      </c>
      <c r="B3164">
        <v>2019</v>
      </c>
      <c r="C3164" t="s">
        <v>20</v>
      </c>
      <c r="D3164" t="s">
        <v>26</v>
      </c>
      <c r="E3164">
        <v>3</v>
      </c>
      <c r="F3164">
        <v>1</v>
      </c>
    </row>
    <row r="3165" spans="1:6">
      <c r="A3165">
        <v>2018</v>
      </c>
      <c r="B3165">
        <v>2019</v>
      </c>
      <c r="C3165" t="s">
        <v>28</v>
      </c>
      <c r="D3165" t="s">
        <v>29</v>
      </c>
      <c r="E3165">
        <v>1</v>
      </c>
      <c r="F3165">
        <v>2</v>
      </c>
    </row>
    <row r="3166" spans="1:6">
      <c r="A3166">
        <v>2018</v>
      </c>
      <c r="B3166">
        <v>2019</v>
      </c>
      <c r="C3166" t="s">
        <v>9</v>
      </c>
      <c r="D3166" t="s">
        <v>19</v>
      </c>
      <c r="E3166">
        <v>0</v>
      </c>
      <c r="F3166">
        <v>1</v>
      </c>
    </row>
    <row r="3167" spans="1:6">
      <c r="A3167">
        <v>2018</v>
      </c>
      <c r="B3167">
        <v>2019</v>
      </c>
      <c r="C3167" t="s">
        <v>35</v>
      </c>
      <c r="D3167" t="s">
        <v>13</v>
      </c>
      <c r="E3167">
        <v>0</v>
      </c>
      <c r="F3167">
        <v>1</v>
      </c>
    </row>
    <row r="3168" spans="1:6">
      <c r="A3168">
        <v>2018</v>
      </c>
      <c r="B3168">
        <v>2019</v>
      </c>
      <c r="C3168" t="s">
        <v>24</v>
      </c>
      <c r="D3168" t="s">
        <v>21</v>
      </c>
      <c r="E3168">
        <v>1</v>
      </c>
      <c r="F3168">
        <v>3</v>
      </c>
    </row>
    <row r="3169" spans="1:6">
      <c r="A3169">
        <v>2018</v>
      </c>
      <c r="B3169">
        <v>2019</v>
      </c>
      <c r="C3169" t="s">
        <v>8</v>
      </c>
      <c r="D3169" t="s">
        <v>10</v>
      </c>
      <c r="E3169">
        <v>2</v>
      </c>
      <c r="F3169">
        <v>1</v>
      </c>
    </row>
    <row r="3170" spans="1:6">
      <c r="A3170">
        <v>2018</v>
      </c>
      <c r="B3170">
        <v>2019</v>
      </c>
      <c r="C3170" t="s">
        <v>21</v>
      </c>
      <c r="D3170" t="s">
        <v>8</v>
      </c>
      <c r="E3170">
        <v>2</v>
      </c>
      <c r="F3170">
        <v>2</v>
      </c>
    </row>
    <row r="3171" spans="1:6">
      <c r="A3171">
        <v>2018</v>
      </c>
      <c r="B3171">
        <v>2019</v>
      </c>
      <c r="C3171" t="s">
        <v>13</v>
      </c>
      <c r="D3171" t="s">
        <v>9</v>
      </c>
      <c r="E3171">
        <v>5</v>
      </c>
      <c r="F3171">
        <v>1</v>
      </c>
    </row>
    <row r="3172" spans="1:6">
      <c r="A3172">
        <v>2018</v>
      </c>
      <c r="B3172">
        <v>2019</v>
      </c>
      <c r="C3172" t="s">
        <v>22</v>
      </c>
      <c r="D3172" t="s">
        <v>28</v>
      </c>
      <c r="E3172">
        <v>2</v>
      </c>
      <c r="F3172">
        <v>0</v>
      </c>
    </row>
    <row r="3173" spans="1:6">
      <c r="A3173">
        <v>2018</v>
      </c>
      <c r="B3173">
        <v>2019</v>
      </c>
      <c r="C3173" t="s">
        <v>26</v>
      </c>
      <c r="D3173" t="s">
        <v>17</v>
      </c>
      <c r="E3173">
        <v>2</v>
      </c>
      <c r="F3173">
        <v>4</v>
      </c>
    </row>
    <row r="3174" spans="1:6">
      <c r="A3174">
        <v>2018</v>
      </c>
      <c r="B3174">
        <v>2019</v>
      </c>
      <c r="C3174" t="s">
        <v>25</v>
      </c>
      <c r="D3174" t="s">
        <v>24</v>
      </c>
      <c r="E3174">
        <v>2</v>
      </c>
      <c r="F3174">
        <v>1</v>
      </c>
    </row>
    <row r="3175" spans="1:6">
      <c r="A3175">
        <v>2018</v>
      </c>
      <c r="B3175">
        <v>2019</v>
      </c>
      <c r="C3175" t="s">
        <v>10</v>
      </c>
      <c r="D3175" t="s">
        <v>12</v>
      </c>
      <c r="E3175">
        <v>0</v>
      </c>
      <c r="F3175">
        <v>3</v>
      </c>
    </row>
    <row r="3176" spans="1:6">
      <c r="A3176">
        <v>2018</v>
      </c>
      <c r="B3176">
        <v>2019</v>
      </c>
      <c r="C3176" t="s">
        <v>19</v>
      </c>
      <c r="D3176" t="s">
        <v>20</v>
      </c>
      <c r="E3176">
        <v>2</v>
      </c>
      <c r="F3176">
        <v>2</v>
      </c>
    </row>
    <row r="3177" spans="1:6">
      <c r="A3177">
        <v>2018</v>
      </c>
      <c r="B3177">
        <v>2019</v>
      </c>
      <c r="C3177" t="s">
        <v>6</v>
      </c>
      <c r="D3177" t="s">
        <v>23</v>
      </c>
      <c r="E3177">
        <v>4</v>
      </c>
      <c r="F3177">
        <v>1</v>
      </c>
    </row>
    <row r="3178" spans="1:6">
      <c r="A3178">
        <v>2018</v>
      </c>
      <c r="B3178">
        <v>2019</v>
      </c>
      <c r="C3178" t="s">
        <v>29</v>
      </c>
      <c r="D3178" t="s">
        <v>35</v>
      </c>
      <c r="E3178">
        <v>0</v>
      </c>
      <c r="F3178">
        <v>4</v>
      </c>
    </row>
    <row r="3179" spans="1:6">
      <c r="A3179">
        <v>2018</v>
      </c>
      <c r="B3179">
        <v>2019</v>
      </c>
      <c r="C3179" t="s">
        <v>9</v>
      </c>
      <c r="D3179" t="s">
        <v>35</v>
      </c>
      <c r="E3179">
        <v>0</v>
      </c>
      <c r="F3179">
        <v>3</v>
      </c>
    </row>
    <row r="3180" spans="1:6">
      <c r="A3180">
        <v>2018</v>
      </c>
      <c r="B3180">
        <v>2019</v>
      </c>
      <c r="C3180" t="s">
        <v>17</v>
      </c>
      <c r="D3180" t="s">
        <v>29</v>
      </c>
      <c r="E3180">
        <v>1</v>
      </c>
      <c r="F3180">
        <v>1</v>
      </c>
    </row>
    <row r="3181" spans="1:6">
      <c r="A3181">
        <v>2018</v>
      </c>
      <c r="B3181">
        <v>2019</v>
      </c>
      <c r="C3181" t="s">
        <v>12</v>
      </c>
      <c r="D3181" t="s">
        <v>6</v>
      </c>
      <c r="E3181">
        <v>3</v>
      </c>
      <c r="F3181">
        <v>1</v>
      </c>
    </row>
    <row r="3182" spans="1:6">
      <c r="A3182">
        <v>2018</v>
      </c>
      <c r="B3182">
        <v>2019</v>
      </c>
      <c r="C3182" t="s">
        <v>20</v>
      </c>
      <c r="D3182" t="s">
        <v>13</v>
      </c>
      <c r="E3182">
        <v>1</v>
      </c>
      <c r="F3182">
        <v>1</v>
      </c>
    </row>
    <row r="3183" spans="1:6">
      <c r="A3183">
        <v>2018</v>
      </c>
      <c r="B3183">
        <v>2019</v>
      </c>
      <c r="C3183" t="s">
        <v>21</v>
      </c>
      <c r="D3183" t="s">
        <v>10</v>
      </c>
      <c r="E3183">
        <v>0</v>
      </c>
      <c r="F3183">
        <v>1</v>
      </c>
    </row>
    <row r="3184" spans="1:6">
      <c r="A3184">
        <v>2018</v>
      </c>
      <c r="B3184">
        <v>2019</v>
      </c>
      <c r="C3184" t="s">
        <v>24</v>
      </c>
      <c r="D3184" t="s">
        <v>19</v>
      </c>
      <c r="E3184">
        <v>1</v>
      </c>
      <c r="F3184">
        <v>1</v>
      </c>
    </row>
    <row r="3185" spans="1:6">
      <c r="A3185">
        <v>2018</v>
      </c>
      <c r="B3185">
        <v>2019</v>
      </c>
      <c r="C3185" t="s">
        <v>8</v>
      </c>
      <c r="D3185" t="s">
        <v>22</v>
      </c>
      <c r="E3185">
        <v>0</v>
      </c>
      <c r="F3185">
        <v>2</v>
      </c>
    </row>
    <row r="3186" spans="1:6">
      <c r="A3186">
        <v>2018</v>
      </c>
      <c r="B3186">
        <v>2019</v>
      </c>
      <c r="C3186" t="s">
        <v>28</v>
      </c>
      <c r="D3186" t="s">
        <v>25</v>
      </c>
      <c r="E3186">
        <v>3</v>
      </c>
      <c r="F3186">
        <v>0</v>
      </c>
    </row>
    <row r="3187" spans="1:6">
      <c r="A3187">
        <v>2018</v>
      </c>
      <c r="B3187">
        <v>2019</v>
      </c>
      <c r="C3187" t="s">
        <v>23</v>
      </c>
      <c r="D3187" t="s">
        <v>26</v>
      </c>
      <c r="E3187">
        <v>2</v>
      </c>
      <c r="F3187">
        <v>2</v>
      </c>
    </row>
    <row r="3188" spans="1:6">
      <c r="A3188">
        <v>2018</v>
      </c>
      <c r="B3188">
        <v>2019</v>
      </c>
      <c r="C3188" t="s">
        <v>25</v>
      </c>
      <c r="D3188" t="s">
        <v>12</v>
      </c>
      <c r="E3188">
        <v>1</v>
      </c>
      <c r="F3188">
        <v>5</v>
      </c>
    </row>
    <row r="3189" spans="1:6">
      <c r="A3189">
        <v>2018</v>
      </c>
      <c r="B3189">
        <v>2019</v>
      </c>
      <c r="C3189" t="s">
        <v>13</v>
      </c>
      <c r="D3189" t="s">
        <v>17</v>
      </c>
      <c r="E3189">
        <v>3</v>
      </c>
      <c r="F3189">
        <v>3</v>
      </c>
    </row>
    <row r="3190" spans="1:6">
      <c r="A3190">
        <v>2018</v>
      </c>
      <c r="B3190">
        <v>2019</v>
      </c>
      <c r="C3190" t="s">
        <v>35</v>
      </c>
      <c r="D3190" t="s">
        <v>20</v>
      </c>
      <c r="E3190">
        <v>0</v>
      </c>
      <c r="F3190">
        <v>0</v>
      </c>
    </row>
    <row r="3191" spans="1:6">
      <c r="A3191">
        <v>2018</v>
      </c>
      <c r="B3191">
        <v>2019</v>
      </c>
      <c r="C3191" t="s">
        <v>22</v>
      </c>
      <c r="D3191" t="s">
        <v>21</v>
      </c>
      <c r="E3191">
        <v>0</v>
      </c>
      <c r="F3191">
        <v>3</v>
      </c>
    </row>
    <row r="3192" spans="1:6">
      <c r="A3192">
        <v>2018</v>
      </c>
      <c r="B3192">
        <v>2019</v>
      </c>
      <c r="C3192" t="s">
        <v>9</v>
      </c>
      <c r="D3192" t="s">
        <v>24</v>
      </c>
      <c r="E3192">
        <v>2</v>
      </c>
      <c r="F3192">
        <v>0</v>
      </c>
    </row>
    <row r="3193" spans="1:6">
      <c r="A3193">
        <v>2018</v>
      </c>
      <c r="B3193">
        <v>2019</v>
      </c>
      <c r="C3193" t="s">
        <v>26</v>
      </c>
      <c r="D3193" t="s">
        <v>10</v>
      </c>
      <c r="E3193">
        <v>3</v>
      </c>
      <c r="F3193">
        <v>3</v>
      </c>
    </row>
    <row r="3194" spans="1:6">
      <c r="A3194">
        <v>2018</v>
      </c>
      <c r="B3194">
        <v>2019</v>
      </c>
      <c r="C3194" t="s">
        <v>6</v>
      </c>
      <c r="D3194" t="s">
        <v>8</v>
      </c>
      <c r="E3194">
        <v>3</v>
      </c>
      <c r="F3194">
        <v>1</v>
      </c>
    </row>
    <row r="3195" spans="1:6">
      <c r="A3195">
        <v>2018</v>
      </c>
      <c r="B3195">
        <v>2019</v>
      </c>
      <c r="C3195" t="s">
        <v>19</v>
      </c>
      <c r="D3195" t="s">
        <v>28</v>
      </c>
      <c r="E3195">
        <v>4</v>
      </c>
      <c r="F3195">
        <v>0</v>
      </c>
    </row>
    <row r="3196" spans="1:6">
      <c r="A3196">
        <v>2018</v>
      </c>
      <c r="B3196">
        <v>2019</v>
      </c>
      <c r="C3196" t="s">
        <v>29</v>
      </c>
      <c r="D3196" t="s">
        <v>23</v>
      </c>
      <c r="E3196">
        <v>3</v>
      </c>
      <c r="F3196">
        <v>0</v>
      </c>
    </row>
    <row r="3197" spans="1:6">
      <c r="A3197">
        <v>2018</v>
      </c>
      <c r="B3197">
        <v>2019</v>
      </c>
      <c r="C3197" t="s">
        <v>28</v>
      </c>
      <c r="D3197" t="s">
        <v>6</v>
      </c>
      <c r="E3197">
        <v>2</v>
      </c>
      <c r="F3197">
        <v>3</v>
      </c>
    </row>
    <row r="3198" spans="1:6">
      <c r="A3198">
        <v>2018</v>
      </c>
      <c r="B3198">
        <v>2019</v>
      </c>
      <c r="C3198" t="s">
        <v>8</v>
      </c>
      <c r="D3198" t="s">
        <v>26</v>
      </c>
      <c r="E3198">
        <v>0</v>
      </c>
      <c r="F3198">
        <v>0</v>
      </c>
    </row>
    <row r="3199" spans="1:6">
      <c r="A3199">
        <v>2018</v>
      </c>
      <c r="B3199">
        <v>2019</v>
      </c>
      <c r="C3199" t="s">
        <v>17</v>
      </c>
      <c r="D3199" t="s">
        <v>9</v>
      </c>
      <c r="E3199">
        <v>3</v>
      </c>
      <c r="F3199">
        <v>0</v>
      </c>
    </row>
    <row r="3200" spans="1:6">
      <c r="A3200">
        <v>2018</v>
      </c>
      <c r="B3200">
        <v>2019</v>
      </c>
      <c r="C3200" t="s">
        <v>23</v>
      </c>
      <c r="D3200" t="s">
        <v>35</v>
      </c>
      <c r="E3200">
        <v>1</v>
      </c>
      <c r="F3200">
        <v>3</v>
      </c>
    </row>
    <row r="3201" spans="1:6">
      <c r="A3201">
        <v>2018</v>
      </c>
      <c r="B3201">
        <v>2019</v>
      </c>
      <c r="C3201" t="s">
        <v>10</v>
      </c>
      <c r="D3201" t="s">
        <v>25</v>
      </c>
      <c r="E3201">
        <v>3</v>
      </c>
      <c r="F3201">
        <v>0</v>
      </c>
    </row>
    <row r="3202" spans="1:6">
      <c r="A3202">
        <v>2018</v>
      </c>
      <c r="B3202">
        <v>2019</v>
      </c>
      <c r="C3202" t="s">
        <v>21</v>
      </c>
      <c r="D3202" t="s">
        <v>19</v>
      </c>
      <c r="E3202">
        <v>1</v>
      </c>
      <c r="F3202">
        <v>1</v>
      </c>
    </row>
    <row r="3203" spans="1:6">
      <c r="A3203">
        <v>2018</v>
      </c>
      <c r="B3203">
        <v>2019</v>
      </c>
      <c r="C3203" t="s">
        <v>20</v>
      </c>
      <c r="D3203" t="s">
        <v>22</v>
      </c>
      <c r="E3203">
        <v>1</v>
      </c>
      <c r="F3203">
        <v>1</v>
      </c>
    </row>
    <row r="3204" spans="1:6">
      <c r="A3204">
        <v>2018</v>
      </c>
      <c r="B3204">
        <v>2019</v>
      </c>
      <c r="C3204" t="s">
        <v>12</v>
      </c>
      <c r="D3204" t="s">
        <v>29</v>
      </c>
      <c r="E3204">
        <v>2</v>
      </c>
      <c r="F3204">
        <v>0</v>
      </c>
    </row>
    <row r="3205" spans="1:6">
      <c r="A3205">
        <v>2018</v>
      </c>
      <c r="B3205">
        <v>2019</v>
      </c>
      <c r="C3205" t="s">
        <v>24</v>
      </c>
      <c r="D3205" t="s">
        <v>13</v>
      </c>
      <c r="E3205">
        <v>0</v>
      </c>
      <c r="F3205">
        <v>0</v>
      </c>
    </row>
    <row r="3206" spans="1:6">
      <c r="A3206">
        <v>2018</v>
      </c>
      <c r="B3206">
        <v>2019</v>
      </c>
      <c r="C3206" t="s">
        <v>19</v>
      </c>
      <c r="D3206" t="s">
        <v>23</v>
      </c>
      <c r="E3206">
        <v>1</v>
      </c>
      <c r="F3206">
        <v>1</v>
      </c>
    </row>
    <row r="3207" spans="1:6">
      <c r="A3207">
        <v>2018</v>
      </c>
      <c r="B3207">
        <v>2019</v>
      </c>
      <c r="C3207" t="s">
        <v>6</v>
      </c>
      <c r="D3207" t="s">
        <v>21</v>
      </c>
      <c r="E3207">
        <v>1</v>
      </c>
      <c r="F3207">
        <v>0</v>
      </c>
    </row>
    <row r="3208" spans="1:6">
      <c r="A3208">
        <v>2018</v>
      </c>
      <c r="B3208">
        <v>2019</v>
      </c>
      <c r="C3208" t="s">
        <v>22</v>
      </c>
      <c r="D3208" t="s">
        <v>10</v>
      </c>
      <c r="E3208">
        <v>0</v>
      </c>
      <c r="F3208">
        <v>3</v>
      </c>
    </row>
    <row r="3209" spans="1:6">
      <c r="A3209">
        <v>2018</v>
      </c>
      <c r="B3209">
        <v>2019</v>
      </c>
      <c r="C3209" t="s">
        <v>26</v>
      </c>
      <c r="D3209" t="s">
        <v>28</v>
      </c>
      <c r="E3209">
        <v>5</v>
      </c>
      <c r="F3209">
        <v>1</v>
      </c>
    </row>
    <row r="3210" spans="1:6">
      <c r="A3210">
        <v>2018</v>
      </c>
      <c r="B3210">
        <v>2019</v>
      </c>
      <c r="C3210" t="s">
        <v>25</v>
      </c>
      <c r="D3210" t="s">
        <v>8</v>
      </c>
      <c r="E3210">
        <v>3</v>
      </c>
      <c r="F3210">
        <v>0</v>
      </c>
    </row>
    <row r="3211" spans="1:6">
      <c r="A3211">
        <v>2018</v>
      </c>
      <c r="B3211">
        <v>2019</v>
      </c>
      <c r="C3211" t="s">
        <v>29</v>
      </c>
      <c r="D3211" t="s">
        <v>24</v>
      </c>
      <c r="E3211">
        <v>2</v>
      </c>
      <c r="F3211">
        <v>1</v>
      </c>
    </row>
    <row r="3212" spans="1:6">
      <c r="A3212">
        <v>2018</v>
      </c>
      <c r="B3212">
        <v>2019</v>
      </c>
      <c r="C3212" t="s">
        <v>9</v>
      </c>
      <c r="D3212" t="s">
        <v>20</v>
      </c>
      <c r="E3212">
        <v>0</v>
      </c>
      <c r="F3212">
        <v>3</v>
      </c>
    </row>
    <row r="3213" spans="1:6">
      <c r="A3213">
        <v>2018</v>
      </c>
      <c r="B3213">
        <v>2019</v>
      </c>
      <c r="C3213" t="s">
        <v>13</v>
      </c>
      <c r="D3213" t="s">
        <v>12</v>
      </c>
      <c r="E3213">
        <v>3</v>
      </c>
      <c r="F3213">
        <v>2</v>
      </c>
    </row>
    <row r="3214" spans="1:6">
      <c r="A3214">
        <v>2018</v>
      </c>
      <c r="B3214">
        <v>2019</v>
      </c>
      <c r="C3214" t="s">
        <v>35</v>
      </c>
      <c r="D3214" t="s">
        <v>17</v>
      </c>
      <c r="E3214">
        <v>1</v>
      </c>
      <c r="F3214">
        <v>1</v>
      </c>
    </row>
    <row r="3215" spans="1:6">
      <c r="A3215">
        <v>2018</v>
      </c>
      <c r="B3215">
        <v>2019</v>
      </c>
      <c r="C3215" t="s">
        <v>28</v>
      </c>
      <c r="D3215" t="s">
        <v>13</v>
      </c>
      <c r="E3215">
        <v>2</v>
      </c>
      <c r="F3215">
        <v>1</v>
      </c>
    </row>
    <row r="3216" spans="1:6">
      <c r="A3216">
        <v>2018</v>
      </c>
      <c r="B3216">
        <v>2019</v>
      </c>
      <c r="C3216" t="s">
        <v>8</v>
      </c>
      <c r="D3216" t="s">
        <v>29</v>
      </c>
      <c r="E3216">
        <v>0</v>
      </c>
      <c r="F3216">
        <v>4</v>
      </c>
    </row>
    <row r="3217" spans="1:6">
      <c r="A3217">
        <v>2018</v>
      </c>
      <c r="B3217">
        <v>2019</v>
      </c>
      <c r="C3217" t="s">
        <v>12</v>
      </c>
      <c r="D3217" t="s">
        <v>26</v>
      </c>
      <c r="E3217">
        <v>2</v>
      </c>
      <c r="F3217">
        <v>0</v>
      </c>
    </row>
    <row r="3218" spans="1:6">
      <c r="A3218">
        <v>2018</v>
      </c>
      <c r="B3218">
        <v>2019</v>
      </c>
      <c r="C3218" t="s">
        <v>20</v>
      </c>
      <c r="D3218" t="s">
        <v>17</v>
      </c>
      <c r="E3218">
        <v>3</v>
      </c>
      <c r="F3218">
        <v>2</v>
      </c>
    </row>
    <row r="3219" spans="1:6">
      <c r="A3219">
        <v>2018</v>
      </c>
      <c r="B3219">
        <v>2019</v>
      </c>
      <c r="C3219" t="s">
        <v>21</v>
      </c>
      <c r="D3219" t="s">
        <v>25</v>
      </c>
      <c r="E3219">
        <v>2</v>
      </c>
      <c r="F3219">
        <v>1</v>
      </c>
    </row>
    <row r="3220" spans="1:6">
      <c r="A3220">
        <v>2018</v>
      </c>
      <c r="B3220">
        <v>2019</v>
      </c>
      <c r="C3220" t="s">
        <v>24</v>
      </c>
      <c r="D3220" t="s">
        <v>35</v>
      </c>
      <c r="E3220">
        <v>0</v>
      </c>
      <c r="F3220">
        <v>1</v>
      </c>
    </row>
    <row r="3221" spans="1:6">
      <c r="A3221">
        <v>2018</v>
      </c>
      <c r="B3221">
        <v>2019</v>
      </c>
      <c r="C3221" t="s">
        <v>22</v>
      </c>
      <c r="D3221" t="s">
        <v>6</v>
      </c>
      <c r="E3221">
        <v>1</v>
      </c>
      <c r="F3221">
        <v>5</v>
      </c>
    </row>
    <row r="3222" spans="1:6">
      <c r="A3222">
        <v>2018</v>
      </c>
      <c r="B3222">
        <v>2019</v>
      </c>
      <c r="C3222" t="s">
        <v>23</v>
      </c>
      <c r="D3222" t="s">
        <v>9</v>
      </c>
      <c r="E3222">
        <v>5</v>
      </c>
      <c r="F3222">
        <v>1</v>
      </c>
    </row>
    <row r="3223" spans="1:6">
      <c r="A3223">
        <v>2018</v>
      </c>
      <c r="B3223">
        <v>2019</v>
      </c>
      <c r="C3223" t="s">
        <v>10</v>
      </c>
      <c r="D3223" t="s">
        <v>19</v>
      </c>
      <c r="E3223">
        <v>1</v>
      </c>
      <c r="F3223">
        <v>1</v>
      </c>
    </row>
    <row r="3224" spans="1:6">
      <c r="A3224">
        <v>2018</v>
      </c>
      <c r="B3224">
        <v>2019</v>
      </c>
      <c r="C3224" t="s">
        <v>19</v>
      </c>
      <c r="D3224" t="s">
        <v>8</v>
      </c>
      <c r="E3224">
        <v>4</v>
      </c>
      <c r="F3224">
        <v>2</v>
      </c>
    </row>
    <row r="3225" spans="1:6">
      <c r="A3225">
        <v>2018</v>
      </c>
      <c r="B3225">
        <v>2019</v>
      </c>
      <c r="C3225" t="s">
        <v>6</v>
      </c>
      <c r="D3225" t="s">
        <v>10</v>
      </c>
      <c r="E3225">
        <v>6</v>
      </c>
      <c r="F3225">
        <v>0</v>
      </c>
    </row>
    <row r="3226" spans="1:6">
      <c r="A3226">
        <v>2018</v>
      </c>
      <c r="B3226">
        <v>2019</v>
      </c>
      <c r="C3226" t="s">
        <v>13</v>
      </c>
      <c r="D3226" t="s">
        <v>23</v>
      </c>
      <c r="E3226">
        <v>3</v>
      </c>
      <c r="F3226">
        <v>1</v>
      </c>
    </row>
    <row r="3227" spans="1:6">
      <c r="A3227">
        <v>2018</v>
      </c>
      <c r="B3227">
        <v>2019</v>
      </c>
      <c r="C3227" t="s">
        <v>35</v>
      </c>
      <c r="D3227" t="s">
        <v>28</v>
      </c>
      <c r="E3227">
        <v>0</v>
      </c>
      <c r="F3227">
        <v>0</v>
      </c>
    </row>
    <row r="3228" spans="1:6">
      <c r="A3228">
        <v>2018</v>
      </c>
      <c r="B3228">
        <v>2019</v>
      </c>
      <c r="C3228" t="s">
        <v>26</v>
      </c>
      <c r="D3228" t="s">
        <v>21</v>
      </c>
      <c r="E3228">
        <v>2</v>
      </c>
      <c r="F3228">
        <v>1</v>
      </c>
    </row>
    <row r="3229" spans="1:6">
      <c r="A3229">
        <v>2018</v>
      </c>
      <c r="B3229">
        <v>2019</v>
      </c>
      <c r="C3229" t="s">
        <v>25</v>
      </c>
      <c r="D3229" t="s">
        <v>22</v>
      </c>
      <c r="E3229">
        <v>0</v>
      </c>
      <c r="F3229">
        <v>1</v>
      </c>
    </row>
    <row r="3230" spans="1:6">
      <c r="A3230">
        <v>2018</v>
      </c>
      <c r="B3230">
        <v>2019</v>
      </c>
      <c r="C3230" t="s">
        <v>17</v>
      </c>
      <c r="D3230" t="s">
        <v>24</v>
      </c>
      <c r="E3230">
        <v>2</v>
      </c>
      <c r="F3230">
        <v>1</v>
      </c>
    </row>
    <row r="3231" spans="1:6">
      <c r="A3231">
        <v>2018</v>
      </c>
      <c r="B3231">
        <v>2019</v>
      </c>
      <c r="C3231" t="s">
        <v>9</v>
      </c>
      <c r="D3231" t="s">
        <v>12</v>
      </c>
      <c r="E3231">
        <v>2</v>
      </c>
      <c r="F3231">
        <v>3</v>
      </c>
    </row>
    <row r="3232" spans="1:6">
      <c r="A3232">
        <v>2018</v>
      </c>
      <c r="B3232">
        <v>2019</v>
      </c>
      <c r="C3232" t="s">
        <v>29</v>
      </c>
      <c r="D3232" t="s">
        <v>20</v>
      </c>
      <c r="E3232">
        <v>0</v>
      </c>
      <c r="F3232">
        <v>3</v>
      </c>
    </row>
    <row r="3233" spans="1:6">
      <c r="A3233">
        <v>2018</v>
      </c>
      <c r="B3233">
        <v>2019</v>
      </c>
      <c r="C3233" t="s">
        <v>22</v>
      </c>
      <c r="D3233" t="s">
        <v>26</v>
      </c>
      <c r="E3233">
        <v>1</v>
      </c>
      <c r="F3233">
        <v>1</v>
      </c>
    </row>
    <row r="3234" spans="1:6">
      <c r="A3234">
        <v>2018</v>
      </c>
      <c r="B3234">
        <v>2019</v>
      </c>
      <c r="C3234" t="s">
        <v>8</v>
      </c>
      <c r="D3234" t="s">
        <v>35</v>
      </c>
      <c r="E3234">
        <v>0</v>
      </c>
      <c r="F3234">
        <v>1</v>
      </c>
    </row>
    <row r="3235" spans="1:6">
      <c r="A3235">
        <v>2018</v>
      </c>
      <c r="B3235">
        <v>2019</v>
      </c>
      <c r="C3235" t="s">
        <v>23</v>
      </c>
      <c r="D3235" t="s">
        <v>17</v>
      </c>
      <c r="E3235">
        <v>1</v>
      </c>
      <c r="F3235">
        <v>1</v>
      </c>
    </row>
    <row r="3236" spans="1:6">
      <c r="A3236">
        <v>2018</v>
      </c>
      <c r="B3236">
        <v>2019</v>
      </c>
      <c r="C3236" t="s">
        <v>28</v>
      </c>
      <c r="D3236" t="s">
        <v>9</v>
      </c>
      <c r="E3236">
        <v>3</v>
      </c>
      <c r="F3236">
        <v>1</v>
      </c>
    </row>
    <row r="3237" spans="1:6">
      <c r="A3237">
        <v>2018</v>
      </c>
      <c r="B3237">
        <v>2019</v>
      </c>
      <c r="C3237" t="s">
        <v>10</v>
      </c>
      <c r="D3237" t="s">
        <v>29</v>
      </c>
      <c r="E3237">
        <v>5</v>
      </c>
      <c r="F3237">
        <v>2</v>
      </c>
    </row>
    <row r="3238" spans="1:6">
      <c r="A3238">
        <v>2018</v>
      </c>
      <c r="B3238">
        <v>2019</v>
      </c>
      <c r="C3238" t="s">
        <v>21</v>
      </c>
      <c r="D3238" t="s">
        <v>13</v>
      </c>
      <c r="E3238">
        <v>2</v>
      </c>
      <c r="F3238">
        <v>3</v>
      </c>
    </row>
    <row r="3239" spans="1:6">
      <c r="A3239">
        <v>2018</v>
      </c>
      <c r="B3239">
        <v>2019</v>
      </c>
      <c r="C3239" t="s">
        <v>12</v>
      </c>
      <c r="D3239" t="s">
        <v>19</v>
      </c>
      <c r="E3239">
        <v>1</v>
      </c>
      <c r="F3239">
        <v>3</v>
      </c>
    </row>
    <row r="3240" spans="1:6">
      <c r="A3240">
        <v>2018</v>
      </c>
      <c r="B3240">
        <v>2019</v>
      </c>
      <c r="C3240" t="s">
        <v>20</v>
      </c>
      <c r="D3240" t="s">
        <v>24</v>
      </c>
      <c r="E3240">
        <v>1</v>
      </c>
      <c r="F3240">
        <v>0</v>
      </c>
    </row>
    <row r="3241" spans="1:6">
      <c r="A3241">
        <v>2018</v>
      </c>
      <c r="B3241">
        <v>2019</v>
      </c>
      <c r="C3241" t="s">
        <v>6</v>
      </c>
      <c r="D3241" t="s">
        <v>25</v>
      </c>
      <c r="E3241">
        <v>6</v>
      </c>
      <c r="F3241">
        <v>0</v>
      </c>
    </row>
    <row r="3242" spans="1:6">
      <c r="A3242">
        <v>2018</v>
      </c>
      <c r="B3242">
        <v>2019</v>
      </c>
      <c r="C3242" t="s">
        <v>17</v>
      </c>
      <c r="D3242" t="s">
        <v>12</v>
      </c>
      <c r="E3242">
        <v>4</v>
      </c>
      <c r="F3242">
        <v>1</v>
      </c>
    </row>
    <row r="3243" spans="1:6">
      <c r="A3243">
        <v>2018</v>
      </c>
      <c r="B3243">
        <v>2019</v>
      </c>
      <c r="C3243" t="s">
        <v>13</v>
      </c>
      <c r="D3243" t="s">
        <v>10</v>
      </c>
      <c r="E3243">
        <v>2</v>
      </c>
      <c r="F3243">
        <v>0</v>
      </c>
    </row>
    <row r="3244" spans="1:6">
      <c r="A3244">
        <v>2018</v>
      </c>
      <c r="B3244">
        <v>2019</v>
      </c>
      <c r="C3244" t="s">
        <v>19</v>
      </c>
      <c r="D3244" t="s">
        <v>25</v>
      </c>
      <c r="E3244">
        <v>3</v>
      </c>
      <c r="F3244">
        <v>1</v>
      </c>
    </row>
    <row r="3245" spans="1:6">
      <c r="A3245">
        <v>2018</v>
      </c>
      <c r="B3245">
        <v>2019</v>
      </c>
      <c r="C3245" t="s">
        <v>26</v>
      </c>
      <c r="D3245" t="s">
        <v>6</v>
      </c>
      <c r="E3245">
        <v>1</v>
      </c>
      <c r="F3245">
        <v>1</v>
      </c>
    </row>
    <row r="3246" spans="1:6">
      <c r="A3246">
        <v>2018</v>
      </c>
      <c r="B3246">
        <v>2019</v>
      </c>
      <c r="C3246" t="s">
        <v>29</v>
      </c>
      <c r="D3246" t="s">
        <v>22</v>
      </c>
      <c r="E3246">
        <v>3</v>
      </c>
      <c r="F3246">
        <v>1</v>
      </c>
    </row>
    <row r="3247" spans="1:6">
      <c r="A3247">
        <v>2018</v>
      </c>
      <c r="B3247">
        <v>2019</v>
      </c>
      <c r="C3247" t="s">
        <v>24</v>
      </c>
      <c r="D3247" t="s">
        <v>28</v>
      </c>
      <c r="E3247">
        <v>3</v>
      </c>
      <c r="F3247">
        <v>0</v>
      </c>
    </row>
    <row r="3248" spans="1:6">
      <c r="A3248">
        <v>2018</v>
      </c>
      <c r="B3248">
        <v>2019</v>
      </c>
      <c r="C3248" t="s">
        <v>35</v>
      </c>
      <c r="D3248" t="s">
        <v>21</v>
      </c>
      <c r="E3248">
        <v>5</v>
      </c>
      <c r="F3248">
        <v>0</v>
      </c>
    </row>
    <row r="3249" spans="1:6">
      <c r="A3249">
        <v>2018</v>
      </c>
      <c r="B3249">
        <v>2019</v>
      </c>
      <c r="C3249" t="s">
        <v>9</v>
      </c>
      <c r="D3249" t="s">
        <v>8</v>
      </c>
      <c r="E3249">
        <v>0</v>
      </c>
      <c r="F3249">
        <v>1</v>
      </c>
    </row>
    <row r="3250" spans="1:6">
      <c r="A3250">
        <v>2018</v>
      </c>
      <c r="B3250">
        <v>2019</v>
      </c>
      <c r="C3250" t="s">
        <v>20</v>
      </c>
      <c r="D3250" t="s">
        <v>23</v>
      </c>
      <c r="E3250">
        <v>3</v>
      </c>
      <c r="F3250">
        <v>0</v>
      </c>
    </row>
    <row r="3251" spans="1:6">
      <c r="A3251">
        <v>2018</v>
      </c>
      <c r="B3251">
        <v>2019</v>
      </c>
      <c r="C3251" t="s">
        <v>25</v>
      </c>
      <c r="D3251" t="s">
        <v>26</v>
      </c>
      <c r="E3251">
        <v>5</v>
      </c>
      <c r="F3251">
        <v>0</v>
      </c>
    </row>
    <row r="3252" spans="1:6">
      <c r="A3252">
        <v>2018</v>
      </c>
      <c r="B3252">
        <v>2019</v>
      </c>
      <c r="C3252" t="s">
        <v>8</v>
      </c>
      <c r="D3252" t="s">
        <v>20</v>
      </c>
      <c r="E3252">
        <v>1</v>
      </c>
      <c r="F3252">
        <v>2</v>
      </c>
    </row>
    <row r="3253" spans="1:6">
      <c r="A3253">
        <v>2018</v>
      </c>
      <c r="B3253">
        <v>2019</v>
      </c>
      <c r="C3253" t="s">
        <v>12</v>
      </c>
      <c r="D3253" t="s">
        <v>35</v>
      </c>
      <c r="E3253">
        <v>2</v>
      </c>
      <c r="F3253">
        <v>4</v>
      </c>
    </row>
    <row r="3254" spans="1:6">
      <c r="A3254">
        <v>2018</v>
      </c>
      <c r="B3254">
        <v>2019</v>
      </c>
      <c r="C3254" t="s">
        <v>23</v>
      </c>
      <c r="D3254" t="s">
        <v>24</v>
      </c>
      <c r="E3254">
        <v>1</v>
      </c>
      <c r="F3254">
        <v>1</v>
      </c>
    </row>
    <row r="3255" spans="1:6">
      <c r="A3255">
        <v>2018</v>
      </c>
      <c r="B3255">
        <v>2019</v>
      </c>
      <c r="C3255" t="s">
        <v>21</v>
      </c>
      <c r="D3255" t="s">
        <v>29</v>
      </c>
      <c r="E3255">
        <v>1</v>
      </c>
      <c r="F3255">
        <v>2</v>
      </c>
    </row>
    <row r="3256" spans="1:6">
      <c r="A3256">
        <v>2018</v>
      </c>
      <c r="B3256">
        <v>2019</v>
      </c>
      <c r="C3256" t="s">
        <v>10</v>
      </c>
      <c r="D3256" t="s">
        <v>9</v>
      </c>
      <c r="E3256">
        <v>3</v>
      </c>
      <c r="F3256">
        <v>1</v>
      </c>
    </row>
    <row r="3257" spans="1:6">
      <c r="A3257">
        <v>2018</v>
      </c>
      <c r="B3257">
        <v>2019</v>
      </c>
      <c r="C3257" t="s">
        <v>6</v>
      </c>
      <c r="D3257" t="s">
        <v>13</v>
      </c>
      <c r="E3257">
        <v>5</v>
      </c>
      <c r="F3257">
        <v>0</v>
      </c>
    </row>
    <row r="3258" spans="1:6">
      <c r="A3258">
        <v>2018</v>
      </c>
      <c r="B3258">
        <v>2019</v>
      </c>
      <c r="C3258" t="s">
        <v>28</v>
      </c>
      <c r="D3258" t="s">
        <v>17</v>
      </c>
      <c r="E3258">
        <v>0</v>
      </c>
      <c r="F3258">
        <v>4</v>
      </c>
    </row>
    <row r="3259" spans="1:6">
      <c r="A3259">
        <v>2018</v>
      </c>
      <c r="B3259">
        <v>2019</v>
      </c>
      <c r="C3259" t="s">
        <v>22</v>
      </c>
      <c r="D3259" t="s">
        <v>19</v>
      </c>
      <c r="E3259">
        <v>1</v>
      </c>
      <c r="F3259">
        <v>1</v>
      </c>
    </row>
    <row r="3260" spans="1:6">
      <c r="A3260">
        <v>2018</v>
      </c>
      <c r="B3260">
        <v>2019</v>
      </c>
      <c r="C3260" t="s">
        <v>24</v>
      </c>
      <c r="D3260" t="s">
        <v>8</v>
      </c>
      <c r="E3260">
        <v>1</v>
      </c>
      <c r="F3260">
        <v>1</v>
      </c>
    </row>
    <row r="3261" spans="1:6">
      <c r="A3261">
        <v>2018</v>
      </c>
      <c r="B3261">
        <v>2019</v>
      </c>
      <c r="C3261" t="s">
        <v>35</v>
      </c>
      <c r="D3261" t="s">
        <v>10</v>
      </c>
      <c r="E3261">
        <v>2</v>
      </c>
      <c r="F3261">
        <v>0</v>
      </c>
    </row>
    <row r="3262" spans="1:6">
      <c r="A3262">
        <v>2018</v>
      </c>
      <c r="B3262">
        <v>2019</v>
      </c>
      <c r="C3262" t="s">
        <v>23</v>
      </c>
      <c r="D3262" t="s">
        <v>12</v>
      </c>
      <c r="E3262">
        <v>0</v>
      </c>
      <c r="F3262">
        <v>1</v>
      </c>
    </row>
    <row r="3263" spans="1:6">
      <c r="A3263">
        <v>2018</v>
      </c>
      <c r="B3263">
        <v>2019</v>
      </c>
      <c r="C3263" t="s">
        <v>19</v>
      </c>
      <c r="D3263" t="s">
        <v>26</v>
      </c>
      <c r="E3263">
        <v>2</v>
      </c>
      <c r="F3263">
        <v>1</v>
      </c>
    </row>
    <row r="3264" spans="1:6">
      <c r="A3264">
        <v>2018</v>
      </c>
      <c r="B3264">
        <v>2019</v>
      </c>
      <c r="C3264" t="s">
        <v>9</v>
      </c>
      <c r="D3264" t="s">
        <v>22</v>
      </c>
      <c r="E3264">
        <v>0</v>
      </c>
      <c r="F3264">
        <v>1</v>
      </c>
    </row>
    <row r="3265" spans="1:6">
      <c r="A3265">
        <v>2018</v>
      </c>
      <c r="B3265">
        <v>2019</v>
      </c>
      <c r="C3265" t="s">
        <v>13</v>
      </c>
      <c r="D3265" t="s">
        <v>25</v>
      </c>
      <c r="E3265">
        <v>2</v>
      </c>
      <c r="F3265">
        <v>1</v>
      </c>
    </row>
    <row r="3266" spans="1:6">
      <c r="A3266">
        <v>2018</v>
      </c>
      <c r="B3266">
        <v>2019</v>
      </c>
      <c r="C3266" t="s">
        <v>17</v>
      </c>
      <c r="D3266" t="s">
        <v>21</v>
      </c>
      <c r="E3266">
        <v>2</v>
      </c>
      <c r="F3266">
        <v>0</v>
      </c>
    </row>
    <row r="3267" spans="1:6">
      <c r="A3267">
        <v>2018</v>
      </c>
      <c r="B3267">
        <v>2019</v>
      </c>
      <c r="C3267" t="s">
        <v>29</v>
      </c>
      <c r="D3267" t="s">
        <v>6</v>
      </c>
      <c r="E3267">
        <v>1</v>
      </c>
      <c r="F3267">
        <v>4</v>
      </c>
    </row>
    <row r="3268" spans="1:6">
      <c r="A3268">
        <v>2018</v>
      </c>
      <c r="B3268">
        <v>2019</v>
      </c>
      <c r="C3268" t="s">
        <v>20</v>
      </c>
      <c r="D3268" t="s">
        <v>28</v>
      </c>
      <c r="E3268">
        <v>1</v>
      </c>
      <c r="F3268">
        <v>3</v>
      </c>
    </row>
    <row r="3269" spans="1:6">
      <c r="A3269">
        <v>2018</v>
      </c>
      <c r="B3269">
        <v>2019</v>
      </c>
      <c r="C3269" t="s">
        <v>6</v>
      </c>
      <c r="D3269" t="s">
        <v>19</v>
      </c>
      <c r="E3269">
        <v>1</v>
      </c>
      <c r="F3269">
        <v>0</v>
      </c>
    </row>
    <row r="3270" spans="1:6">
      <c r="A3270">
        <v>2018</v>
      </c>
      <c r="B3270">
        <v>2019</v>
      </c>
      <c r="C3270" t="s">
        <v>12</v>
      </c>
      <c r="D3270" t="s">
        <v>24</v>
      </c>
      <c r="E3270">
        <v>2</v>
      </c>
      <c r="F3270">
        <v>0</v>
      </c>
    </row>
    <row r="3271" spans="1:6">
      <c r="A3271">
        <v>2018</v>
      </c>
      <c r="B3271">
        <v>2019</v>
      </c>
      <c r="C3271" t="s">
        <v>28</v>
      </c>
      <c r="D3271" t="s">
        <v>23</v>
      </c>
      <c r="E3271">
        <v>6</v>
      </c>
      <c r="F3271">
        <v>0</v>
      </c>
    </row>
    <row r="3272" spans="1:6">
      <c r="A3272">
        <v>2018</v>
      </c>
      <c r="B3272">
        <v>2019</v>
      </c>
      <c r="C3272" t="s">
        <v>25</v>
      </c>
      <c r="D3272" t="s">
        <v>29</v>
      </c>
      <c r="E3272">
        <v>3</v>
      </c>
      <c r="F3272">
        <v>1</v>
      </c>
    </row>
    <row r="3273" spans="1:6">
      <c r="A3273">
        <v>2018</v>
      </c>
      <c r="B3273">
        <v>2019</v>
      </c>
      <c r="C3273" t="s">
        <v>22</v>
      </c>
      <c r="D3273" t="s">
        <v>35</v>
      </c>
      <c r="E3273">
        <v>1</v>
      </c>
      <c r="F3273">
        <v>2</v>
      </c>
    </row>
    <row r="3274" spans="1:6">
      <c r="A3274">
        <v>2018</v>
      </c>
      <c r="B3274">
        <v>2019</v>
      </c>
      <c r="C3274" t="s">
        <v>8</v>
      </c>
      <c r="D3274" t="s">
        <v>17</v>
      </c>
      <c r="E3274">
        <v>2</v>
      </c>
      <c r="F3274">
        <v>5</v>
      </c>
    </row>
    <row r="3275" spans="1:6">
      <c r="A3275">
        <v>2018</v>
      </c>
      <c r="B3275">
        <v>2019</v>
      </c>
      <c r="C3275" t="s">
        <v>26</v>
      </c>
      <c r="D3275" t="s">
        <v>13</v>
      </c>
      <c r="E3275">
        <v>0</v>
      </c>
      <c r="F3275">
        <v>4</v>
      </c>
    </row>
    <row r="3276" spans="1:6">
      <c r="A3276">
        <v>2018</v>
      </c>
      <c r="B3276">
        <v>2019</v>
      </c>
      <c r="C3276" t="s">
        <v>21</v>
      </c>
      <c r="D3276" t="s">
        <v>9</v>
      </c>
      <c r="E3276">
        <v>0</v>
      </c>
      <c r="F3276">
        <v>0</v>
      </c>
    </row>
    <row r="3277" spans="1:6">
      <c r="A3277">
        <v>2018</v>
      </c>
      <c r="B3277">
        <v>2019</v>
      </c>
      <c r="C3277" t="s">
        <v>10</v>
      </c>
      <c r="D3277" t="s">
        <v>20</v>
      </c>
      <c r="E3277">
        <v>1</v>
      </c>
      <c r="F3277">
        <v>1</v>
      </c>
    </row>
    <row r="3278" spans="1:6">
      <c r="A3278">
        <v>2018</v>
      </c>
      <c r="B3278">
        <v>2019</v>
      </c>
      <c r="C3278" t="s">
        <v>28</v>
      </c>
      <c r="D3278" t="s">
        <v>12</v>
      </c>
      <c r="E3278">
        <v>1</v>
      </c>
      <c r="F3278">
        <v>4</v>
      </c>
    </row>
    <row r="3279" spans="1:6">
      <c r="A3279">
        <v>2018</v>
      </c>
      <c r="B3279">
        <v>2019</v>
      </c>
      <c r="C3279" t="s">
        <v>13</v>
      </c>
      <c r="D3279" t="s">
        <v>8</v>
      </c>
      <c r="E3279">
        <v>2</v>
      </c>
      <c r="F3279">
        <v>4</v>
      </c>
    </row>
    <row r="3280" spans="1:6">
      <c r="A3280">
        <v>2018</v>
      </c>
      <c r="B3280">
        <v>2019</v>
      </c>
      <c r="C3280" t="s">
        <v>35</v>
      </c>
      <c r="D3280" t="s">
        <v>26</v>
      </c>
      <c r="E3280">
        <v>2</v>
      </c>
      <c r="F3280">
        <v>1</v>
      </c>
    </row>
    <row r="3281" spans="1:6">
      <c r="A3281">
        <v>2018</v>
      </c>
      <c r="B3281">
        <v>2019</v>
      </c>
      <c r="C3281" t="s">
        <v>20</v>
      </c>
      <c r="D3281" t="s">
        <v>21</v>
      </c>
      <c r="E3281">
        <v>0</v>
      </c>
      <c r="F3281">
        <v>0</v>
      </c>
    </row>
    <row r="3282" spans="1:6">
      <c r="A3282">
        <v>2018</v>
      </c>
      <c r="B3282">
        <v>2019</v>
      </c>
      <c r="C3282" t="s">
        <v>9</v>
      </c>
      <c r="D3282" t="s">
        <v>25</v>
      </c>
      <c r="E3282">
        <v>1</v>
      </c>
      <c r="F3282">
        <v>0</v>
      </c>
    </row>
    <row r="3283" spans="1:6">
      <c r="A3283">
        <v>2018</v>
      </c>
      <c r="B3283">
        <v>2019</v>
      </c>
      <c r="C3283" t="s">
        <v>29</v>
      </c>
      <c r="D3283" t="s">
        <v>19</v>
      </c>
      <c r="E3283">
        <v>4</v>
      </c>
      <c r="F3283">
        <v>1</v>
      </c>
    </row>
    <row r="3284" spans="1:6">
      <c r="A3284">
        <v>2018</v>
      </c>
      <c r="B3284">
        <v>2019</v>
      </c>
      <c r="C3284" t="s">
        <v>23</v>
      </c>
      <c r="D3284" t="s">
        <v>22</v>
      </c>
      <c r="E3284">
        <v>1</v>
      </c>
      <c r="F3284">
        <v>0</v>
      </c>
    </row>
    <row r="3285" spans="1:6">
      <c r="A3285">
        <v>2018</v>
      </c>
      <c r="B3285">
        <v>2019</v>
      </c>
      <c r="C3285" t="s">
        <v>17</v>
      </c>
      <c r="D3285" t="s">
        <v>10</v>
      </c>
      <c r="E3285">
        <v>1</v>
      </c>
      <c r="F3285">
        <v>4</v>
      </c>
    </row>
    <row r="3286" spans="1:6">
      <c r="A3286">
        <v>2018</v>
      </c>
      <c r="B3286">
        <v>2019</v>
      </c>
      <c r="C3286" t="s">
        <v>24</v>
      </c>
      <c r="D3286" t="s">
        <v>6</v>
      </c>
      <c r="E3286">
        <v>1</v>
      </c>
      <c r="F3286">
        <v>1</v>
      </c>
    </row>
    <row r="3287" spans="1:6">
      <c r="A3287">
        <v>2018</v>
      </c>
      <c r="B3287">
        <v>2019</v>
      </c>
      <c r="C3287" t="s">
        <v>25</v>
      </c>
      <c r="D3287" t="s">
        <v>35</v>
      </c>
      <c r="E3287">
        <v>3</v>
      </c>
      <c r="F3287">
        <v>3</v>
      </c>
    </row>
    <row r="3288" spans="1:6">
      <c r="A3288">
        <v>2018</v>
      </c>
      <c r="B3288">
        <v>2019</v>
      </c>
      <c r="C3288" t="s">
        <v>6</v>
      </c>
      <c r="D3288" t="s">
        <v>9</v>
      </c>
      <c r="E3288">
        <v>3</v>
      </c>
      <c r="F3288">
        <v>1</v>
      </c>
    </row>
    <row r="3289" spans="1:6">
      <c r="A3289">
        <v>2018</v>
      </c>
      <c r="B3289">
        <v>2019</v>
      </c>
      <c r="C3289" t="s">
        <v>22</v>
      </c>
      <c r="D3289" t="s">
        <v>17</v>
      </c>
      <c r="E3289">
        <v>2</v>
      </c>
      <c r="F3289">
        <v>2</v>
      </c>
    </row>
    <row r="3290" spans="1:6">
      <c r="A3290">
        <v>2018</v>
      </c>
      <c r="B3290">
        <v>2019</v>
      </c>
      <c r="C3290" t="s">
        <v>21</v>
      </c>
      <c r="D3290" t="s">
        <v>23</v>
      </c>
      <c r="E3290">
        <v>3</v>
      </c>
      <c r="F3290">
        <v>1</v>
      </c>
    </row>
    <row r="3291" spans="1:6">
      <c r="A3291">
        <v>2018</v>
      </c>
      <c r="B3291">
        <v>2019</v>
      </c>
      <c r="C3291" t="s">
        <v>10</v>
      </c>
      <c r="D3291" t="s">
        <v>24</v>
      </c>
      <c r="E3291">
        <v>2</v>
      </c>
      <c r="F3291">
        <v>0</v>
      </c>
    </row>
    <row r="3292" spans="1:6">
      <c r="A3292">
        <v>2018</v>
      </c>
      <c r="B3292">
        <v>2019</v>
      </c>
      <c r="C3292" t="s">
        <v>19</v>
      </c>
      <c r="D3292" t="s">
        <v>13</v>
      </c>
      <c r="E3292">
        <v>2</v>
      </c>
      <c r="F3292">
        <v>2</v>
      </c>
    </row>
    <row r="3293" spans="1:6">
      <c r="A3293">
        <v>2018</v>
      </c>
      <c r="B3293">
        <v>2019</v>
      </c>
      <c r="C3293" t="s">
        <v>8</v>
      </c>
      <c r="D3293" t="s">
        <v>28</v>
      </c>
      <c r="E3293">
        <v>0</v>
      </c>
      <c r="F3293">
        <v>0</v>
      </c>
    </row>
    <row r="3294" spans="1:6">
      <c r="A3294">
        <v>2018</v>
      </c>
      <c r="B3294">
        <v>2019</v>
      </c>
      <c r="C3294" t="s">
        <v>26</v>
      </c>
      <c r="D3294" t="s">
        <v>29</v>
      </c>
      <c r="E3294">
        <v>1</v>
      </c>
      <c r="F3294">
        <v>1</v>
      </c>
    </row>
    <row r="3295" spans="1:6">
      <c r="A3295">
        <v>2018</v>
      </c>
      <c r="B3295">
        <v>2019</v>
      </c>
      <c r="C3295" t="s">
        <v>12</v>
      </c>
      <c r="D3295" t="s">
        <v>20</v>
      </c>
      <c r="E3295">
        <v>6</v>
      </c>
      <c r="F3295">
        <v>1</v>
      </c>
    </row>
    <row r="3296" spans="1:6">
      <c r="A3296">
        <v>2018</v>
      </c>
      <c r="B3296">
        <v>2019</v>
      </c>
      <c r="C3296" t="s">
        <v>17</v>
      </c>
      <c r="D3296" t="s">
        <v>19</v>
      </c>
      <c r="E3296">
        <v>0</v>
      </c>
      <c r="F3296">
        <v>1</v>
      </c>
    </row>
    <row r="3297" spans="1:6">
      <c r="A3297">
        <v>2018</v>
      </c>
      <c r="B3297">
        <v>2019</v>
      </c>
      <c r="C3297" t="s">
        <v>13</v>
      </c>
      <c r="D3297" t="s">
        <v>29</v>
      </c>
      <c r="E3297">
        <v>3</v>
      </c>
      <c r="F3297">
        <v>2</v>
      </c>
    </row>
    <row r="3298" spans="1:6">
      <c r="A3298">
        <v>2018</v>
      </c>
      <c r="B3298">
        <v>2019</v>
      </c>
      <c r="C3298" t="s">
        <v>12</v>
      </c>
      <c r="D3298" t="s">
        <v>8</v>
      </c>
      <c r="E3298">
        <v>1</v>
      </c>
      <c r="F3298">
        <v>1</v>
      </c>
    </row>
    <row r="3299" spans="1:6">
      <c r="A3299">
        <v>2018</v>
      </c>
      <c r="B3299">
        <v>2019</v>
      </c>
      <c r="C3299" t="s">
        <v>35</v>
      </c>
      <c r="D3299" t="s">
        <v>6</v>
      </c>
      <c r="E3299">
        <v>0</v>
      </c>
      <c r="F3299">
        <v>0</v>
      </c>
    </row>
    <row r="3300" spans="1:6">
      <c r="A3300">
        <v>2018</v>
      </c>
      <c r="B3300">
        <v>2019</v>
      </c>
      <c r="C3300" t="s">
        <v>23</v>
      </c>
      <c r="D3300" t="s">
        <v>10</v>
      </c>
      <c r="E3300">
        <v>3</v>
      </c>
      <c r="F3300">
        <v>0</v>
      </c>
    </row>
    <row r="3301" spans="1:6">
      <c r="A3301">
        <v>2018</v>
      </c>
      <c r="B3301">
        <v>2019</v>
      </c>
      <c r="C3301" t="s">
        <v>28</v>
      </c>
      <c r="D3301" t="s">
        <v>21</v>
      </c>
      <c r="E3301">
        <v>3</v>
      </c>
      <c r="F3301">
        <v>4</v>
      </c>
    </row>
    <row r="3302" spans="1:6">
      <c r="A3302">
        <v>2018</v>
      </c>
      <c r="B3302">
        <v>2019</v>
      </c>
      <c r="C3302" t="s">
        <v>9</v>
      </c>
      <c r="D3302" t="s">
        <v>26</v>
      </c>
      <c r="E3302">
        <v>3</v>
      </c>
      <c r="F3302">
        <v>0</v>
      </c>
    </row>
    <row r="3303" spans="1:6">
      <c r="A3303">
        <v>2018</v>
      </c>
      <c r="B3303">
        <v>2019</v>
      </c>
      <c r="C3303" t="s">
        <v>24</v>
      </c>
      <c r="D3303" t="s">
        <v>22</v>
      </c>
      <c r="E3303">
        <v>0</v>
      </c>
      <c r="F3303">
        <v>4</v>
      </c>
    </row>
    <row r="3304" spans="1:6">
      <c r="A3304">
        <v>2018</v>
      </c>
      <c r="B3304">
        <v>2019</v>
      </c>
      <c r="C3304" t="s">
        <v>20</v>
      </c>
      <c r="D3304" t="s">
        <v>25</v>
      </c>
      <c r="E3304">
        <v>0</v>
      </c>
      <c r="F3304">
        <v>2</v>
      </c>
    </row>
    <row r="3305" spans="1:6">
      <c r="A3305">
        <v>2018</v>
      </c>
      <c r="B3305">
        <v>2019</v>
      </c>
      <c r="C3305" t="s">
        <v>6</v>
      </c>
      <c r="D3305" t="s">
        <v>20</v>
      </c>
      <c r="E3305">
        <v>5</v>
      </c>
      <c r="F3305">
        <v>1</v>
      </c>
    </row>
    <row r="3306" spans="1:6">
      <c r="A3306">
        <v>2018</v>
      </c>
      <c r="B3306">
        <v>2019</v>
      </c>
      <c r="C3306" t="s">
        <v>8</v>
      </c>
      <c r="D3306" t="s">
        <v>23</v>
      </c>
      <c r="E3306">
        <v>0</v>
      </c>
      <c r="F3306">
        <v>0</v>
      </c>
    </row>
    <row r="3307" spans="1:6">
      <c r="A3307">
        <v>2018</v>
      </c>
      <c r="B3307">
        <v>2019</v>
      </c>
      <c r="C3307" t="s">
        <v>22</v>
      </c>
      <c r="D3307" t="s">
        <v>13</v>
      </c>
      <c r="E3307">
        <v>0</v>
      </c>
      <c r="F3307">
        <v>2</v>
      </c>
    </row>
    <row r="3308" spans="1:6">
      <c r="A3308">
        <v>2018</v>
      </c>
      <c r="B3308">
        <v>2019</v>
      </c>
      <c r="C3308" t="s">
        <v>21</v>
      </c>
      <c r="D3308" t="s">
        <v>12</v>
      </c>
      <c r="E3308">
        <v>1</v>
      </c>
      <c r="F3308">
        <v>5</v>
      </c>
    </row>
    <row r="3309" spans="1:6">
      <c r="A3309">
        <v>2018</v>
      </c>
      <c r="B3309">
        <v>2019</v>
      </c>
      <c r="C3309" t="s">
        <v>19</v>
      </c>
      <c r="D3309" t="s">
        <v>35</v>
      </c>
      <c r="E3309">
        <v>2</v>
      </c>
      <c r="F3309">
        <v>1</v>
      </c>
    </row>
    <row r="3310" spans="1:6">
      <c r="A3310">
        <v>2018</v>
      </c>
      <c r="B3310">
        <v>2019</v>
      </c>
      <c r="C3310" t="s">
        <v>26</v>
      </c>
      <c r="D3310" t="s">
        <v>24</v>
      </c>
      <c r="E3310">
        <v>5</v>
      </c>
      <c r="F3310">
        <v>1</v>
      </c>
    </row>
    <row r="3311" spans="1:6">
      <c r="A3311">
        <v>2018</v>
      </c>
      <c r="B3311">
        <v>2019</v>
      </c>
      <c r="C3311" t="s">
        <v>25</v>
      </c>
      <c r="D3311" t="s">
        <v>17</v>
      </c>
      <c r="E3311">
        <v>4</v>
      </c>
      <c r="F3311">
        <v>2</v>
      </c>
    </row>
    <row r="3312" spans="1:6">
      <c r="A3312">
        <v>2018</v>
      </c>
      <c r="B3312">
        <v>2019</v>
      </c>
      <c r="C3312" t="s">
        <v>10</v>
      </c>
      <c r="D3312" t="s">
        <v>28</v>
      </c>
      <c r="E3312">
        <v>8</v>
      </c>
      <c r="F3312">
        <v>1</v>
      </c>
    </row>
    <row r="3313" spans="1:6">
      <c r="A3313">
        <v>2018</v>
      </c>
      <c r="B3313">
        <v>2019</v>
      </c>
      <c r="C3313" t="s">
        <v>29</v>
      </c>
      <c r="D3313" t="s">
        <v>9</v>
      </c>
      <c r="E3313">
        <v>2</v>
      </c>
      <c r="F3313">
        <v>1</v>
      </c>
    </row>
  </sheetData>
  <autoFilter ref="A1:F3006" xr:uid="{DDEE247C-612E-4007-A4F2-651560A182C7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2AFB-5F3A-4B14-A79D-968B037FAB0E}">
  <dimension ref="A1:E19"/>
  <sheetViews>
    <sheetView workbookViewId="0">
      <selection activeCell="E2" sqref="E2"/>
    </sheetView>
  </sheetViews>
  <sheetFormatPr defaultColWidth="11.42578125" defaultRowHeight="15"/>
  <cols>
    <col min="1" max="1" width="8" bestFit="1" customWidth="1"/>
    <col min="2" max="2" width="21.42578125" bestFit="1" customWidth="1"/>
    <col min="3" max="3" width="8.42578125" bestFit="1" customWidth="1"/>
    <col min="4" max="4" width="14.7109375" bestFit="1" customWidth="1"/>
    <col min="5" max="5" width="11.140625" bestFit="1" customWidth="1"/>
  </cols>
  <sheetData>
    <row r="1" spans="1:5">
      <c r="A1" s="48" t="s">
        <v>110</v>
      </c>
      <c r="B1" s="48" t="s">
        <v>97</v>
      </c>
      <c r="C1" s="48" t="s">
        <v>111</v>
      </c>
      <c r="D1" s="48" t="s">
        <v>112</v>
      </c>
      <c r="E1" s="48" t="s">
        <v>106</v>
      </c>
    </row>
    <row r="2" spans="1:5">
      <c r="A2" s="48">
        <v>1</v>
      </c>
      <c r="B2" s="48" t="str">
        <f>VLOOKUP(A2,'table 2020_2021'!A:L,2,FALSE)</f>
        <v>Bayern München</v>
      </c>
      <c r="C2" s="48">
        <f>COUNTIF('sim. matches 2020_2021'!D:D,'final table 2020_2021'!B2)+COUNTIF('sim. matches 2020_2021'!E:E,'final table 2020_2021'!B2)</f>
        <v>34</v>
      </c>
      <c r="D2" s="48">
        <f>VLOOKUP($A2,'table 2020_2021'!$A:$L,11,FALSE)</f>
        <v>62</v>
      </c>
      <c r="E2" s="48">
        <f>VLOOKUP($A2,'table 2020_2021'!$A:$L,12,FALSE)</f>
        <v>96</v>
      </c>
    </row>
    <row r="3" spans="1:5">
      <c r="A3" s="48">
        <v>2</v>
      </c>
      <c r="B3" s="48" t="str">
        <f>VLOOKUP(A3,'table 2020_2021'!A:L,2,FALSE)</f>
        <v>Borussia Dortmund</v>
      </c>
      <c r="C3" s="48">
        <f>COUNTIF('sim. matches 2020_2021'!D:D,'final table 2020_2021'!B3)+COUNTIF('sim. matches 2020_2021'!E:E,'final table 2020_2021'!B3)</f>
        <v>34</v>
      </c>
      <c r="D3" s="48">
        <f>VLOOKUP($A3,'table 2020_2021'!$A:$L,11,FALSE)</f>
        <v>27</v>
      </c>
      <c r="E3" s="48">
        <f>VLOOKUP($A3,'table 2020_2021'!$A:$L,12,FALSE)</f>
        <v>67</v>
      </c>
    </row>
    <row r="4" spans="1:5">
      <c r="A4" s="48">
        <v>3</v>
      </c>
      <c r="B4" s="48" t="str">
        <f>VLOOKUP(A4,'table 2020_2021'!A:L,2,FALSE)</f>
        <v>RB Leipzig</v>
      </c>
      <c r="C4" s="48">
        <f>COUNTIF('sim. matches 2020_2021'!D:D,'final table 2020_2021'!B4)+COUNTIF('sim. matches 2020_2021'!E:E,'final table 2020_2021'!B4)</f>
        <v>34</v>
      </c>
      <c r="D4" s="48">
        <f>VLOOKUP($A4,'table 2020_2021'!$A:$L,11,FALSE)</f>
        <v>11</v>
      </c>
      <c r="E4" s="48">
        <f>VLOOKUP($A4,'table 2020_2021'!$A:$L,12,FALSE)</f>
        <v>58</v>
      </c>
    </row>
    <row r="5" spans="1:5">
      <c r="A5" s="48">
        <v>4</v>
      </c>
      <c r="B5" s="48" t="str">
        <f>VLOOKUP(A5,'table 2020_2021'!A:L,2,FALSE)</f>
        <v>Bayer 04 Leverkusen</v>
      </c>
      <c r="C5" s="48">
        <f>COUNTIF('sim. matches 2020_2021'!D:D,'final table 2020_2021'!B5)+COUNTIF('sim. matches 2020_2021'!E:E,'final table 2020_2021'!B5)</f>
        <v>34</v>
      </c>
      <c r="D5" s="48">
        <f>VLOOKUP($A5,'table 2020_2021'!$A:$L,11,FALSE)</f>
        <v>9</v>
      </c>
      <c r="E5" s="48">
        <f>VLOOKUP($A5,'table 2020_2021'!$A:$L,12,FALSE)</f>
        <v>54</v>
      </c>
    </row>
    <row r="6" spans="1:5">
      <c r="A6" s="48">
        <v>5</v>
      </c>
      <c r="B6" s="48" t="str">
        <f>VLOOKUP(A6,'table 2020_2021'!A:L,2,FALSE)</f>
        <v>FC Schalke 04</v>
      </c>
      <c r="C6" s="48">
        <f>COUNTIF('sim. matches 2020_2021'!D:D,'final table 2020_2021'!B6)+COUNTIF('sim. matches 2020_2021'!E:E,'final table 2020_2021'!B6)</f>
        <v>35</v>
      </c>
      <c r="D6" s="48">
        <f>VLOOKUP($A6,'table 2020_2021'!$A:$L,11,FALSE)</f>
        <v>5</v>
      </c>
      <c r="E6" s="48">
        <f>VLOOKUP($A6,'table 2020_2021'!$A:$L,12,FALSE)</f>
        <v>52</v>
      </c>
    </row>
    <row r="7" spans="1:5">
      <c r="A7" s="48">
        <v>6</v>
      </c>
      <c r="B7" s="48" t="str">
        <f>VLOOKUP(A7,'table 2020_2021'!A:L,2,FALSE)</f>
        <v>Bor. Mönchengladbach</v>
      </c>
      <c r="C7" s="48">
        <f>COUNTIF('sim. matches 2020_2021'!D:D,'final table 2020_2021'!B7)+COUNTIF('sim. matches 2020_2021'!E:E,'final table 2020_2021'!B7)</f>
        <v>34</v>
      </c>
      <c r="D7" s="48">
        <f>VLOOKUP($A7,'table 2020_2021'!$A:$L,11,FALSE)</f>
        <v>0</v>
      </c>
      <c r="E7" s="48">
        <f>VLOOKUP($A7,'table 2020_2021'!$A:$L,12,FALSE)</f>
        <v>43</v>
      </c>
    </row>
    <row r="8" spans="1:5">
      <c r="A8" s="48">
        <v>7</v>
      </c>
      <c r="B8" s="48" t="str">
        <f>VLOOKUP(A8,'table 2020_2021'!A:L,2,FALSE)</f>
        <v>VfL Wolfsburg</v>
      </c>
      <c r="C8" s="48">
        <f>COUNTIF('sim. matches 2020_2021'!D:D,'final table 2020_2021'!B8)+COUNTIF('sim. matches 2020_2021'!E:E,'final table 2020_2021'!B8)</f>
        <v>34</v>
      </c>
      <c r="D8" s="48">
        <f>VLOOKUP($A8,'table 2020_2021'!$A:$L,11,FALSE)</f>
        <v>-1</v>
      </c>
      <c r="E8" s="48">
        <f>VLOOKUP($A8,'table 2020_2021'!$A:$L,12,FALSE)</f>
        <v>42</v>
      </c>
    </row>
    <row r="9" spans="1:5">
      <c r="A9" s="48">
        <v>8</v>
      </c>
      <c r="B9" s="48" t="str">
        <f>VLOOKUP(A9,'table 2020_2021'!A:L,2,FALSE)</f>
        <v>1. FSV Mainz 05</v>
      </c>
      <c r="C9" s="48">
        <f>COUNTIF('sim. matches 2020_2021'!D:D,'final table 2020_2021'!B9)+COUNTIF('sim. matches 2020_2021'!E:E,'final table 2020_2021'!B9)</f>
        <v>35</v>
      </c>
      <c r="D9" s="48">
        <f>VLOOKUP($A9,'table 2020_2021'!$A:$L,11,FALSE)</f>
        <v>-2</v>
      </c>
      <c r="E9" s="48">
        <f>VLOOKUP($A9,'table 2020_2021'!$A:$L,12,FALSE)</f>
        <v>41</v>
      </c>
    </row>
    <row r="10" spans="1:5">
      <c r="A10" s="48">
        <v>9</v>
      </c>
      <c r="B10" s="48" t="str">
        <f>VLOOKUP(A10,'table 2020_2021'!A:L,2,FALSE)</f>
        <v>TSG Hoffenheim</v>
      </c>
      <c r="C10" s="48">
        <f>COUNTIF('sim. matches 2020_2021'!D:D,'final table 2020_2021'!B10)+COUNTIF('sim. matches 2020_2021'!E:E,'final table 2020_2021'!B10)</f>
        <v>34</v>
      </c>
      <c r="D10" s="48">
        <f>VLOOKUP($A10,'table 2020_2021'!$A:$L,11,FALSE)</f>
        <v>-5</v>
      </c>
      <c r="E10" s="48">
        <f>VLOOKUP($A10,'table 2020_2021'!$A:$L,12,FALSE)</f>
        <v>35</v>
      </c>
    </row>
    <row r="11" spans="1:5">
      <c r="A11" s="48">
        <v>10</v>
      </c>
      <c r="B11" s="48" t="str">
        <f>VLOOKUP(A11,'table 2020_2021'!A:L,2,FALSE)</f>
        <v>Hertha BSC</v>
      </c>
      <c r="C11" s="48">
        <f>COUNTIF('sim. matches 2020_2021'!D:D,'final table 2020_2021'!B11)+COUNTIF('sim. matches 2020_2021'!E:E,'final table 2020_2021'!B11)</f>
        <v>37</v>
      </c>
      <c r="D11" s="48">
        <f>VLOOKUP($A11,'table 2020_2021'!$A:$L,11,FALSE)</f>
        <v>-8</v>
      </c>
      <c r="E11" s="48">
        <f>VLOOKUP($A11,'table 2020_2021'!$A:$L,12,FALSE)</f>
        <v>35</v>
      </c>
    </row>
    <row r="12" spans="1:5">
      <c r="A12" s="48">
        <v>11</v>
      </c>
      <c r="B12" s="48" t="str">
        <f>VLOOKUP(A12,'table 2020_2021'!A:L,2,FALSE)</f>
        <v>1. FC Union Berlin</v>
      </c>
      <c r="C12" s="48">
        <f>COUNTIF('sim. matches 2020_2021'!D:D,'final table 2020_2021'!B12)+COUNTIF('sim. matches 2020_2021'!E:E,'final table 2020_2021'!B12)</f>
        <v>34</v>
      </c>
      <c r="D12" s="48">
        <f>VLOOKUP($A12,'table 2020_2021'!$A:$L,11,FALSE)</f>
        <v>0</v>
      </c>
      <c r="E12" s="48">
        <f>VLOOKUP($A12,'table 2020_2021'!$A:$L,12,FALSE)</f>
        <v>34</v>
      </c>
    </row>
    <row r="13" spans="1:5">
      <c r="A13" s="48">
        <v>12</v>
      </c>
      <c r="B13" s="48" t="str">
        <f>VLOOKUP(A13,'table 2020_2021'!A:L,2,FALSE)</f>
        <v>Werder Bremen</v>
      </c>
      <c r="C13" s="48">
        <f>COUNTIF('sim. matches 2020_2021'!D:D,'final table 2020_2021'!B13)+COUNTIF('sim. matches 2020_2021'!E:E,'final table 2020_2021'!B13)</f>
        <v>35</v>
      </c>
      <c r="D13" s="48">
        <f>VLOOKUP($A13,'table 2020_2021'!$A:$L,11,FALSE)</f>
        <v>-8</v>
      </c>
      <c r="E13" s="48">
        <f>VLOOKUP($A13,'table 2020_2021'!$A:$L,12,FALSE)</f>
        <v>34</v>
      </c>
    </row>
    <row r="14" spans="1:5">
      <c r="A14" s="48">
        <v>13</v>
      </c>
      <c r="B14" s="48" t="str">
        <f>VLOOKUP(A14,'table 2020_2021'!A:L,2,FALSE)</f>
        <v>VfB Stuttgart</v>
      </c>
      <c r="C14" s="48">
        <f>COUNTIF('sim. matches 2020_2021'!D:D,'final table 2020_2021'!B14)+COUNTIF('sim. matches 2020_2021'!E:E,'final table 2020_2021'!B14)</f>
        <v>34</v>
      </c>
      <c r="D14" s="48">
        <f>VLOOKUP($A14,'table 2020_2021'!$A:$L,11,FALSE)</f>
        <v>-8</v>
      </c>
      <c r="E14" s="48">
        <f>VLOOKUP($A14,'table 2020_2021'!$A:$L,12,FALSE)</f>
        <v>32</v>
      </c>
    </row>
    <row r="15" spans="1:5">
      <c r="A15" s="48">
        <v>14</v>
      </c>
      <c r="B15" s="48" t="str">
        <f>VLOOKUP(A15,'table 2020_2021'!A:L,2,FALSE)</f>
        <v>Eintracht Frankfurt</v>
      </c>
      <c r="C15" s="48">
        <f>COUNTIF('sim. matches 2020_2021'!D:D,'final table 2020_2021'!B15)+COUNTIF('sim. matches 2020_2021'!E:E,'final table 2020_2021'!B15)</f>
        <v>34</v>
      </c>
      <c r="D15" s="48">
        <f>VLOOKUP($A15,'table 2020_2021'!$A:$L,11,FALSE)</f>
        <v>-9</v>
      </c>
      <c r="E15" s="48">
        <f>VLOOKUP($A15,'table 2020_2021'!$A:$L,12,FALSE)</f>
        <v>30</v>
      </c>
    </row>
    <row r="16" spans="1:5">
      <c r="A16" s="48">
        <v>15</v>
      </c>
      <c r="B16" s="48" t="str">
        <f>VLOOKUP(A16,'table 2020_2021'!A:L,2,FALSE)</f>
        <v>SC Freiburg</v>
      </c>
      <c r="C16" s="48">
        <f>COUNTIF('sim. matches 2020_2021'!D:D,'final table 2020_2021'!B16)+COUNTIF('sim. matches 2020_2021'!E:E,'final table 2020_2021'!B16)</f>
        <v>35</v>
      </c>
      <c r="D16" s="48">
        <f>VLOOKUP($A16,'table 2020_2021'!$A:$L,11,FALSE)</f>
        <v>-13</v>
      </c>
      <c r="E16" s="48">
        <f>VLOOKUP($A16,'table 2020_2021'!$A:$L,12,FALSE)</f>
        <v>30</v>
      </c>
    </row>
    <row r="17" spans="1:5">
      <c r="A17" s="48">
        <v>16</v>
      </c>
      <c r="B17" s="48" t="str">
        <f>VLOOKUP(A17,'table 2020_2021'!A:L,2,FALSE)</f>
        <v>FC Augsburg</v>
      </c>
      <c r="C17" s="48">
        <f>COUNTIF('sim. matches 2020_2021'!D:D,'final table 2020_2021'!B17)+COUNTIF('sim. matches 2020_2021'!E:E,'final table 2020_2021'!B17)</f>
        <v>34</v>
      </c>
      <c r="D17" s="48">
        <f>VLOOKUP($A17,'table 2020_2021'!$A:$L,11,FALSE)</f>
        <v>-11</v>
      </c>
      <c r="E17" s="48">
        <f>VLOOKUP($A17,'table 2020_2021'!$A:$L,12,FALSE)</f>
        <v>28</v>
      </c>
    </row>
    <row r="18" spans="1:5">
      <c r="A18" s="48">
        <v>17</v>
      </c>
      <c r="B18" s="48" t="str">
        <f>VLOOKUP(A18,'table 2020_2021'!A:L,2,FALSE)</f>
        <v>1. FC Köln</v>
      </c>
      <c r="C18" s="48">
        <f>COUNTIF('sim. matches 2020_2021'!D:D,'final table 2020_2021'!B18)+COUNTIF('sim. matches 2020_2021'!E:E,'final table 2020_2021'!B18)</f>
        <v>34</v>
      </c>
      <c r="D18" s="48">
        <f>VLOOKUP($A18,'table 2020_2021'!$A:$L,11,FALSE)</f>
        <v>-14</v>
      </c>
      <c r="E18" s="48">
        <f>VLOOKUP($A18,'table 2020_2021'!$A:$L,12,FALSE)</f>
        <v>25</v>
      </c>
    </row>
    <row r="19" spans="1:5">
      <c r="A19" s="48">
        <v>18</v>
      </c>
      <c r="B19" s="48" t="str">
        <f>VLOOKUP(A19,'table 2020_2021'!A:L,2,FALSE)</f>
        <v>Arminia Bielefeld</v>
      </c>
      <c r="C19" s="48">
        <f>COUNTIF('sim. matches 2020_2021'!D:D,'final table 2020_2021'!B19)+COUNTIF('sim. matches 2020_2021'!E:E,'final table 2020_2021'!B19)</f>
        <v>35</v>
      </c>
      <c r="D19" s="48">
        <f>VLOOKUP($A19,'table 2020_2021'!$A:$L,11,FALSE)</f>
        <v>-35</v>
      </c>
      <c r="E19" s="48">
        <f>VLOOKUP($A19,'table 2020_2021'!$A:$L,12,FALSE)</f>
        <v>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7DA2-338E-4FE1-BC74-48F6D269A4D3}">
  <dimension ref="A1:AY310"/>
  <sheetViews>
    <sheetView topLeftCell="B1" workbookViewId="0">
      <selection activeCell="BA7" sqref="BA7"/>
    </sheetView>
  </sheetViews>
  <sheetFormatPr defaultColWidth="11.42578125" defaultRowHeight="15"/>
  <cols>
    <col min="4" max="5" width="21.42578125" bestFit="1" customWidth="1"/>
    <col min="10" max="27" width="11.42578125" hidden="1" customWidth="1"/>
    <col min="29" max="29" width="20.7109375" bestFit="1" customWidth="1"/>
    <col min="30" max="51" width="11.42578125" hidden="1" customWidth="1"/>
  </cols>
  <sheetData>
    <row r="1" spans="1:51">
      <c r="A1" s="48" t="s">
        <v>67</v>
      </c>
      <c r="B1" s="48" t="s">
        <v>68</v>
      </c>
      <c r="C1" s="48" t="s">
        <v>69</v>
      </c>
      <c r="D1" s="48" t="s">
        <v>70</v>
      </c>
      <c r="E1" s="48" t="s">
        <v>71</v>
      </c>
      <c r="F1" s="48" t="s">
        <v>72</v>
      </c>
      <c r="G1" s="48" t="s">
        <v>73</v>
      </c>
      <c r="H1" s="48" t="s">
        <v>74</v>
      </c>
      <c r="I1" s="48" t="s">
        <v>75</v>
      </c>
      <c r="J1" s="48" t="s">
        <v>76</v>
      </c>
      <c r="K1" s="48" t="s">
        <v>77</v>
      </c>
      <c r="L1" s="48" t="s">
        <v>78</v>
      </c>
      <c r="M1" s="48" t="s">
        <v>79</v>
      </c>
      <c r="N1" s="49" t="s">
        <v>80</v>
      </c>
      <c r="O1" s="48" t="s">
        <v>81</v>
      </c>
      <c r="P1" s="48" t="s">
        <v>82</v>
      </c>
      <c r="Q1" s="49" t="s">
        <v>83</v>
      </c>
      <c r="R1" s="48" t="s">
        <v>84</v>
      </c>
      <c r="S1" s="48" t="s">
        <v>85</v>
      </c>
      <c r="T1" s="48" t="s">
        <v>86</v>
      </c>
      <c r="U1" s="48" t="s">
        <v>87</v>
      </c>
      <c r="V1" s="49" t="s">
        <v>88</v>
      </c>
      <c r="W1" s="48" t="s">
        <v>89</v>
      </c>
      <c r="X1" s="48" t="s">
        <v>90</v>
      </c>
      <c r="Y1" s="49" t="s">
        <v>91</v>
      </c>
      <c r="Z1" s="48" t="s">
        <v>92</v>
      </c>
      <c r="AA1" s="48" t="s">
        <v>93</v>
      </c>
      <c r="AB1" s="49" t="s">
        <v>94</v>
      </c>
      <c r="AC1" s="49" t="s">
        <v>95</v>
      </c>
      <c r="AD1" s="48">
        <v>0</v>
      </c>
      <c r="AE1" s="48">
        <v>1</v>
      </c>
      <c r="AF1" s="48">
        <v>2</v>
      </c>
      <c r="AG1" s="48">
        <v>3</v>
      </c>
      <c r="AH1" s="48">
        <v>4</v>
      </c>
      <c r="AI1" s="48">
        <v>5</v>
      </c>
      <c r="AJ1" s="48">
        <v>6</v>
      </c>
      <c r="AK1" s="48">
        <v>7</v>
      </c>
      <c r="AL1" s="48">
        <v>8</v>
      </c>
      <c r="AM1" s="48">
        <v>9</v>
      </c>
      <c r="AN1" s="48">
        <v>10</v>
      </c>
      <c r="AO1" s="48">
        <v>0</v>
      </c>
      <c r="AP1" s="48">
        <v>1</v>
      </c>
      <c r="AQ1" s="48">
        <v>2</v>
      </c>
      <c r="AR1" s="48">
        <v>3</v>
      </c>
      <c r="AS1" s="48">
        <v>4</v>
      </c>
      <c r="AT1" s="48">
        <v>5</v>
      </c>
      <c r="AU1" s="48">
        <v>6</v>
      </c>
      <c r="AV1" s="48">
        <v>7</v>
      </c>
      <c r="AW1" s="48">
        <v>8</v>
      </c>
      <c r="AX1" s="48">
        <v>9</v>
      </c>
      <c r="AY1" s="48">
        <v>10</v>
      </c>
    </row>
    <row r="2" spans="1:51">
      <c r="A2" s="48">
        <v>1</v>
      </c>
      <c r="B2" s="48">
        <f>310-1</f>
        <v>309</v>
      </c>
      <c r="C2" s="93">
        <v>44421</v>
      </c>
      <c r="D2" t="s">
        <v>22</v>
      </c>
      <c r="E2" t="s">
        <v>6</v>
      </c>
      <c r="F2" s="48">
        <f>HLOOKUP(MAX($AD2:$AN2),$AD2:$AN310,B2,FALSE)</f>
        <v>0</v>
      </c>
      <c r="G2" s="48">
        <f>HLOOKUP(MAX($AN2:$AY2),$AN2:$AY310,$B2,FALSE)</f>
        <v>1</v>
      </c>
      <c r="H2" s="48">
        <f>IF(F2=G2,1,IF(F2&gt;G2,3,0))</f>
        <v>0</v>
      </c>
      <c r="I2" s="48">
        <f>IF(F2=G2,1,IF(F2&lt;G2,3,0))</f>
        <v>3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>
        <f>IF(D2&lt;&gt;"",VLOOKUP(D2,'2. Calculations'!$B$5:$F$28,4,FALSE)*VLOOKUP(E2,'2. Calculations'!$I$5:$M$28,5,FALSE)*'2. Calculations'!$C$29,"")</f>
        <v>0.92919957992785729</v>
      </c>
      <c r="AC2" s="48">
        <f>IF(E2&lt;&gt;"",VLOOKUP(E2,'2. Calculations'!$I$5:$M$28,4,FALSE)*VLOOKUP(D2,'2. Calculations'!$B$5:$F$28,5,FALSE)*'2. Calculations'!$J$29,"")</f>
        <v>1.8847694092989846</v>
      </c>
      <c r="AD2" s="48">
        <f>_xlfn.POISSON.DIST(AD$1,$AB2,FALSE)</f>
        <v>0.3948696455044643</v>
      </c>
      <c r="AE2" s="48">
        <f t="shared" ref="AE2:AN17" si="0">_xlfn.POISSON.DIST(AE$1,$AB2,FALSE)</f>
        <v>0.36691270872901011</v>
      </c>
      <c r="AF2" s="48">
        <f t="shared" si="0"/>
        <v>0.17046756741059421</v>
      </c>
      <c r="AG2" s="48">
        <f t="shared" si="0"/>
        <v>5.2799464009749289E-2</v>
      </c>
      <c r="AH2" s="48">
        <f t="shared" si="0"/>
        <v>1.2265309944568762E-2</v>
      </c>
      <c r="AI2" s="48">
        <f t="shared" si="0"/>
        <v>2.2793841696356534E-3</v>
      </c>
      <c r="AJ2" s="48">
        <f t="shared" si="0"/>
        <v>3.5300046881994273E-4</v>
      </c>
      <c r="AK2" s="48">
        <f t="shared" si="0"/>
        <v>4.685826962026114E-5</v>
      </c>
      <c r="AL2" s="48">
        <f t="shared" si="0"/>
        <v>5.4425855559115959E-6</v>
      </c>
      <c r="AM2" s="48">
        <f t="shared" si="0"/>
        <v>5.6191646803049826E-7</v>
      </c>
      <c r="AN2" s="48">
        <f t="shared" si="0"/>
        <v>5.2213254604848368E-8</v>
      </c>
      <c r="AO2" s="48">
        <f>_xlfn.POISSON.DIST(AO$1,$AC2,FALSE)</f>
        <v>0.15186407383552203</v>
      </c>
      <c r="AP2" s="48">
        <f t="shared" ref="AP2:AY17" si="1">_xlfn.POISSON.DIST(AP$1,$AC2,FALSE)</f>
        <v>0.28622876073671416</v>
      </c>
      <c r="AQ2" s="48">
        <f t="shared" si="1"/>
        <v>0.26973760614905867</v>
      </c>
      <c r="AR2" s="48">
        <f t="shared" si="1"/>
        <v>0.16946439620242781</v>
      </c>
      <c r="AS2" s="48">
        <f t="shared" si="1"/>
        <v>7.9850327481914771E-2</v>
      </c>
      <c r="AT2" s="48">
        <f t="shared" si="1"/>
        <v>3.0099890912083791E-2</v>
      </c>
      <c r="AU2" s="48">
        <f t="shared" si="1"/>
        <v>9.4552256023886679E-3</v>
      </c>
      <c r="AV2" s="48">
        <f t="shared" si="1"/>
        <v>2.545845710486108E-3</v>
      </c>
      <c r="AW2" s="48">
        <f t="shared" si="1"/>
        <v>5.9979151448990653E-4</v>
      </c>
      <c r="AX2" s="48">
        <f t="shared" si="1"/>
        <v>1.2560763316307581E-4</v>
      </c>
      <c r="AY2" s="48">
        <f t="shared" si="1"/>
        <v>2.3674142456021403E-5</v>
      </c>
    </row>
    <row r="3" spans="1:51">
      <c r="A3" s="48">
        <v>2</v>
      </c>
      <c r="B3" s="48">
        <f>B2-1</f>
        <v>308</v>
      </c>
      <c r="C3" s="93">
        <v>44422</v>
      </c>
      <c r="D3" t="s">
        <v>10</v>
      </c>
      <c r="E3" t="s">
        <v>15</v>
      </c>
      <c r="F3" s="48">
        <f>HLOOKUP(MAX($AD3:$AN3),$AD3:$AN$310,$B3,FALSE)</f>
        <v>1</v>
      </c>
      <c r="G3" s="48">
        <f>HLOOKUP(MAX($AN3:$AY3),$AN3:$AY$310,$B3,FALSE)</f>
        <v>0</v>
      </c>
      <c r="H3" s="48">
        <f t="shared" ref="H3:H66" si="2">IF(F3=G3,1,IF(F3&gt;G3,3,0))</f>
        <v>3</v>
      </c>
      <c r="I3" s="48">
        <f t="shared" ref="I3:I66" si="3">IF(F3=G3,1,IF(F3&lt;G3,3,0))</f>
        <v>0</v>
      </c>
      <c r="J3" s="48">
        <f>COUNTIF('1. Data'!C:C,$D3)</f>
        <v>184</v>
      </c>
      <c r="K3" s="48">
        <f>COUNTIF($D$2,$D$3)</f>
        <v>0</v>
      </c>
      <c r="L3" s="48">
        <f>SUMIF('1. Data'!C:C,D3,'1. Data'!E:E)</f>
        <v>347</v>
      </c>
      <c r="M3" s="48">
        <f>SUMIF($D$2,$D3,$F$2)</f>
        <v>0</v>
      </c>
      <c r="N3" s="48">
        <f t="shared" ref="N3:N66" si="4">((M3+L3)/(K3+J3))/Z3</f>
        <v>1.1474537868806645</v>
      </c>
      <c r="O3" s="48">
        <f>SUMIF('1. Data'!C:C,$D3,'1. Data'!F:F)</f>
        <v>250</v>
      </c>
      <c r="P3" s="48">
        <f>SUMIF($D$2,$D3,$G$2)</f>
        <v>0</v>
      </c>
      <c r="Q3" s="48">
        <f t="shared" ref="Q3:Q66" si="5">((O3+P3)/(K3+J3))/AA3</f>
        <v>1.0656625699934124</v>
      </c>
      <c r="R3" s="48">
        <f>COUNTIF('1. Data'!D:D,$E3)</f>
        <v>34</v>
      </c>
      <c r="S3" s="48">
        <f>COUNTIF($E$2,$E$3)</f>
        <v>0</v>
      </c>
      <c r="T3" s="48">
        <f>SUMIF('1. Data'!D:D,E3,'1. Data'!F:F)</f>
        <v>31</v>
      </c>
      <c r="U3" s="48">
        <f>SUMIF($E$2,$E3,$G$2)</f>
        <v>0</v>
      </c>
      <c r="V3" s="48">
        <f>IF(ISERROR(((U3+T3)/(R3+S3))/AA3),0,((U3+T3)/(R3+S3))/AA3)</f>
        <v>0.7151222704991087</v>
      </c>
      <c r="W3" s="48">
        <f>SUMIF('1. Data'!D:D,$E3,'1. Data'!E:E)</f>
        <v>56</v>
      </c>
      <c r="X3" s="48">
        <f>SUMIF($E$2,E3,$F$2)</f>
        <v>0</v>
      </c>
      <c r="Y3" s="48">
        <f>IF(ISERROR(((X3+W3)/(R3+S3))/Z3),0,((X3+W3)/(R3+S3))/Z3)</f>
        <v>1.0021498406525144</v>
      </c>
      <c r="Z3" s="92">
        <f>AVERAGE('1. Data'!E:E,$F$2)</f>
        <v>1.6435255055840627</v>
      </c>
      <c r="AA3" s="92">
        <f>AVERAGE('1. Data'!F:F,$G$2)</f>
        <v>1.2749773619076366</v>
      </c>
      <c r="AB3" s="48">
        <f>N3*Y3*Z3</f>
        <v>1.8899238842740356</v>
      </c>
      <c r="AC3" s="48">
        <f>V3*Q3*AA3</f>
        <v>0.97163351969987588</v>
      </c>
      <c r="AD3" s="48">
        <f t="shared" ref="AD3:AN39" si="6">_xlfn.POISSON.DIST(AD$1,$AB3,FALSE)</f>
        <v>0.15108330821440938</v>
      </c>
      <c r="AE3" s="48">
        <f t="shared" si="0"/>
        <v>0.2855359527095479</v>
      </c>
      <c r="AF3" s="48">
        <f t="shared" si="0"/>
        <v>0.26982060842235805</v>
      </c>
      <c r="AG3" s="48">
        <f t="shared" si="0"/>
        <v>0.16998013744225554</v>
      </c>
      <c r="AH3" s="48">
        <f t="shared" si="0"/>
        <v>8.0312380401075481E-2</v>
      </c>
      <c r="AI3" s="48">
        <f t="shared" si="0"/>
        <v>3.0356857184578891E-2</v>
      </c>
      <c r="AJ3" s="48">
        <f t="shared" si="0"/>
        <v>9.5620249074385832E-3</v>
      </c>
      <c r="AK3" s="48">
        <f t="shared" si="0"/>
        <v>2.5816427506559162E-3</v>
      </c>
      <c r="AL3" s="48">
        <f t="shared" si="0"/>
        <v>6.0988853689094224E-4</v>
      </c>
      <c r="AM3" s="48">
        <f t="shared" si="0"/>
        <v>1.2807143473501502E-4</v>
      </c>
      <c r="AN3" s="48">
        <f t="shared" si="0"/>
        <v>2.4204526339894846E-5</v>
      </c>
      <c r="AO3" s="48">
        <f t="shared" ref="AO3:AY39" si="7">_xlfn.POISSON.DIST(AO$1,$AC3,FALSE)</f>
        <v>0.37846430398753689</v>
      </c>
      <c r="AP3" s="48">
        <f t="shared" si="1"/>
        <v>0.36772860376417421</v>
      </c>
      <c r="AQ3" s="48">
        <f t="shared" si="1"/>
        <v>0.17864871878485281</v>
      </c>
      <c r="AR3" s="48">
        <f t="shared" si="1"/>
        <v>5.7860361140933292E-2</v>
      </c>
      <c r="AS3" s="48">
        <f t="shared" si="1"/>
        <v>1.4054766586617733E-2</v>
      </c>
      <c r="AT3" s="48">
        <f t="shared" si="1"/>
        <v>2.7312164654231209E-3</v>
      </c>
      <c r="AU3" s="48">
        <f t="shared" si="1"/>
        <v>4.4229024456021997E-4</v>
      </c>
      <c r="AV3" s="48">
        <f t="shared" si="1"/>
        <v>6.1392003864423739E-5</v>
      </c>
      <c r="AW3" s="48">
        <f t="shared" si="1"/>
        <v>7.4563160995272731E-6</v>
      </c>
      <c r="AX3" s="48">
        <f t="shared" si="1"/>
        <v>8.0497851730872691E-7</v>
      </c>
      <c r="AY3" s="48">
        <f t="shared" si="1"/>
        <v>7.8214411005546501E-8</v>
      </c>
    </row>
    <row r="4" spans="1:51">
      <c r="A4" s="48">
        <v>3</v>
      </c>
      <c r="B4" s="48">
        <f t="shared" ref="B4:B67" si="8">B3-1</f>
        <v>307</v>
      </c>
      <c r="C4" s="93">
        <v>44422</v>
      </c>
      <c r="D4" t="s">
        <v>42</v>
      </c>
      <c r="E4" t="s">
        <v>12</v>
      </c>
      <c r="F4" s="48">
        <f>HLOOKUP(MAX($AD4:$AN4),$AD4:$AN$310,$B4,FALSE)</f>
        <v>0</v>
      </c>
      <c r="G4" s="48">
        <f>HLOOKUP(MAX($AN4:$AY4),$AN4:$AY$310,$B4,FALSE)</f>
        <v>0</v>
      </c>
      <c r="H4" s="48">
        <f t="shared" si="2"/>
        <v>1</v>
      </c>
      <c r="I4" s="48">
        <f t="shared" si="3"/>
        <v>1</v>
      </c>
      <c r="J4" s="48">
        <f>COUNTIF('1. Data'!C:C,$D4)</f>
        <v>0</v>
      </c>
      <c r="K4" s="48">
        <f>COUNTIF($D$2:D3,$D3)</f>
        <v>1</v>
      </c>
      <c r="L4" s="48">
        <f>SUMIF('1. Data'!C:C,D4,'1. Data'!E:E)</f>
        <v>0</v>
      </c>
      <c r="M4" s="48">
        <f>SUMIF($D$2:D3,$D4,$F$2:F3)</f>
        <v>0</v>
      </c>
      <c r="N4" s="48">
        <f t="shared" si="4"/>
        <v>0</v>
      </c>
      <c r="O4" s="48">
        <f>SUMIF('1. Data'!C:C,$D4,'1. Data'!F:F)</f>
        <v>0</v>
      </c>
      <c r="P4" s="48">
        <f>SUMIF($D$2:D3,$D4,$G$2:G3)</f>
        <v>0</v>
      </c>
      <c r="Q4" s="48">
        <f t="shared" si="5"/>
        <v>0</v>
      </c>
      <c r="R4" s="48">
        <f>COUNTIF('1. Data'!D:D,$E4)</f>
        <v>184</v>
      </c>
      <c r="S4" s="48">
        <f>COUNTIF($E$2:E3,$E3)</f>
        <v>1</v>
      </c>
      <c r="T4" s="48">
        <f>SUMIF('1. Data'!D:D,E4,'1. Data'!F:F)</f>
        <v>300</v>
      </c>
      <c r="U4" s="48">
        <f>SUMIF($E$2:E3,$E4,$G$2:G3)</f>
        <v>0</v>
      </c>
      <c r="V4" s="48">
        <f t="shared" ref="V4:V67" si="9">IF(ISERROR(((U4+T4)/(R4+S4))/AA4),0,((U4+T4)/(R4+S4))/AA4)</f>
        <v>1.2722665847665848</v>
      </c>
      <c r="W4" s="48">
        <f>SUMIF('1. Data'!D:D,$E4,'1. Data'!E:E)</f>
        <v>245</v>
      </c>
      <c r="X4" s="48">
        <f>SUMIF($E$2:E3,E4,$F$2:F3)</f>
        <v>0</v>
      </c>
      <c r="Y4" s="48">
        <f t="shared" ref="Y4:Y67" si="10">IF(ISERROR(((X4+W4)/(R4+S4))/Z4),0,((X4+W4)/(R4+S4))/Z4)</f>
        <v>0.805877857291739</v>
      </c>
      <c r="Z4" s="92">
        <f>AVERAGE('1. Data'!E:E,$F$2:F3)</f>
        <v>1.6433313216656609</v>
      </c>
      <c r="AA4" s="92">
        <f>IF(ISERROR(AVERAGE('1. Data'!F:F,$G$2:G3)),0,AVERAGE('1. Data'!F:F,$G$2:G3))</f>
        <v>1.2745926372963186</v>
      </c>
      <c r="AB4" s="48">
        <f t="shared" ref="AB4:AB67" si="11">N4*Y4*Z4</f>
        <v>0</v>
      </c>
      <c r="AC4" s="48">
        <f t="shared" ref="AC4:AC67" si="12">V4*Q4*AA4</f>
        <v>0</v>
      </c>
      <c r="AD4" s="48">
        <f t="shared" si="6"/>
        <v>1</v>
      </c>
      <c r="AE4" s="48">
        <f t="shared" si="0"/>
        <v>0</v>
      </c>
      <c r="AF4" s="48">
        <f t="shared" si="0"/>
        <v>0</v>
      </c>
      <c r="AG4" s="48">
        <f t="shared" si="0"/>
        <v>0</v>
      </c>
      <c r="AH4" s="48">
        <f t="shared" si="0"/>
        <v>0</v>
      </c>
      <c r="AI4" s="48">
        <f t="shared" si="0"/>
        <v>0</v>
      </c>
      <c r="AJ4" s="48">
        <f t="shared" si="0"/>
        <v>0</v>
      </c>
      <c r="AK4" s="48">
        <f t="shared" si="0"/>
        <v>0</v>
      </c>
      <c r="AL4" s="48">
        <f t="shared" si="0"/>
        <v>0</v>
      </c>
      <c r="AM4" s="48">
        <f t="shared" si="0"/>
        <v>0</v>
      </c>
      <c r="AN4" s="48">
        <f t="shared" si="0"/>
        <v>0</v>
      </c>
      <c r="AO4" s="48">
        <f t="shared" si="7"/>
        <v>1</v>
      </c>
      <c r="AP4" s="48">
        <f t="shared" si="1"/>
        <v>0</v>
      </c>
      <c r="AQ4" s="48">
        <f t="shared" si="1"/>
        <v>0</v>
      </c>
      <c r="AR4" s="48">
        <f t="shared" si="1"/>
        <v>0</v>
      </c>
      <c r="AS4" s="48">
        <f t="shared" si="1"/>
        <v>0</v>
      </c>
      <c r="AT4" s="48">
        <f t="shared" si="1"/>
        <v>0</v>
      </c>
      <c r="AU4" s="48">
        <f t="shared" si="1"/>
        <v>0</v>
      </c>
      <c r="AV4" s="48">
        <f t="shared" si="1"/>
        <v>0</v>
      </c>
      <c r="AW4" s="48">
        <f t="shared" si="1"/>
        <v>0</v>
      </c>
      <c r="AX4" s="48">
        <f t="shared" si="1"/>
        <v>0</v>
      </c>
      <c r="AY4" s="48">
        <f t="shared" si="1"/>
        <v>0</v>
      </c>
    </row>
    <row r="5" spans="1:51">
      <c r="A5" s="48">
        <v>4</v>
      </c>
      <c r="B5" s="48">
        <f t="shared" si="8"/>
        <v>306</v>
      </c>
      <c r="C5" s="93">
        <v>44422</v>
      </c>
      <c r="D5" t="s">
        <v>23</v>
      </c>
      <c r="E5" t="s">
        <v>30</v>
      </c>
      <c r="F5" s="48">
        <f>HLOOKUP(MAX($AD5:$AN5),$AD5:$AN$310,$B5,FALSE)</f>
        <v>1</v>
      </c>
      <c r="G5" s="48">
        <f>HLOOKUP(MAX($AN5:$AY5),$AN5:$AY$310,$B5,FALSE)</f>
        <v>0</v>
      </c>
      <c r="H5" s="48">
        <f t="shared" si="2"/>
        <v>3</v>
      </c>
      <c r="I5" s="48">
        <f t="shared" si="3"/>
        <v>0</v>
      </c>
      <c r="J5" s="48">
        <f>COUNTIF('1. Data'!C:C,$D5)</f>
        <v>169</v>
      </c>
      <c r="K5" s="48">
        <f>COUNTIF($D$2:D4,$D4)</f>
        <v>1</v>
      </c>
      <c r="L5" s="48">
        <f>SUMIF('1. Data'!C:C,D5,'1. Data'!E:E)</f>
        <v>260</v>
      </c>
      <c r="M5" s="48">
        <f>SUMIF($D$2:D4,$D5,$F$2:F4)</f>
        <v>0</v>
      </c>
      <c r="N5" s="48">
        <f t="shared" si="4"/>
        <v>0.93095850165258898</v>
      </c>
      <c r="O5" s="48">
        <f>SUMIF('1. Data'!C:C,$D5,'1. Data'!F:F)</f>
        <v>232</v>
      </c>
      <c r="P5" s="48">
        <f>SUMIF($D$2:D4,$D5,$G$2:G4)</f>
        <v>0</v>
      </c>
      <c r="Q5" s="48">
        <f t="shared" si="5"/>
        <v>1.0710227272727273</v>
      </c>
      <c r="R5" s="48">
        <f>COUNTIF('1. Data'!D:D,$E5)</f>
        <v>17</v>
      </c>
      <c r="S5" s="48">
        <f>COUNTIF($E$2:E4,$E4)</f>
        <v>1</v>
      </c>
      <c r="T5" s="48">
        <f>SUMIF('1. Data'!D:D,E5,'1. Data'!F:F)</f>
        <v>16</v>
      </c>
      <c r="U5" s="48">
        <f>SUMIF($E$2:E4,$E5,$G$2:G4)</f>
        <v>0</v>
      </c>
      <c r="V5" s="48">
        <f t="shared" si="9"/>
        <v>0.69760101010101006</v>
      </c>
      <c r="W5" s="48">
        <f>SUMIF('1. Data'!D:D,$E5,'1. Data'!E:E)</f>
        <v>24</v>
      </c>
      <c r="X5" s="48">
        <f>SUMIF($E$2:E4,E5,$F$2:F4)</f>
        <v>0</v>
      </c>
      <c r="Y5" s="48">
        <f t="shared" si="10"/>
        <v>0.81160484759456486</v>
      </c>
      <c r="Z5" s="92">
        <f>AVERAGE('1. Data'!E:E,$F$2:F4)</f>
        <v>1.6428355957767722</v>
      </c>
      <c r="AA5" s="92">
        <f>IF(ISERROR(AVERAGE('1. Data'!F:F,$G$2:G4)),0,AVERAGE('1. Data'!F:F,$G$2:G4))</f>
        <v>1.27420814479638</v>
      </c>
      <c r="AB5" s="48">
        <f t="shared" si="11"/>
        <v>1.241278002203452</v>
      </c>
      <c r="AC5" s="48">
        <f t="shared" si="12"/>
        <v>0.95202020202020188</v>
      </c>
      <c r="AD5" s="48">
        <f t="shared" si="6"/>
        <v>0.28901462049435961</v>
      </c>
      <c r="AE5" s="48">
        <f t="shared" si="0"/>
        <v>0.35874749073482759</v>
      </c>
      <c r="AF5" s="48">
        <f t="shared" si="0"/>
        <v>0.22265268429741408</v>
      </c>
      <c r="AG5" s="48">
        <f t="shared" si="0"/>
        <v>9.212462638331001E-2</v>
      </c>
      <c r="AH5" s="48">
        <f t="shared" si="0"/>
        <v>2.858806804770363E-2</v>
      </c>
      <c r="AI5" s="48">
        <f t="shared" si="0"/>
        <v>7.0971479986219827E-3</v>
      </c>
      <c r="AJ5" s="48">
        <f t="shared" si="0"/>
        <v>1.4682556148452853E-3</v>
      </c>
      <c r="AK5" s="48">
        <f t="shared" si="0"/>
        <v>2.603590566170228E-4</v>
      </c>
      <c r="AL5" s="48">
        <f t="shared" si="0"/>
        <v>4.0397246206644176E-5</v>
      </c>
      <c r="AM5" s="48">
        <f t="shared" si="0"/>
        <v>5.5715792295449142E-6</v>
      </c>
      <c r="AN5" s="48">
        <f t="shared" si="0"/>
        <v>6.9158787351677695E-7</v>
      </c>
      <c r="AO5" s="48">
        <f t="shared" si="7"/>
        <v>0.38596051711331836</v>
      </c>
      <c r="AP5" s="48">
        <f t="shared" si="1"/>
        <v>0.36744220947404288</v>
      </c>
      <c r="AQ5" s="48">
        <f t="shared" si="1"/>
        <v>0.17490620324711381</v>
      </c>
      <c r="AR5" s="48">
        <f t="shared" si="1"/>
        <v>5.5504746316634601E-2</v>
      </c>
      <c r="AS5" s="48">
        <f t="shared" si="1"/>
        <v>1.321040995036063E-2</v>
      </c>
      <c r="AT5" s="48">
        <f t="shared" si="1"/>
        <v>2.515315429942403E-3</v>
      </c>
      <c r="AU5" s="48">
        <f t="shared" si="1"/>
        <v>3.9910518395971608E-4</v>
      </c>
      <c r="AV5" s="48">
        <f t="shared" si="1"/>
        <v>5.4279456837234193E-5</v>
      </c>
      <c r="AW5" s="48">
        <f t="shared" si="1"/>
        <v>6.459392432966291E-6</v>
      </c>
      <c r="AX5" s="48">
        <f t="shared" si="1"/>
        <v>6.832746765511488E-7</v>
      </c>
      <c r="AY5" s="48">
        <f t="shared" si="1"/>
        <v>6.5049129560551205E-8</v>
      </c>
    </row>
    <row r="6" spans="1:51">
      <c r="A6" s="48">
        <v>5</v>
      </c>
      <c r="B6" s="48">
        <f t="shared" si="8"/>
        <v>305</v>
      </c>
      <c r="C6" s="93">
        <v>44422</v>
      </c>
      <c r="D6" t="s">
        <v>28</v>
      </c>
      <c r="E6" t="s">
        <v>17</v>
      </c>
      <c r="F6" s="48">
        <f>HLOOKUP(MAX($AD6:$AN6),$AD6:$AN$310,$B6,FALSE)</f>
        <v>1</v>
      </c>
      <c r="G6" s="48">
        <f>HLOOKUP(MAX($AN6:$AY6),$AN6:$AY$310,$B6,FALSE)</f>
        <v>1</v>
      </c>
      <c r="H6" s="48">
        <f t="shared" si="2"/>
        <v>1</v>
      </c>
      <c r="I6" s="48">
        <f t="shared" si="3"/>
        <v>1</v>
      </c>
      <c r="J6" s="48">
        <f>COUNTIF('1. Data'!C:C,$D6)</f>
        <v>136</v>
      </c>
      <c r="K6" s="48">
        <f>COUNTIF($D$2:D5,$D5)</f>
        <v>1</v>
      </c>
      <c r="L6" s="48">
        <f>SUMIF('1. Data'!C:C,D6,'1. Data'!E:E)</f>
        <v>192</v>
      </c>
      <c r="M6" s="48">
        <f>SUMIF($D$2:D5,$D6,$F$2:F5)</f>
        <v>0</v>
      </c>
      <c r="N6" s="48">
        <f t="shared" si="4"/>
        <v>0.85317438515006583</v>
      </c>
      <c r="O6" s="48">
        <f>SUMIF('1. Data'!C:C,$D6,'1. Data'!F:F)</f>
        <v>193</v>
      </c>
      <c r="P6" s="48">
        <f>SUMIF($D$2:D5,$D6,$G$2:G5)</f>
        <v>0</v>
      </c>
      <c r="Q6" s="48">
        <f t="shared" si="5"/>
        <v>1.1059292744967928</v>
      </c>
      <c r="R6" s="48">
        <f>COUNTIF('1. Data'!D:D,$E6)</f>
        <v>186</v>
      </c>
      <c r="S6" s="48">
        <f>COUNTIF($E$2:E5,$E5)</f>
        <v>1</v>
      </c>
      <c r="T6" s="48">
        <f>SUMIF('1. Data'!D:D,E6,'1. Data'!F:F)</f>
        <v>276</v>
      </c>
      <c r="U6" s="48">
        <f>SUMIF($E$2:E5,$E6,$G$2:G5)</f>
        <v>0</v>
      </c>
      <c r="V6" s="48">
        <f t="shared" si="9"/>
        <v>1.1586655323286339</v>
      </c>
      <c r="W6" s="48">
        <f>SUMIF('1. Data'!D:D,$E6,'1. Data'!E:E)</f>
        <v>331</v>
      </c>
      <c r="X6" s="48">
        <f>SUMIF($E$2:E5,E6,$F$2:F5)</f>
        <v>0</v>
      </c>
      <c r="Y6" s="48">
        <f t="shared" si="10"/>
        <v>1.0775651415831116</v>
      </c>
      <c r="Z6" s="92">
        <f>AVERAGE('1. Data'!E:E,$F$2:F5)</f>
        <v>1.6426417370325694</v>
      </c>
      <c r="AA6" s="92">
        <f>IF(ISERROR(AVERAGE('1. Data'!F:F,$G$2:G5)),0,AVERAGE('1. Data'!F:F,$G$2:G5))</f>
        <v>1.2738238841978287</v>
      </c>
      <c r="AB6" s="48">
        <f t="shared" si="11"/>
        <v>1.5101642860142876</v>
      </c>
      <c r="AC6" s="48">
        <f t="shared" si="12"/>
        <v>1.6322806404337689</v>
      </c>
      <c r="AD6" s="48">
        <f t="shared" si="6"/>
        <v>0.22087368852058814</v>
      </c>
      <c r="AE6" s="48">
        <f t="shared" si="0"/>
        <v>0.33355555612403615</v>
      </c>
      <c r="AF6" s="48">
        <f t="shared" si="0"/>
        <v>0.2518618441300769</v>
      </c>
      <c r="AG6" s="48">
        <f t="shared" si="0"/>
        <v>0.12678425400497975</v>
      </c>
      <c r="AH6" s="48">
        <f t="shared" si="0"/>
        <v>4.7866263106821121E-2</v>
      </c>
      <c r="AI6" s="48">
        <f t="shared" si="0"/>
        <v>1.4457184209776892E-2</v>
      </c>
      <c r="AJ6" s="48">
        <f t="shared" si="0"/>
        <v>3.638787211655795E-3</v>
      </c>
      <c r="AK6" s="48">
        <f t="shared" si="0"/>
        <v>7.850237844925853E-4</v>
      </c>
      <c r="AL6" s="48">
        <f t="shared" si="0"/>
        <v>1.4818936037655982E-4</v>
      </c>
      <c r="AM6" s="48">
        <f t="shared" si="0"/>
        <v>2.4865586623109013E-5</v>
      </c>
      <c r="AN6" s="48">
        <f t="shared" si="0"/>
        <v>3.7551120869013869E-6</v>
      </c>
      <c r="AO6" s="48">
        <f t="shared" si="7"/>
        <v>0.19548323837712467</v>
      </c>
      <c r="AP6" s="48">
        <f t="shared" si="1"/>
        <v>0.31908350553228015</v>
      </c>
      <c r="AQ6" s="48">
        <f t="shared" si="1"/>
        <v>0.2604169143810412</v>
      </c>
      <c r="AR6" s="48">
        <f t="shared" si="1"/>
        <v>0.14169116259522399</v>
      </c>
      <c r="AS6" s="48">
        <f t="shared" si="1"/>
        <v>5.7819935406184332E-2</v>
      </c>
      <c r="AT6" s="48">
        <f t="shared" si="1"/>
        <v>1.8875672238929119E-2</v>
      </c>
      <c r="AU6" s="48">
        <f t="shared" si="1"/>
        <v>5.1350657284628641E-3</v>
      </c>
      <c r="AV6" s="48">
        <f t="shared" si="1"/>
        <v>1.1974097679892659E-3</v>
      </c>
      <c r="AW6" s="48">
        <f t="shared" si="1"/>
        <v>2.4431359786939604E-4</v>
      </c>
      <c r="AX6" s="48">
        <f t="shared" si="1"/>
        <v>4.4309817332992931E-5</v>
      </c>
      <c r="AY6" s="48">
        <f t="shared" si="1"/>
        <v>7.232605701380091E-6</v>
      </c>
    </row>
    <row r="7" spans="1:51">
      <c r="A7" s="48">
        <v>6</v>
      </c>
      <c r="B7" s="48">
        <f t="shared" si="8"/>
        <v>304</v>
      </c>
      <c r="C7" s="93">
        <v>44422</v>
      </c>
      <c r="D7" t="s">
        <v>18</v>
      </c>
      <c r="E7" t="s">
        <v>26</v>
      </c>
      <c r="F7" s="48">
        <f>HLOOKUP(MAX($AD7:$AN7),$AD7:$AN$310,$B7,FALSE)</f>
        <v>1</v>
      </c>
      <c r="G7" s="48">
        <f>HLOOKUP(MAX($AN7:$AY7),$AN7:$AY$310,$B7,FALSE)</f>
        <v>1</v>
      </c>
      <c r="H7" s="48">
        <f t="shared" si="2"/>
        <v>1</v>
      </c>
      <c r="I7" s="48">
        <f t="shared" si="3"/>
        <v>1</v>
      </c>
      <c r="J7" s="48">
        <f>COUNTIF('1. Data'!C:C,$D7)</f>
        <v>17</v>
      </c>
      <c r="K7" s="48">
        <f>COUNTIF($D$2:D6,$D6)</f>
        <v>1</v>
      </c>
      <c r="L7" s="48">
        <f>SUMIF('1. Data'!C:C,D7,'1. Data'!E:E)</f>
        <v>16</v>
      </c>
      <c r="M7" s="48">
        <f>SUMIF($D$2:D6,$D7,$F$2:F6)</f>
        <v>0</v>
      </c>
      <c r="N7" s="48">
        <f t="shared" si="4"/>
        <v>0.5411975852504487</v>
      </c>
      <c r="O7" s="48">
        <f>SUMIF('1. Data'!C:C,$D7,'1. Data'!F:F)</f>
        <v>26</v>
      </c>
      <c r="P7" s="48">
        <f>SUMIF($D$2:D6,$D7,$G$2:G6)</f>
        <v>0</v>
      </c>
      <c r="Q7" s="48">
        <f t="shared" si="5"/>
        <v>1.1340170940170939</v>
      </c>
      <c r="R7" s="48">
        <f>COUNTIF('1. Data'!D:D,$E7)</f>
        <v>152</v>
      </c>
      <c r="S7" s="48">
        <f>COUNTIF($E$2:E6,$E6)</f>
        <v>1</v>
      </c>
      <c r="T7" s="48">
        <f>SUMIF('1. Data'!D:D,E7,'1. Data'!F:F)</f>
        <v>159</v>
      </c>
      <c r="U7" s="48">
        <f>SUMIF($E$2:E6,$E7,$G$2:G6)</f>
        <v>0</v>
      </c>
      <c r="V7" s="48">
        <f t="shared" si="9"/>
        <v>0.81587655180415364</v>
      </c>
      <c r="W7" s="48">
        <f>SUMIF('1. Data'!D:D,$E7,'1. Data'!E:E)</f>
        <v>285</v>
      </c>
      <c r="X7" s="48">
        <f>SUMIF($E$2:E6,E7,$F$2:F6)</f>
        <v>0</v>
      </c>
      <c r="Y7" s="48">
        <f t="shared" si="10"/>
        <v>1.1341272926204256</v>
      </c>
      <c r="Z7" s="92">
        <f>AVERAGE('1. Data'!E:E,$F$2:F6)</f>
        <v>1.6424479951763642</v>
      </c>
      <c r="AA7" s="92">
        <f>IF(ISERROR(AVERAGE('1. Data'!F:F,$G$2:G6)),0,AVERAGE('1. Data'!F:F,$G$2:G6))</f>
        <v>1.273741332529394</v>
      </c>
      <c r="AB7" s="48">
        <f t="shared" si="11"/>
        <v>1.0081131489959338</v>
      </c>
      <c r="AC7" s="48">
        <f t="shared" si="12"/>
        <v>1.1784883526059997</v>
      </c>
      <c r="AD7" s="48">
        <f t="shared" si="6"/>
        <v>0.36490685527422634</v>
      </c>
      <c r="AE7" s="48">
        <f t="shared" si="0"/>
        <v>0.36786739896070375</v>
      </c>
      <c r="AF7" s="48">
        <f t="shared" si="0"/>
        <v>0.1854259809896093</v>
      </c>
      <c r="AG7" s="48">
        <f t="shared" si="0"/>
        <v>6.231012320036506E-2</v>
      </c>
      <c r="AH7" s="48">
        <f t="shared" si="0"/>
        <v>1.5703913628461155E-2</v>
      </c>
      <c r="AI7" s="48">
        <f t="shared" si="0"/>
        <v>3.1662643639096284E-3</v>
      </c>
      <c r="AJ7" s="48">
        <f t="shared" si="0"/>
        <v>5.3199212307575685E-4</v>
      </c>
      <c r="AK7" s="48">
        <f t="shared" si="0"/>
        <v>7.6615464919276374E-5</v>
      </c>
      <c r="AL7" s="48">
        <f t="shared" si="0"/>
        <v>9.6546322001948631E-6</v>
      </c>
      <c r="AM7" s="48">
        <f t="shared" si="0"/>
        <v>1.0814401855262219E-6</v>
      </c>
      <c r="AN7" s="48">
        <f t="shared" si="0"/>
        <v>1.0902140708815852E-7</v>
      </c>
      <c r="AO7" s="48">
        <f t="shared" si="7"/>
        <v>0.30774358696045695</v>
      </c>
      <c r="AP7" s="48">
        <f t="shared" si="1"/>
        <v>0.3626722328220901</v>
      </c>
      <c r="AQ7" s="48">
        <f t="shared" si="1"/>
        <v>0.21370250109722233</v>
      </c>
      <c r="AR7" s="48">
        <f t="shared" si="1"/>
        <v>8.3948636155282419E-2</v>
      </c>
      <c r="AS7" s="48">
        <f t="shared" si="1"/>
        <v>2.4733122481539829E-2</v>
      </c>
      <c r="AT7" s="48">
        <f t="shared" si="1"/>
        <v>5.8295393536144562E-3</v>
      </c>
      <c r="AU7" s="48">
        <f t="shared" si="1"/>
        <v>1.1450073715488247E-3</v>
      </c>
      <c r="AV7" s="48">
        <f t="shared" si="1"/>
        <v>1.9276826443118599E-4</v>
      </c>
      <c r="AW7" s="48">
        <f t="shared" si="1"/>
        <v>2.8396894298028217E-5</v>
      </c>
      <c r="AX7" s="48">
        <f t="shared" si="1"/>
        <v>3.7183787978233274E-6</v>
      </c>
      <c r="AY7" s="48">
        <f t="shared" si="1"/>
        <v>4.3820661038118954E-7</v>
      </c>
    </row>
    <row r="8" spans="1:51">
      <c r="A8" s="48">
        <v>7</v>
      </c>
      <c r="B8" s="48">
        <f t="shared" si="8"/>
        <v>303</v>
      </c>
      <c r="C8" s="93">
        <v>44422</v>
      </c>
      <c r="D8" t="s">
        <v>13</v>
      </c>
      <c r="E8" t="s">
        <v>20</v>
      </c>
      <c r="F8" s="48">
        <f>HLOOKUP(MAX($AD8:$AN8),$AD8:$AN$310,$B8,FALSE)</f>
        <v>2</v>
      </c>
      <c r="G8" s="48">
        <f>HLOOKUP(MAX($AN8:$AY8),$AN8:$AY$310,$B8,FALSE)</f>
        <v>0</v>
      </c>
      <c r="H8" s="48">
        <f t="shared" si="2"/>
        <v>3</v>
      </c>
      <c r="I8" s="48">
        <f t="shared" si="3"/>
        <v>0</v>
      </c>
      <c r="J8" s="48">
        <f>COUNTIF('1. Data'!C:C,$D8)</f>
        <v>176</v>
      </c>
      <c r="K8" s="48">
        <f>COUNTIF($D$2:D7,$D7)</f>
        <v>1</v>
      </c>
      <c r="L8" s="48">
        <f>SUMIF('1. Data'!C:C,D8,'1. Data'!E:E)</f>
        <v>403</v>
      </c>
      <c r="M8" s="48">
        <f>SUMIF($D$2:D7,$D8,$F$2:F7)</f>
        <v>0</v>
      </c>
      <c r="N8" s="48">
        <f t="shared" si="4"/>
        <v>1.38640895079489</v>
      </c>
      <c r="O8" s="48">
        <f>SUMIF('1. Data'!C:C,$D8,'1. Data'!F:F)</f>
        <v>163</v>
      </c>
      <c r="P8" s="48">
        <f>SUMIF($D$2:D7,$D8,$G$2:G7)</f>
        <v>0</v>
      </c>
      <c r="Q8" s="48">
        <f t="shared" si="5"/>
        <v>0.72303817369472279</v>
      </c>
      <c r="R8" s="48">
        <f>COUNTIF('1. Data'!D:D,$E8)</f>
        <v>166</v>
      </c>
      <c r="S8" s="48">
        <f>COUNTIF($E$2:E7,$E7)</f>
        <v>1</v>
      </c>
      <c r="T8" s="48">
        <f>SUMIF('1. Data'!D:D,E8,'1. Data'!F:F)</f>
        <v>175</v>
      </c>
      <c r="U8" s="48">
        <f>SUMIF($E$2:E7,$E8,$G$2:G7)</f>
        <v>0</v>
      </c>
      <c r="V8" s="48">
        <f t="shared" si="9"/>
        <v>0.82275109034179628</v>
      </c>
      <c r="W8" s="48">
        <f>SUMIF('1. Data'!D:D,$E8,'1. Data'!E:E)</f>
        <v>274</v>
      </c>
      <c r="X8" s="48">
        <f>SUMIF($E$2:E7,E8,$F$2:F7)</f>
        <v>0</v>
      </c>
      <c r="Y8" s="48">
        <f t="shared" si="10"/>
        <v>0.99906481769439648</v>
      </c>
      <c r="Z8" s="92">
        <f>AVERAGE('1. Data'!E:E,$F$2:F7)</f>
        <v>1.6422543701024714</v>
      </c>
      <c r="AA8" s="92">
        <f>IF(ISERROR(AVERAGE('1. Data'!F:F,$G$2:G7)),0,AVERAGE('1. Data'!F:F,$G$2:G7))</f>
        <v>1.2736588306208558</v>
      </c>
      <c r="AB8" s="48">
        <f t="shared" si="11"/>
        <v>2.274706901304191</v>
      </c>
      <c r="AC8" s="48">
        <f t="shared" si="12"/>
        <v>0.75767473291363152</v>
      </c>
      <c r="AD8" s="48">
        <f t="shared" si="6"/>
        <v>0.10282704249099246</v>
      </c>
      <c r="AE8" s="48">
        <f t="shared" si="0"/>
        <v>0.23390138319495979</v>
      </c>
      <c r="AF8" s="48">
        <f t="shared" si="0"/>
        <v>0.2660285452890857</v>
      </c>
      <c r="AG8" s="48">
        <f t="shared" si="0"/>
        <v>0.20171232263766589</v>
      </c>
      <c r="AH8" s="48">
        <f t="shared" si="0"/>
        <v>0.11470910309549905</v>
      </c>
      <c r="AI8" s="48">
        <f t="shared" si="0"/>
        <v>5.2185917690749137E-2</v>
      </c>
      <c r="AJ8" s="48">
        <f t="shared" si="0"/>
        <v>1.9784611187006584E-2</v>
      </c>
      <c r="AK8" s="48">
        <f t="shared" si="0"/>
        <v>6.4291702295291462E-3</v>
      </c>
      <c r="AL8" s="48">
        <f t="shared" si="0"/>
        <v>1.8280597363461741E-3</v>
      </c>
      <c r="AM8" s="48">
        <f t="shared" si="0"/>
        <v>4.6203334425143951E-4</v>
      </c>
      <c r="AN8" s="48">
        <f t="shared" si="0"/>
        <v>1.0509904368014054E-4</v>
      </c>
      <c r="AO8" s="48">
        <f t="shared" si="7"/>
        <v>0.4687551416456448</v>
      </c>
      <c r="AP8" s="48">
        <f t="shared" si="1"/>
        <v>0.35516392674825542</v>
      </c>
      <c r="AQ8" s="48">
        <f t="shared" si="1"/>
        <v>0.13454936666977049</v>
      </c>
      <c r="AR8" s="48">
        <f t="shared" si="1"/>
        <v>3.3981551818405557E-2</v>
      </c>
      <c r="AS8" s="48">
        <f t="shared" si="1"/>
        <v>6.4367407995002887E-3</v>
      </c>
      <c r="AT8" s="48">
        <f t="shared" si="1"/>
        <v>9.7539117321913146E-4</v>
      </c>
      <c r="AU8" s="48">
        <f t="shared" si="1"/>
        <v>1.231715411091865E-4</v>
      </c>
      <c r="AV8" s="48">
        <f t="shared" si="1"/>
        <v>1.3331994930351916E-5</v>
      </c>
      <c r="AW8" s="48">
        <f t="shared" si="1"/>
        <v>1.2626644622575298E-6</v>
      </c>
      <c r="AX8" s="48">
        <f t="shared" si="1"/>
        <v>1.0629877324450101E-7</v>
      </c>
      <c r="AY8" s="48">
        <f t="shared" si="1"/>
        <v>8.0539894627073881E-9</v>
      </c>
    </row>
    <row r="9" spans="1:51">
      <c r="A9" s="48">
        <v>8</v>
      </c>
      <c r="B9" s="48">
        <f t="shared" si="8"/>
        <v>302</v>
      </c>
      <c r="C9" s="93">
        <v>44423</v>
      </c>
      <c r="D9" t="s">
        <v>25</v>
      </c>
      <c r="E9" t="s">
        <v>35</v>
      </c>
      <c r="F9" s="48">
        <f>HLOOKUP(MAX($AD9:$AN9),$AD9:$AN$310,$B9,FALSE)</f>
        <v>1</v>
      </c>
      <c r="G9" s="48">
        <f>HLOOKUP(MAX($AN9:$AY9),$AN9:$AY$310,$B9,FALSE)</f>
        <v>1</v>
      </c>
      <c r="H9" s="48">
        <f t="shared" si="2"/>
        <v>1</v>
      </c>
      <c r="I9" s="48">
        <f t="shared" si="3"/>
        <v>1</v>
      </c>
      <c r="J9" s="48">
        <f>COUNTIF('1. Data'!C:C,$D9)</f>
        <v>170</v>
      </c>
      <c r="K9" s="48">
        <f>COUNTIF($D$2:D8,$D8)</f>
        <v>1</v>
      </c>
      <c r="L9" s="48">
        <f>SUMIF('1. Data'!C:C,D9,'1. Data'!E:E)</f>
        <v>254</v>
      </c>
      <c r="M9" s="48">
        <f>SUMIF($D$2:D8,$D9,$F$2:F8)</f>
        <v>0</v>
      </c>
      <c r="N9" s="48">
        <f t="shared" si="4"/>
        <v>0.90441691582959727</v>
      </c>
      <c r="O9" s="48">
        <f>SUMIF('1. Data'!C:C,$D9,'1. Data'!F:F)</f>
        <v>198</v>
      </c>
      <c r="P9" s="48">
        <f>SUMIF($D$2:D8,$D9,$G$2:G8)</f>
        <v>0</v>
      </c>
      <c r="Q9" s="48">
        <f t="shared" si="5"/>
        <v>0.90938301741101457</v>
      </c>
      <c r="R9" s="48">
        <f>COUNTIF('1. Data'!D:D,$E9)</f>
        <v>48</v>
      </c>
      <c r="S9" s="48">
        <f>COUNTIF($E$2:E8,$E8)</f>
        <v>1</v>
      </c>
      <c r="T9" s="48">
        <f>SUMIF('1. Data'!D:D,E9,'1. Data'!F:F)</f>
        <v>79</v>
      </c>
      <c r="U9" s="48">
        <f>SUMIF($E$2:E8,$E9,$G$2:G8)</f>
        <v>0</v>
      </c>
      <c r="V9" s="48">
        <f t="shared" si="9"/>
        <v>1.2662188396418672</v>
      </c>
      <c r="W9" s="48">
        <f>SUMIF('1. Data'!D:D,$E9,'1. Data'!E:E)</f>
        <v>68</v>
      </c>
      <c r="X9" s="48">
        <f>SUMIF($E$2:E8,E9,$F$2:F8)</f>
        <v>0</v>
      </c>
      <c r="Y9" s="48">
        <f t="shared" si="10"/>
        <v>0.84497508414483014</v>
      </c>
      <c r="Z9" s="92">
        <f>AVERAGE('1. Data'!E:E,$F$2:F8)</f>
        <v>1.6423621572762881</v>
      </c>
      <c r="AA9" s="92">
        <f>IF(ISERROR(AVERAGE('1. Data'!F:F,$G$2:G8)),0,AVERAGE('1. Data'!F:F,$G$2:G8))</f>
        <v>1.273275082856282</v>
      </c>
      <c r="AB9" s="48">
        <f t="shared" si="11"/>
        <v>1.2551091893145432</v>
      </c>
      <c r="AC9" s="48">
        <f t="shared" si="12"/>
        <v>1.4661481301116359</v>
      </c>
      <c r="AD9" s="48">
        <f t="shared" si="6"/>
        <v>0.28504472268731207</v>
      </c>
      <c r="AE9" s="48">
        <f t="shared" si="0"/>
        <v>0.35776225081046104</v>
      </c>
      <c r="AF9" s="48">
        <f t="shared" si="0"/>
        <v>0.22451534429103207</v>
      </c>
      <c r="AG9" s="48">
        <f t="shared" si="0"/>
        <v>9.3930423920597625E-2</v>
      </c>
      <c r="AH9" s="48">
        <f t="shared" si="0"/>
        <v>2.9473234554738166E-2</v>
      </c>
      <c r="AI9" s="48">
        <f t="shared" si="0"/>
        <v>7.3984255056949539E-3</v>
      </c>
      <c r="AJ9" s="48">
        <f t="shared" si="0"/>
        <v>1.5476386397761395E-3</v>
      </c>
      <c r="AK9" s="48">
        <f t="shared" si="0"/>
        <v>2.7749363978875601E-4</v>
      </c>
      <c r="AL9" s="48">
        <f t="shared" si="0"/>
        <v>4.3535602159400924E-5</v>
      </c>
      <c r="AM9" s="48">
        <f t="shared" si="0"/>
        <v>6.0713260369562458E-6</v>
      </c>
      <c r="AN9" s="48">
        <f t="shared" si="0"/>
        <v>7.6201771003084274E-7</v>
      </c>
      <c r="AO9" s="48">
        <f t="shared" si="7"/>
        <v>0.23081283612272954</v>
      </c>
      <c r="AP9" s="48">
        <f t="shared" si="1"/>
        <v>0.33840580808710335</v>
      </c>
      <c r="AQ9" s="48">
        <f t="shared" si="1"/>
        <v>0.24807652137291192</v>
      </c>
      <c r="AR9" s="48">
        <f t="shared" si="1"/>
        <v>0.121238975978498</v>
      </c>
      <c r="AS9" s="48">
        <f t="shared" si="1"/>
        <v>4.4438574481881113E-2</v>
      </c>
      <c r="AT9" s="48">
        <f t="shared" si="1"/>
        <v>1.303070657628733E-2</v>
      </c>
      <c r="AU9" s="48">
        <f t="shared" si="1"/>
        <v>3.1841576801428435E-3</v>
      </c>
      <c r="AV9" s="48">
        <f t="shared" si="1"/>
        <v>6.6692097553171985E-4</v>
      </c>
      <c r="AW9" s="48">
        <f t="shared" si="1"/>
        <v>1.2222561765100722E-4</v>
      </c>
      <c r="AX9" s="48">
        <f t="shared" si="1"/>
        <v>1.9911206752307091E-5</v>
      </c>
      <c r="AY9" s="48">
        <f t="shared" si="1"/>
        <v>2.9192778548161201E-6</v>
      </c>
    </row>
    <row r="10" spans="1:51">
      <c r="A10" s="48">
        <v>9</v>
      </c>
      <c r="B10" s="48">
        <f t="shared" si="8"/>
        <v>301</v>
      </c>
      <c r="C10" s="93">
        <v>44423</v>
      </c>
      <c r="D10" t="s">
        <v>11</v>
      </c>
      <c r="E10" t="s">
        <v>21</v>
      </c>
      <c r="F10" s="48">
        <f>HLOOKUP(MAX($AD10:$AN10),$AD10:$AN$310,$B10,FALSE)</f>
        <v>1</v>
      </c>
      <c r="G10" s="48">
        <f>HLOOKUP(MAX($AN10:$AY10),$AN10:$AY$310,$B10,FALSE)</f>
        <v>1</v>
      </c>
      <c r="H10" s="48">
        <f t="shared" si="2"/>
        <v>1</v>
      </c>
      <c r="I10" s="48">
        <f t="shared" si="3"/>
        <v>1</v>
      </c>
      <c r="J10" s="48">
        <f>COUNTIF('1. Data'!C:C,$D10)</f>
        <v>167</v>
      </c>
      <c r="K10" s="48">
        <f>COUNTIF($D$2:D9,$D9)</f>
        <v>1</v>
      </c>
      <c r="L10" s="48">
        <f>SUMIF('1. Data'!C:C,D10,'1. Data'!E:E)</f>
        <v>200</v>
      </c>
      <c r="M10" s="48">
        <f>SUMIF($D$2:D9,$D10,$F$2:F9)</f>
        <v>0</v>
      </c>
      <c r="N10" s="48">
        <f t="shared" si="4"/>
        <v>0.72494148062746744</v>
      </c>
      <c r="O10" s="48">
        <f>SUMIF('1. Data'!C:C,$D10,'1. Data'!F:F)</f>
        <v>226</v>
      </c>
      <c r="P10" s="48">
        <f>SUMIF($D$2:D9,$D10,$G$2:G9)</f>
        <v>0</v>
      </c>
      <c r="Q10" s="48">
        <f t="shared" si="5"/>
        <v>1.0565863440242433</v>
      </c>
      <c r="R10" s="48">
        <f>COUNTIF('1. Data'!D:D,$E10)</f>
        <v>149</v>
      </c>
      <c r="S10" s="48">
        <f>COUNTIF($E$2:E9,$E9)</f>
        <v>1</v>
      </c>
      <c r="T10" s="48">
        <f>SUMIF('1. Data'!D:D,E10,'1. Data'!F:F)</f>
        <v>176</v>
      </c>
      <c r="U10" s="48">
        <f>SUMIF($E$2:E9,$E10,$G$2:G9)</f>
        <v>0</v>
      </c>
      <c r="V10" s="48">
        <f t="shared" si="9"/>
        <v>0.92156769970822494</v>
      </c>
      <c r="W10" s="48">
        <f>SUMIF('1. Data'!D:D,$E10,'1. Data'!E:E)</f>
        <v>246</v>
      </c>
      <c r="X10" s="48">
        <f>SUMIF($E$2:E9,E10,$F$2:F9)</f>
        <v>0</v>
      </c>
      <c r="Y10" s="48">
        <f t="shared" si="10"/>
        <v>0.99867938371239906</v>
      </c>
      <c r="Z10" s="92">
        <f>AVERAGE('1. Data'!E:E,$F$2:F9)</f>
        <v>1.6421686746987951</v>
      </c>
      <c r="AA10" s="92">
        <f>IF(ISERROR(AVERAGE('1. Data'!F:F,$G$2:G9)),0,AVERAGE('1. Data'!F:F,$G$2:G9))</f>
        <v>1.2731927710843374</v>
      </c>
      <c r="AB10" s="48">
        <f t="shared" si="11"/>
        <v>1.1889040282290464</v>
      </c>
      <c r="AC10" s="48">
        <f t="shared" si="12"/>
        <v>1.2397279769884455</v>
      </c>
      <c r="AD10" s="48">
        <f t="shared" si="6"/>
        <v>0.30455486475932375</v>
      </c>
      <c r="AE10" s="48">
        <f t="shared" si="0"/>
        <v>0.36208650552911248</v>
      </c>
      <c r="AF10" s="48">
        <f t="shared" si="0"/>
        <v>0.21524305249547035</v>
      </c>
      <c r="AG10" s="48">
        <f t="shared" si="0"/>
        <v>8.5301110720060275E-2</v>
      </c>
      <c r="AH10" s="48">
        <f t="shared" si="0"/>
        <v>2.5353708536872889E-2</v>
      </c>
      <c r="AI10" s="48">
        <f t="shared" si="0"/>
        <v>6.0286252420066657E-3</v>
      </c>
      <c r="AJ10" s="48">
        <f t="shared" si="0"/>
        <v>1.1945761391508379E-3</v>
      </c>
      <c r="AK10" s="48">
        <f t="shared" si="0"/>
        <v>2.0289091198039081E-4</v>
      </c>
      <c r="AL10" s="48">
        <f t="shared" si="0"/>
        <v>3.0152227818068909E-5</v>
      </c>
      <c r="AM10" s="48">
        <f t="shared" si="0"/>
        <v>3.983122790331349E-6</v>
      </c>
      <c r="AN10" s="48">
        <f t="shared" si="0"/>
        <v>4.7355507303558606E-7</v>
      </c>
      <c r="AO10" s="48">
        <f t="shared" si="7"/>
        <v>0.28946294781319404</v>
      </c>
      <c r="AP10" s="48">
        <f t="shared" si="1"/>
        <v>0.35885531470556298</v>
      </c>
      <c r="AQ10" s="48">
        <f t="shared" si="1"/>
        <v>0.22244148666573982</v>
      </c>
      <c r="AR10" s="48">
        <f t="shared" si="1"/>
        <v>9.1922311420806674E-2</v>
      </c>
      <c r="AS10" s="48">
        <f t="shared" si="1"/>
        <v>2.8489665294454621E-2</v>
      </c>
      <c r="AT10" s="48">
        <f t="shared" si="1"/>
        <v>7.0638870241144305E-3</v>
      </c>
      <c r="AU10" s="48">
        <f t="shared" si="1"/>
        <v>1.4595497283467205E-3</v>
      </c>
      <c r="AV10" s="48">
        <f t="shared" si="1"/>
        <v>2.5849209029104491E-4</v>
      </c>
      <c r="AW10" s="48">
        <f t="shared" si="1"/>
        <v>4.0057484520503891E-5</v>
      </c>
      <c r="AX10" s="48">
        <f t="shared" si="1"/>
        <v>5.5178204719833554E-6</v>
      </c>
      <c r="AY10" s="48">
        <f t="shared" si="1"/>
        <v>6.8405964111173611E-7</v>
      </c>
    </row>
    <row r="11" spans="1:51">
      <c r="A11" s="48">
        <v>10</v>
      </c>
      <c r="B11" s="48">
        <f t="shared" si="8"/>
        <v>300</v>
      </c>
      <c r="C11" s="93">
        <v>44428</v>
      </c>
      <c r="D11" t="s">
        <v>35</v>
      </c>
      <c r="E11" t="s">
        <v>23</v>
      </c>
      <c r="F11" s="48">
        <f>HLOOKUP(MAX($AD11:$AN11),$AD11:$AN$310,$B11,FALSE)</f>
        <v>2</v>
      </c>
      <c r="G11" s="48">
        <f>HLOOKUP(MAX($AN11:$AY11),$AN11:$AY$310,$B11,FALSE)</f>
        <v>1</v>
      </c>
      <c r="H11" s="48">
        <f t="shared" si="2"/>
        <v>3</v>
      </c>
      <c r="I11" s="48">
        <f t="shared" si="3"/>
        <v>0</v>
      </c>
      <c r="J11" s="48">
        <f>COUNTIF('1. Data'!C:C,$D11)</f>
        <v>47</v>
      </c>
      <c r="K11" s="48">
        <f>COUNTIF($D$2:D10,$D10)</f>
        <v>1</v>
      </c>
      <c r="L11" s="48">
        <f>SUMIF('1. Data'!C:C,D11,'1. Data'!E:E)</f>
        <v>94</v>
      </c>
      <c r="M11" s="48">
        <f>SUMIF($D$2:D10,$D11,$F$2:F10)</f>
        <v>0</v>
      </c>
      <c r="N11" s="48">
        <f t="shared" si="4"/>
        <v>1.1926691729323309</v>
      </c>
      <c r="O11" s="48">
        <f>SUMIF('1. Data'!C:C,$D11,'1. Data'!F:F)</f>
        <v>49</v>
      </c>
      <c r="P11" s="48">
        <f>SUMIF($D$2:D10,$D11,$G$2:G10)</f>
        <v>0</v>
      </c>
      <c r="Q11" s="48">
        <f t="shared" si="5"/>
        <v>0.8018418874172184</v>
      </c>
      <c r="R11" s="48">
        <f>COUNTIF('1. Data'!D:D,$E11)</f>
        <v>170</v>
      </c>
      <c r="S11" s="48">
        <f>COUNTIF($E$2:E10,$E10)</f>
        <v>1</v>
      </c>
      <c r="T11" s="48">
        <f>SUMIF('1. Data'!D:D,E11,'1. Data'!F:F)</f>
        <v>224</v>
      </c>
      <c r="U11" s="48">
        <f>SUMIF($E$2:E10,$E11,$G$2:G10)</f>
        <v>0</v>
      </c>
      <c r="V11" s="48">
        <f t="shared" si="9"/>
        <v>1.0289299407459043</v>
      </c>
      <c r="W11" s="48">
        <f>SUMIF('1. Data'!D:D,$E11,'1. Data'!E:E)</f>
        <v>316</v>
      </c>
      <c r="X11" s="48">
        <f>SUMIF($E$2:E10,E11,$F$2:F10)</f>
        <v>0</v>
      </c>
      <c r="Y11" s="48">
        <f t="shared" si="10"/>
        <v>1.1254451919271864</v>
      </c>
      <c r="Z11" s="92">
        <f>AVERAGE('1. Data'!E:E,$F$2:F10)</f>
        <v>1.6419753086419753</v>
      </c>
      <c r="AA11" s="92">
        <f>IF(ISERROR(AVERAGE('1. Data'!F:F,$G$2:G10)),0,AVERAGE('1. Data'!F:F,$G$2:G10))</f>
        <v>1.2731105088828667</v>
      </c>
      <c r="AB11" s="48">
        <f t="shared" si="11"/>
        <v>2.2039968341907401</v>
      </c>
      <c r="AC11" s="48">
        <f t="shared" si="12"/>
        <v>1.0503659811781105</v>
      </c>
      <c r="AD11" s="48">
        <f t="shared" si="6"/>
        <v>0.1103611803553257</v>
      </c>
      <c r="AE11" s="48">
        <f t="shared" si="0"/>
        <v>0.24323569212069118</v>
      </c>
      <c r="AF11" s="48">
        <f t="shared" si="0"/>
        <v>0.26804534769809851</v>
      </c>
      <c r="AG11" s="48">
        <f t="shared" si="0"/>
        <v>0.19692369924872175</v>
      </c>
      <c r="AH11" s="48">
        <f t="shared" si="0"/>
        <v>0.10850480243032805</v>
      </c>
      <c r="AI11" s="48">
        <f t="shared" si="0"/>
        <v>4.7828848210186937E-2</v>
      </c>
      <c r="AJ11" s="48">
        <f t="shared" si="0"/>
        <v>1.7569105006373594E-2</v>
      </c>
      <c r="AK11" s="48">
        <f t="shared" si="0"/>
        <v>5.5317502590874392E-3</v>
      </c>
      <c r="AL11" s="48">
        <f t="shared" si="0"/>
        <v>1.5239950073203154E-3</v>
      </c>
      <c r="AM11" s="48">
        <f t="shared" si="0"/>
        <v>3.7320890793960786E-4</v>
      </c>
      <c r="AN11" s="48">
        <f t="shared" si="0"/>
        <v>8.2255125159067874E-5</v>
      </c>
      <c r="AO11" s="48">
        <f t="shared" si="7"/>
        <v>0.34980970191433153</v>
      </c>
      <c r="AP11" s="48">
        <f t="shared" si="1"/>
        <v>0.36742821077686916</v>
      </c>
      <c r="AQ11" s="48">
        <f t="shared" si="1"/>
        <v>0.1929670465625819</v>
      </c>
      <c r="AR11" s="48">
        <f t="shared" si="1"/>
        <v>6.7562007065916169E-2</v>
      </c>
      <c r="AS11" s="48">
        <f t="shared" si="1"/>
        <v>1.7741208460538362E-2</v>
      </c>
      <c r="AT11" s="48">
        <f t="shared" si="1"/>
        <v>3.7269523663877565E-3</v>
      </c>
      <c r="AU11" s="48">
        <f t="shared" si="1"/>
        <v>6.5244399652082577E-4</v>
      </c>
      <c r="AV11" s="48">
        <f t="shared" si="1"/>
        <v>9.7900711224195146E-5</v>
      </c>
      <c r="AW11" s="48">
        <f t="shared" si="1"/>
        <v>1.2853947075379526E-5</v>
      </c>
      <c r="AX11" s="48">
        <f t="shared" si="1"/>
        <v>1.5001498590936151E-6</v>
      </c>
      <c r="AY11" s="48">
        <f t="shared" si="1"/>
        <v>1.5757063786610676E-7</v>
      </c>
    </row>
    <row r="12" spans="1:51">
      <c r="A12" s="48">
        <v>11</v>
      </c>
      <c r="B12" s="48">
        <f t="shared" si="8"/>
        <v>299</v>
      </c>
      <c r="C12" s="93">
        <v>44429</v>
      </c>
      <c r="D12" t="s">
        <v>20</v>
      </c>
      <c r="E12" t="s">
        <v>28</v>
      </c>
      <c r="F12" s="48">
        <f>HLOOKUP(MAX($AD12:$AN12),$AD12:$AN$310,$B12,FALSE)</f>
        <v>1</v>
      </c>
      <c r="G12" s="48">
        <f>HLOOKUP(MAX($AN12:$AY12),$AN12:$AY$310,$B12,FALSE)</f>
        <v>1</v>
      </c>
      <c r="H12" s="48">
        <f t="shared" si="2"/>
        <v>1</v>
      </c>
      <c r="I12" s="48">
        <f t="shared" si="3"/>
        <v>1</v>
      </c>
      <c r="J12" s="48">
        <f>COUNTIF('1. Data'!C:C,$D12)</f>
        <v>168</v>
      </c>
      <c r="K12" s="48">
        <f>COUNTIF($D$2:D11,$D11)</f>
        <v>1</v>
      </c>
      <c r="L12" s="48">
        <f>SUMIF('1. Data'!C:C,D12,'1. Data'!E:E)</f>
        <v>258</v>
      </c>
      <c r="M12" s="48">
        <f>SUMIF($D$2:D11,$D12,$F$2:F11)</f>
        <v>0</v>
      </c>
      <c r="N12" s="48">
        <f t="shared" si="4"/>
        <v>0.92968938978950966</v>
      </c>
      <c r="O12" s="48">
        <f>SUMIF('1. Data'!C:C,$D12,'1. Data'!F:F)</f>
        <v>234</v>
      </c>
      <c r="P12" s="48">
        <f>SUMIF($D$2:D11,$D12,$G$2:G11)</f>
        <v>0</v>
      </c>
      <c r="Q12" s="48">
        <f t="shared" si="5"/>
        <v>1.0876548374774906</v>
      </c>
      <c r="R12" s="48">
        <f>COUNTIF('1. Data'!D:D,$E12)</f>
        <v>136</v>
      </c>
      <c r="S12" s="48">
        <f>COUNTIF($E$2:E11,$E11)</f>
        <v>1</v>
      </c>
      <c r="T12" s="48">
        <f>SUMIF('1. Data'!D:D,E12,'1. Data'!F:F)</f>
        <v>138</v>
      </c>
      <c r="U12" s="48">
        <f>SUMIF($E$2:E11,$E12,$G$2:G11)</f>
        <v>0</v>
      </c>
      <c r="V12" s="48">
        <f t="shared" si="9"/>
        <v>0.791262278359537</v>
      </c>
      <c r="W12" s="48">
        <f>SUMIF('1. Data'!D:D,$E12,'1. Data'!E:E)</f>
        <v>217</v>
      </c>
      <c r="X12" s="48">
        <f>SUMIF($E$2:E11,E12,$F$2:F11)</f>
        <v>0</v>
      </c>
      <c r="Y12" s="48">
        <f t="shared" si="10"/>
        <v>0.96459285327195965</v>
      </c>
      <c r="Z12" s="92">
        <f>AVERAGE('1. Data'!E:E,$F$2:F11)</f>
        <v>1.6420830824804336</v>
      </c>
      <c r="AA12" s="92">
        <f>IF(ISERROR(AVERAGE('1. Data'!F:F,$G$2:G11)),0,AVERAGE('1. Data'!F:F,$G$2:G11))</f>
        <v>1.2730282962071042</v>
      </c>
      <c r="AB12" s="48">
        <f t="shared" si="11"/>
        <v>1.4725737049950627</v>
      </c>
      <c r="AC12" s="48">
        <f t="shared" si="12"/>
        <v>1.0955939238824359</v>
      </c>
      <c r="AD12" s="48">
        <f t="shared" si="6"/>
        <v>0.22933448567243717</v>
      </c>
      <c r="AE12" s="48">
        <f t="shared" si="0"/>
        <v>0.33771193324979792</v>
      </c>
      <c r="AF12" s="48">
        <f t="shared" si="0"/>
        <v>0.24865285638335013</v>
      </c>
      <c r="AG12" s="48">
        <f t="shared" si="0"/>
        <v>0.12205321932734507</v>
      </c>
      <c r="AH12" s="48">
        <f t="shared" si="0"/>
        <v>4.4933090347860874E-2</v>
      </c>
      <c r="AI12" s="48">
        <f t="shared" si="0"/>
        <v>1.3233457466085461E-2</v>
      </c>
      <c r="AJ12" s="48">
        <f t="shared" si="0"/>
        <v>3.2478735817880115E-3</v>
      </c>
      <c r="AK12" s="48">
        <f t="shared" si="0"/>
        <v>6.8324760481273548E-4</v>
      </c>
      <c r="AL12" s="48">
        <f t="shared" si="0"/>
        <v>1.2576655710601166E-4</v>
      </c>
      <c r="AM12" s="48">
        <f t="shared" si="0"/>
        <v>2.0577836106896981E-5</v>
      </c>
      <c r="AN12" s="48">
        <f t="shared" si="0"/>
        <v>3.0302380356714416E-6</v>
      </c>
      <c r="AO12" s="48">
        <f t="shared" si="7"/>
        <v>0.33434097487842412</v>
      </c>
      <c r="AP12" s="48">
        <f t="shared" si="1"/>
        <v>0.3663019405817316</v>
      </c>
      <c r="AQ12" s="48">
        <f t="shared" si="1"/>
        <v>0.20065909020384509</v>
      </c>
      <c r="AR12" s="48">
        <f t="shared" si="1"/>
        <v>7.3280293333036789E-2</v>
      </c>
      <c r="AS12" s="48">
        <f t="shared" si="1"/>
        <v>2.0071361028999417E-2</v>
      </c>
      <c r="AT12" s="48">
        <f t="shared" si="1"/>
        <v>4.3980122374844971E-3</v>
      </c>
      <c r="AU12" s="48">
        <f t="shared" si="1"/>
        <v>8.030725807581016E-4</v>
      </c>
      <c r="AV12" s="48">
        <f t="shared" si="1"/>
        <v>1.2569163427359492E-4</v>
      </c>
      <c r="AW12" s="48">
        <f t="shared" si="1"/>
        <v>1.7213373849125427E-5</v>
      </c>
      <c r="AX12" s="48">
        <f t="shared" si="1"/>
        <v>2.0954297554020729E-6</v>
      </c>
      <c r="AY12" s="48">
        <f t="shared" si="1"/>
        <v>2.2957401079409672E-7</v>
      </c>
    </row>
    <row r="13" spans="1:51">
      <c r="A13" s="48">
        <v>12</v>
      </c>
      <c r="B13" s="48">
        <f t="shared" si="8"/>
        <v>298</v>
      </c>
      <c r="C13" s="93">
        <v>44429</v>
      </c>
      <c r="D13" t="s">
        <v>26</v>
      </c>
      <c r="E13" t="s">
        <v>13</v>
      </c>
      <c r="F13" s="48">
        <f>HLOOKUP(MAX($AD13:$AN13),$AD13:$AN$310,$B13,FALSE)</f>
        <v>1</v>
      </c>
      <c r="G13" s="48">
        <f>HLOOKUP(MAX($AN13:$AY13),$AN13:$AY$310,$B13,FALSE)</f>
        <v>1</v>
      </c>
      <c r="H13" s="48">
        <f t="shared" si="2"/>
        <v>1</v>
      </c>
      <c r="I13" s="48">
        <f t="shared" si="3"/>
        <v>1</v>
      </c>
      <c r="J13" s="48">
        <f>COUNTIF('1. Data'!C:C,$D13)</f>
        <v>152</v>
      </c>
      <c r="K13" s="48">
        <f>COUNTIF($D$2:D12,$D12)</f>
        <v>1</v>
      </c>
      <c r="L13" s="48">
        <f>SUMIF('1. Data'!C:C,D13,'1. Data'!E:E)</f>
        <v>205</v>
      </c>
      <c r="M13" s="48">
        <f>SUMIF($D$2:D12,$D13,$F$2:F12)</f>
        <v>0</v>
      </c>
      <c r="N13" s="48">
        <f t="shared" si="4"/>
        <v>0.81605308301228607</v>
      </c>
      <c r="O13" s="48">
        <f>SUMIF('1. Data'!C:C,$D13,'1. Data'!F:F)</f>
        <v>205</v>
      </c>
      <c r="P13" s="48">
        <f>SUMIF($D$2:D12,$D13,$G$2:G12)</f>
        <v>0</v>
      </c>
      <c r="Q13" s="48">
        <f t="shared" si="5"/>
        <v>1.0525734328404333</v>
      </c>
      <c r="R13" s="48">
        <f>COUNTIF('1. Data'!D:D,$E13)</f>
        <v>178</v>
      </c>
      <c r="S13" s="48">
        <f>COUNTIF($E$2:E12,$E12)</f>
        <v>1</v>
      </c>
      <c r="T13" s="48">
        <f>SUMIF('1. Data'!D:D,E13,'1. Data'!F:F)</f>
        <v>322</v>
      </c>
      <c r="U13" s="48">
        <f>SUMIF($E$2:E12,$E13,$G$2:G12)</f>
        <v>0</v>
      </c>
      <c r="V13" s="48">
        <f t="shared" si="9"/>
        <v>1.4131648110728108</v>
      </c>
      <c r="W13" s="48">
        <f>SUMIF('1. Data'!D:D,$E13,'1. Data'!E:E)</f>
        <v>232</v>
      </c>
      <c r="X13" s="48">
        <f>SUMIF($E$2:E12,E13,$F$2:F12)</f>
        <v>0</v>
      </c>
      <c r="Y13" s="48">
        <f t="shared" si="10"/>
        <v>0.78938875145398846</v>
      </c>
      <c r="Z13" s="92">
        <f>AVERAGE('1. Data'!E:E,$F$2:F12)</f>
        <v>1.6418898585615407</v>
      </c>
      <c r="AA13" s="92">
        <f>IF(ISERROR(AVERAGE('1. Data'!F:F,$G$2:G12)),0,AVERAGE('1. Data'!F:F,$G$2:G12))</f>
        <v>1.2729461330123382</v>
      </c>
      <c r="AB13" s="48">
        <f t="shared" si="11"/>
        <v>1.057677738876259</v>
      </c>
      <c r="AC13" s="48">
        <f t="shared" si="12"/>
        <v>1.8934561194112822</v>
      </c>
      <c r="AD13" s="48">
        <f t="shared" si="6"/>
        <v>0.34726130611325617</v>
      </c>
      <c r="AE13" s="48">
        <f t="shared" si="0"/>
        <v>0.3672905530490852</v>
      </c>
      <c r="AF13" s="48">
        <f t="shared" si="0"/>
        <v>0.19423752082978354</v>
      </c>
      <c r="AG13" s="48">
        <f t="shared" si="0"/>
        <v>6.8480233945391905E-2</v>
      </c>
      <c r="AH13" s="48">
        <f t="shared" si="0"/>
        <v>1.8107504749269837E-2</v>
      </c>
      <c r="AI13" s="48">
        <f t="shared" si="0"/>
        <v>3.8303809359797702E-3</v>
      </c>
      <c r="AJ13" s="48">
        <f t="shared" si="0"/>
        <v>6.7521810790030165E-4</v>
      </c>
      <c r="AK13" s="48">
        <f t="shared" si="0"/>
        <v>1.0202330880175689E-4</v>
      </c>
      <c r="AL13" s="48">
        <f t="shared" si="0"/>
        <v>1.3488472820764517E-5</v>
      </c>
      <c r="AM13" s="48">
        <f t="shared" si="0"/>
        <v>1.5851619371066787E-6</v>
      </c>
      <c r="AN13" s="48">
        <f t="shared" si="0"/>
        <v>1.6765904933917007E-7</v>
      </c>
      <c r="AO13" s="48">
        <f t="shared" si="7"/>
        <v>0.15055058784516817</v>
      </c>
      <c r="AP13" s="48">
        <f t="shared" si="1"/>
        <v>0.28506093183639947</v>
      </c>
      <c r="AQ13" s="48">
        <f t="shared" si="1"/>
        <v>0.26987518289535656</v>
      </c>
      <c r="AR13" s="48">
        <f t="shared" si="1"/>
        <v>0.17033227217681729</v>
      </c>
      <c r="AS13" s="48">
        <f t="shared" si="1"/>
        <v>8.062917077160571E-2</v>
      </c>
      <c r="AT13" s="48">
        <f t="shared" si="1"/>
        <v>3.0533559360110821E-2</v>
      </c>
      <c r="AU13" s="48">
        <f t="shared" si="1"/>
        <v>9.6356591363015789E-3</v>
      </c>
      <c r="AV13" s="48">
        <f t="shared" si="1"/>
        <v>2.6063853937416358E-3</v>
      </c>
      <c r="AW13" s="48">
        <f t="shared" si="1"/>
        <v>6.1688454666553548E-4</v>
      </c>
      <c r="AX13" s="48">
        <f t="shared" si="1"/>
        <v>1.2978264665045703E-4</v>
      </c>
      <c r="AY13" s="48">
        <f t="shared" si="1"/>
        <v>2.457377464937E-5</v>
      </c>
    </row>
    <row r="14" spans="1:51">
      <c r="A14" s="48">
        <v>13</v>
      </c>
      <c r="B14" s="48">
        <f t="shared" si="8"/>
        <v>297</v>
      </c>
      <c r="C14" s="93">
        <v>44429</v>
      </c>
      <c r="D14" t="s">
        <v>21</v>
      </c>
      <c r="E14" t="s">
        <v>10</v>
      </c>
      <c r="F14" s="48">
        <f>HLOOKUP(MAX($AD14:$AN14),$AD14:$AN$310,$B14,FALSE)</f>
        <v>1</v>
      </c>
      <c r="G14" s="48">
        <f>HLOOKUP(MAX($AN14:$AY14),$AN14:$AY$310,$B14,FALSE)</f>
        <v>1</v>
      </c>
      <c r="H14" s="48">
        <f t="shared" si="2"/>
        <v>1</v>
      </c>
      <c r="I14" s="48">
        <f t="shared" si="3"/>
        <v>1</v>
      </c>
      <c r="J14" s="48">
        <f>COUNTIF('1. Data'!C:C,$D14)</f>
        <v>150</v>
      </c>
      <c r="K14" s="48">
        <f>COUNTIF($D$2:D13,$D13)</f>
        <v>1</v>
      </c>
      <c r="L14" s="48">
        <f>SUMIF('1. Data'!C:C,D14,'1. Data'!E:E)</f>
        <v>192</v>
      </c>
      <c r="M14" s="48">
        <f>SUMIF($D$2:D13,$D14,$F$2:F13)</f>
        <v>0</v>
      </c>
      <c r="N14" s="48">
        <f t="shared" si="4"/>
        <v>0.77451769220407107</v>
      </c>
      <c r="O14" s="48">
        <f>SUMIF('1. Data'!C:C,$D14,'1. Data'!F:F)</f>
        <v>200</v>
      </c>
      <c r="P14" s="48">
        <f>SUMIF($D$2:D13,$D14,$G$2:G13)</f>
        <v>0</v>
      </c>
      <c r="Q14" s="48">
        <f t="shared" si="5"/>
        <v>1.0405693705087491</v>
      </c>
      <c r="R14" s="48">
        <f>COUNTIF('1. Data'!D:D,$E14)</f>
        <v>184</v>
      </c>
      <c r="S14" s="48">
        <f>COUNTIF($E$2:E13,$E13)</f>
        <v>1</v>
      </c>
      <c r="T14" s="48">
        <f>SUMIF('1. Data'!D:D,E14,'1. Data'!F:F)</f>
        <v>244</v>
      </c>
      <c r="U14" s="48">
        <f>SUMIF($E$2:E13,$E14,$G$2:G13)</f>
        <v>0</v>
      </c>
      <c r="V14" s="48">
        <f t="shared" si="9"/>
        <v>1.0361821050547122</v>
      </c>
      <c r="W14" s="48">
        <f>SUMIF('1. Data'!D:D,$E14,'1. Data'!E:E)</f>
        <v>282</v>
      </c>
      <c r="X14" s="48">
        <f>SUMIF($E$2:E13,E14,$F$2:F13)</f>
        <v>0</v>
      </c>
      <c r="Y14" s="48">
        <f t="shared" si="10"/>
        <v>0.92850541580613044</v>
      </c>
      <c r="Z14" s="92">
        <f>AVERAGE('1. Data'!E:E,$F$2:F13)</f>
        <v>1.6416967509025271</v>
      </c>
      <c r="AA14" s="92">
        <f>IF(ISERROR(AVERAGE('1. Data'!F:F,$G$2:G13)),0,AVERAGE('1. Data'!F:F,$G$2:G13))</f>
        <v>1.2728640192539109</v>
      </c>
      <c r="AB14" s="48">
        <f t="shared" si="11"/>
        <v>1.1806161578462055</v>
      </c>
      <c r="AC14" s="48">
        <f t="shared" si="12"/>
        <v>1.3724266292115395</v>
      </c>
      <c r="AD14" s="48">
        <f t="shared" si="6"/>
        <v>0.30708946471265391</v>
      </c>
      <c r="AE14" s="48">
        <f t="shared" si="0"/>
        <v>0.36255478394410134</v>
      </c>
      <c r="AF14" s="48">
        <f t="shared" si="0"/>
        <v>0.21401901801442308</v>
      </c>
      <c r="AG14" s="48">
        <f t="shared" si="0"/>
        <v>8.4224770251401973E-2</v>
      </c>
      <c r="AH14" s="48">
        <f t="shared" si="0"/>
        <v>2.4859281162422409E-2</v>
      </c>
      <c r="AI14" s="48">
        <f t="shared" si="0"/>
        <v>5.8698538025595401E-3</v>
      </c>
      <c r="AJ14" s="48">
        <f t="shared" si="0"/>
        <v>1.1550073739161294E-3</v>
      </c>
      <c r="AK14" s="48">
        <f t="shared" si="0"/>
        <v>1.9480290972527102E-4</v>
      </c>
      <c r="AL14" s="48">
        <f t="shared" si="0"/>
        <v>2.8748432852138816E-5</v>
      </c>
      <c r="AM14" s="48">
        <f t="shared" si="0"/>
        <v>3.7712071486657574E-6</v>
      </c>
      <c r="AN14" s="48">
        <f t="shared" si="0"/>
        <v>4.4523480942999199E-7</v>
      </c>
      <c r="AO14" s="48">
        <f t="shared" si="7"/>
        <v>0.25349108373523566</v>
      </c>
      <c r="AP14" s="48">
        <f t="shared" si="1"/>
        <v>0.34789791358592959</v>
      </c>
      <c r="AQ14" s="48">
        <f t="shared" si="1"/>
        <v>0.23873218042623245</v>
      </c>
      <c r="AR14" s="48">
        <f t="shared" si="1"/>
        <v>0.10921413388889842</v>
      </c>
      <c r="AS14" s="48">
        <f t="shared" si="1"/>
        <v>3.7472096408849666E-2</v>
      </c>
      <c r="AT14" s="48">
        <f t="shared" si="1"/>
        <v>1.0285540592777464E-2</v>
      </c>
      <c r="AU14" s="48">
        <f t="shared" si="1"/>
        <v>2.3526916342273383E-3</v>
      </c>
      <c r="AV14" s="48">
        <f t="shared" si="1"/>
        <v>4.6127094987668751E-4</v>
      </c>
      <c r="AW14" s="48">
        <f t="shared" si="1"/>
        <v>7.9132566861558521E-5</v>
      </c>
      <c r="AX14" s="48">
        <f t="shared" si="1"/>
        <v>1.2067071333185054E-5</v>
      </c>
      <c r="AY14" s="48">
        <f t="shared" si="1"/>
        <v>1.6561170034258406E-6</v>
      </c>
    </row>
    <row r="15" spans="1:51">
      <c r="A15" s="48">
        <v>14</v>
      </c>
      <c r="B15" s="48">
        <f t="shared" si="8"/>
        <v>296</v>
      </c>
      <c r="C15" s="93">
        <v>44429</v>
      </c>
      <c r="D15" t="s">
        <v>15</v>
      </c>
      <c r="E15" t="s">
        <v>25</v>
      </c>
      <c r="F15" s="48">
        <f>HLOOKUP(MAX($AD15:$AN15),$AD15:$AN$310,$B15,FALSE)</f>
        <v>1</v>
      </c>
      <c r="G15" s="48">
        <f>HLOOKUP(MAX($AN15:$AY15),$AN15:$AY$310,$B15,FALSE)</f>
        <v>1</v>
      </c>
      <c r="H15" s="48">
        <f t="shared" si="2"/>
        <v>1</v>
      </c>
      <c r="I15" s="48">
        <f t="shared" si="3"/>
        <v>1</v>
      </c>
      <c r="J15" s="48">
        <f>COUNTIF('1. Data'!C:C,$D15)</f>
        <v>34</v>
      </c>
      <c r="K15" s="48">
        <f>COUNTIF($D$2:D14,$D14)</f>
        <v>1</v>
      </c>
      <c r="L15" s="48">
        <f>SUMIF('1. Data'!C:C,D15,'1. Data'!E:E)</f>
        <v>41</v>
      </c>
      <c r="M15" s="48">
        <f>SUMIF($D$2:D14,$D15,$F$2:F14)</f>
        <v>0</v>
      </c>
      <c r="N15" s="48">
        <f t="shared" si="4"/>
        <v>0.71363136680102601</v>
      </c>
      <c r="O15" s="48">
        <f>SUMIF('1. Data'!C:C,$D15,'1. Data'!F:F)</f>
        <v>63</v>
      </c>
      <c r="P15" s="48">
        <f>SUMIF($D$2:D14,$D15,$G$2:G14)</f>
        <v>0</v>
      </c>
      <c r="Q15" s="48">
        <f t="shared" si="5"/>
        <v>1.4142249527410207</v>
      </c>
      <c r="R15" s="48">
        <f>COUNTIF('1. Data'!D:D,$E15)</f>
        <v>170</v>
      </c>
      <c r="S15" s="48">
        <f>COUNTIF($E$2:E14,$E14)</f>
        <v>1</v>
      </c>
      <c r="T15" s="48">
        <f>SUMIF('1. Data'!D:D,E15,'1. Data'!F:F)</f>
        <v>194</v>
      </c>
      <c r="U15" s="48">
        <f>SUMIF($E$2:E14,$E15,$G$2:G14)</f>
        <v>0</v>
      </c>
      <c r="V15" s="48">
        <f t="shared" si="9"/>
        <v>0.89135685780298257</v>
      </c>
      <c r="W15" s="48">
        <f>SUMIF('1. Data'!D:D,$E15,'1. Data'!E:E)</f>
        <v>284</v>
      </c>
      <c r="X15" s="48">
        <f>SUMIF($E$2:E14,E15,$F$2:F14)</f>
        <v>0</v>
      </c>
      <c r="Y15" s="48">
        <f t="shared" si="10"/>
        <v>1.0117666218802166</v>
      </c>
      <c r="Z15" s="92">
        <f>AVERAGE('1. Data'!E:E,$F$2:F14)</f>
        <v>1.6415037593984962</v>
      </c>
      <c r="AA15" s="92">
        <f>IF(ISERROR(AVERAGE('1. Data'!F:F,$G$2:G14)),0,AVERAGE('1. Data'!F:F,$G$2:G14))</f>
        <v>1.2727819548872181</v>
      </c>
      <c r="AB15" s="48">
        <f t="shared" si="11"/>
        <v>1.1852123284882536</v>
      </c>
      <c r="AC15" s="48">
        <f t="shared" si="12"/>
        <v>1.6044423440453688</v>
      </c>
      <c r="AD15" s="48">
        <f t="shared" si="6"/>
        <v>0.30568126776617838</v>
      </c>
      <c r="AE15" s="48">
        <f t="shared" si="0"/>
        <v>0.36229720714439362</v>
      </c>
      <c r="AF15" s="48">
        <f t="shared" si="0"/>
        <v>0.214699558242199</v>
      </c>
      <c r="AG15" s="48">
        <f t="shared" si="0"/>
        <v>8.4821521116545326E-2</v>
      </c>
      <c r="AH15" s="48">
        <f t="shared" si="0"/>
        <v>2.5132878137114088E-2</v>
      </c>
      <c r="AI15" s="48">
        <f t="shared" si="0"/>
        <v>5.9575594037001023E-3</v>
      </c>
      <c r="AJ15" s="48">
        <f t="shared" si="0"/>
        <v>1.1768288088277476E-3</v>
      </c>
      <c r="AK15" s="48">
        <f t="shared" si="0"/>
        <v>1.9925600182039909E-4</v>
      </c>
      <c r="AL15" s="48">
        <f t="shared" si="0"/>
        <v>2.9520083735351845E-5</v>
      </c>
      <c r="AM15" s="48">
        <f t="shared" si="0"/>
        <v>3.8875074645716062E-6</v>
      </c>
      <c r="AN15" s="48">
        <f t="shared" si="0"/>
        <v>4.6075217741003833E-7</v>
      </c>
      <c r="AO15" s="48">
        <f t="shared" si="7"/>
        <v>0.2010016134088915</v>
      </c>
      <c r="AP15" s="48">
        <f t="shared" si="1"/>
        <v>0.32249549977466291</v>
      </c>
      <c r="AQ15" s="48">
        <f t="shared" si="1"/>
        <v>0.25871271780127147</v>
      </c>
      <c r="AR15" s="48">
        <f t="shared" si="1"/>
        <v>0.13836321312780669</v>
      </c>
      <c r="AS15" s="48">
        <f t="shared" si="1"/>
        <v>5.5498949500106788E-2</v>
      </c>
      <c r="AT15" s="48">
        <f t="shared" si="1"/>
        <v>1.7808972925601373E-2</v>
      </c>
      <c r="AU15" s="48">
        <f t="shared" si="1"/>
        <v>4.7622450442987305E-3</v>
      </c>
      <c r="AV15" s="48">
        <f t="shared" si="1"/>
        <v>1.0915353716847277E-3</v>
      </c>
      <c r="AW15" s="48">
        <f t="shared" si="1"/>
        <v>2.1891319629428464E-4</v>
      </c>
      <c r="AX15" s="48">
        <f t="shared" si="1"/>
        <v>3.9025955756096241E-5</v>
      </c>
      <c r="AY15" s="48">
        <f t="shared" si="1"/>
        <v>6.2614895931921968E-6</v>
      </c>
    </row>
    <row r="16" spans="1:51">
      <c r="A16" s="48">
        <v>15</v>
      </c>
      <c r="B16" s="48">
        <f t="shared" si="8"/>
        <v>295</v>
      </c>
      <c r="C16" s="93">
        <v>44429</v>
      </c>
      <c r="D16" t="s">
        <v>30</v>
      </c>
      <c r="E16" t="s">
        <v>18</v>
      </c>
      <c r="F16" s="48">
        <f>HLOOKUP(MAX($AD16:$AN16),$AD16:$AN$310,$B16,FALSE)</f>
        <v>0</v>
      </c>
      <c r="G16" s="48">
        <f>HLOOKUP(MAX($AN16:$AY16),$AN16:$AY$310,$B16,FALSE)</f>
        <v>1</v>
      </c>
      <c r="H16" s="48">
        <f t="shared" si="2"/>
        <v>0</v>
      </c>
      <c r="I16" s="48">
        <f t="shared" si="3"/>
        <v>3</v>
      </c>
      <c r="J16" s="48">
        <f>COUNTIF('1. Data'!C:C,$D16)</f>
        <v>17</v>
      </c>
      <c r="K16" s="48">
        <f>COUNTIF($D$2:D15,$D15)</f>
        <v>1</v>
      </c>
      <c r="L16" s="48">
        <f>SUMIF('1. Data'!C:C,D16,'1. Data'!E:E)</f>
        <v>10</v>
      </c>
      <c r="M16" s="48">
        <f>SUMIF($D$2:D15,$D16,$F$2:F15)</f>
        <v>0</v>
      </c>
      <c r="N16" s="48">
        <f t="shared" si="4"/>
        <v>0.33848283161344161</v>
      </c>
      <c r="O16" s="48">
        <f>SUMIF('1. Data'!C:C,$D16,'1. Data'!F:F)</f>
        <v>36</v>
      </c>
      <c r="P16" s="48">
        <f>SUMIF($D$2:D15,$D16,$G$2:G15)</f>
        <v>0</v>
      </c>
      <c r="Q16" s="48">
        <f t="shared" si="5"/>
        <v>1.571462319867706</v>
      </c>
      <c r="R16" s="48">
        <f>COUNTIF('1. Data'!D:D,$E16)</f>
        <v>17</v>
      </c>
      <c r="S16" s="48">
        <f>COUNTIF($E$2:E15,$E15)</f>
        <v>1</v>
      </c>
      <c r="T16" s="48">
        <f>SUMIF('1. Data'!D:D,E16,'1. Data'!F:F)</f>
        <v>13</v>
      </c>
      <c r="U16" s="48">
        <f>SUMIF($E$2:E15,$E16,$G$2:G15)</f>
        <v>0</v>
      </c>
      <c r="V16" s="48">
        <f t="shared" si="9"/>
        <v>0.56747250439667163</v>
      </c>
      <c r="W16" s="48">
        <f>SUMIF('1. Data'!D:D,$E16,'1. Data'!E:E)</f>
        <v>30</v>
      </c>
      <c r="X16" s="48">
        <f>SUMIF($E$2:E15,E16,$F$2:F15)</f>
        <v>0</v>
      </c>
      <c r="Y16" s="48">
        <f t="shared" si="10"/>
        <v>1.0154484948403248</v>
      </c>
      <c r="Z16" s="92">
        <f>AVERAGE('1. Data'!E:E,$F$2:F15)</f>
        <v>1.6413108839446784</v>
      </c>
      <c r="AA16" s="92">
        <f>IF(ISERROR(AVERAGE('1. Data'!F:F,$G$2:G15)),0,AVERAGE('1. Data'!F:F,$G$2:G15))</f>
        <v>1.272699939867709</v>
      </c>
      <c r="AB16" s="48">
        <f t="shared" si="11"/>
        <v>0.56413805268906936</v>
      </c>
      <c r="AC16" s="48">
        <f t="shared" si="12"/>
        <v>1.1349450087933433</v>
      </c>
      <c r="AD16" s="48">
        <f t="shared" si="6"/>
        <v>0.56885025445083848</v>
      </c>
      <c r="AE16" s="48">
        <f t="shared" si="0"/>
        <v>0.32091007481757761</v>
      </c>
      <c r="AF16" s="48">
        <f t="shared" si="0"/>
        <v>9.0518792347945895E-2</v>
      </c>
      <c r="AG16" s="48">
        <f t="shared" si="0"/>
        <v>1.7021698415645478E-2</v>
      </c>
      <c r="AH16" s="48">
        <f t="shared" si="0"/>
        <v>2.4006469494157142E-3</v>
      </c>
      <c r="AI16" s="48">
        <f t="shared" si="0"/>
        <v>2.7085925904746716E-4</v>
      </c>
      <c r="AJ16" s="48">
        <f t="shared" si="0"/>
        <v>2.5467002491973718E-5</v>
      </c>
      <c r="AK16" s="48">
        <f t="shared" si="0"/>
        <v>2.0524150276642505E-6</v>
      </c>
      <c r="AL16" s="48">
        <f t="shared" si="0"/>
        <v>1.4473067712703598E-7</v>
      </c>
      <c r="AM16" s="48">
        <f t="shared" si="0"/>
        <v>9.0720091509796239E-9</v>
      </c>
      <c r="AN16" s="48">
        <f t="shared" si="0"/>
        <v>5.117865576411055E-10</v>
      </c>
      <c r="AO16" s="48">
        <f t="shared" si="7"/>
        <v>0.32143979721069416</v>
      </c>
      <c r="AP16" s="48">
        <f t="shared" si="1"/>
        <v>0.36481649347182171</v>
      </c>
      <c r="AQ16" s="48">
        <f t="shared" si="1"/>
        <v>0.20702332919566674</v>
      </c>
      <c r="AR16" s="48">
        <f t="shared" si="1"/>
        <v>7.832003139146769E-2</v>
      </c>
      <c r="AS16" s="48">
        <f t="shared" si="1"/>
        <v>2.2222232179071065E-2</v>
      </c>
      <c r="AT16" s="48">
        <f t="shared" si="1"/>
        <v>5.0442022991767053E-3</v>
      </c>
      <c r="AU16" s="48">
        <f t="shared" si="1"/>
        <v>9.5414870379908383E-4</v>
      </c>
      <c r="AV16" s="48">
        <f t="shared" si="1"/>
        <v>1.5470090128905857E-4</v>
      </c>
      <c r="AW16" s="48">
        <f t="shared" si="1"/>
        <v>2.1947126971731091E-5</v>
      </c>
      <c r="AX16" s="48">
        <f t="shared" si="1"/>
        <v>2.7676424682133264E-6</v>
      </c>
      <c r="AY16" s="48">
        <f t="shared" si="1"/>
        <v>3.1411220054232082E-7</v>
      </c>
    </row>
    <row r="17" spans="1:51">
      <c r="A17" s="48">
        <v>16</v>
      </c>
      <c r="B17" s="48">
        <f t="shared" si="8"/>
        <v>294</v>
      </c>
      <c r="C17" s="93">
        <v>44429</v>
      </c>
      <c r="D17" t="s">
        <v>12</v>
      </c>
      <c r="E17" t="s">
        <v>22</v>
      </c>
      <c r="F17" s="48">
        <f>HLOOKUP(MAX($AD17:$AN17),$AD17:$AN$310,$B17,FALSE)</f>
        <v>1</v>
      </c>
      <c r="G17" s="48">
        <f>HLOOKUP(MAX($AN17:$AY17),$AN17:$AY$310,$B17,FALSE)</f>
        <v>1</v>
      </c>
      <c r="H17" s="48">
        <f t="shared" si="2"/>
        <v>1</v>
      </c>
      <c r="I17" s="48">
        <f t="shared" si="3"/>
        <v>1</v>
      </c>
      <c r="J17" s="48">
        <f>COUNTIF('1. Data'!C:C,$D17)</f>
        <v>186</v>
      </c>
      <c r="K17" s="48">
        <f>COUNTIF($D$2:D16,$D16)</f>
        <v>1</v>
      </c>
      <c r="L17" s="48">
        <f>SUMIF('1. Data'!C:C,D17,'1. Data'!E:E)</f>
        <v>358</v>
      </c>
      <c r="M17" s="48">
        <f>SUMIF($D$2:D16,$D17,$F$2:F16)</f>
        <v>0</v>
      </c>
      <c r="N17" s="48">
        <f t="shared" si="4"/>
        <v>1.1667589115947468</v>
      </c>
      <c r="O17" s="48">
        <f>SUMIF('1. Data'!C:C,$D17,'1. Data'!F:F)</f>
        <v>224</v>
      </c>
      <c r="P17" s="48">
        <f>SUMIF($D$2:D16,$D17,$G$2:G16)</f>
        <v>0</v>
      </c>
      <c r="Q17" s="48">
        <f t="shared" si="5"/>
        <v>0.94125730336794822</v>
      </c>
      <c r="R17" s="48">
        <f>COUNTIF('1. Data'!D:D,$E17)</f>
        <v>186</v>
      </c>
      <c r="S17" s="48">
        <f>COUNTIF($E$2:E16,$E16)</f>
        <v>1</v>
      </c>
      <c r="T17" s="48">
        <f>SUMIF('1. Data'!D:D,E17,'1. Data'!F:F)</f>
        <v>222</v>
      </c>
      <c r="U17" s="48">
        <f>SUMIF($E$2:E16,$E17,$G$2:G16)</f>
        <v>0</v>
      </c>
      <c r="V17" s="48">
        <f t="shared" si="9"/>
        <v>0.93285322030216311</v>
      </c>
      <c r="W17" s="48">
        <f>SUMIF('1. Data'!D:D,$E17,'1. Data'!E:E)</f>
        <v>299</v>
      </c>
      <c r="X17" s="48">
        <f>SUMIF($E$2:E16,E17,$F$2:F16)</f>
        <v>0</v>
      </c>
      <c r="Y17" s="48">
        <f t="shared" si="10"/>
        <v>0.9744718283989644</v>
      </c>
      <c r="Z17" s="92">
        <f>AVERAGE('1. Data'!E:E,$F$2:F16)</f>
        <v>1.6408175533513676</v>
      </c>
      <c r="AA17" s="92">
        <f>IF(ISERROR(AVERAGE('1. Data'!F:F,$G$2:G16)),0,AVERAGE('1. Data'!F:F,$G$2:G16))</f>
        <v>1.2726179741508867</v>
      </c>
      <c r="AB17" s="48">
        <f t="shared" si="11"/>
        <v>1.8655663880579105</v>
      </c>
      <c r="AC17" s="48">
        <f t="shared" si="12"/>
        <v>1.1174284564047301</v>
      </c>
      <c r="AD17" s="48">
        <f t="shared" si="6"/>
        <v>0.15480850336172094</v>
      </c>
      <c r="AE17" s="48">
        <f t="shared" si="0"/>
        <v>0.28880554045717666</v>
      </c>
      <c r="AF17" s="48">
        <f t="shared" si="0"/>
        <v>0.26939295448090395</v>
      </c>
      <c r="AG17" s="48">
        <f t="shared" si="0"/>
        <v>0.167523480353063</v>
      </c>
      <c r="AH17" s="48">
        <f t="shared" si="0"/>
        <v>7.813154353928857E-2</v>
      </c>
      <c r="AI17" s="48">
        <f t="shared" si="0"/>
        <v>2.9151916294795976E-2</v>
      </c>
      <c r="AJ17" s="48">
        <f t="shared" si="0"/>
        <v>9.0641391978415128E-3</v>
      </c>
      <c r="AK17" s="48">
        <f t="shared" si="0"/>
        <v>2.4156790605959016E-3</v>
      </c>
      <c r="AL17" s="48">
        <f t="shared" si="0"/>
        <v>5.6332620747287867E-4</v>
      </c>
      <c r="AM17" s="48">
        <f t="shared" si="0"/>
        <v>1.1676915979705977E-4</v>
      </c>
      <c r="AN17" s="48">
        <f t="shared" si="0"/>
        <v>2.1784061967915794E-5</v>
      </c>
      <c r="AO17" s="48">
        <f t="shared" si="7"/>
        <v>0.32711991708196658</v>
      </c>
      <c r="AP17" s="48">
        <f t="shared" si="1"/>
        <v>0.36553310400414524</v>
      </c>
      <c r="AQ17" s="48">
        <f t="shared" si="1"/>
        <v>0.20422854608609092</v>
      </c>
      <c r="AR17" s="48">
        <f t="shared" si="1"/>
        <v>7.6070263002254251E-2</v>
      </c>
      <c r="AS17" s="48">
        <f t="shared" si="1"/>
        <v>2.1250769141227706E-2</v>
      </c>
      <c r="AT17" s="48">
        <f t="shared" si="1"/>
        <v>4.7492428317790691E-3</v>
      </c>
      <c r="AU17" s="48">
        <f t="shared" si="1"/>
        <v>8.8448984776768572E-4</v>
      </c>
      <c r="AV17" s="48">
        <f t="shared" si="1"/>
        <v>1.4119344647095704E-4</v>
      </c>
      <c r="AW17" s="48">
        <f t="shared" si="1"/>
        <v>1.9721696868063231E-5</v>
      </c>
      <c r="AX17" s="48">
        <f t="shared" si="1"/>
        <v>2.4486205876624255E-6</v>
      </c>
      <c r="AY17" s="48">
        <f t="shared" si="1"/>
        <v>2.7361583235924695E-7</v>
      </c>
    </row>
    <row r="18" spans="1:51">
      <c r="A18" s="48">
        <v>17</v>
      </c>
      <c r="B18" s="48">
        <f t="shared" si="8"/>
        <v>293</v>
      </c>
      <c r="C18" s="93">
        <v>44430</v>
      </c>
      <c r="D18" t="s">
        <v>17</v>
      </c>
      <c r="E18" t="s">
        <v>42</v>
      </c>
      <c r="F18" s="48">
        <f>HLOOKUP(MAX($AD18:$AN18),$AD18:$AN$310,$B18,FALSE)</f>
        <v>0</v>
      </c>
      <c r="G18" s="48">
        <f>HLOOKUP(MAX($AN18:$AY18),$AN18:$AY$310,$B18,FALSE)</f>
        <v>0</v>
      </c>
      <c r="H18" s="48">
        <f t="shared" si="2"/>
        <v>1</v>
      </c>
      <c r="I18" s="48">
        <f t="shared" si="3"/>
        <v>1</v>
      </c>
      <c r="J18" s="48">
        <f>COUNTIF('1. Data'!C:C,$D18)</f>
        <v>186</v>
      </c>
      <c r="K18" s="48">
        <f>COUNTIF($D$2:D17,$D17)</f>
        <v>1</v>
      </c>
      <c r="L18" s="48">
        <f>SUMIF('1. Data'!C:C,D18,'1. Data'!E:E)</f>
        <v>321</v>
      </c>
      <c r="M18" s="48">
        <f>SUMIF($D$2:D17,$D18,$F$2:F17)</f>
        <v>0</v>
      </c>
      <c r="N18" s="48">
        <f t="shared" si="4"/>
        <v>1.0462948815889992</v>
      </c>
      <c r="O18" s="48">
        <f>SUMIF('1. Data'!C:C,$D18,'1. Data'!F:F)</f>
        <v>236</v>
      </c>
      <c r="P18" s="48">
        <f>SUMIF($D$2:D17,$D18,$G$2:G17)</f>
        <v>0</v>
      </c>
      <c r="Q18" s="48">
        <f t="shared" si="5"/>
        <v>0.99174563890169132</v>
      </c>
      <c r="R18" s="48">
        <f>COUNTIF('1. Data'!D:D,$E18)</f>
        <v>0</v>
      </c>
      <c r="S18" s="48">
        <f>COUNTIF($E$2:E17,$E17)</f>
        <v>1</v>
      </c>
      <c r="T18" s="48">
        <f>SUMIF('1. Data'!D:D,E18,'1. Data'!F:F)</f>
        <v>0</v>
      </c>
      <c r="U18" s="48">
        <f>SUMIF($E$2:E17,$E18,$G$2:G17)</f>
        <v>0</v>
      </c>
      <c r="V18" s="48">
        <f t="shared" si="9"/>
        <v>0</v>
      </c>
      <c r="W18" s="48">
        <f>SUMIF('1. Data'!D:D,$E18,'1. Data'!E:E)</f>
        <v>0</v>
      </c>
      <c r="X18" s="48">
        <f>SUMIF($E$2:E17,E18,$F$2:F17)</f>
        <v>0</v>
      </c>
      <c r="Y18" s="48">
        <f t="shared" si="10"/>
        <v>0</v>
      </c>
      <c r="Z18" s="92">
        <f>AVERAGE('1. Data'!E:E,$F$2:F17)</f>
        <v>1.640625</v>
      </c>
      <c r="AA18" s="92">
        <f>IF(ISERROR(AVERAGE('1. Data'!F:F,$G$2:G17)),0,AVERAGE('1. Data'!F:F,$G$2:G17))</f>
        <v>1.2725360576923077</v>
      </c>
      <c r="AB18" s="48">
        <f t="shared" si="11"/>
        <v>0</v>
      </c>
      <c r="AC18" s="48">
        <f t="shared" si="12"/>
        <v>0</v>
      </c>
      <c r="AD18" s="48">
        <f t="shared" si="6"/>
        <v>1</v>
      </c>
      <c r="AE18" s="48">
        <f t="shared" si="6"/>
        <v>0</v>
      </c>
      <c r="AF18" s="48">
        <f t="shared" si="6"/>
        <v>0</v>
      </c>
      <c r="AG18" s="48">
        <f t="shared" si="6"/>
        <v>0</v>
      </c>
      <c r="AH18" s="48">
        <f t="shared" si="6"/>
        <v>0</v>
      </c>
      <c r="AI18" s="48">
        <f t="shared" si="6"/>
        <v>0</v>
      </c>
      <c r="AJ18" s="48">
        <f t="shared" si="6"/>
        <v>0</v>
      </c>
      <c r="AK18" s="48">
        <f t="shared" si="6"/>
        <v>0</v>
      </c>
      <c r="AL18" s="48">
        <f t="shared" si="6"/>
        <v>0</v>
      </c>
      <c r="AM18" s="48">
        <f t="shared" si="6"/>
        <v>0</v>
      </c>
      <c r="AN18" s="48">
        <f t="shared" si="6"/>
        <v>0</v>
      </c>
      <c r="AO18" s="48">
        <f t="shared" si="7"/>
        <v>1</v>
      </c>
      <c r="AP18" s="48">
        <f t="shared" si="7"/>
        <v>0</v>
      </c>
      <c r="AQ18" s="48">
        <f t="shared" si="7"/>
        <v>0</v>
      </c>
      <c r="AR18" s="48">
        <f t="shared" si="7"/>
        <v>0</v>
      </c>
      <c r="AS18" s="48">
        <f t="shared" si="7"/>
        <v>0</v>
      </c>
      <c r="AT18" s="48">
        <f t="shared" si="7"/>
        <v>0</v>
      </c>
      <c r="AU18" s="48">
        <f t="shared" si="7"/>
        <v>0</v>
      </c>
      <c r="AV18" s="48">
        <f t="shared" si="7"/>
        <v>0</v>
      </c>
      <c r="AW18" s="48">
        <f t="shared" si="7"/>
        <v>0</v>
      </c>
      <c r="AX18" s="48">
        <f t="shared" si="7"/>
        <v>0</v>
      </c>
      <c r="AY18" s="48">
        <f t="shared" si="7"/>
        <v>0</v>
      </c>
    </row>
    <row r="19" spans="1:51">
      <c r="A19" s="48">
        <v>18</v>
      </c>
      <c r="B19" s="48">
        <f t="shared" si="8"/>
        <v>292</v>
      </c>
      <c r="C19" s="93">
        <v>44430</v>
      </c>
      <c r="D19" t="s">
        <v>6</v>
      </c>
      <c r="E19" t="s">
        <v>11</v>
      </c>
      <c r="F19" s="48">
        <f>HLOOKUP(MAX($AD19:$AN19),$AD19:$AN$310,$B19,FALSE)</f>
        <v>3</v>
      </c>
      <c r="G19" s="48">
        <f>HLOOKUP(MAX($AN19:$AY19),$AN19:$AY$310,$B19,FALSE)</f>
        <v>0</v>
      </c>
      <c r="H19" s="48">
        <f t="shared" si="2"/>
        <v>3</v>
      </c>
      <c r="I19" s="48">
        <f t="shared" si="3"/>
        <v>0</v>
      </c>
      <c r="J19" s="48">
        <f>COUNTIF('1. Data'!C:C,$D19)</f>
        <v>183</v>
      </c>
      <c r="K19" s="48">
        <f>COUNTIF($D$2:D18,$D18)</f>
        <v>1</v>
      </c>
      <c r="L19" s="48">
        <f>SUMIF('1. Data'!C:C,D19,'1. Data'!E:E)</f>
        <v>528</v>
      </c>
      <c r="M19" s="48">
        <f>SUMIF($D$2:D18,$D19,$F$2:F18)</f>
        <v>0</v>
      </c>
      <c r="N19" s="48">
        <f t="shared" si="4"/>
        <v>1.7495938843764931</v>
      </c>
      <c r="O19" s="48">
        <f>SUMIF('1. Data'!C:C,$D19,'1. Data'!F:F)</f>
        <v>132</v>
      </c>
      <c r="P19" s="48">
        <f>SUMIF($D$2:D18,$D19,$G$2:G18)</f>
        <v>0</v>
      </c>
      <c r="Q19" s="48">
        <f t="shared" si="5"/>
        <v>0.56391869000564643</v>
      </c>
      <c r="R19" s="48">
        <f>COUNTIF('1. Data'!D:D,$E19)</f>
        <v>167</v>
      </c>
      <c r="S19" s="48">
        <f>COUNTIF($E$2:E18,$E18)</f>
        <v>1</v>
      </c>
      <c r="T19" s="48">
        <f>SUMIF('1. Data'!D:D,E19,'1. Data'!F:F)</f>
        <v>179</v>
      </c>
      <c r="U19" s="48">
        <f>SUMIF($E$2:E18,$E19,$G$2:G18)</f>
        <v>0</v>
      </c>
      <c r="V19" s="48">
        <f t="shared" si="9"/>
        <v>0.83753724630348003</v>
      </c>
      <c r="W19" s="48">
        <f>SUMIF('1. Data'!D:D,$E19,'1. Data'!E:E)</f>
        <v>293</v>
      </c>
      <c r="X19" s="48">
        <f>SUMIF($E$2:E18,E19,$F$2:F18)</f>
        <v>0</v>
      </c>
      <c r="Y19" s="48">
        <f t="shared" si="10"/>
        <v>1.0633579713936858</v>
      </c>
      <c r="Z19" s="92">
        <f>AVERAGE('1. Data'!E:E,$F$2:F18)</f>
        <v>1.6401321718233703</v>
      </c>
      <c r="AA19" s="92">
        <f>IF(ISERROR(AVERAGE('1. Data'!F:F,$G$2:G18)),0,AVERAGE('1. Data'!F:F,$G$2:G18))</f>
        <v>1.2721537999399219</v>
      </c>
      <c r="AB19" s="48">
        <f t="shared" si="11"/>
        <v>3.0513750483470985</v>
      </c>
      <c r="AC19" s="48">
        <f t="shared" si="12"/>
        <v>0.60084193756553994</v>
      </c>
      <c r="AD19" s="48">
        <f t="shared" si="6"/>
        <v>4.7293848332053849E-2</v>
      </c>
      <c r="AE19" s="48">
        <f t="shared" si="6"/>
        <v>0.14431126874074116</v>
      </c>
      <c r="AF19" s="48">
        <f t="shared" si="6"/>
        <v>0.22017390231540515</v>
      </c>
      <c r="AG19" s="48">
        <f t="shared" si="6"/>
        <v>0.2239443839408129</v>
      </c>
      <c r="AH19" s="48">
        <f t="shared" si="6"/>
        <v>0.17083457634361479</v>
      </c>
      <c r="AI19" s="48">
        <f t="shared" si="6"/>
        <v>0.10425607272997071</v>
      </c>
      <c r="AJ19" s="48">
        <f t="shared" si="6"/>
        <v>5.3020729827815506E-2</v>
      </c>
      <c r="AK19" s="48">
        <f t="shared" si="6"/>
        <v>2.3112304577392717E-2</v>
      </c>
      <c r="AL19" s="48">
        <f t="shared" si="6"/>
        <v>8.815538687156824E-3</v>
      </c>
      <c r="AM19" s="48">
        <f t="shared" si="6"/>
        <v>2.9888349764143206E-3</v>
      </c>
      <c r="AN19" s="48">
        <f t="shared" si="6"/>
        <v>9.1200564706577403E-4</v>
      </c>
      <c r="AO19" s="48">
        <f t="shared" si="7"/>
        <v>0.54834976542161162</v>
      </c>
      <c r="AP19" s="48">
        <f t="shared" si="7"/>
        <v>0.3294715355195304</v>
      </c>
      <c r="AQ19" s="48">
        <f t="shared" si="7"/>
        <v>9.8980157887124123E-2</v>
      </c>
      <c r="AR19" s="48">
        <f t="shared" si="7"/>
        <v>1.982380994848091E-2</v>
      </c>
      <c r="AS19" s="48">
        <f t="shared" si="7"/>
        <v>2.9777440948440736E-3</v>
      </c>
      <c r="AT19" s="48">
        <f t="shared" si="7"/>
        <v>3.5783070630409177E-4</v>
      </c>
      <c r="AU19" s="48">
        <f t="shared" si="7"/>
        <v>3.5833282482699342E-5</v>
      </c>
      <c r="AV19" s="48">
        <f t="shared" si="7"/>
        <v>3.0757341251769177E-6</v>
      </c>
      <c r="AW19" s="48">
        <f t="shared" si="7"/>
        <v>2.3100375640096794E-7</v>
      </c>
      <c r="AX19" s="48">
        <f t="shared" si="7"/>
        <v>1.5421860508986193E-8</v>
      </c>
      <c r="AY19" s="48">
        <f t="shared" si="7"/>
        <v>9.2661005490847423E-10</v>
      </c>
    </row>
    <row r="20" spans="1:51">
      <c r="A20" s="48">
        <v>19</v>
      </c>
      <c r="B20" s="48">
        <f t="shared" si="8"/>
        <v>291</v>
      </c>
      <c r="C20" s="93">
        <v>44435</v>
      </c>
      <c r="D20" t="s">
        <v>13</v>
      </c>
      <c r="E20" t="s">
        <v>17</v>
      </c>
      <c r="F20" s="48">
        <f>HLOOKUP(MAX($AD20:$AN20),$AD20:$AN$310,$B20,FALSE)</f>
        <v>2</v>
      </c>
      <c r="G20" s="48">
        <f>HLOOKUP(MAX($AN20:$AY20),$AN20:$AY$310,$B20,FALSE)</f>
        <v>1</v>
      </c>
      <c r="H20" s="48">
        <f t="shared" si="2"/>
        <v>3</v>
      </c>
      <c r="I20" s="48">
        <f t="shared" si="3"/>
        <v>0</v>
      </c>
      <c r="J20" s="48">
        <f>COUNTIF('1. Data'!C:C,$D20)</f>
        <v>176</v>
      </c>
      <c r="K20" s="48">
        <f>COUNTIF($D$2:D19,$D19)</f>
        <v>1</v>
      </c>
      <c r="L20" s="48">
        <f>SUMIF('1. Data'!C:C,D20,'1. Data'!E:E)</f>
        <v>403</v>
      </c>
      <c r="M20" s="48">
        <f>SUMIF($D$2:D19,$D20,$F$2:F19)</f>
        <v>2</v>
      </c>
      <c r="N20" s="48">
        <f t="shared" si="4"/>
        <v>1.3947449250272248</v>
      </c>
      <c r="O20" s="48">
        <f>SUMIF('1. Data'!C:C,$D20,'1. Data'!F:F)</f>
        <v>163</v>
      </c>
      <c r="P20" s="48">
        <f>SUMIF($D$2:D19,$D20,$G$2:G19)</f>
        <v>0</v>
      </c>
      <c r="Q20" s="48">
        <f t="shared" si="5"/>
        <v>0.72411101995077332</v>
      </c>
      <c r="R20" s="48">
        <f>COUNTIF('1. Data'!D:D,$E20)</f>
        <v>186</v>
      </c>
      <c r="S20" s="48">
        <f>COUNTIF($E$2:E19,$E19)</f>
        <v>1</v>
      </c>
      <c r="T20" s="48">
        <f>SUMIF('1. Data'!D:D,E20,'1. Data'!F:F)</f>
        <v>276</v>
      </c>
      <c r="U20" s="48">
        <f>SUMIF($E$2:E19,$E20,$G$2:G19)</f>
        <v>1</v>
      </c>
      <c r="V20" s="48">
        <f t="shared" si="9"/>
        <v>1.1647399756296206</v>
      </c>
      <c r="W20" s="48">
        <f>SUMIF('1. Data'!D:D,$E20,'1. Data'!E:E)</f>
        <v>331</v>
      </c>
      <c r="X20" s="48">
        <f>SUMIF($E$2:E19,E20,$F$2:F19)</f>
        <v>1</v>
      </c>
      <c r="Y20" s="48">
        <f t="shared" si="10"/>
        <v>1.0822049352914747</v>
      </c>
      <c r="Z20" s="92">
        <f>AVERAGE('1. Data'!E:E,$F$2:F19)</f>
        <v>1.6405405405405404</v>
      </c>
      <c r="AA20" s="92">
        <f>IF(ISERROR(AVERAGE('1. Data'!F:F,$G$2:G19)),0,AVERAGE('1. Data'!F:F,$G$2:G19))</f>
        <v>1.2717717717717718</v>
      </c>
      <c r="AB20" s="48">
        <f t="shared" si="11"/>
        <v>2.4762316315991368</v>
      </c>
      <c r="AC20" s="48">
        <f t="shared" si="12"/>
        <v>1.0726136498736052</v>
      </c>
      <c r="AD20" s="48">
        <f t="shared" si="6"/>
        <v>8.4059396266942907E-2</v>
      </c>
      <c r="AE20" s="48">
        <f t="shared" si="6"/>
        <v>0.20815053596933042</v>
      </c>
      <c r="AF20" s="48">
        <f t="shared" si="6"/>
        <v>0.25771447065078501</v>
      </c>
      <c r="AG20" s="48">
        <f t="shared" si="6"/>
        <v>0.21272024138210038</v>
      </c>
      <c r="AH20" s="48">
        <f t="shared" si="6"/>
        <v>0.1316861475979402</v>
      </c>
      <c r="AI20" s="48">
        <f t="shared" si="6"/>
        <v>6.5217080825090465E-2</v>
      </c>
      <c r="AJ20" s="48">
        <f t="shared" si="6"/>
        <v>2.6915433076607754E-2</v>
      </c>
      <c r="AK20" s="48">
        <f t="shared" si="6"/>
        <v>9.5212638232122539E-3</v>
      </c>
      <c r="AL20" s="48">
        <f t="shared" si="6"/>
        <v>2.9471068314798413E-3</v>
      </c>
      <c r="AM20" s="48">
        <f t="shared" si="6"/>
        <v>8.1085768420136419E-4</v>
      </c>
      <c r="AN20" s="48">
        <f t="shared" si="6"/>
        <v>2.0078714463446433E-4</v>
      </c>
      <c r="AO20" s="48">
        <f t="shared" si="7"/>
        <v>0.34211318380448452</v>
      </c>
      <c r="AP20" s="48">
        <f t="shared" si="7"/>
        <v>0.36695527075040774</v>
      </c>
      <c r="AQ20" s="48">
        <f t="shared" si="7"/>
        <v>0.1968006161499759</v>
      </c>
      <c r="AR20" s="48">
        <f t="shared" si="7"/>
        <v>7.0363675728666683E-2</v>
      </c>
      <c r="AS20" s="48">
        <f t="shared" si="7"/>
        <v>1.8868259760461994E-2</v>
      </c>
      <c r="AT20" s="48">
        <f t="shared" si="7"/>
        <v>4.0476705936864843E-3</v>
      </c>
      <c r="AU20" s="48">
        <f t="shared" si="7"/>
        <v>7.2359778816335335E-4</v>
      </c>
      <c r="AV20" s="48">
        <f t="shared" si="7"/>
        <v>1.1087726637176621E-4</v>
      </c>
      <c r="AW20" s="48">
        <f t="shared" si="7"/>
        <v>1.4866058671378458E-5</v>
      </c>
      <c r="AX20" s="48">
        <f t="shared" si="7"/>
        <v>1.7717263834158246E-6</v>
      </c>
      <c r="AY20" s="48">
        <f t="shared" si="7"/>
        <v>1.9003779026930081E-7</v>
      </c>
    </row>
    <row r="21" spans="1:51">
      <c r="A21" s="48">
        <v>20</v>
      </c>
      <c r="B21" s="48">
        <f t="shared" si="8"/>
        <v>290</v>
      </c>
      <c r="C21" s="93">
        <v>44436</v>
      </c>
      <c r="D21" t="s">
        <v>23</v>
      </c>
      <c r="E21" t="s">
        <v>26</v>
      </c>
      <c r="F21" s="48">
        <f>HLOOKUP(MAX($AD21:$AN21),$AD21:$AN$310,$B21,FALSE)</f>
        <v>1</v>
      </c>
      <c r="G21" s="48">
        <f>HLOOKUP(MAX($AN21:$AY21),$AN21:$AY$310,$B21,FALSE)</f>
        <v>1</v>
      </c>
      <c r="H21" s="48">
        <f t="shared" si="2"/>
        <v>1</v>
      </c>
      <c r="I21" s="48">
        <f t="shared" si="3"/>
        <v>1</v>
      </c>
      <c r="J21" s="48">
        <f>COUNTIF('1. Data'!C:C,$D21)</f>
        <v>169</v>
      </c>
      <c r="K21" s="48">
        <f>COUNTIF($D$2:D20,$D20)</f>
        <v>2</v>
      </c>
      <c r="L21" s="48">
        <f>SUMIF('1. Data'!C:C,D21,'1. Data'!E:E)</f>
        <v>260</v>
      </c>
      <c r="M21" s="48">
        <f>SUMIF($D$2:D20,$D21,$F$2:F20)</f>
        <v>1</v>
      </c>
      <c r="N21" s="48">
        <f t="shared" si="4"/>
        <v>0.93031251504791257</v>
      </c>
      <c r="O21" s="48">
        <f>SUMIF('1. Data'!C:C,$D21,'1. Data'!F:F)</f>
        <v>232</v>
      </c>
      <c r="P21" s="48">
        <f>SUMIF($D$2:D20,$D21,$G$2:G20)</f>
        <v>0</v>
      </c>
      <c r="Q21" s="48">
        <f t="shared" si="5"/>
        <v>1.0668676728017714</v>
      </c>
      <c r="R21" s="48">
        <f>COUNTIF('1. Data'!D:D,$E21)</f>
        <v>152</v>
      </c>
      <c r="S21" s="48">
        <f>COUNTIF($E$2:E20,$E20)</f>
        <v>2</v>
      </c>
      <c r="T21" s="48">
        <f>SUMIF('1. Data'!D:D,E21,'1. Data'!F:F)</f>
        <v>159</v>
      </c>
      <c r="U21" s="48">
        <f>SUMIF($E$2:E20,$E21,$G$2:G20)</f>
        <v>1</v>
      </c>
      <c r="V21" s="48">
        <f t="shared" si="9"/>
        <v>0.81699226175146844</v>
      </c>
      <c r="W21" s="48">
        <f>SUMIF('1. Data'!D:D,$E21,'1. Data'!E:E)</f>
        <v>285</v>
      </c>
      <c r="X21" s="48">
        <f>SUMIF($E$2:E20,E21,$F$2:F20)</f>
        <v>1</v>
      </c>
      <c r="Y21" s="48">
        <f t="shared" si="10"/>
        <v>1.13195660697948</v>
      </c>
      <c r="Z21" s="92">
        <f>AVERAGE('1. Data'!E:E,$F$2:F20)</f>
        <v>1.6406484539177424</v>
      </c>
      <c r="AA21" s="92">
        <f>IF(ISERROR(AVERAGE('1. Data'!F:F,$G$2:G20)),0,AVERAGE('1. Data'!F:F,$G$2:G20))</f>
        <v>1.2716901831281897</v>
      </c>
      <c r="AB21" s="48">
        <f t="shared" si="11"/>
        <v>1.7277232422318378</v>
      </c>
      <c r="AC21" s="48">
        <f t="shared" si="12"/>
        <v>1.1084339457680741</v>
      </c>
      <c r="AD21" s="48">
        <f t="shared" si="6"/>
        <v>0.17768850346439635</v>
      </c>
      <c r="AE21" s="48">
        <f t="shared" si="6"/>
        <v>0.30699655731282999</v>
      </c>
      <c r="AF21" s="48">
        <f t="shared" si="6"/>
        <v>0.26520254367726748</v>
      </c>
      <c r="AG21" s="48">
        <f t="shared" si="6"/>
        <v>0.15273219953673972</v>
      </c>
      <c r="AH21" s="48">
        <f t="shared" si="6"/>
        <v>6.5969742744203988E-2</v>
      </c>
      <c r="AI21" s="48">
        <f t="shared" si="6"/>
        <v>2.2795491564643278E-2</v>
      </c>
      <c r="AJ21" s="48">
        <f t="shared" si="6"/>
        <v>6.5640500990556631E-3</v>
      </c>
      <c r="AK21" s="48">
        <f t="shared" si="6"/>
        <v>1.620123131330383E-3</v>
      </c>
      <c r="AL21" s="48">
        <f t="shared" si="6"/>
        <v>3.4989054865961535E-4</v>
      </c>
      <c r="AM21" s="48">
        <f t="shared" si="6"/>
        <v>6.7168225906274323E-5</v>
      </c>
      <c r="AN21" s="48">
        <f t="shared" si="6"/>
        <v>1.1604810503774856E-5</v>
      </c>
      <c r="AO21" s="48">
        <f t="shared" si="7"/>
        <v>0.33007547261783043</v>
      </c>
      <c r="AP21" s="48">
        <f t="shared" si="7"/>
        <v>0.36586685851504364</v>
      </c>
      <c r="AQ21" s="48">
        <f t="shared" si="7"/>
        <v>0.20276962280479979</v>
      </c>
      <c r="AR21" s="48">
        <f t="shared" si="7"/>
        <v>7.4918911029142776E-2</v>
      </c>
      <c r="AS21" s="48">
        <f t="shared" si="7"/>
        <v>2.0760666041170002E-2</v>
      </c>
      <c r="AT21" s="48">
        <f t="shared" si="7"/>
        <v>4.6023653953574583E-3</v>
      </c>
      <c r="AU21" s="48">
        <f t="shared" si="7"/>
        <v>8.50236339173752E-4</v>
      </c>
      <c r="AV21" s="48">
        <f t="shared" si="7"/>
        <v>1.3463297432368053E-4</v>
      </c>
      <c r="AW21" s="48">
        <f t="shared" si="7"/>
        <v>1.8653969870011169E-5</v>
      </c>
      <c r="AX21" s="48">
        <f t="shared" si="7"/>
        <v>2.2974103808061392E-6</v>
      </c>
      <c r="AY21" s="48">
        <f t="shared" si="7"/>
        <v>2.5465276534454795E-7</v>
      </c>
    </row>
    <row r="22" spans="1:51">
      <c r="A22" s="48">
        <v>21</v>
      </c>
      <c r="B22" s="48">
        <f t="shared" si="8"/>
        <v>289</v>
      </c>
      <c r="C22" s="93">
        <v>44436</v>
      </c>
      <c r="D22" t="s">
        <v>25</v>
      </c>
      <c r="E22" t="s">
        <v>30</v>
      </c>
      <c r="F22" s="48">
        <f>HLOOKUP(MAX($AD22:$AN22),$AD22:$AN$310,$B22,FALSE)</f>
        <v>1</v>
      </c>
      <c r="G22" s="48">
        <f>HLOOKUP(MAX($AN22:$AY22),$AN22:$AY$310,$B22,FALSE)</f>
        <v>0</v>
      </c>
      <c r="H22" s="48">
        <f t="shared" si="2"/>
        <v>3</v>
      </c>
      <c r="I22" s="48">
        <f t="shared" si="3"/>
        <v>0</v>
      </c>
      <c r="J22" s="48">
        <f>COUNTIF('1. Data'!C:C,$D22)</f>
        <v>170</v>
      </c>
      <c r="K22" s="48">
        <f>COUNTIF($D$2:D21,$D21)</f>
        <v>2</v>
      </c>
      <c r="L22" s="48">
        <f>SUMIF('1. Data'!C:C,D22,'1. Data'!E:E)</f>
        <v>254</v>
      </c>
      <c r="M22" s="48">
        <f>SUMIF($D$2:D21,$D22,$F$2:F21)</f>
        <v>1</v>
      </c>
      <c r="N22" s="48">
        <f t="shared" si="4"/>
        <v>0.90374747913103404</v>
      </c>
      <c r="O22" s="48">
        <f>SUMIF('1. Data'!C:C,$D22,'1. Data'!F:F)</f>
        <v>198</v>
      </c>
      <c r="P22" s="48">
        <f>SUMIF($D$2:D21,$D22,$G$2:G21)</f>
        <v>1</v>
      </c>
      <c r="Q22" s="48">
        <f t="shared" si="5"/>
        <v>0.90985284673776423</v>
      </c>
      <c r="R22" s="48">
        <f>COUNTIF('1. Data'!D:D,$E22)</f>
        <v>17</v>
      </c>
      <c r="S22" s="48">
        <f>COUNTIF($E$2:E21,$E21)</f>
        <v>2</v>
      </c>
      <c r="T22" s="48">
        <f>SUMIF('1. Data'!D:D,E22,'1. Data'!F:F)</f>
        <v>16</v>
      </c>
      <c r="U22" s="48">
        <f>SUMIF($E$2:E21,$E22,$G$2:G21)</f>
        <v>0</v>
      </c>
      <c r="V22" s="48">
        <f t="shared" si="9"/>
        <v>0.66223618995565381</v>
      </c>
      <c r="W22" s="48">
        <f>SUMIF('1. Data'!D:D,$E22,'1. Data'!E:E)</f>
        <v>24</v>
      </c>
      <c r="X22" s="48">
        <f>SUMIF($E$2:E21,E22,$F$2:F21)</f>
        <v>1</v>
      </c>
      <c r="Y22" s="48">
        <f t="shared" si="10"/>
        <v>0.80208754597800758</v>
      </c>
      <c r="Z22" s="92">
        <f>AVERAGE('1. Data'!E:E,$F$2:F21)</f>
        <v>1.6404561824729893</v>
      </c>
      <c r="AA22" s="92">
        <f>IF(ISERROR(AVERAGE('1. Data'!F:F,$G$2:G21)),0,AVERAGE('1. Data'!F:F,$G$2:G21))</f>
        <v>1.271608643457383</v>
      </c>
      <c r="AB22" s="48">
        <f t="shared" si="11"/>
        <v>1.1891414199092554</v>
      </c>
      <c r="AC22" s="48">
        <f t="shared" si="12"/>
        <v>0.76619187093706453</v>
      </c>
      <c r="AD22" s="48">
        <f t="shared" si="6"/>
        <v>0.30448257454914945</v>
      </c>
      <c r="AE22" s="48">
        <f t="shared" si="6"/>
        <v>0.36207284103700133</v>
      </c>
      <c r="AF22" s="48">
        <f t="shared" si="6"/>
        <v>0.21527790615065898</v>
      </c>
      <c r="AG22" s="48">
        <f t="shared" si="6"/>
        <v>8.5331958331695351E-2</v>
      </c>
      <c r="AH22" s="48">
        <f t="shared" si="6"/>
        <v>2.5367941523547419E-2</v>
      </c>
      <c r="AI22" s="48">
        <f t="shared" si="6"/>
        <v>6.0332140006972247E-3</v>
      </c>
      <c r="AJ22" s="48">
        <f t="shared" si="6"/>
        <v>1.1957241105675824E-3</v>
      </c>
      <c r="AK22" s="48">
        <f t="shared" si="6"/>
        <v>2.0312643809429538E-4</v>
      </c>
      <c r="AL22" s="48">
        <f t="shared" si="6"/>
        <v>3.0193257627069973E-5</v>
      </c>
      <c r="AM22" s="48">
        <f t="shared" si="6"/>
        <v>3.9893392495933352E-6</v>
      </c>
      <c r="AN22" s="48">
        <f t="shared" si="6"/>
        <v>4.7438885397611285E-7</v>
      </c>
      <c r="AO22" s="48">
        <f t="shared" si="7"/>
        <v>0.46477964337121397</v>
      </c>
      <c r="AP22" s="48">
        <f t="shared" si="7"/>
        <v>0.35611038452805205</v>
      </c>
      <c r="AQ22" s="48">
        <f t="shared" si="7"/>
        <v>0.1364244408908328</v>
      </c>
      <c r="AR22" s="48">
        <f t="shared" si="7"/>
        <v>3.4842432535896729E-2</v>
      </c>
      <c r="AS22" s="48">
        <f t="shared" si="7"/>
        <v>6.6739971431692899E-3</v>
      </c>
      <c r="AT22" s="48">
        <f t="shared" si="7"/>
        <v>1.0227124715507007E-3</v>
      </c>
      <c r="AU22" s="48">
        <f t="shared" si="7"/>
        <v>1.3059899700135008E-4</v>
      </c>
      <c r="AV22" s="48">
        <f t="shared" si="7"/>
        <v>1.4294841407852666E-5</v>
      </c>
      <c r="AW22" s="48">
        <f t="shared" si="7"/>
        <v>1.3690739103789017E-6</v>
      </c>
      <c r="AX22" s="48">
        <f t="shared" si="7"/>
        <v>1.1655258898270388E-7</v>
      </c>
      <c r="AY22" s="48">
        <f t="shared" si="7"/>
        <v>8.9301646215216455E-9</v>
      </c>
    </row>
    <row r="23" spans="1:51">
      <c r="A23" s="48">
        <v>22</v>
      </c>
      <c r="B23" s="48">
        <f t="shared" si="8"/>
        <v>288</v>
      </c>
      <c r="C23" s="93">
        <v>44436</v>
      </c>
      <c r="D23" t="s">
        <v>28</v>
      </c>
      <c r="E23" t="s">
        <v>12</v>
      </c>
      <c r="F23" s="48">
        <f>HLOOKUP(MAX($AD23:$AN23),$AD23:$AN$310,$B23,FALSE)</f>
        <v>1</v>
      </c>
      <c r="G23" s="48">
        <f>HLOOKUP(MAX($AN23:$AY23),$AN23:$AY$310,$B23,FALSE)</f>
        <v>1</v>
      </c>
      <c r="H23" s="48">
        <f t="shared" si="2"/>
        <v>1</v>
      </c>
      <c r="I23" s="48">
        <f t="shared" si="3"/>
        <v>1</v>
      </c>
      <c r="J23" s="48">
        <f>COUNTIF('1. Data'!C:C,$D23)</f>
        <v>136</v>
      </c>
      <c r="K23" s="48">
        <f>COUNTIF($D$2:D22,$D22)</f>
        <v>2</v>
      </c>
      <c r="L23" s="48">
        <f>SUMIF('1. Data'!C:C,D23,'1. Data'!E:E)</f>
        <v>192</v>
      </c>
      <c r="M23" s="48">
        <f>SUMIF($D$2:D22,$D23,$F$2:F22)</f>
        <v>1</v>
      </c>
      <c r="N23" s="48">
        <f t="shared" si="4"/>
        <v>0.85263756451754003</v>
      </c>
      <c r="O23" s="48">
        <f>SUMIF('1. Data'!C:C,$D23,'1. Data'!F:F)</f>
        <v>193</v>
      </c>
      <c r="P23" s="48">
        <f>SUMIF($D$2:D22,$D23,$G$2:G22)</f>
        <v>1</v>
      </c>
      <c r="Q23" s="48">
        <f t="shared" si="5"/>
        <v>1.1058583288011412</v>
      </c>
      <c r="R23" s="48">
        <f>COUNTIF('1. Data'!D:D,$E23)</f>
        <v>184</v>
      </c>
      <c r="S23" s="48">
        <f>COUNTIF($E$2:E22,$E22)</f>
        <v>2</v>
      </c>
      <c r="T23" s="48">
        <f>SUMIF('1. Data'!D:D,E23,'1. Data'!F:F)</f>
        <v>300</v>
      </c>
      <c r="U23" s="48">
        <f>SUMIF($E$2:E22,$E23,$G$2:G22)</f>
        <v>0</v>
      </c>
      <c r="V23" s="48">
        <f t="shared" si="9"/>
        <v>1.2687765993894036</v>
      </c>
      <c r="W23" s="48">
        <f>SUMIF('1. Data'!D:D,$E23,'1. Data'!E:E)</f>
        <v>245</v>
      </c>
      <c r="X23" s="48">
        <f>SUMIF($E$2:E22,E23,$F$2:F22)</f>
        <v>0</v>
      </c>
      <c r="Y23" s="48">
        <f t="shared" si="10"/>
        <v>0.80304407087687413</v>
      </c>
      <c r="Z23" s="92">
        <f>AVERAGE('1. Data'!E:E,$F$2:F22)</f>
        <v>1.6402640264026402</v>
      </c>
      <c r="AA23" s="92">
        <f>IF(ISERROR(AVERAGE('1. Data'!F:F,$G$2:G22)),0,AVERAGE('1. Data'!F:F,$G$2:G22))</f>
        <v>1.2712271227122711</v>
      </c>
      <c r="AB23" s="48">
        <f t="shared" si="11"/>
        <v>1.1230978672408456</v>
      </c>
      <c r="AC23" s="48">
        <f t="shared" si="12"/>
        <v>1.7836424658082921</v>
      </c>
      <c r="AD23" s="48">
        <f t="shared" si="6"/>
        <v>0.32527058713842499</v>
      </c>
      <c r="AE23" s="48">
        <f t="shared" si="6"/>
        <v>0.36531070269134275</v>
      </c>
      <c r="AF23" s="48">
        <f t="shared" si="6"/>
        <v>0.20513983553645085</v>
      </c>
      <c r="AG23" s="48">
        <f t="shared" si="6"/>
        <v>7.6797370592375291E-2</v>
      </c>
      <c r="AH23" s="48">
        <f t="shared" si="6"/>
        <v>2.1562740780500366E-2</v>
      </c>
      <c r="AI23" s="48">
        <f t="shared" si="6"/>
        <v>4.8434136364894336E-3</v>
      </c>
      <c r="AJ23" s="48">
        <f t="shared" si="6"/>
        <v>9.0660458755108665E-4</v>
      </c>
      <c r="AK23" s="48">
        <f t="shared" si="6"/>
        <v>1.4545795410134138E-4</v>
      </c>
      <c r="AL23" s="48">
        <f t="shared" si="6"/>
        <v>2.0420439753054163E-5</v>
      </c>
      <c r="AM23" s="48">
        <f t="shared" si="6"/>
        <v>2.5482391483083688E-6</v>
      </c>
      <c r="AN23" s="48">
        <f t="shared" si="6"/>
        <v>2.8619219526847558E-7</v>
      </c>
      <c r="AO23" s="48">
        <f t="shared" si="7"/>
        <v>0.16802500593427602</v>
      </c>
      <c r="AP23" s="48">
        <f t="shared" si="7"/>
        <v>0.29969653590206502</v>
      </c>
      <c r="AQ23" s="48">
        <f t="shared" si="7"/>
        <v>0.26727573414528133</v>
      </c>
      <c r="AR23" s="48">
        <f t="shared" si="7"/>
        <v>0.15890811650053699</v>
      </c>
      <c r="AS23" s="48">
        <f t="shared" si="7"/>
        <v>7.0858816187992349E-2</v>
      </c>
      <c r="AT23" s="48">
        <f t="shared" si="7"/>
        <v>2.5277358725961423E-2</v>
      </c>
      <c r="AU23" s="48">
        <f t="shared" si="7"/>
        <v>7.5142950745157623E-3</v>
      </c>
      <c r="AV23" s="48">
        <f t="shared" si="7"/>
        <v>1.9146879707886279E-3</v>
      </c>
      <c r="AW23" s="48">
        <f t="shared" si="7"/>
        <v>4.2688984668386355E-4</v>
      </c>
      <c r="AX23" s="48">
        <f t="shared" si="7"/>
        <v>8.4602095418636697E-5</v>
      </c>
      <c r="AY23" s="48">
        <f t="shared" si="7"/>
        <v>1.5089989008504544E-5</v>
      </c>
    </row>
    <row r="24" spans="1:51">
      <c r="A24" s="48">
        <v>23</v>
      </c>
      <c r="B24" s="48">
        <f t="shared" si="8"/>
        <v>287</v>
      </c>
      <c r="C24" s="93">
        <v>44436</v>
      </c>
      <c r="D24" t="s">
        <v>18</v>
      </c>
      <c r="E24" t="s">
        <v>20</v>
      </c>
      <c r="F24" s="48">
        <f>HLOOKUP(MAX($AD24:$AN24),$AD24:$AN$310,$B24,FALSE)</f>
        <v>0</v>
      </c>
      <c r="G24" s="48">
        <f>HLOOKUP(MAX($AN24:$AY24),$AN24:$AY$310,$B24,FALSE)</f>
        <v>1</v>
      </c>
      <c r="H24" s="48">
        <f t="shared" si="2"/>
        <v>0</v>
      </c>
      <c r="I24" s="48">
        <f t="shared" si="3"/>
        <v>3</v>
      </c>
      <c r="J24" s="48">
        <f>COUNTIF('1. Data'!C:C,$D24)</f>
        <v>17</v>
      </c>
      <c r="K24" s="48">
        <f>COUNTIF($D$2:D23,$D23)</f>
        <v>2</v>
      </c>
      <c r="L24" s="48">
        <f>SUMIF('1. Data'!C:C,D24,'1. Data'!E:E)</f>
        <v>16</v>
      </c>
      <c r="M24" s="48">
        <f>SUMIF($D$2:D23,$D24,$F$2:F23)</f>
        <v>1</v>
      </c>
      <c r="N24" s="48">
        <f t="shared" si="4"/>
        <v>0.54554729911831523</v>
      </c>
      <c r="O24" s="48">
        <f>SUMIF('1. Data'!C:C,$D24,'1. Data'!F:F)</f>
        <v>26</v>
      </c>
      <c r="P24" s="48">
        <f>SUMIF($D$2:D23,$D24,$G$2:G23)</f>
        <v>1</v>
      </c>
      <c r="Q24" s="48">
        <f t="shared" si="5"/>
        <v>1.1179305034648914</v>
      </c>
      <c r="R24" s="48">
        <f>COUNTIF('1. Data'!D:D,$E24)</f>
        <v>166</v>
      </c>
      <c r="S24" s="48">
        <f>COUNTIF($E$2:E23,$E23)</f>
        <v>2</v>
      </c>
      <c r="T24" s="48">
        <f>SUMIF('1. Data'!D:D,E24,'1. Data'!F:F)</f>
        <v>175</v>
      </c>
      <c r="U24" s="48">
        <f>SUMIF($E$2:E23,$E24,$G$2:G23)</f>
        <v>0</v>
      </c>
      <c r="V24" s="48">
        <f t="shared" si="9"/>
        <v>0.81947066226207332</v>
      </c>
      <c r="W24" s="48">
        <f>SUMIF('1. Data'!D:D,$E24,'1. Data'!E:E)</f>
        <v>274</v>
      </c>
      <c r="X24" s="48">
        <f>SUMIF($E$2:E23,E24,$F$2:F23)</f>
        <v>2</v>
      </c>
      <c r="Y24" s="48">
        <f t="shared" si="10"/>
        <v>1.001698192078587</v>
      </c>
      <c r="Z24" s="92">
        <f>AVERAGE('1. Data'!E:E,$F$2:F23)</f>
        <v>1.6400719856028794</v>
      </c>
      <c r="AA24" s="92">
        <f>IF(ISERROR(AVERAGE('1. Data'!F:F,$G$2:G23)),0,AVERAGE('1. Data'!F:F,$G$2:G23))</f>
        <v>1.2711457708458309</v>
      </c>
      <c r="AB24" s="48">
        <f t="shared" si="11"/>
        <v>0.89625627712294631</v>
      </c>
      <c r="AC24" s="48">
        <f t="shared" si="12"/>
        <v>1.164510941109262</v>
      </c>
      <c r="AD24" s="48">
        <f t="shared" si="6"/>
        <v>0.40809459656626879</v>
      </c>
      <c r="AE24" s="48">
        <f t="shared" si="6"/>
        <v>0.36575734383247471</v>
      </c>
      <c r="AF24" s="48">
        <f t="shared" si="6"/>
        <v>0.16390615765683561</v>
      </c>
      <c r="AG24" s="48">
        <f t="shared" si="6"/>
        <v>4.8967307553014067E-2</v>
      </c>
      <c r="AH24" s="48">
        <f t="shared" si="6"/>
        <v>1.097181419204968E-2</v>
      </c>
      <c r="AI24" s="48">
        <f t="shared" si="6"/>
        <v>1.9667114682102309E-3</v>
      </c>
      <c r="AJ24" s="48">
        <f t="shared" si="6"/>
        <v>2.9377958311218412E-4</v>
      </c>
      <c r="AK24" s="48">
        <f t="shared" si="6"/>
        <v>3.7614542207836825E-5</v>
      </c>
      <c r="AL24" s="48">
        <f t="shared" si="6"/>
        <v>4.2140336956099532E-6</v>
      </c>
      <c r="AM24" s="48">
        <f t="shared" si="6"/>
        <v>4.1965046129978138E-7</v>
      </c>
      <c r="AN24" s="48">
        <f t="shared" si="6"/>
        <v>3.7611436013746867E-8</v>
      </c>
      <c r="AO24" s="48">
        <f t="shared" si="7"/>
        <v>0.31207524789243085</v>
      </c>
      <c r="AP24" s="48">
        <f t="shared" si="7"/>
        <v>0.36341504062012087</v>
      </c>
      <c r="AQ24" s="48">
        <f t="shared" si="7"/>
        <v>0.21160039548289891</v>
      </c>
      <c r="AR24" s="48">
        <f t="shared" si="7"/>
        <v>8.2136991894294187E-2</v>
      </c>
      <c r="AS24" s="48">
        <f t="shared" si="7"/>
        <v>2.3912356432677091E-2</v>
      </c>
      <c r="AT24" s="48">
        <f t="shared" si="7"/>
        <v>5.5692401387113849E-3</v>
      </c>
      <c r="AU24" s="48">
        <f t="shared" si="7"/>
        <v>1.0809068458657108E-3</v>
      </c>
      <c r="AV24" s="48">
        <f t="shared" si="7"/>
        <v>1.7981826404721787E-4</v>
      </c>
      <c r="AW24" s="48">
        <f t="shared" si="7"/>
        <v>2.6175041986782445E-5</v>
      </c>
      <c r="AX24" s="48">
        <f t="shared" si="7"/>
        <v>3.3867914197335994E-6</v>
      </c>
      <c r="AY24" s="48">
        <f t="shared" si="7"/>
        <v>3.9439556635347531E-7</v>
      </c>
    </row>
    <row r="25" spans="1:51">
      <c r="A25" s="48">
        <v>24</v>
      </c>
      <c r="B25" s="48">
        <f t="shared" si="8"/>
        <v>286</v>
      </c>
      <c r="C25" s="93">
        <v>44436</v>
      </c>
      <c r="D25" t="s">
        <v>11</v>
      </c>
      <c r="E25" t="s">
        <v>15</v>
      </c>
      <c r="F25" s="48">
        <f>HLOOKUP(MAX($AD25:$AN25),$AD25:$AN$310,$B25,FALSE)</f>
        <v>1</v>
      </c>
      <c r="G25" s="48">
        <f>HLOOKUP(MAX($AN25:$AY25),$AN25:$AY$310,$B25,FALSE)</f>
        <v>0</v>
      </c>
      <c r="H25" s="48">
        <f t="shared" si="2"/>
        <v>3</v>
      </c>
      <c r="I25" s="48">
        <f t="shared" si="3"/>
        <v>0</v>
      </c>
      <c r="J25" s="48">
        <f>COUNTIF('1. Data'!C:C,$D25)</f>
        <v>167</v>
      </c>
      <c r="K25" s="48">
        <f>COUNTIF($D$2:D24,$D24)</f>
        <v>2</v>
      </c>
      <c r="L25" s="48">
        <f>SUMIF('1. Data'!C:C,D25,'1. Data'!E:E)</f>
        <v>200</v>
      </c>
      <c r="M25" s="48">
        <f>SUMIF($D$2:D24,$D25,$F$2:F24)</f>
        <v>1</v>
      </c>
      <c r="N25" s="48">
        <f t="shared" si="4"/>
        <v>0.72539855339078796</v>
      </c>
      <c r="O25" s="48">
        <f>SUMIF('1. Data'!C:C,$D25,'1. Data'!F:F)</f>
        <v>226</v>
      </c>
      <c r="P25" s="48">
        <f>SUMIF($D$2:D24,$D25,$G$2:G24)</f>
        <v>1</v>
      </c>
      <c r="Q25" s="48">
        <f t="shared" si="5"/>
        <v>1.0567483399428523</v>
      </c>
      <c r="R25" s="48">
        <f>COUNTIF('1. Data'!D:D,$E25)</f>
        <v>34</v>
      </c>
      <c r="S25" s="48">
        <f>COUNTIF($E$2:E24,$E24)</f>
        <v>2</v>
      </c>
      <c r="T25" s="48">
        <f>SUMIF('1. Data'!D:D,E25,'1. Data'!F:F)</f>
        <v>31</v>
      </c>
      <c r="U25" s="48">
        <f>SUMIF($E$2:E24,$E25,$G$2:G24)</f>
        <v>0</v>
      </c>
      <c r="V25" s="48">
        <f t="shared" si="9"/>
        <v>0.67747241225655952</v>
      </c>
      <c r="W25" s="48">
        <f>SUMIF('1. Data'!D:D,$E25,'1. Data'!E:E)</f>
        <v>56</v>
      </c>
      <c r="X25" s="48">
        <f>SUMIF($E$2:E24,E25,$F$2:F24)</f>
        <v>1</v>
      </c>
      <c r="Y25" s="48">
        <f t="shared" si="10"/>
        <v>0.96569434284320887</v>
      </c>
      <c r="Z25" s="92">
        <f>AVERAGE('1. Data'!E:E,$F$2:F24)</f>
        <v>1.6395802098950525</v>
      </c>
      <c r="AA25" s="92">
        <f>IF(ISERROR(AVERAGE('1. Data'!F:F,$G$2:G24)),0,AVERAGE('1. Data'!F:F,$G$2:G24))</f>
        <v>1.2710644677661169</v>
      </c>
      <c r="AB25" s="48">
        <f t="shared" si="11"/>
        <v>1.1485477095354142</v>
      </c>
      <c r="AC25" s="48">
        <f t="shared" si="12"/>
        <v>0.90997773717301178</v>
      </c>
      <c r="AD25" s="48">
        <f t="shared" si="6"/>
        <v>0.31709695201850652</v>
      </c>
      <c r="AE25" s="48">
        <f t="shared" si="6"/>
        <v>0.36420097794151679</v>
      </c>
      <c r="AF25" s="48">
        <f t="shared" si="6"/>
        <v>0.20915109951264357</v>
      </c>
      <c r="AG25" s="48">
        <f t="shared" si="6"/>
        <v>8.0073338764020077E-2</v>
      </c>
      <c r="AH25" s="48">
        <f t="shared" si="6"/>
        <v>2.2992012458067146E-2</v>
      </c>
      <c r="AI25" s="48">
        <f t="shared" si="6"/>
        <v>5.2814846492645453E-3</v>
      </c>
      <c r="AJ25" s="48">
        <f t="shared" si="6"/>
        <v>1.0110061828098739E-3</v>
      </c>
      <c r="AK25" s="48">
        <f t="shared" si="6"/>
        <v>1.6588411937034606E-4</v>
      </c>
      <c r="AL25" s="48">
        <f t="shared" si="6"/>
        <v>2.3815728168888774E-5</v>
      </c>
      <c r="AM25" s="48">
        <f t="shared" si="6"/>
        <v>3.039277782143918E-6</v>
      </c>
      <c r="AN25" s="48">
        <f t="shared" si="6"/>
        <v>3.4907555353232682E-7</v>
      </c>
      <c r="AO25" s="48">
        <f t="shared" si="7"/>
        <v>0.40253318546054717</v>
      </c>
      <c r="AP25" s="48">
        <f t="shared" si="7"/>
        <v>0.36629623724243304</v>
      </c>
      <c r="AQ25" s="48">
        <f t="shared" si="7"/>
        <v>0.16666071055042891</v>
      </c>
      <c r="AR25" s="48">
        <f t="shared" si="7"/>
        <v>5.0552512087441874E-2</v>
      </c>
      <c r="AS25" s="48">
        <f t="shared" si="7"/>
        <v>1.1500415139435418E-2</v>
      </c>
      <c r="AT25" s="48">
        <f t="shared" si="7"/>
        <v>2.0930243490267387E-3</v>
      </c>
      <c r="AU25" s="48">
        <f t="shared" si="7"/>
        <v>3.174342601625611E-4</v>
      </c>
      <c r="AV25" s="48">
        <f t="shared" si="7"/>
        <v>4.1265444251988134E-5</v>
      </c>
      <c r="AW25" s="48">
        <f t="shared" si="7"/>
        <v>4.6938294479828865E-6</v>
      </c>
      <c r="AX25" s="48">
        <f t="shared" si="7"/>
        <v>4.7458669997239097E-7</v>
      </c>
      <c r="AY25" s="48">
        <f t="shared" si="7"/>
        <v>4.3186333133328284E-8</v>
      </c>
    </row>
    <row r="26" spans="1:51">
      <c r="A26" s="48">
        <v>25</v>
      </c>
      <c r="B26" s="48">
        <f t="shared" si="8"/>
        <v>285</v>
      </c>
      <c r="C26" s="93">
        <v>44436</v>
      </c>
      <c r="D26" t="s">
        <v>6</v>
      </c>
      <c r="E26" t="s">
        <v>21</v>
      </c>
      <c r="F26" s="48">
        <f>HLOOKUP(MAX($AD26:$AN26),$AD26:$AN$310,$B26,FALSE)</f>
        <v>2</v>
      </c>
      <c r="G26" s="48">
        <f>HLOOKUP(MAX($AN26:$AY26),$AN26:$AY$310,$B26,FALSE)</f>
        <v>0</v>
      </c>
      <c r="H26" s="48">
        <f t="shared" si="2"/>
        <v>3</v>
      </c>
      <c r="I26" s="48">
        <f t="shared" si="3"/>
        <v>0</v>
      </c>
      <c r="J26" s="48">
        <f>COUNTIF('1. Data'!C:C,$D26)</f>
        <v>183</v>
      </c>
      <c r="K26" s="48">
        <f>COUNTIF($D$2:D25,$D25)</f>
        <v>2</v>
      </c>
      <c r="L26" s="48">
        <f>SUMIF('1. Data'!C:C,D26,'1. Data'!E:E)</f>
        <v>528</v>
      </c>
      <c r="M26" s="48">
        <f>SUMIF($D$2:D25,$D26,$F$2:F25)</f>
        <v>3</v>
      </c>
      <c r="N26" s="48">
        <f t="shared" si="4"/>
        <v>1.7508176305762704</v>
      </c>
      <c r="O26" s="48">
        <f>SUMIF('1. Data'!C:C,$D26,'1. Data'!F:F)</f>
        <v>132</v>
      </c>
      <c r="P26" s="48">
        <f>SUMIF($D$2:D25,$D26,$G$2:G25)</f>
        <v>0</v>
      </c>
      <c r="Q26" s="48">
        <f t="shared" si="5"/>
        <v>0.56151948126470419</v>
      </c>
      <c r="R26" s="48">
        <f>COUNTIF('1. Data'!D:D,$E26)</f>
        <v>149</v>
      </c>
      <c r="S26" s="48">
        <f>COUNTIF($E$2:E25,$E25)</f>
        <v>2</v>
      </c>
      <c r="T26" s="48">
        <f>SUMIF('1. Data'!D:D,E26,'1. Data'!F:F)</f>
        <v>176</v>
      </c>
      <c r="U26" s="48">
        <f>SUMIF($E$2:E25,$E26,$G$2:G25)</f>
        <v>1</v>
      </c>
      <c r="V26" s="48">
        <f t="shared" si="9"/>
        <v>0.92248421703856809</v>
      </c>
      <c r="W26" s="48">
        <f>SUMIF('1. Data'!D:D,$E26,'1. Data'!E:E)</f>
        <v>246</v>
      </c>
      <c r="X26" s="48">
        <f>SUMIF($E$2:E25,E26,$F$2:F25)</f>
        <v>1</v>
      </c>
      <c r="Y26" s="48">
        <f t="shared" si="10"/>
        <v>0.99778765080483733</v>
      </c>
      <c r="Z26" s="92">
        <f>AVERAGE('1. Data'!E:E,$F$2:F25)</f>
        <v>1.639388489208633</v>
      </c>
      <c r="AA26" s="92">
        <f>IF(ISERROR(AVERAGE('1. Data'!F:F,$G$2:G25)),0,AVERAGE('1. Data'!F:F,$G$2:G25))</f>
        <v>1.2706834532374101</v>
      </c>
      <c r="AB26" s="48">
        <f t="shared" si="11"/>
        <v>2.8639202301479387</v>
      </c>
      <c r="AC26" s="48">
        <f t="shared" si="12"/>
        <v>0.65820495485995134</v>
      </c>
      <c r="AD26" s="48">
        <f t="shared" si="6"/>
        <v>5.7044693029465646E-2</v>
      </c>
      <c r="AE26" s="48">
        <f t="shared" si="6"/>
        <v>0.16337145038966577</v>
      </c>
      <c r="AF26" s="48">
        <f t="shared" si="6"/>
        <v>0.23394140089978707</v>
      </c>
      <c r="AG26" s="48">
        <f t="shared" si="6"/>
        <v>0.22332983690201649</v>
      </c>
      <c r="AH26" s="48">
        <f t="shared" si="6"/>
        <v>0.15989970947483118</v>
      </c>
      <c r="AI26" s="48">
        <f t="shared" si="6"/>
        <v>9.1588002551949418E-2</v>
      </c>
      <c r="AJ26" s="48">
        <f t="shared" si="6"/>
        <v>4.371678889122816E-2</v>
      </c>
      <c r="AK26" s="48">
        <f t="shared" si="6"/>
        <v>1.7885913728956433E-2</v>
      </c>
      <c r="AL26" s="48">
        <f t="shared" si="6"/>
        <v>6.4029787703798885E-3</v>
      </c>
      <c r="AM26" s="48">
        <f t="shared" si="6"/>
        <v>2.0375133815220769E-3</v>
      </c>
      <c r="AN26" s="48">
        <f t="shared" si="6"/>
        <v>5.8352757925382321E-4</v>
      </c>
      <c r="AO26" s="48">
        <f t="shared" si="7"/>
        <v>0.51777993916211174</v>
      </c>
      <c r="AP26" s="48">
        <f t="shared" si="7"/>
        <v>0.34080532148358611</v>
      </c>
      <c r="AQ26" s="48">
        <f t="shared" si="7"/>
        <v>0.11215987562156748</v>
      </c>
      <c r="AR26" s="48">
        <f t="shared" si="7"/>
        <v>2.4608061956863866E-2</v>
      </c>
      <c r="AS26" s="48">
        <f t="shared" si="7"/>
        <v>4.0492870773771155E-3</v>
      </c>
      <c r="AT26" s="48">
        <f t="shared" si="7"/>
        <v>5.3305216359599797E-4</v>
      </c>
      <c r="AU26" s="48">
        <f t="shared" si="7"/>
        <v>5.8476262546283847E-5</v>
      </c>
      <c r="AV26" s="48">
        <f t="shared" si="7"/>
        <v>5.4984808213793545E-6</v>
      </c>
      <c r="AW26" s="48">
        <f t="shared" si="7"/>
        <v>4.5239091510428656E-7</v>
      </c>
      <c r="AX26" s="48">
        <f t="shared" si="7"/>
        <v>3.3085104650585481E-8</v>
      </c>
      <c r="AY26" s="48">
        <f t="shared" si="7"/>
        <v>2.1776779813075364E-9</v>
      </c>
    </row>
    <row r="27" spans="1:51">
      <c r="A27" s="48">
        <v>26</v>
      </c>
      <c r="B27" s="48">
        <f t="shared" si="8"/>
        <v>284</v>
      </c>
      <c r="C27" s="93">
        <v>44437</v>
      </c>
      <c r="D27" t="s">
        <v>42</v>
      </c>
      <c r="E27" t="s">
        <v>22</v>
      </c>
      <c r="F27" s="48">
        <f>HLOOKUP(MAX($AD27:$AN27),$AD27:$AN$310,$B27,FALSE)</f>
        <v>0</v>
      </c>
      <c r="G27" s="48">
        <f>HLOOKUP(MAX($AN27:$AY27),$AN27:$AY$310,$B27,FALSE)</f>
        <v>0</v>
      </c>
      <c r="H27" s="48">
        <f t="shared" si="2"/>
        <v>1</v>
      </c>
      <c r="I27" s="48">
        <f t="shared" si="3"/>
        <v>1</v>
      </c>
      <c r="J27" s="48">
        <f>COUNTIF('1. Data'!C:C,$D27)</f>
        <v>0</v>
      </c>
      <c r="K27" s="48">
        <f>COUNTIF($D$2:D26,$D26)</f>
        <v>2</v>
      </c>
      <c r="L27" s="48">
        <f>SUMIF('1. Data'!C:C,D27,'1. Data'!E:E)</f>
        <v>0</v>
      </c>
      <c r="M27" s="48">
        <f>SUMIF($D$2:D26,$D27,$F$2:F26)</f>
        <v>0</v>
      </c>
      <c r="N27" s="48">
        <f t="shared" si="4"/>
        <v>0</v>
      </c>
      <c r="O27" s="48">
        <f>SUMIF('1. Data'!C:C,$D27,'1. Data'!F:F)</f>
        <v>0</v>
      </c>
      <c r="P27" s="48">
        <f>SUMIF($D$2:D26,$D27,$G$2:G26)</f>
        <v>0</v>
      </c>
      <c r="Q27" s="48">
        <f t="shared" si="5"/>
        <v>0</v>
      </c>
      <c r="R27" s="48">
        <f>COUNTIF('1. Data'!D:D,$E27)</f>
        <v>186</v>
      </c>
      <c r="S27" s="48">
        <f>COUNTIF($E$2:E26,$E26)</f>
        <v>2</v>
      </c>
      <c r="T27" s="48">
        <f>SUMIF('1. Data'!D:D,E27,'1. Data'!F:F)</f>
        <v>222</v>
      </c>
      <c r="U27" s="48">
        <f>SUMIF($E$2:E26,$E27,$G$2:G26)</f>
        <v>1</v>
      </c>
      <c r="V27" s="48">
        <f t="shared" si="9"/>
        <v>0.93376975701816467</v>
      </c>
      <c r="W27" s="48">
        <f>SUMIF('1. Data'!D:D,$E27,'1. Data'!E:E)</f>
        <v>299</v>
      </c>
      <c r="X27" s="48">
        <f>SUMIF($E$2:E26,E27,$F$2:F26)</f>
        <v>1</v>
      </c>
      <c r="Y27" s="48">
        <f t="shared" si="10"/>
        <v>0.97331383659294457</v>
      </c>
      <c r="Z27" s="92">
        <f>AVERAGE('1. Data'!E:E,$F$2:F26)</f>
        <v>1.6394965537908301</v>
      </c>
      <c r="AA27" s="92">
        <f>IF(ISERROR(AVERAGE('1. Data'!F:F,$G$2:G26)),0,AVERAGE('1. Data'!F:F,$G$2:G26))</f>
        <v>1.2703026670662272</v>
      </c>
      <c r="AB27" s="48">
        <f t="shared" si="11"/>
        <v>0</v>
      </c>
      <c r="AC27" s="48">
        <f t="shared" si="12"/>
        <v>0</v>
      </c>
      <c r="AD27" s="48">
        <f t="shared" si="6"/>
        <v>1</v>
      </c>
      <c r="AE27" s="48">
        <f t="shared" si="6"/>
        <v>0</v>
      </c>
      <c r="AF27" s="48">
        <f t="shared" si="6"/>
        <v>0</v>
      </c>
      <c r="AG27" s="48">
        <f t="shared" si="6"/>
        <v>0</v>
      </c>
      <c r="AH27" s="48">
        <f t="shared" si="6"/>
        <v>0</v>
      </c>
      <c r="AI27" s="48">
        <f t="shared" si="6"/>
        <v>0</v>
      </c>
      <c r="AJ27" s="48">
        <f t="shared" si="6"/>
        <v>0</v>
      </c>
      <c r="AK27" s="48">
        <f t="shared" si="6"/>
        <v>0</v>
      </c>
      <c r="AL27" s="48">
        <f t="shared" si="6"/>
        <v>0</v>
      </c>
      <c r="AM27" s="48">
        <f t="shared" si="6"/>
        <v>0</v>
      </c>
      <c r="AN27" s="48">
        <f t="shared" si="6"/>
        <v>0</v>
      </c>
      <c r="AO27" s="48">
        <f t="shared" si="7"/>
        <v>1</v>
      </c>
      <c r="AP27" s="48">
        <f t="shared" si="7"/>
        <v>0</v>
      </c>
      <c r="AQ27" s="48">
        <f t="shared" si="7"/>
        <v>0</v>
      </c>
      <c r="AR27" s="48">
        <f t="shared" si="7"/>
        <v>0</v>
      </c>
      <c r="AS27" s="48">
        <f t="shared" si="7"/>
        <v>0</v>
      </c>
      <c r="AT27" s="48">
        <f t="shared" si="7"/>
        <v>0</v>
      </c>
      <c r="AU27" s="48">
        <f t="shared" si="7"/>
        <v>0</v>
      </c>
      <c r="AV27" s="48">
        <f t="shared" si="7"/>
        <v>0</v>
      </c>
      <c r="AW27" s="48">
        <f t="shared" si="7"/>
        <v>0</v>
      </c>
      <c r="AX27" s="48">
        <f t="shared" si="7"/>
        <v>0</v>
      </c>
      <c r="AY27" s="48">
        <f t="shared" si="7"/>
        <v>0</v>
      </c>
    </row>
    <row r="28" spans="1:51">
      <c r="A28" s="48">
        <v>27</v>
      </c>
      <c r="B28" s="48">
        <f t="shared" si="8"/>
        <v>283</v>
      </c>
      <c r="C28" s="93">
        <v>44437</v>
      </c>
      <c r="D28" t="s">
        <v>10</v>
      </c>
      <c r="E28" t="s">
        <v>35</v>
      </c>
      <c r="F28" s="48">
        <f>HLOOKUP(MAX($AD28:$AN28),$AD28:$AN$310,$B28,FALSE)</f>
        <v>1</v>
      </c>
      <c r="G28" s="48">
        <f>HLOOKUP(MAX($AN28:$AY28),$AN28:$AY$310,$B28,FALSE)</f>
        <v>1</v>
      </c>
      <c r="H28" s="48">
        <f t="shared" si="2"/>
        <v>1</v>
      </c>
      <c r="I28" s="48">
        <f t="shared" si="3"/>
        <v>1</v>
      </c>
      <c r="J28" s="48">
        <f>COUNTIF('1. Data'!C:C,$D28)</f>
        <v>184</v>
      </c>
      <c r="K28" s="48">
        <f>COUNTIF($D$2:D27,$D27)</f>
        <v>2</v>
      </c>
      <c r="L28" s="48">
        <f>SUMIF('1. Data'!C:C,D28,'1. Data'!E:E)</f>
        <v>347</v>
      </c>
      <c r="M28" s="48">
        <f>SUMIF($D$2:D27,$D28,$F$2:F27)</f>
        <v>1</v>
      </c>
      <c r="N28" s="48">
        <f t="shared" si="4"/>
        <v>1.1415262881704706</v>
      </c>
      <c r="O28" s="48">
        <f>SUMIF('1. Data'!C:C,$D28,'1. Data'!F:F)</f>
        <v>250</v>
      </c>
      <c r="P28" s="48">
        <f>SUMIF($D$2:D27,$D28,$G$2:G27)</f>
        <v>0</v>
      </c>
      <c r="Q28" s="48">
        <f t="shared" si="5"/>
        <v>1.0584003632424972</v>
      </c>
      <c r="R28" s="48">
        <f>COUNTIF('1. Data'!D:D,$E28)</f>
        <v>48</v>
      </c>
      <c r="S28" s="48">
        <f>COUNTIF($E$2:E27,$E27)</f>
        <v>2</v>
      </c>
      <c r="T28" s="48">
        <f>SUMIF('1. Data'!D:D,E28,'1. Data'!F:F)</f>
        <v>79</v>
      </c>
      <c r="U28" s="48">
        <f>SUMIF($E$2:E27,$E28,$G$2:G27)</f>
        <v>1</v>
      </c>
      <c r="V28" s="48">
        <f t="shared" si="9"/>
        <v>1.2599197924038688</v>
      </c>
      <c r="W28" s="48">
        <f>SUMIF('1. Data'!D:D,$E28,'1. Data'!E:E)</f>
        <v>68</v>
      </c>
      <c r="X28" s="48">
        <f>SUMIF($E$2:E27,E28,$F$2:F27)</f>
        <v>1</v>
      </c>
      <c r="Y28" s="48">
        <f t="shared" si="10"/>
        <v>0.84197404496435746</v>
      </c>
      <c r="Z28" s="92">
        <f>AVERAGE('1. Data'!E:E,$F$2:F27)</f>
        <v>1.6390053924505692</v>
      </c>
      <c r="AA28" s="92">
        <f>IF(ISERROR(AVERAGE('1. Data'!F:F,$G$2:G27)),0,AVERAGE('1. Data'!F:F,$G$2:G27))</f>
        <v>1.2699221090473338</v>
      </c>
      <c r="AB28" s="48">
        <f t="shared" si="11"/>
        <v>1.5753062776752493</v>
      </c>
      <c r="AC28" s="48">
        <f t="shared" si="12"/>
        <v>1.6934405811879956</v>
      </c>
      <c r="AD28" s="48">
        <f t="shared" si="6"/>
        <v>0.20694416059744394</v>
      </c>
      <c r="AE28" s="48">
        <f t="shared" si="6"/>
        <v>0.32600043531738843</v>
      </c>
      <c r="AF28" s="48">
        <f t="shared" si="6"/>
        <v>0.25677526614017304</v>
      </c>
      <c r="AG28" s="48">
        <f t="shared" si="6"/>
        <v>0.1348332295674492</v>
      </c>
      <c r="AH28" s="48">
        <f t="shared" si="6"/>
        <v>5.3100908244207684E-2</v>
      </c>
      <c r="AI28" s="48">
        <f t="shared" si="6"/>
        <v>1.673003882147155E-2</v>
      </c>
      <c r="AJ28" s="48">
        <f t="shared" si="6"/>
        <v>4.3924891968691289E-3</v>
      </c>
      <c r="AK28" s="48">
        <f t="shared" si="6"/>
        <v>9.8850225806409336E-4</v>
      </c>
      <c r="AL28" s="48">
        <f t="shared" si="6"/>
        <v>1.946492265780655E-4</v>
      </c>
      <c r="AM28" s="48">
        <f t="shared" si="6"/>
        <v>3.4070238730339829E-5</v>
      </c>
      <c r="AN28" s="48">
        <f t="shared" si="6"/>
        <v>5.3671060953798854E-6</v>
      </c>
      <c r="AO28" s="48">
        <f t="shared" si="7"/>
        <v>0.18388576047253055</v>
      </c>
      <c r="AP28" s="48">
        <f t="shared" si="7"/>
        <v>0.31139960908679865</v>
      </c>
      <c r="AQ28" s="48">
        <f t="shared" si="7"/>
        <v>0.26366836749683159</v>
      </c>
      <c r="AR28" s="48">
        <f t="shared" si="7"/>
        <v>0.1488355711649082</v>
      </c>
      <c r="AS28" s="48">
        <f t="shared" si="7"/>
        <v>6.3011049033737346E-2</v>
      </c>
      <c r="AT28" s="48">
        <f t="shared" si="7"/>
        <v>2.1341093499391502E-2</v>
      </c>
      <c r="AU28" s="48">
        <f t="shared" si="7"/>
        <v>6.0233122964661523E-3</v>
      </c>
      <c r="AV28" s="48">
        <f t="shared" si="7"/>
        <v>1.4571602108577751E-3</v>
      </c>
      <c r="AW28" s="48">
        <f t="shared" si="7"/>
        <v>3.0845177929487684E-4</v>
      </c>
      <c r="AX28" s="48">
        <f t="shared" si="7"/>
        <v>5.8038306710842957E-5</v>
      </c>
      <c r="AY28" s="48">
        <f t="shared" si="7"/>
        <v>9.8284423847577322E-6</v>
      </c>
    </row>
    <row r="29" spans="1:51">
      <c r="A29" s="48">
        <v>28</v>
      </c>
      <c r="B29" s="48">
        <f t="shared" si="8"/>
        <v>282</v>
      </c>
      <c r="C29" s="93">
        <v>44450</v>
      </c>
      <c r="D29" t="s">
        <v>12</v>
      </c>
      <c r="E29" t="s">
        <v>13</v>
      </c>
      <c r="F29" s="48">
        <f>HLOOKUP(MAX($AD29:$AN29),$AD29:$AN$310,$B29,FALSE)</f>
        <v>1</v>
      </c>
      <c r="G29" s="48">
        <f>HLOOKUP(MAX($AN29:$AY29),$AN29:$AY$310,$B29,FALSE)</f>
        <v>1</v>
      </c>
      <c r="H29" s="48">
        <f t="shared" si="2"/>
        <v>1</v>
      </c>
      <c r="I29" s="48">
        <f t="shared" si="3"/>
        <v>1</v>
      </c>
      <c r="J29" s="48">
        <f>COUNTIF('1. Data'!C:C,$D29)</f>
        <v>186</v>
      </c>
      <c r="K29" s="48">
        <f>COUNTIF($D$2:D28,$D28)</f>
        <v>2</v>
      </c>
      <c r="L29" s="48">
        <f>SUMIF('1. Data'!C:C,D29,'1. Data'!E:E)</f>
        <v>358</v>
      </c>
      <c r="M29" s="48">
        <f>SUMIF($D$2:D28,$D29,$F$2:F28)</f>
        <v>1</v>
      </c>
      <c r="N29" s="48">
        <f t="shared" si="4"/>
        <v>1.1652173152295633</v>
      </c>
      <c r="O29" s="48">
        <f>SUMIF('1. Data'!C:C,$D29,'1. Data'!F:F)</f>
        <v>224</v>
      </c>
      <c r="P29" s="48">
        <f>SUMIF($D$2:D28,$D29,$G$2:G28)</f>
        <v>1</v>
      </c>
      <c r="Q29" s="48">
        <f t="shared" si="5"/>
        <v>0.94248670212765973</v>
      </c>
      <c r="R29" s="48">
        <f>COUNTIF('1. Data'!D:D,$E29)</f>
        <v>178</v>
      </c>
      <c r="S29" s="48">
        <f>COUNTIF($E$2:E28,$E28)</f>
        <v>2</v>
      </c>
      <c r="T29" s="48">
        <f>SUMIF('1. Data'!D:D,E29,'1. Data'!F:F)</f>
        <v>322</v>
      </c>
      <c r="U29" s="48">
        <f>SUMIF($E$2:E28,$E29,$G$2:G28)</f>
        <v>1</v>
      </c>
      <c r="V29" s="48">
        <f t="shared" si="9"/>
        <v>1.4131250000000002</v>
      </c>
      <c r="W29" s="48">
        <f>SUMIF('1. Data'!D:D,$E29,'1. Data'!E:E)</f>
        <v>232</v>
      </c>
      <c r="X29" s="48">
        <f>SUMIF($E$2:E28,E29,$F$2:F28)</f>
        <v>1</v>
      </c>
      <c r="Y29" s="48">
        <f t="shared" si="10"/>
        <v>0.78986659356725153</v>
      </c>
      <c r="Z29" s="92">
        <f>AVERAGE('1. Data'!E:E,$F$2:F28)</f>
        <v>1.6388140161725067</v>
      </c>
      <c r="AA29" s="92">
        <f>IF(ISERROR(AVERAGE('1. Data'!F:F,$G$2:G28)),0,AVERAGE('1. Data'!F:F,$G$2:G28))</f>
        <v>1.2698412698412698</v>
      </c>
      <c r="AB29" s="48">
        <f t="shared" si="11"/>
        <v>1.508309080269379</v>
      </c>
      <c r="AC29" s="48">
        <f t="shared" si="12"/>
        <v>1.691240026595745</v>
      </c>
      <c r="AD29" s="48">
        <f t="shared" si="6"/>
        <v>0.2212838349918391</v>
      </c>
      <c r="AE29" s="48">
        <f t="shared" si="6"/>
        <v>0.33376441763502185</v>
      </c>
      <c r="AF29" s="48">
        <f t="shared" si="6"/>
        <v>0.25170995089486242</v>
      </c>
      <c r="AG29" s="48">
        <f t="shared" si="6"/>
        <v>0.12655213484296013</v>
      </c>
      <c r="AH29" s="48">
        <f t="shared" si="6"/>
        <v>4.7719933527777925E-2</v>
      </c>
      <c r="AI29" s="48">
        <f t="shared" si="6"/>
        <v>1.4395281809959717E-2</v>
      </c>
      <c r="AJ29" s="48">
        <f t="shared" si="6"/>
        <v>3.6187557111664772E-3</v>
      </c>
      <c r="AK29" s="48">
        <f t="shared" si="6"/>
        <v>7.7974315691843783E-4</v>
      </c>
      <c r="AL29" s="48">
        <f t="shared" si="6"/>
        <v>1.4701171048224908E-4</v>
      </c>
      <c r="AM29" s="48">
        <f t="shared" si="6"/>
        <v>2.4637677536256556E-5</v>
      </c>
      <c r="AN29" s="48">
        <f t="shared" si="6"/>
        <v>3.7161232744684692E-6</v>
      </c>
      <c r="AO29" s="48">
        <f t="shared" si="7"/>
        <v>0.18429085668187858</v>
      </c>
      <c r="AP29" s="48">
        <f t="shared" si="7"/>
        <v>0.31168007335601294</v>
      </c>
      <c r="AQ29" s="48">
        <f t="shared" si="7"/>
        <v>0.26356290777599362</v>
      </c>
      <c r="AR29" s="48">
        <f t="shared" si="7"/>
        <v>0.14858271305224113</v>
      </c>
      <c r="AS29" s="48">
        <f t="shared" si="7"/>
        <v>6.2822257893535086E-2</v>
      </c>
      <c r="AT29" s="48">
        <f t="shared" si="7"/>
        <v>2.124950342213339E-2</v>
      </c>
      <c r="AU29" s="48">
        <f t="shared" si="7"/>
        <v>5.9896684554658752E-3</v>
      </c>
      <c r="AV29" s="48">
        <f t="shared" si="7"/>
        <v>1.4471381482745441E-3</v>
      </c>
      <c r="AW29" s="48">
        <f t="shared" si="7"/>
        <v>3.0593224504694484E-4</v>
      </c>
      <c r="AX29" s="48">
        <f t="shared" si="7"/>
        <v>5.7489428694409972E-5</v>
      </c>
      <c r="AY29" s="48">
        <f t="shared" si="7"/>
        <v>9.7228422914108428E-6</v>
      </c>
    </row>
    <row r="30" spans="1:51">
      <c r="A30" s="48">
        <v>29</v>
      </c>
      <c r="B30" s="48">
        <f t="shared" si="8"/>
        <v>281</v>
      </c>
      <c r="C30" s="93">
        <v>44450</v>
      </c>
      <c r="D30" t="s">
        <v>42</v>
      </c>
      <c r="E30" t="s">
        <v>28</v>
      </c>
      <c r="F30" s="48">
        <f>HLOOKUP(MAX($AD30:$AN30),$AD30:$AN$310,$B30,FALSE)</f>
        <v>0</v>
      </c>
      <c r="G30" s="48">
        <f>HLOOKUP(MAX($AN30:$AY30),$AN30:$AY$310,$B30,FALSE)</f>
        <v>0</v>
      </c>
      <c r="H30" s="48">
        <f t="shared" si="2"/>
        <v>1</v>
      </c>
      <c r="I30" s="48">
        <f t="shared" si="3"/>
        <v>1</v>
      </c>
      <c r="J30" s="48">
        <f>COUNTIF('1. Data'!C:C,$D30)</f>
        <v>0</v>
      </c>
      <c r="K30" s="48">
        <f>COUNTIF($D$2:D29,$D29)</f>
        <v>2</v>
      </c>
      <c r="L30" s="48">
        <f>SUMIF('1. Data'!C:C,D30,'1. Data'!E:E)</f>
        <v>0</v>
      </c>
      <c r="M30" s="48">
        <f>SUMIF($D$2:D29,$D30,$F$2:F29)</f>
        <v>0</v>
      </c>
      <c r="N30" s="48">
        <f t="shared" si="4"/>
        <v>0</v>
      </c>
      <c r="O30" s="48">
        <f>SUMIF('1. Data'!C:C,$D30,'1. Data'!F:F)</f>
        <v>0</v>
      </c>
      <c r="P30" s="48">
        <f>SUMIF($D$2:D29,$D30,$G$2:G29)</f>
        <v>0</v>
      </c>
      <c r="Q30" s="48">
        <f t="shared" si="5"/>
        <v>0</v>
      </c>
      <c r="R30" s="48">
        <f>COUNTIF('1. Data'!D:D,$E30)</f>
        <v>136</v>
      </c>
      <c r="S30" s="48">
        <f>COUNTIF($E$2:E29,$E29)</f>
        <v>2</v>
      </c>
      <c r="T30" s="48">
        <f>SUMIF('1. Data'!D:D,E30,'1. Data'!F:F)</f>
        <v>138</v>
      </c>
      <c r="U30" s="48">
        <f>SUMIF($E$2:E29,$E30,$G$2:G29)</f>
        <v>1</v>
      </c>
      <c r="V30" s="48">
        <f t="shared" si="9"/>
        <v>0.793256990933913</v>
      </c>
      <c r="W30" s="48">
        <f>SUMIF('1. Data'!D:D,$E30,'1. Data'!E:E)</f>
        <v>217</v>
      </c>
      <c r="X30" s="48">
        <f>SUMIF($E$2:E29,E30,$F$2:F29)</f>
        <v>1</v>
      </c>
      <c r="Y30" s="48">
        <f t="shared" si="10"/>
        <v>0.96404748475387736</v>
      </c>
      <c r="Z30" s="92">
        <f>AVERAGE('1. Data'!E:E,$F$2:F29)</f>
        <v>1.6386227544910179</v>
      </c>
      <c r="AA30" s="92">
        <f>IF(ISERROR(AVERAGE('1. Data'!F:F,$G$2:G29)),0,AVERAGE('1. Data'!F:F,$G$2:G29))</f>
        <v>1.2697604790419161</v>
      </c>
      <c r="AB30" s="48">
        <f t="shared" si="11"/>
        <v>0</v>
      </c>
      <c r="AC30" s="48">
        <f t="shared" si="12"/>
        <v>0</v>
      </c>
      <c r="AD30" s="48">
        <f t="shared" si="6"/>
        <v>1</v>
      </c>
      <c r="AE30" s="48">
        <f t="shared" si="6"/>
        <v>0</v>
      </c>
      <c r="AF30" s="48">
        <f t="shared" si="6"/>
        <v>0</v>
      </c>
      <c r="AG30" s="48">
        <f t="shared" si="6"/>
        <v>0</v>
      </c>
      <c r="AH30" s="48">
        <f t="shared" si="6"/>
        <v>0</v>
      </c>
      <c r="AI30" s="48">
        <f t="shared" si="6"/>
        <v>0</v>
      </c>
      <c r="AJ30" s="48">
        <f t="shared" si="6"/>
        <v>0</v>
      </c>
      <c r="AK30" s="48">
        <f t="shared" si="6"/>
        <v>0</v>
      </c>
      <c r="AL30" s="48">
        <f t="shared" si="6"/>
        <v>0</v>
      </c>
      <c r="AM30" s="48">
        <f t="shared" si="6"/>
        <v>0</v>
      </c>
      <c r="AN30" s="48">
        <f t="shared" si="6"/>
        <v>0</v>
      </c>
      <c r="AO30" s="48">
        <f t="shared" si="7"/>
        <v>1</v>
      </c>
      <c r="AP30" s="48">
        <f t="shared" si="7"/>
        <v>0</v>
      </c>
      <c r="AQ30" s="48">
        <f t="shared" si="7"/>
        <v>0</v>
      </c>
      <c r="AR30" s="48">
        <f t="shared" si="7"/>
        <v>0</v>
      </c>
      <c r="AS30" s="48">
        <f t="shared" si="7"/>
        <v>0</v>
      </c>
      <c r="AT30" s="48">
        <f t="shared" si="7"/>
        <v>0</v>
      </c>
      <c r="AU30" s="48">
        <f t="shared" si="7"/>
        <v>0</v>
      </c>
      <c r="AV30" s="48">
        <f t="shared" si="7"/>
        <v>0</v>
      </c>
      <c r="AW30" s="48">
        <f t="shared" si="7"/>
        <v>0</v>
      </c>
      <c r="AX30" s="48">
        <f t="shared" si="7"/>
        <v>0</v>
      </c>
      <c r="AY30" s="48">
        <f t="shared" si="7"/>
        <v>0</v>
      </c>
    </row>
    <row r="31" spans="1:51">
      <c r="A31" s="48">
        <v>30</v>
      </c>
      <c r="B31" s="48">
        <f t="shared" si="8"/>
        <v>280</v>
      </c>
      <c r="C31" s="93">
        <v>44450</v>
      </c>
      <c r="D31" t="s">
        <v>26</v>
      </c>
      <c r="E31" t="s">
        <v>11</v>
      </c>
      <c r="F31" s="48">
        <f>HLOOKUP(MAX($AD31:$AN31),$AD31:$AN$310,$B31,FALSE)</f>
        <v>1</v>
      </c>
      <c r="G31" s="48">
        <f>HLOOKUP(MAX($AN31:$AY31),$AN31:$AY$310,$B31,FALSE)</f>
        <v>1</v>
      </c>
      <c r="H31" s="48">
        <f t="shared" si="2"/>
        <v>1</v>
      </c>
      <c r="I31" s="48">
        <f t="shared" si="3"/>
        <v>1</v>
      </c>
      <c r="J31" s="48">
        <f>COUNTIF('1. Data'!C:C,$D31)</f>
        <v>152</v>
      </c>
      <c r="K31" s="48">
        <f>COUNTIF($D$2:D30,$D30)</f>
        <v>3</v>
      </c>
      <c r="L31" s="48">
        <f>SUMIF('1. Data'!C:C,D31,'1. Data'!E:E)</f>
        <v>205</v>
      </c>
      <c r="M31" s="48">
        <f>SUMIF($D$2:D30,$D31,$F$2:F30)</f>
        <v>1</v>
      </c>
      <c r="N31" s="48">
        <f t="shared" si="4"/>
        <v>0.81130947820090416</v>
      </c>
      <c r="O31" s="48">
        <f>SUMIF('1. Data'!C:C,$D31,'1. Data'!F:F)</f>
        <v>205</v>
      </c>
      <c r="P31" s="48">
        <f>SUMIF($D$2:D30,$D31,$G$2:G30)</f>
        <v>1</v>
      </c>
      <c r="Q31" s="48">
        <f t="shared" si="5"/>
        <v>1.0469928729529707</v>
      </c>
      <c r="R31" s="48">
        <f>COUNTIF('1. Data'!D:D,$E31)</f>
        <v>167</v>
      </c>
      <c r="S31" s="48">
        <f>COUNTIF($E$2:E30,$E30)</f>
        <v>2</v>
      </c>
      <c r="T31" s="48">
        <f>SUMIF('1. Data'!D:D,E31,'1. Data'!F:F)</f>
        <v>179</v>
      </c>
      <c r="U31" s="48">
        <f>SUMIF($E$2:E30,$E31,$G$2:G30)</f>
        <v>0</v>
      </c>
      <c r="V31" s="48">
        <f t="shared" si="9"/>
        <v>0.83440044982134121</v>
      </c>
      <c r="W31" s="48">
        <f>SUMIF('1. Data'!D:D,$E31,'1. Data'!E:E)</f>
        <v>293</v>
      </c>
      <c r="X31" s="48">
        <f>SUMIF($E$2:E30,E31,$F$2:F30)</f>
        <v>3</v>
      </c>
      <c r="Y31" s="48">
        <f t="shared" si="10"/>
        <v>1.0691928207002208</v>
      </c>
      <c r="Z31" s="92">
        <f>AVERAGE('1. Data'!E:E,$F$2:F30)</f>
        <v>1.6381322957198443</v>
      </c>
      <c r="AA31" s="92">
        <f>IF(ISERROR(AVERAGE('1. Data'!F:F,$G$2:G30)),0,AVERAGE('1. Data'!F:F,$G$2:G30))</f>
        <v>1.2693804250224483</v>
      </c>
      <c r="AB31" s="48">
        <f t="shared" si="11"/>
        <v>1.4209917488015837</v>
      </c>
      <c r="AC31" s="48">
        <f t="shared" si="12"/>
        <v>1.1089451139561051</v>
      </c>
      <c r="AD31" s="48">
        <f t="shared" si="6"/>
        <v>0.24147441614197226</v>
      </c>
      <c r="AE31" s="48">
        <f t="shared" si="6"/>
        <v>0.34313315288442253</v>
      </c>
      <c r="AF31" s="48">
        <f t="shared" si="6"/>
        <v>0.24379468949451844</v>
      </c>
      <c r="AG31" s="48">
        <f t="shared" si="6"/>
        <v>0.1154767473911183</v>
      </c>
      <c r="AH31" s="48">
        <f t="shared" si="6"/>
        <v>4.1022876305305975E-2</v>
      </c>
      <c r="AI31" s="48">
        <f t="shared" si="6"/>
        <v>1.1658633748389559E-2</v>
      </c>
      <c r="AJ31" s="48">
        <f t="shared" si="6"/>
        <v>2.7611370597935415E-3</v>
      </c>
      <c r="AK31" s="48">
        <f t="shared" si="6"/>
        <v>5.6050756846812708E-4</v>
      </c>
      <c r="AL31" s="48">
        <f t="shared" si="6"/>
        <v>9.9559578741755826E-5</v>
      </c>
      <c r="AM31" s="48">
        <f t="shared" si="6"/>
        <v>1.5719259989577396E-5</v>
      </c>
      <c r="AN31" s="48">
        <f t="shared" si="6"/>
        <v>2.233693874245639E-6</v>
      </c>
      <c r="AO31" s="48">
        <f t="shared" si="7"/>
        <v>0.32990679165242354</v>
      </c>
      <c r="AP31" s="48">
        <f t="shared" si="7"/>
        <v>0.36584852466388978</v>
      </c>
      <c r="AQ31" s="48">
        <f t="shared" si="7"/>
        <v>0.20285296693703517</v>
      </c>
      <c r="AR31" s="48">
        <f t="shared" si="7"/>
        <v>7.4984268845441474E-2</v>
      </c>
      <c r="AS31" s="48">
        <f t="shared" si="7"/>
        <v>2.0788359639930826E-2</v>
      </c>
      <c r="AT31" s="48">
        <f t="shared" si="7"/>
        <v>4.6106299699727165E-3</v>
      </c>
      <c r="AU31" s="48">
        <f t="shared" si="7"/>
        <v>8.5215592957680404E-4</v>
      </c>
      <c r="AV31" s="48">
        <f t="shared" si="7"/>
        <v>1.3499916491898872E-4</v>
      </c>
      <c r="AW31" s="48">
        <f t="shared" si="7"/>
        <v>1.8713333040633373E-5</v>
      </c>
      <c r="AX31" s="48">
        <f t="shared" si="7"/>
        <v>2.3057843601381808E-6</v>
      </c>
      <c r="AY31" s="48">
        <f t="shared" si="7"/>
        <v>2.5569883000116518E-7</v>
      </c>
    </row>
    <row r="32" spans="1:51">
      <c r="A32" s="48">
        <v>31</v>
      </c>
      <c r="B32" s="48">
        <f t="shared" si="8"/>
        <v>279</v>
      </c>
      <c r="C32" s="93">
        <v>44450</v>
      </c>
      <c r="D32" t="s">
        <v>17</v>
      </c>
      <c r="E32" t="s">
        <v>25</v>
      </c>
      <c r="F32" s="48">
        <f>HLOOKUP(MAX($AD32:$AN32),$AD32:$AN$310,$B32,FALSE)</f>
        <v>1</v>
      </c>
      <c r="G32" s="48">
        <f>HLOOKUP(MAX($AN32:$AY32),$AN32:$AY$310,$B32,FALSE)</f>
        <v>1</v>
      </c>
      <c r="H32" s="48">
        <f t="shared" si="2"/>
        <v>1</v>
      </c>
      <c r="I32" s="48">
        <f t="shared" si="3"/>
        <v>1</v>
      </c>
      <c r="J32" s="48">
        <f>COUNTIF('1. Data'!C:C,$D32)</f>
        <v>186</v>
      </c>
      <c r="K32" s="48">
        <f>COUNTIF($D$2:D31,$D31)</f>
        <v>2</v>
      </c>
      <c r="L32" s="48">
        <f>SUMIF('1. Data'!C:C,D32,'1. Data'!E:E)</f>
        <v>321</v>
      </c>
      <c r="M32" s="48">
        <f>SUMIF($D$2:D31,$D32,$F$2:F31)</f>
        <v>0</v>
      </c>
      <c r="N32" s="48">
        <f t="shared" si="4"/>
        <v>1.0424346426822346</v>
      </c>
      <c r="O32" s="48">
        <f>SUMIF('1. Data'!C:C,$D32,'1. Data'!F:F)</f>
        <v>236</v>
      </c>
      <c r="P32" s="48">
        <f>SUMIF($D$2:D31,$D32,$G$2:G31)</f>
        <v>0</v>
      </c>
      <c r="Q32" s="48">
        <f t="shared" si="5"/>
        <v>0.98898552469228673</v>
      </c>
      <c r="R32" s="48">
        <f>COUNTIF('1. Data'!D:D,$E32)</f>
        <v>170</v>
      </c>
      <c r="S32" s="48">
        <f>COUNTIF($E$2:E31,$E31)</f>
        <v>2</v>
      </c>
      <c r="T32" s="48">
        <f>SUMIF('1. Data'!D:D,E32,'1. Data'!F:F)</f>
        <v>194</v>
      </c>
      <c r="U32" s="48">
        <f>SUMIF($E$2:E31,$E32,$G$2:G31)</f>
        <v>1</v>
      </c>
      <c r="V32" s="48">
        <f t="shared" si="9"/>
        <v>0.89318607940528261</v>
      </c>
      <c r="W32" s="48">
        <f>SUMIF('1. Data'!D:D,$E32,'1. Data'!E:E)</f>
        <v>284</v>
      </c>
      <c r="X32" s="48">
        <f>SUMIF($E$2:E31,E32,$F$2:F31)</f>
        <v>1</v>
      </c>
      <c r="Y32" s="48">
        <f t="shared" si="10"/>
        <v>1.0116215343569177</v>
      </c>
      <c r="Z32" s="92">
        <f>AVERAGE('1. Data'!E:E,$F$2:F31)</f>
        <v>1.6379413524835429</v>
      </c>
      <c r="AA32" s="92">
        <f>IF(ISERROR(AVERAGE('1. Data'!F:F,$G$2:G31)),0,AVERAGE('1. Data'!F:F,$G$2:G31))</f>
        <v>1.2692998204667865</v>
      </c>
      <c r="AB32" s="48">
        <f t="shared" si="11"/>
        <v>1.727289960258354</v>
      </c>
      <c r="AC32" s="48">
        <f t="shared" si="12"/>
        <v>1.1212335890406739</v>
      </c>
      <c r="AD32" s="48">
        <f t="shared" si="6"/>
        <v>0.17776550937127372</v>
      </c>
      <c r="AE32" s="48">
        <f t="shared" si="6"/>
        <v>0.30705257961721344</v>
      </c>
      <c r="AF32" s="48">
        <f t="shared" si="6"/>
        <v>0.26518441902212092</v>
      </c>
      <c r="AG32" s="48">
        <f t="shared" si="6"/>
        <v>0.15268346153128462</v>
      </c>
      <c r="AH32" s="48">
        <f t="shared" si="6"/>
        <v>6.5932152550120152E-2</v>
      </c>
      <c r="AI32" s="48">
        <f t="shared" si="6"/>
        <v>2.2776789031608943E-2</v>
      </c>
      <c r="AJ32" s="48">
        <f t="shared" si="6"/>
        <v>6.5570198368701251E-3</v>
      </c>
      <c r="AK32" s="48">
        <f t="shared" si="6"/>
        <v>1.6179820762058064E-3</v>
      </c>
      <c r="AL32" s="48">
        <f t="shared" si="6"/>
        <v>3.4934052451353169E-4</v>
      </c>
      <c r="AM32" s="48">
        <f t="shared" si="6"/>
        <v>6.7045820078178928E-5</v>
      </c>
      <c r="AN32" s="48">
        <f t="shared" si="6"/>
        <v>1.1580757189832643E-5</v>
      </c>
      <c r="AO32" s="48">
        <f t="shared" si="7"/>
        <v>0.32587754759896909</v>
      </c>
      <c r="AP32" s="48">
        <f t="shared" si="7"/>
        <v>0.36538485228216516</v>
      </c>
      <c r="AQ32" s="48">
        <f t="shared" si="7"/>
        <v>0.20484088465271427</v>
      </c>
      <c r="AR32" s="48">
        <f t="shared" si="7"/>
        <v>7.6558160093809821E-2</v>
      </c>
      <c r="AS32" s="48">
        <f t="shared" si="7"/>
        <v>2.1459895153083212E-2</v>
      </c>
      <c r="AT32" s="48">
        <f t="shared" si="7"/>
        <v>4.812311052585617E-3</v>
      </c>
      <c r="AU32" s="48">
        <f t="shared" si="7"/>
        <v>8.9928746551177629E-4</v>
      </c>
      <c r="AV32" s="48">
        <f t="shared" si="7"/>
        <v>1.4404447321929482E-4</v>
      </c>
      <c r="AW32" s="48">
        <f t="shared" si="7"/>
        <v>2.0188437711142871E-5</v>
      </c>
      <c r="AX32" s="48">
        <f t="shared" si="7"/>
        <v>2.5151060524432043E-6</v>
      </c>
      <c r="AY32" s="48">
        <f t="shared" si="7"/>
        <v>2.8200213859988148E-7</v>
      </c>
    </row>
    <row r="33" spans="1:51">
      <c r="A33" s="48">
        <v>32</v>
      </c>
      <c r="B33" s="48">
        <f t="shared" si="8"/>
        <v>278</v>
      </c>
      <c r="C33" s="93">
        <v>44450</v>
      </c>
      <c r="D33" t="s">
        <v>30</v>
      </c>
      <c r="E33" t="s">
        <v>10</v>
      </c>
      <c r="F33" s="48">
        <f>HLOOKUP(MAX($AD33:$AN33),$AD33:$AN$310,$B33,FALSE)</f>
        <v>0</v>
      </c>
      <c r="G33" s="48">
        <f>HLOOKUP(MAX($AN33:$AY33),$AN33:$AY$310,$B33,FALSE)</f>
        <v>2</v>
      </c>
      <c r="H33" s="48">
        <f t="shared" si="2"/>
        <v>0</v>
      </c>
      <c r="I33" s="48">
        <f t="shared" si="3"/>
        <v>3</v>
      </c>
      <c r="J33" s="48">
        <f>COUNTIF('1. Data'!C:C,$D33)</f>
        <v>17</v>
      </c>
      <c r="K33" s="48">
        <f>COUNTIF($D$2:D32,$D32)</f>
        <v>2</v>
      </c>
      <c r="L33" s="48">
        <f>SUMIF('1. Data'!C:C,D33,'1. Data'!E:E)</f>
        <v>10</v>
      </c>
      <c r="M33" s="48">
        <f>SUMIF($D$2:D32,$D33,$F$2:F32)</f>
        <v>0</v>
      </c>
      <c r="N33" s="48">
        <f t="shared" si="4"/>
        <v>0.32136505647680841</v>
      </c>
      <c r="O33" s="48">
        <f>SUMIF('1. Data'!C:C,$D33,'1. Data'!F:F)</f>
        <v>36</v>
      </c>
      <c r="P33" s="48">
        <f>SUMIF($D$2:D32,$D33,$G$2:G32)</f>
        <v>1</v>
      </c>
      <c r="Q33" s="48">
        <f t="shared" si="5"/>
        <v>1.5343041790193135</v>
      </c>
      <c r="R33" s="48">
        <f>COUNTIF('1. Data'!D:D,$E33)</f>
        <v>184</v>
      </c>
      <c r="S33" s="48">
        <f>COUNTIF($E$2:E32,$E32)</f>
        <v>2</v>
      </c>
      <c r="T33" s="48">
        <f>SUMIF('1. Data'!D:D,E33,'1. Data'!F:F)</f>
        <v>244</v>
      </c>
      <c r="U33" s="48">
        <f>SUMIF($E$2:E32,$E33,$G$2:G32)</f>
        <v>1</v>
      </c>
      <c r="V33" s="48">
        <f t="shared" si="9"/>
        <v>1.0378067354453508</v>
      </c>
      <c r="W33" s="48">
        <f>SUMIF('1. Data'!D:D,$E33,'1. Data'!E:E)</f>
        <v>282</v>
      </c>
      <c r="X33" s="48">
        <f>SUMIF($E$2:E32,E33,$F$2:F32)</f>
        <v>1</v>
      </c>
      <c r="Y33" s="48">
        <f t="shared" si="10"/>
        <v>0.92902145627731125</v>
      </c>
      <c r="Z33" s="92">
        <f>AVERAGE('1. Data'!E:E,$F$2:F32)</f>
        <v>1.6377505234819025</v>
      </c>
      <c r="AA33" s="92">
        <f>IF(ISERROR(AVERAGE('1. Data'!F:F,$G$2:G32)),0,AVERAGE('1. Data'!F:F,$G$2:G32))</f>
        <v>1.2692192641340114</v>
      </c>
      <c r="AB33" s="48">
        <f t="shared" si="11"/>
        <v>0.48895866119858483</v>
      </c>
      <c r="AC33" s="48">
        <f t="shared" si="12"/>
        <v>2.0209920637619989</v>
      </c>
      <c r="AD33" s="48">
        <f t="shared" si="6"/>
        <v>0.61326467809667462</v>
      </c>
      <c r="AE33" s="48">
        <f t="shared" si="6"/>
        <v>0.29986107596253114</v>
      </c>
      <c r="AF33" s="48">
        <f t="shared" si="6"/>
        <v>7.3309835124103176E-2</v>
      </c>
      <c r="AG33" s="48">
        <f t="shared" si="6"/>
        <v>1.1948492944990161E-2</v>
      </c>
      <c r="AH33" s="48">
        <f t="shared" si="6"/>
        <v>1.460579778430781E-3</v>
      </c>
      <c r="AI33" s="48">
        <f t="shared" si="6"/>
        <v>1.4283262660704817E-4</v>
      </c>
      <c r="AJ33" s="48">
        <f t="shared" si="6"/>
        <v>1.1639874980209929E-5</v>
      </c>
      <c r="AK33" s="48">
        <f t="shared" si="6"/>
        <v>8.1305966954890882E-7</v>
      </c>
      <c r="AL33" s="48">
        <f t="shared" si="6"/>
        <v>4.96940709371496E-8</v>
      </c>
      <c r="AM33" s="48">
        <f t="shared" si="6"/>
        <v>2.6998162661040228E-9</v>
      </c>
      <c r="AN33" s="48">
        <f t="shared" si="6"/>
        <v>1.3200985469563839E-10</v>
      </c>
      <c r="AO33" s="48">
        <f t="shared" si="7"/>
        <v>0.13252392765792773</v>
      </c>
      <c r="AP33" s="48">
        <f t="shared" si="7"/>
        <v>0.2678298060552412</v>
      </c>
      <c r="AQ33" s="48">
        <f t="shared" si="7"/>
        <v>0.270640956238279</v>
      </c>
      <c r="AR33" s="48">
        <f t="shared" si="7"/>
        <v>0.18232107489550678</v>
      </c>
      <c r="AS33" s="48">
        <f t="shared" si="7"/>
        <v>9.2117361355094046E-2</v>
      </c>
      <c r="AT33" s="48">
        <f t="shared" si="7"/>
        <v>3.7233691246668248E-2</v>
      </c>
      <c r="AU33" s="48">
        <f t="shared" si="7"/>
        <v>1.2541499085680205E-2</v>
      </c>
      <c r="AV33" s="48">
        <f t="shared" si="7"/>
        <v>3.6208957314054309E-3</v>
      </c>
      <c r="AW33" s="48">
        <f t="shared" si="7"/>
        <v>9.1472519211001021E-4</v>
      </c>
      <c r="AX33" s="48">
        <f t="shared" si="7"/>
        <v>2.0540581708638887E-4</v>
      </c>
      <c r="AY33" s="48">
        <f t="shared" si="7"/>
        <v>4.1512352618214045E-5</v>
      </c>
    </row>
    <row r="34" spans="1:51">
      <c r="A34" s="48">
        <v>33</v>
      </c>
      <c r="B34" s="48">
        <f t="shared" si="8"/>
        <v>277</v>
      </c>
      <c r="C34" s="93">
        <v>44450</v>
      </c>
      <c r="D34" t="s">
        <v>35</v>
      </c>
      <c r="E34" t="s">
        <v>6</v>
      </c>
      <c r="F34" s="48">
        <f>HLOOKUP(MAX($AD34:$AN34),$AD34:$AN$310,$B34,FALSE)</f>
        <v>1</v>
      </c>
      <c r="G34" s="48">
        <f>HLOOKUP(MAX($AN34:$AY34),$AN34:$AY$310,$B34,FALSE)</f>
        <v>1</v>
      </c>
      <c r="H34" s="48">
        <f t="shared" si="2"/>
        <v>1</v>
      </c>
      <c r="I34" s="48">
        <f t="shared" si="3"/>
        <v>1</v>
      </c>
      <c r="J34" s="48">
        <f>COUNTIF('1. Data'!C:C,$D34)</f>
        <v>47</v>
      </c>
      <c r="K34" s="48">
        <f>COUNTIF($D$2:D33,$D33)</f>
        <v>2</v>
      </c>
      <c r="L34" s="48">
        <f>SUMIF('1. Data'!C:C,D34,'1. Data'!E:E)</f>
        <v>94</v>
      </c>
      <c r="M34" s="48">
        <f>SUMIF($D$2:D33,$D34,$F$2:F33)</f>
        <v>2</v>
      </c>
      <c r="N34" s="48">
        <f t="shared" si="4"/>
        <v>1.1966228683254123</v>
      </c>
      <c r="O34" s="48">
        <f>SUMIF('1. Data'!C:C,$D34,'1. Data'!F:F)</f>
        <v>49</v>
      </c>
      <c r="P34" s="48">
        <f>SUMIF($D$2:D33,$D34,$G$2:G33)</f>
        <v>1</v>
      </c>
      <c r="Q34" s="48">
        <f t="shared" si="5"/>
        <v>0.80382683108579112</v>
      </c>
      <c r="R34" s="48">
        <f>COUNTIF('1. Data'!D:D,$E34)</f>
        <v>181</v>
      </c>
      <c r="S34" s="48">
        <f>COUNTIF($E$2:E33,$E33)</f>
        <v>2</v>
      </c>
      <c r="T34" s="48">
        <f>SUMIF('1. Data'!D:D,E34,'1. Data'!F:F)</f>
        <v>374</v>
      </c>
      <c r="U34" s="48">
        <f>SUMIF($E$2:E33,$E34,$G$2:G33)</f>
        <v>1</v>
      </c>
      <c r="V34" s="48">
        <f t="shared" si="9"/>
        <v>1.6142424066886787</v>
      </c>
      <c r="W34" s="48">
        <f>SUMIF('1. Data'!D:D,$E34,'1. Data'!E:E)</f>
        <v>158</v>
      </c>
      <c r="X34" s="48">
        <f>SUMIF($E$2:E33,E34,$F$2:F33)</f>
        <v>0</v>
      </c>
      <c r="Y34" s="48">
        <f t="shared" si="10"/>
        <v>0.52733687651271299</v>
      </c>
      <c r="Z34" s="92">
        <f>AVERAGE('1. Data'!E:E,$F$2:F33)</f>
        <v>1.6372607655502391</v>
      </c>
      <c r="AA34" s="92">
        <f>IF(ISERROR(AVERAGE('1. Data'!F:F,$G$2:G33)),0,AVERAGE('1. Data'!F:F,$G$2:G33))</f>
        <v>1.2694377990430623</v>
      </c>
      <c r="AB34" s="48">
        <f t="shared" si="11"/>
        <v>1.0331497988820499</v>
      </c>
      <c r="AC34" s="48">
        <f t="shared" si="12"/>
        <v>1.6471861292741619</v>
      </c>
      <c r="AD34" s="48">
        <f t="shared" si="6"/>
        <v>0.35588422956054</v>
      </c>
      <c r="AE34" s="48">
        <f t="shared" si="6"/>
        <v>0.36768172019576517</v>
      </c>
      <c r="AF34" s="48">
        <f t="shared" si="6"/>
        <v>0.18993514763643046</v>
      </c>
      <c r="AG34" s="48">
        <f t="shared" si="6"/>
        <v>6.5410486527070211E-2</v>
      </c>
      <c r="AH34" s="48">
        <f t="shared" si="6"/>
        <v>1.6894707750054905E-2</v>
      </c>
      <c r="AI34" s="48">
        <f t="shared" si="6"/>
        <v>3.4909527828280475E-3</v>
      </c>
      <c r="AJ34" s="48">
        <f t="shared" si="6"/>
        <v>6.0111286091425482E-4</v>
      </c>
      <c r="AK34" s="48">
        <f t="shared" si="6"/>
        <v>8.8719947336996706E-5</v>
      </c>
      <c r="AL34" s="48">
        <f t="shared" si="6"/>
        <v>1.1457624468505484E-5</v>
      </c>
      <c r="AM34" s="48">
        <f t="shared" si="6"/>
        <v>1.3152713794780567E-6</v>
      </c>
      <c r="AN34" s="48">
        <f t="shared" si="6"/>
        <v>1.3588723611830691E-7</v>
      </c>
      <c r="AO34" s="48">
        <f t="shared" si="7"/>
        <v>0.19259107326312197</v>
      </c>
      <c r="AP34" s="48">
        <f t="shared" si="7"/>
        <v>0.31723334450103835</v>
      </c>
      <c r="AQ34" s="48">
        <f t="shared" si="7"/>
        <v>0.2612711824026811</v>
      </c>
      <c r="AR34" s="48">
        <f t="shared" si="7"/>
        <v>0.14345408921091862</v>
      </c>
      <c r="AS34" s="48">
        <f t="shared" si="7"/>
        <v>5.9073896483970843E-2</v>
      </c>
      <c r="AT34" s="48">
        <f t="shared" si="7"/>
        <v>1.9461140578114891E-2</v>
      </c>
      <c r="AU34" s="48">
        <f t="shared" si="7"/>
        <v>5.3426868033542305E-3</v>
      </c>
      <c r="AV34" s="48">
        <f t="shared" si="7"/>
        <v>1.2571999422201715E-3</v>
      </c>
      <c r="AW34" s="48">
        <f t="shared" si="7"/>
        <v>2.5885528831866788E-4</v>
      </c>
      <c r="AX34" s="48">
        <f t="shared" si="7"/>
        <v>4.7375871156419293E-5</v>
      </c>
      <c r="AY34" s="48">
        <f t="shared" si="7"/>
        <v>7.8036877831133666E-6</v>
      </c>
    </row>
    <row r="35" spans="1:51">
      <c r="A35" s="48">
        <v>34</v>
      </c>
      <c r="B35" s="48">
        <f t="shared" si="8"/>
        <v>276</v>
      </c>
      <c r="C35" s="93">
        <v>44451</v>
      </c>
      <c r="D35" t="s">
        <v>20</v>
      </c>
      <c r="E35" t="s">
        <v>23</v>
      </c>
      <c r="F35" s="48">
        <f>HLOOKUP(MAX($AD35:$AN35),$AD35:$AN$310,$B35,FALSE)</f>
        <v>1</v>
      </c>
      <c r="G35" s="48">
        <f>HLOOKUP(MAX($AN35:$AY35),$AN35:$AY$310,$B35,FALSE)</f>
        <v>1</v>
      </c>
      <c r="H35" s="48">
        <f t="shared" si="2"/>
        <v>1</v>
      </c>
      <c r="I35" s="48">
        <f t="shared" si="3"/>
        <v>1</v>
      </c>
      <c r="J35" s="48">
        <f>COUNTIF('1. Data'!C:C,$D35)</f>
        <v>168</v>
      </c>
      <c r="K35" s="48">
        <f>COUNTIF($D$2:D34,$D34)</f>
        <v>2</v>
      </c>
      <c r="L35" s="48">
        <f>SUMIF('1. Data'!C:C,D35,'1. Data'!E:E)</f>
        <v>258</v>
      </c>
      <c r="M35" s="48">
        <f>SUMIF($D$2:D34,$D35,$F$2:F34)</f>
        <v>1</v>
      </c>
      <c r="N35" s="48">
        <f t="shared" si="4"/>
        <v>0.93064387917329094</v>
      </c>
      <c r="O35" s="48">
        <f>SUMIF('1. Data'!C:C,$D35,'1. Data'!F:F)</f>
        <v>234</v>
      </c>
      <c r="P35" s="48">
        <f>SUMIF($D$2:D34,$D35,$G$2:G34)</f>
        <v>1</v>
      </c>
      <c r="Q35" s="48">
        <f t="shared" si="5"/>
        <v>1.0890180377379401</v>
      </c>
      <c r="R35" s="48">
        <f>COUNTIF('1. Data'!D:D,$E35)</f>
        <v>170</v>
      </c>
      <c r="S35" s="48">
        <f>COUNTIF($E$2:E34,$E34)</f>
        <v>2</v>
      </c>
      <c r="T35" s="48">
        <f>SUMIF('1. Data'!D:D,E35,'1. Data'!F:F)</f>
        <v>224</v>
      </c>
      <c r="U35" s="48">
        <f>SUMIF($E$2:E34,$E35,$G$2:G34)</f>
        <v>1</v>
      </c>
      <c r="V35" s="48">
        <f t="shared" si="9"/>
        <v>1.0305526952863981</v>
      </c>
      <c r="W35" s="48">
        <f>SUMIF('1. Data'!D:D,$E35,'1. Data'!E:E)</f>
        <v>316</v>
      </c>
      <c r="X35" s="48">
        <f>SUMIF($E$2:E34,E35,$F$2:F34)</f>
        <v>2</v>
      </c>
      <c r="Y35" s="48">
        <f t="shared" si="10"/>
        <v>1.1293572799701022</v>
      </c>
      <c r="Z35" s="92">
        <f>AVERAGE('1. Data'!E:E,$F$2:F34)</f>
        <v>1.6370702541106128</v>
      </c>
      <c r="AA35" s="92">
        <f>IF(ISERROR(AVERAGE('1. Data'!F:F,$G$2:G34)),0,AVERAGE('1. Data'!F:F,$G$2:G34))</f>
        <v>1.2693572496263079</v>
      </c>
      <c r="AB35" s="48">
        <f t="shared" si="11"/>
        <v>1.720609032425038</v>
      </c>
      <c r="AC35" s="48">
        <f t="shared" si="12"/>
        <v>1.4245875493664915</v>
      </c>
      <c r="AD35" s="48">
        <f t="shared" si="6"/>
        <v>0.17895712402409966</v>
      </c>
      <c r="AE35" s="48">
        <f t="shared" si="6"/>
        <v>0.30791524401267362</v>
      </c>
      <c r="AF35" s="48">
        <f t="shared" si="6"/>
        <v>0.26490087503478299</v>
      </c>
      <c r="AG35" s="48">
        <f t="shared" si="6"/>
        <v>0.1519302794273813</v>
      </c>
      <c r="AH35" s="48">
        <f t="shared" si="6"/>
        <v>6.5353152770403058E-2</v>
      </c>
      <c r="AI35" s="48">
        <f t="shared" si="6"/>
        <v>2.2489444990841771E-2</v>
      </c>
      <c r="AJ35" s="48">
        <f t="shared" si="6"/>
        <v>6.4492570309113983E-3</v>
      </c>
      <c r="AK35" s="48">
        <f t="shared" si="6"/>
        <v>1.5852356999738349E-3</v>
      </c>
      <c r="AL35" s="48">
        <f t="shared" si="6"/>
        <v>3.4094635798720098E-4</v>
      </c>
      <c r="AM35" s="48">
        <f t="shared" si="6"/>
        <v>6.5181709236133091E-5</v>
      </c>
      <c r="AN35" s="48">
        <f t="shared" si="6"/>
        <v>1.1215223766059303E-5</v>
      </c>
      <c r="AO35" s="48">
        <f t="shared" si="7"/>
        <v>0.24060768153628115</v>
      </c>
      <c r="AP35" s="48">
        <f t="shared" si="7"/>
        <v>0.34276670739852394</v>
      </c>
      <c r="AQ35" s="48">
        <f t="shared" si="7"/>
        <v>0.24415059184864232</v>
      </c>
      <c r="AR35" s="48">
        <f t="shared" si="7"/>
        <v>0.11593796443934527</v>
      </c>
      <c r="AS35" s="48">
        <f t="shared" si="7"/>
        <v>4.1290945159796553E-2</v>
      </c>
      <c r="AT35" s="48">
        <f t="shared" si="7"/>
        <v>1.1764513275244153E-2</v>
      </c>
      <c r="AU35" s="48">
        <f t="shared" si="7"/>
        <v>2.7932631893782685E-3</v>
      </c>
      <c r="AV35" s="48">
        <f t="shared" si="7"/>
        <v>5.6846399452743291E-4</v>
      </c>
      <c r="AW35" s="48">
        <f t="shared" si="7"/>
        <v>1.0122834110836512E-4</v>
      </c>
      <c r="AX35" s="48">
        <f t="shared" si="7"/>
        <v>1.602318159844454E-5</v>
      </c>
      <c r="AY35" s="48">
        <f t="shared" si="7"/>
        <v>2.2826425006382435E-6</v>
      </c>
    </row>
    <row r="36" spans="1:51">
      <c r="A36" s="48">
        <v>35</v>
      </c>
      <c r="B36" s="48">
        <f t="shared" si="8"/>
        <v>275</v>
      </c>
      <c r="C36" s="93">
        <v>44451</v>
      </c>
      <c r="D36" t="s">
        <v>15</v>
      </c>
      <c r="E36" t="s">
        <v>21</v>
      </c>
      <c r="F36" s="48">
        <f>HLOOKUP(MAX($AD36:$AN36),$AD36:$AN$310,$B36,FALSE)</f>
        <v>1</v>
      </c>
      <c r="G36" s="48">
        <f>HLOOKUP(MAX($AN36:$AY36),$AN36:$AY$310,$B36,FALSE)</f>
        <v>1</v>
      </c>
      <c r="H36" s="48">
        <f t="shared" si="2"/>
        <v>1</v>
      </c>
      <c r="I36" s="48">
        <f t="shared" si="3"/>
        <v>1</v>
      </c>
      <c r="J36" s="48">
        <f>COUNTIF('1. Data'!C:C,$D36)</f>
        <v>34</v>
      </c>
      <c r="K36" s="48">
        <f>COUNTIF($D$2:D35,$D35)</f>
        <v>2</v>
      </c>
      <c r="L36" s="48">
        <f>SUMIF('1. Data'!C:C,D36,'1. Data'!E:E)</f>
        <v>41</v>
      </c>
      <c r="M36" s="48">
        <f>SUMIF($D$2:D35,$D36,$F$2:F35)</f>
        <v>1</v>
      </c>
      <c r="N36" s="48">
        <f t="shared" si="4"/>
        <v>0.71273811697401257</v>
      </c>
      <c r="O36" s="48">
        <f>SUMIF('1. Data'!C:C,$D36,'1. Data'!F:F)</f>
        <v>63</v>
      </c>
      <c r="P36" s="48">
        <f>SUMIF($D$2:D35,$D36,$G$2:G35)</f>
        <v>1</v>
      </c>
      <c r="Q36" s="48">
        <f t="shared" si="5"/>
        <v>1.4006226617481621</v>
      </c>
      <c r="R36" s="48">
        <f>COUNTIF('1. Data'!D:D,$E36)</f>
        <v>149</v>
      </c>
      <c r="S36" s="48">
        <f>COUNTIF($E$2:E35,$E35)</f>
        <v>2</v>
      </c>
      <c r="T36" s="48">
        <f>SUMIF('1. Data'!D:D,E36,'1. Data'!F:F)</f>
        <v>176</v>
      </c>
      <c r="U36" s="48">
        <f>SUMIF($E$2:E35,$E36,$G$2:G35)</f>
        <v>1</v>
      </c>
      <c r="V36" s="48">
        <f t="shared" si="9"/>
        <v>0.92350658119404905</v>
      </c>
      <c r="W36" s="48">
        <f>SUMIF('1. Data'!D:D,$E36,'1. Data'!E:E)</f>
        <v>246</v>
      </c>
      <c r="X36" s="48">
        <f>SUMIF($E$2:E35,E36,$F$2:F35)</f>
        <v>3</v>
      </c>
      <c r="Y36" s="48">
        <f t="shared" si="10"/>
        <v>1.0074084642943941</v>
      </c>
      <c r="Z36" s="92">
        <f>AVERAGE('1. Data'!E:E,$F$2:F35)</f>
        <v>1.6368798565451286</v>
      </c>
      <c r="AA36" s="92">
        <f>IF(ISERROR(AVERAGE('1. Data'!F:F,$G$2:G35)),0,AVERAGE('1. Data'!F:F,$G$2:G35))</f>
        <v>1.2692767483562462</v>
      </c>
      <c r="AB36" s="48">
        <f t="shared" si="11"/>
        <v>1.1753098750101265</v>
      </c>
      <c r="AC36" s="48">
        <f t="shared" si="12"/>
        <v>1.6417894776783093</v>
      </c>
      <c r="AD36" s="48">
        <f t="shared" si="6"/>
        <v>0.30872329922881903</v>
      </c>
      <c r="AE36" s="48">
        <f t="shared" si="6"/>
        <v>0.36284554222933718</v>
      </c>
      <c r="AF36" s="48">
        <f t="shared" si="6"/>
        <v>0.21322797444277197</v>
      </c>
      <c r="AG36" s="48">
        <f t="shared" si="6"/>
        <v>8.3536314663665609E-2</v>
      </c>
      <c r="AH36" s="48">
        <f t="shared" si="6"/>
        <v>2.4545263886539864E-2</v>
      </c>
      <c r="AI36" s="48">
        <f t="shared" si="6"/>
        <v>5.7696582061159416E-3</v>
      </c>
      <c r="AJ36" s="48">
        <f t="shared" si="6"/>
        <v>1.1301893775135471E-3</v>
      </c>
      <c r="AK36" s="48">
        <f t="shared" si="6"/>
        <v>1.8976039086045986E-4</v>
      </c>
      <c r="AL36" s="48">
        <f t="shared" si="6"/>
        <v>2.7878407658009983E-5</v>
      </c>
      <c r="AM36" s="48">
        <f t="shared" si="6"/>
        <v>3.6406408688907809E-6</v>
      </c>
      <c r="AN36" s="48">
        <f t="shared" si="6"/>
        <v>4.2788811645727867E-7</v>
      </c>
      <c r="AO36" s="48">
        <f t="shared" si="7"/>
        <v>0.19363322973438687</v>
      </c>
      <c r="AP36" s="48">
        <f t="shared" si="7"/>
        <v>0.3179049991067831</v>
      </c>
      <c r="AQ36" s="48">
        <f t="shared" si="7"/>
        <v>0.26096654121742446</v>
      </c>
      <c r="AR36" s="48">
        <f t="shared" si="7"/>
        <v>0.14281737379895679</v>
      </c>
      <c r="AS36" s="48">
        <f t="shared" si="7"/>
        <v>5.8619015383194271E-2</v>
      </c>
      <c r="AT36" s="48">
        <f t="shared" si="7"/>
        <v>1.9248016529598268E-2</v>
      </c>
      <c r="AU36" s="48">
        <f t="shared" si="7"/>
        <v>5.2668651674120963E-3</v>
      </c>
      <c r="AV36" s="48">
        <f t="shared" si="7"/>
        <v>1.2352976874582284E-3</v>
      </c>
      <c r="AW36" s="48">
        <f t="shared" si="7"/>
        <v>2.5351234313365816E-4</v>
      </c>
      <c r="AX36" s="48">
        <f t="shared" si="7"/>
        <v>4.6245988602045856E-5</v>
      </c>
      <c r="AY36" s="48">
        <f t="shared" si="7"/>
        <v>7.5926177471670095E-6</v>
      </c>
    </row>
    <row r="37" spans="1:51">
      <c r="A37" s="48">
        <v>36</v>
      </c>
      <c r="B37" s="48">
        <f t="shared" si="8"/>
        <v>274</v>
      </c>
      <c r="C37" s="93">
        <v>44451</v>
      </c>
      <c r="D37" t="s">
        <v>22</v>
      </c>
      <c r="E37" t="s">
        <v>18</v>
      </c>
      <c r="F37" s="48">
        <f>HLOOKUP(MAX($AD37:$AN37),$AD37:$AN$310,$B37,FALSE)</f>
        <v>1</v>
      </c>
      <c r="G37" s="48">
        <f>HLOOKUP(MAX($AN37:$AY37),$AN37:$AY$310,$B37,FALSE)</f>
        <v>0</v>
      </c>
      <c r="H37" s="48">
        <f t="shared" si="2"/>
        <v>3</v>
      </c>
      <c r="I37" s="48">
        <f t="shared" si="3"/>
        <v>0</v>
      </c>
      <c r="J37" s="48">
        <f>COUNTIF('1. Data'!C:C,$D37)</f>
        <v>184</v>
      </c>
      <c r="K37" s="48">
        <f>COUNTIF($D$2:D36,$D36)</f>
        <v>2</v>
      </c>
      <c r="L37" s="48">
        <f>SUMIF('1. Data'!C:C,D37,'1. Data'!E:E)</f>
        <v>322</v>
      </c>
      <c r="M37" s="48">
        <f>SUMIF($D$2:D36,$D37,$F$2:F36)</f>
        <v>0</v>
      </c>
      <c r="N37" s="48">
        <f t="shared" si="4"/>
        <v>1.0577343587448524</v>
      </c>
      <c r="O37" s="48">
        <f>SUMIF('1. Data'!C:C,$D37,'1. Data'!F:F)</f>
        <v>214</v>
      </c>
      <c r="P37" s="48">
        <f>SUMIF($D$2:D36,$D37,$G$2:G36)</f>
        <v>1</v>
      </c>
      <c r="Q37" s="48">
        <f t="shared" si="5"/>
        <v>0.91074484134216227</v>
      </c>
      <c r="R37" s="48">
        <f>COUNTIF('1. Data'!D:D,$E37)</f>
        <v>17</v>
      </c>
      <c r="S37" s="48">
        <f>COUNTIF($E$2:E36,$E36)</f>
        <v>3</v>
      </c>
      <c r="T37" s="48">
        <f>SUMIF('1. Data'!D:D,E37,'1. Data'!F:F)</f>
        <v>13</v>
      </c>
      <c r="U37" s="48">
        <f>SUMIF($E$2:E36,$E37,$G$2:G36)</f>
        <v>1</v>
      </c>
      <c r="V37" s="48">
        <f t="shared" si="9"/>
        <v>0.55153013182674193</v>
      </c>
      <c r="W37" s="48">
        <f>SUMIF('1. Data'!D:D,$E37,'1. Data'!E:E)</f>
        <v>30</v>
      </c>
      <c r="X37" s="48">
        <f>SUMIF($E$2:E36,E37,$F$2:F36)</f>
        <v>0</v>
      </c>
      <c r="Y37" s="48">
        <f t="shared" si="10"/>
        <v>0.91648411829134724</v>
      </c>
      <c r="Z37" s="92">
        <f>AVERAGE('1. Data'!E:E,$F$2:F36)</f>
        <v>1.6366895727517179</v>
      </c>
      <c r="AA37" s="92">
        <f>IF(ISERROR(AVERAGE('1. Data'!F:F,$G$2:G36)),0,AVERAGE('1. Data'!F:F,$G$2:G36))</f>
        <v>1.2691962951897222</v>
      </c>
      <c r="AB37" s="48">
        <f t="shared" si="11"/>
        <v>1.5866015381172787</v>
      </c>
      <c r="AC37" s="48">
        <f t="shared" si="12"/>
        <v>0.6375213889395136</v>
      </c>
      <c r="AD37" s="48">
        <f t="shared" si="6"/>
        <v>0.20461982411160148</v>
      </c>
      <c r="AE37" s="48">
        <f t="shared" si="6"/>
        <v>0.32465012766475393</v>
      </c>
      <c r="AF37" s="48">
        <f t="shared" si="6"/>
        <v>0.25754519595143477</v>
      </c>
      <c r="AG37" s="48">
        <f t="shared" si="6"/>
        <v>0.13620720134375414</v>
      </c>
      <c r="AH37" s="48">
        <f t="shared" si="6"/>
        <v>5.4026638788662526E-2</v>
      </c>
      <c r="AI37" s="48">
        <f t="shared" si="6"/>
        <v>1.7143749640279701E-2</v>
      </c>
      <c r="AJ37" s="48">
        <f t="shared" si="6"/>
        <v>4.5333832580608906E-3</v>
      </c>
      <c r="AK37" s="48">
        <f t="shared" si="6"/>
        <v>1.0275246928735037E-3</v>
      </c>
      <c r="AL37" s="48">
        <f t="shared" si="6"/>
        <v>2.0378403227082326E-4</v>
      </c>
      <c r="AM37" s="48">
        <f t="shared" si="6"/>
        <v>3.5924895449403297E-5</v>
      </c>
      <c r="AN37" s="48">
        <f t="shared" si="6"/>
        <v>5.6998494376725684E-6</v>
      </c>
      <c r="AO37" s="48">
        <f t="shared" si="7"/>
        <v>0.5286009979303109</v>
      </c>
      <c r="AP37" s="48">
        <f t="shared" si="7"/>
        <v>0.33699444239534476</v>
      </c>
      <c r="AQ37" s="48">
        <f t="shared" si="7"/>
        <v>0.10742058249038855</v>
      </c>
      <c r="AR37" s="48">
        <f t="shared" si="7"/>
        <v>2.2827639649988032E-2</v>
      </c>
      <c r="AS37" s="48">
        <f t="shared" si="7"/>
        <v>3.6382771339677706E-3</v>
      </c>
      <c r="AT37" s="48">
        <f t="shared" si="7"/>
        <v>4.6389589835880128E-4</v>
      </c>
      <c r="AU37" s="48">
        <f t="shared" si="7"/>
        <v>4.9290592907507722E-5</v>
      </c>
      <c r="AV37" s="48">
        <f t="shared" si="7"/>
        <v>4.48911532172093E-6</v>
      </c>
      <c r="AW37" s="48">
        <f t="shared" si="7"/>
        <v>3.5773837937664603E-7</v>
      </c>
      <c r="AX37" s="48">
        <f t="shared" si="7"/>
        <v>2.5340652055241146E-8</v>
      </c>
      <c r="AY37" s="48">
        <f t="shared" si="7"/>
        <v>1.6155207694890252E-9</v>
      </c>
    </row>
    <row r="38" spans="1:51">
      <c r="A38" s="48">
        <v>37</v>
      </c>
      <c r="B38" s="48">
        <f t="shared" si="8"/>
        <v>273</v>
      </c>
      <c r="C38" s="93">
        <v>44456</v>
      </c>
      <c r="D38" t="s">
        <v>21</v>
      </c>
      <c r="E38" t="s">
        <v>30</v>
      </c>
      <c r="F38" s="48">
        <f>HLOOKUP(MAX($AD38:$AN38),$AD38:$AN$310,$B38,FALSE)</f>
        <v>1</v>
      </c>
      <c r="G38" s="48">
        <f>HLOOKUP(MAX($AN38:$AY38),$AN38:$AY$310,$B38,FALSE)</f>
        <v>0</v>
      </c>
      <c r="H38" s="48">
        <f t="shared" si="2"/>
        <v>3</v>
      </c>
      <c r="I38" s="48">
        <f t="shared" si="3"/>
        <v>0</v>
      </c>
      <c r="J38" s="48">
        <f>COUNTIF('1. Data'!C:C,$D38)</f>
        <v>150</v>
      </c>
      <c r="K38" s="48">
        <f>COUNTIF($D$2:D37,$D37)</f>
        <v>2</v>
      </c>
      <c r="L38" s="48">
        <f>SUMIF('1. Data'!C:C,D38,'1. Data'!E:E)</f>
        <v>192</v>
      </c>
      <c r="M38" s="48">
        <f>SUMIF($D$2:D37,$D38,$F$2:F37)</f>
        <v>1</v>
      </c>
      <c r="N38" s="48">
        <f t="shared" si="4"/>
        <v>0.77588591848301158</v>
      </c>
      <c r="O38" s="48">
        <f>SUMIF('1. Data'!C:C,$D38,'1. Data'!F:F)</f>
        <v>200</v>
      </c>
      <c r="P38" s="48">
        <f>SUMIF($D$2:D37,$D38,$G$2:G37)</f>
        <v>1</v>
      </c>
      <c r="Q38" s="48">
        <f t="shared" si="5"/>
        <v>1.0422056199821588</v>
      </c>
      <c r="R38" s="48">
        <f>COUNTIF('1. Data'!D:D,$E38)</f>
        <v>17</v>
      </c>
      <c r="S38" s="48">
        <f>COUNTIF($E$2:E37,$E37)</f>
        <v>2</v>
      </c>
      <c r="T38" s="48">
        <f>SUMIF('1. Data'!D:D,E38,'1. Data'!F:F)</f>
        <v>16</v>
      </c>
      <c r="U38" s="48">
        <f>SUMIF($E$2:E37,$E38,$G$2:G37)</f>
        <v>0</v>
      </c>
      <c r="V38" s="48">
        <f t="shared" si="9"/>
        <v>0.66369313113291706</v>
      </c>
      <c r="W38" s="48">
        <f>SUMIF('1. Data'!D:D,$E38,'1. Data'!E:E)</f>
        <v>24</v>
      </c>
      <c r="X38" s="48">
        <f>SUMIF($E$2:E37,E38,$F$2:F37)</f>
        <v>2</v>
      </c>
      <c r="Y38" s="48">
        <f t="shared" si="10"/>
        <v>0.83618793287288307</v>
      </c>
      <c r="Z38" s="92">
        <f>AVERAGE('1. Data'!E:E,$F$2:F37)</f>
        <v>1.636499402628435</v>
      </c>
      <c r="AA38" s="92">
        <f>IF(ISERROR(AVERAGE('1. Data'!F:F,$G$2:G37)),0,AVERAGE('1. Data'!F:F,$G$2:G37))</f>
        <v>1.2688172043010753</v>
      </c>
      <c r="AB38" s="48">
        <f t="shared" si="11"/>
        <v>1.0617386252925423</v>
      </c>
      <c r="AC38" s="48">
        <f t="shared" si="12"/>
        <v>0.87764683787971265</v>
      </c>
      <c r="AD38" s="48">
        <f t="shared" si="6"/>
        <v>0.34585397682854596</v>
      </c>
      <c r="AE38" s="48">
        <f t="shared" si="6"/>
        <v>0.36720652590989911</v>
      </c>
      <c r="AF38" s="48">
        <f t="shared" si="6"/>
        <v>0.1949386760090133</v>
      </c>
      <c r="AG38" s="48">
        <f t="shared" si="6"/>
        <v>6.8991307294052687E-2</v>
      </c>
      <c r="AH38" s="48">
        <f t="shared" si="6"/>
        <v>1.831268394088071E-2</v>
      </c>
      <c r="AI38" s="48">
        <f t="shared" si="6"/>
        <v>3.8886567745615012E-3</v>
      </c>
      <c r="AJ38" s="48">
        <f t="shared" si="6"/>
        <v>6.8812284967624288E-4</v>
      </c>
      <c r="AK38" s="48">
        <f t="shared" si="6"/>
        <v>1.0437237263537745E-4</v>
      </c>
      <c r="AL38" s="48">
        <f t="shared" si="6"/>
        <v>1.3852022430050773E-5</v>
      </c>
      <c r="AM38" s="48">
        <f t="shared" si="6"/>
        <v>1.6341363613781761E-6</v>
      </c>
      <c r="AN38" s="48">
        <f t="shared" si="6"/>
        <v>1.7350256938702199E-7</v>
      </c>
      <c r="AO38" s="48">
        <f t="shared" si="7"/>
        <v>0.41576011242244965</v>
      </c>
      <c r="AP38" s="48">
        <f t="shared" si="7"/>
        <v>0.36489054798407677</v>
      </c>
      <c r="AQ38" s="48">
        <f t="shared" si="7"/>
        <v>0.16012251780521028</v>
      </c>
      <c r="AR38" s="48">
        <f t="shared" si="7"/>
        <v>4.6843673808360263E-2</v>
      </c>
      <c r="AS38" s="48">
        <f t="shared" si="7"/>
        <v>1.0278050548144022E-2</v>
      </c>
      <c r="AT38" s="48">
        <f t="shared" si="7"/>
        <v>1.8040997126292904E-3</v>
      </c>
      <c r="AU38" s="48">
        <f t="shared" si="7"/>
        <v>2.6389373466813239E-4</v>
      </c>
      <c r="AV38" s="48">
        <f t="shared" si="7"/>
        <v>3.3086500252536384E-5</v>
      </c>
      <c r="AW38" s="48">
        <f t="shared" si="7"/>
        <v>3.6297827903930949E-6</v>
      </c>
      <c r="AX38" s="48">
        <f t="shared" si="7"/>
        <v>3.5396304313096702E-7</v>
      </c>
      <c r="AY38" s="48">
        <f t="shared" si="7"/>
        <v>3.1065454553017322E-8</v>
      </c>
    </row>
    <row r="39" spans="1:51">
      <c r="A39" s="48">
        <v>38</v>
      </c>
      <c r="B39" s="48">
        <f t="shared" si="8"/>
        <v>272</v>
      </c>
      <c r="C39" s="93">
        <v>44457</v>
      </c>
      <c r="D39" t="s">
        <v>6</v>
      </c>
      <c r="E39" t="s">
        <v>15</v>
      </c>
      <c r="F39" s="48">
        <f>HLOOKUP(MAX($AD39:$AN39),$AD39:$AN$310,$B39,FALSE)</f>
        <v>2</v>
      </c>
      <c r="G39" s="48">
        <f>HLOOKUP(MAX($AN39:$AY39),$AN39:$AY$310,$B39,FALSE)</f>
        <v>0</v>
      </c>
      <c r="H39" s="48">
        <f t="shared" si="2"/>
        <v>3</v>
      </c>
      <c r="I39" s="48">
        <f t="shared" si="3"/>
        <v>0</v>
      </c>
      <c r="J39" s="48">
        <f>COUNTIF('1. Data'!C:C,$D39)</f>
        <v>183</v>
      </c>
      <c r="K39" s="48">
        <f>COUNTIF($D$2:D38,$D38)</f>
        <v>2</v>
      </c>
      <c r="L39" s="48">
        <f>SUMIF('1. Data'!C:C,D39,'1. Data'!E:E)</f>
        <v>528</v>
      </c>
      <c r="M39" s="48">
        <f>SUMIF($D$2:D38,$D39,$F$2:F38)</f>
        <v>5</v>
      </c>
      <c r="N39" s="48">
        <f t="shared" si="4"/>
        <v>1.7607190767409744</v>
      </c>
      <c r="O39" s="48">
        <f>SUMIF('1. Data'!C:C,$D39,'1. Data'!F:F)</f>
        <v>132</v>
      </c>
      <c r="P39" s="48">
        <f>SUMIF($D$2:D38,$D39,$G$2:G38)</f>
        <v>0</v>
      </c>
      <c r="Q39" s="48">
        <f t="shared" si="5"/>
        <v>0.56251336081844561</v>
      </c>
      <c r="R39" s="48">
        <f>COUNTIF('1. Data'!D:D,$E39)</f>
        <v>34</v>
      </c>
      <c r="S39" s="48">
        <f>COUNTIF($E$2:E38,$E38)</f>
        <v>3</v>
      </c>
      <c r="T39" s="48">
        <f>SUMIF('1. Data'!D:D,E39,'1. Data'!F:F)</f>
        <v>31</v>
      </c>
      <c r="U39" s="48">
        <f>SUMIF($E$2:E38,$E39,$G$2:G38)</f>
        <v>0</v>
      </c>
      <c r="V39" s="48">
        <f t="shared" si="9"/>
        <v>0.66052705247620502</v>
      </c>
      <c r="W39" s="48">
        <f>SUMIF('1. Data'!D:D,$E39,'1. Data'!E:E)</f>
        <v>56</v>
      </c>
      <c r="X39" s="48">
        <f>SUMIF($E$2:E38,E39,$F$2:F38)</f>
        <v>2</v>
      </c>
      <c r="Y39" s="48">
        <f t="shared" si="10"/>
        <v>0.95798974156638383</v>
      </c>
      <c r="Z39" s="92">
        <f>AVERAGE('1. Data'!E:E,$F$2:F38)</f>
        <v>1.6363093460734548</v>
      </c>
      <c r="AA39" s="92">
        <f>IF(ISERROR(AVERAGE('1. Data'!F:F,$G$2:G38)),0,AVERAGE('1. Data'!F:F,$G$2:G38))</f>
        <v>1.2684383398029262</v>
      </c>
      <c r="AB39" s="48">
        <f t="shared" si="11"/>
        <v>2.7600461202966624</v>
      </c>
      <c r="AC39" s="48">
        <f t="shared" si="12"/>
        <v>0.47129497798302195</v>
      </c>
      <c r="AD39" s="48">
        <f t="shared" si="6"/>
        <v>6.3288849391820029E-2</v>
      </c>
      <c r="AE39" s="48">
        <f t="shared" si="6"/>
        <v>0.17468014322193268</v>
      </c>
      <c r="AF39" s="48">
        <f t="shared" si="6"/>
        <v>0.24106262579628035</v>
      </c>
      <c r="AG39" s="48">
        <f t="shared" si="6"/>
        <v>0.22178132169251658</v>
      </c>
      <c r="AH39" s="48">
        <f t="shared" si="6"/>
        <v>0.1530316691229241</v>
      </c>
      <c r="AI39" s="48">
        <f t="shared" si="6"/>
        <v>8.4474892929049805E-2</v>
      </c>
      <c r="AJ39" s="48">
        <f t="shared" si="6"/>
        <v>3.885910008188332E-2</v>
      </c>
      <c r="AK39" s="48">
        <f t="shared" si="6"/>
        <v>1.5321844059888835E-2</v>
      </c>
      <c r="AL39" s="48">
        <f t="shared" si="6"/>
        <v>5.2861245316608296E-3</v>
      </c>
      <c r="AM39" s="48">
        <f t="shared" ref="AM39:AN39" si="13">_xlfn.POISSON.DIST(AM$1,$AB39,FALSE)</f>
        <v>1.6211052783350519E-3</v>
      </c>
      <c r="AN39" s="48">
        <f t="shared" si="13"/>
        <v>4.4743253340611051E-4</v>
      </c>
      <c r="AO39" s="48">
        <f t="shared" si="7"/>
        <v>0.62419342793419075</v>
      </c>
      <c r="AP39" s="48">
        <f t="shared" si="7"/>
        <v>0.29417922787539141</v>
      </c>
      <c r="AQ39" s="48">
        <f t="shared" si="7"/>
        <v>6.9322596362297484E-2</v>
      </c>
      <c r="AR39" s="48">
        <f t="shared" si="7"/>
        <v>1.0890463842098304E-2</v>
      </c>
      <c r="AS39" s="48">
        <f t="shared" si="7"/>
        <v>1.2831552291716541E-3</v>
      </c>
      <c r="AT39" s="48">
        <f t="shared" si="7"/>
        <v>1.2094892309625089E-4</v>
      </c>
      <c r="AU39" s="48">
        <f t="shared" si="7"/>
        <v>9.5004366746196228E-6</v>
      </c>
      <c r="AV39" s="48">
        <f t="shared" si="7"/>
        <v>6.3964401334199419E-7</v>
      </c>
      <c r="AW39" s="48">
        <f t="shared" si="7"/>
        <v>3.7682626398123207E-8</v>
      </c>
      <c r="AX39" s="48">
        <f t="shared" ref="AP39:AY65" si="14">_xlfn.POISSON.DIST(AX$1,$AC39,FALSE)</f>
        <v>1.9732925087384372E-9</v>
      </c>
      <c r="AY39" s="48">
        <f t="shared" si="14"/>
        <v>9.3000284945994326E-11</v>
      </c>
    </row>
    <row r="40" spans="1:51">
      <c r="A40" s="48">
        <v>39</v>
      </c>
      <c r="B40" s="48">
        <f t="shared" si="8"/>
        <v>271</v>
      </c>
      <c r="C40" s="93">
        <v>44457</v>
      </c>
      <c r="D40" t="s">
        <v>25</v>
      </c>
      <c r="E40" t="s">
        <v>26</v>
      </c>
      <c r="F40" s="48">
        <f>HLOOKUP(MAX($AD40:$AN40),$AD40:$AN$310,$B40,FALSE)</f>
        <v>1</v>
      </c>
      <c r="G40" s="48">
        <f>HLOOKUP(MAX($AN40:$AY40),$AN40:$AY$310,$B40,FALSE)</f>
        <v>0</v>
      </c>
      <c r="H40" s="48">
        <f t="shared" si="2"/>
        <v>3</v>
      </c>
      <c r="I40" s="48">
        <f t="shared" si="3"/>
        <v>0</v>
      </c>
      <c r="J40" s="48">
        <f>COUNTIF('1. Data'!C:C,$D40)</f>
        <v>170</v>
      </c>
      <c r="K40" s="48">
        <f>COUNTIF($D$2:D39,$D39)</f>
        <v>3</v>
      </c>
      <c r="L40" s="48">
        <f>SUMIF('1. Data'!C:C,D40,'1. Data'!E:E)</f>
        <v>254</v>
      </c>
      <c r="M40" s="48">
        <f>SUMIF($D$2:D39,$D40,$F$2:F39)</f>
        <v>2</v>
      </c>
      <c r="N40" s="48">
        <f t="shared" si="4"/>
        <v>0.90427315460160729</v>
      </c>
      <c r="O40" s="48">
        <f>SUMIF('1. Data'!C:C,$D40,'1. Data'!F:F)</f>
        <v>198</v>
      </c>
      <c r="P40" s="48">
        <f>SUMIF($D$2:D39,$D40,$G$2:G39)</f>
        <v>1</v>
      </c>
      <c r="Q40" s="48">
        <f t="shared" si="5"/>
        <v>0.90712528439088658</v>
      </c>
      <c r="R40" s="48">
        <f>COUNTIF('1. Data'!D:D,$E40)</f>
        <v>152</v>
      </c>
      <c r="S40" s="48">
        <f>COUNTIF($E$2:E39,$E39)</f>
        <v>3</v>
      </c>
      <c r="T40" s="48">
        <f>SUMIF('1. Data'!D:D,E40,'1. Data'!F:F)</f>
        <v>159</v>
      </c>
      <c r="U40" s="48">
        <f>SUMIF($E$2:E39,$E40,$G$2:G39)</f>
        <v>2</v>
      </c>
      <c r="V40" s="48">
        <f t="shared" si="9"/>
        <v>0.81913310248466087</v>
      </c>
      <c r="W40" s="48">
        <f>SUMIF('1. Data'!D:D,$E40,'1. Data'!E:E)</f>
        <v>285</v>
      </c>
      <c r="X40" s="48">
        <f>SUMIF($E$2:E39,E40,$F$2:F39)</f>
        <v>2</v>
      </c>
      <c r="Y40" s="48">
        <f t="shared" si="10"/>
        <v>1.1315036894940627</v>
      </c>
      <c r="Z40" s="92">
        <f>AVERAGE('1. Data'!E:E,$F$2:F39)</f>
        <v>1.6364179104477612</v>
      </c>
      <c r="AA40" s="92">
        <f>IF(ISERROR(AVERAGE('1. Data'!F:F,$G$2:G39)),0,AVERAGE('1. Data'!F:F,$G$2:G39))</f>
        <v>1.2680597014925372</v>
      </c>
      <c r="AB40" s="48">
        <f t="shared" si="11"/>
        <v>1.6743638411010406</v>
      </c>
      <c r="AC40" s="48">
        <f t="shared" si="12"/>
        <v>0.94223981152859848</v>
      </c>
      <c r="AD40" s="48">
        <f t="shared" ref="AD40:AN63" si="15">_xlfn.POISSON.DIST(AD$1,$AB40,FALSE)</f>
        <v>0.18742737515685715</v>
      </c>
      <c r="AE40" s="48">
        <f t="shared" si="15"/>
        <v>0.31382161979512108</v>
      </c>
      <c r="AF40" s="48">
        <f t="shared" si="15"/>
        <v>0.26272578637035471</v>
      </c>
      <c r="AG40" s="48">
        <f t="shared" si="15"/>
        <v>0.14663285227445286</v>
      </c>
      <c r="AH40" s="48">
        <f t="shared" si="15"/>
        <v>6.137918644146359E-2</v>
      </c>
      <c r="AI40" s="48">
        <f t="shared" si="15"/>
        <v>2.0554218074757168E-2</v>
      </c>
      <c r="AJ40" s="48">
        <f t="shared" si="15"/>
        <v>5.7358732544131397E-3</v>
      </c>
      <c r="AK40" s="48">
        <f t="shared" si="15"/>
        <v>1.3719912534754161E-3</v>
      </c>
      <c r="AL40" s="48">
        <f t="shared" si="15"/>
        <v>2.8715156814076645E-4</v>
      </c>
      <c r="AM40" s="48">
        <f t="shared" si="15"/>
        <v>5.3421800290040003E-5</v>
      </c>
      <c r="AN40" s="48">
        <f t="shared" si="15"/>
        <v>8.9447530732164091E-6</v>
      </c>
      <c r="AO40" s="48">
        <f t="shared" ref="AO40:AO103" si="16">_xlfn.POISSON.DIST(AO$1,$AC40,FALSE)</f>
        <v>0.3897538817405557</v>
      </c>
      <c r="AP40" s="48">
        <f t="shared" si="14"/>
        <v>0.36724162407376088</v>
      </c>
      <c r="AQ40" s="48">
        <f t="shared" si="14"/>
        <v>0.17301483932635842</v>
      </c>
      <c r="AR40" s="48">
        <f t="shared" si="14"/>
        <v>5.434048986617291E-2</v>
      </c>
      <c r="AS40" s="48">
        <f t="shared" si="14"/>
        <v>1.2800443232468617E-2</v>
      </c>
      <c r="AT40" s="48">
        <f t="shared" si="14"/>
        <v>2.4122174437687513E-3</v>
      </c>
      <c r="AU40" s="48">
        <f t="shared" si="14"/>
        <v>3.7881455159711086E-4</v>
      </c>
      <c r="AV40" s="48">
        <f t="shared" si="14"/>
        <v>5.0990593100164689E-5</v>
      </c>
      <c r="AW40" s="48">
        <f t="shared" si="14"/>
        <v>6.0056708540538055E-6</v>
      </c>
      <c r="AX40" s="48">
        <f t="shared" si="14"/>
        <v>6.2875357484738474E-7</v>
      </c>
      <c r="AY40" s="48">
        <f t="shared" si="14"/>
        <v>5.9243664986213162E-8</v>
      </c>
    </row>
    <row r="41" spans="1:51">
      <c r="A41" s="48">
        <v>40</v>
      </c>
      <c r="B41" s="48">
        <f t="shared" si="8"/>
        <v>270</v>
      </c>
      <c r="C41" s="93">
        <v>44457</v>
      </c>
      <c r="D41" t="s">
        <v>28</v>
      </c>
      <c r="E41" t="s">
        <v>22</v>
      </c>
      <c r="F41" s="48">
        <f>HLOOKUP(MAX($AD41:$AN41),$AD41:$AN$310,$B41,FALSE)</f>
        <v>1</v>
      </c>
      <c r="G41" s="48">
        <f>HLOOKUP(MAX($AN41:$AY41),$AN41:$AY$310,$B41,FALSE)</f>
        <v>1</v>
      </c>
      <c r="H41" s="48">
        <f t="shared" si="2"/>
        <v>1</v>
      </c>
      <c r="I41" s="48">
        <f t="shared" si="3"/>
        <v>1</v>
      </c>
      <c r="J41" s="48">
        <f>COUNTIF('1. Data'!C:C,$D41)</f>
        <v>136</v>
      </c>
      <c r="K41" s="48">
        <f>COUNTIF($D$2:D40,$D40)</f>
        <v>3</v>
      </c>
      <c r="L41" s="48">
        <f>SUMIF('1. Data'!C:C,D41,'1. Data'!E:E)</f>
        <v>192</v>
      </c>
      <c r="M41" s="48">
        <f>SUMIF($D$2:D40,$D41,$F$2:F40)</f>
        <v>2</v>
      </c>
      <c r="N41" s="48">
        <f t="shared" si="4"/>
        <v>0.85298837348140821</v>
      </c>
      <c r="O41" s="48">
        <f>SUMIF('1. Data'!C:C,$D41,'1. Data'!F:F)</f>
        <v>193</v>
      </c>
      <c r="P41" s="48">
        <f>SUMIF($D$2:D40,$D41,$G$2:G40)</f>
        <v>2</v>
      </c>
      <c r="Q41" s="48">
        <f t="shared" si="5"/>
        <v>1.1066485794415315</v>
      </c>
      <c r="R41" s="48">
        <f>COUNTIF('1. Data'!D:D,$E41)</f>
        <v>186</v>
      </c>
      <c r="S41" s="48">
        <f>COUNTIF($E$2:E40,$E40)</f>
        <v>3</v>
      </c>
      <c r="T41" s="48">
        <f>SUMIF('1. Data'!D:D,E41,'1. Data'!F:F)</f>
        <v>222</v>
      </c>
      <c r="U41" s="48">
        <f>SUMIF($E$2:E40,$E41,$G$2:G40)</f>
        <v>1</v>
      </c>
      <c r="V41" s="48">
        <f t="shared" si="9"/>
        <v>0.93074985800974508</v>
      </c>
      <c r="W41" s="48">
        <f>SUMIF('1. Data'!D:D,$E41,'1. Data'!E:E)</f>
        <v>299</v>
      </c>
      <c r="X41" s="48">
        <f>SUMIF($E$2:E40,E41,$F$2:F40)</f>
        <v>1</v>
      </c>
      <c r="Y41" s="48">
        <f t="shared" si="10"/>
        <v>0.97009805198752852</v>
      </c>
      <c r="Z41" s="92">
        <f>AVERAGE('1. Data'!E:E,$F$2:F40)</f>
        <v>1.6362279916442852</v>
      </c>
      <c r="AA41" s="92">
        <f>IF(ISERROR(AVERAGE('1. Data'!F:F,$G$2:G40)),0,AVERAGE('1. Data'!F:F,$G$2:G40))</f>
        <v>1.2676812891674127</v>
      </c>
      <c r="AB41" s="48">
        <f t="shared" si="11"/>
        <v>1.3539497991768383</v>
      </c>
      <c r="AC41" s="48">
        <f t="shared" si="12"/>
        <v>1.3057282180712251</v>
      </c>
      <c r="AD41" s="48">
        <f t="shared" si="15"/>
        <v>0.2582183332104438</v>
      </c>
      <c r="AE41" s="48">
        <f t="shared" si="15"/>
        <v>0.34961466039405825</v>
      </c>
      <c r="AF41" s="48">
        <f t="shared" si="15"/>
        <v>0.23668034961490692</v>
      </c>
      <c r="AG41" s="48">
        <f t="shared" si="15"/>
        <v>0.1068177706100691</v>
      </c>
      <c r="AH41" s="48">
        <f t="shared" si="15"/>
        <v>3.6156474766505124E-2</v>
      </c>
      <c r="AI41" s="48">
        <f t="shared" si="15"/>
        <v>9.7908103498104034E-3</v>
      </c>
      <c r="AJ41" s="48">
        <f t="shared" si="15"/>
        <v>2.2093776178173856E-3</v>
      </c>
      <c r="AK41" s="48">
        <f t="shared" si="15"/>
        <v>4.2734091170709297E-4</v>
      </c>
      <c r="AL41" s="48">
        <f t="shared" si="15"/>
        <v>7.2324767698233238E-5</v>
      </c>
      <c r="AM41" s="48">
        <f t="shared" si="15"/>
        <v>1.0880456077837127E-5</v>
      </c>
      <c r="AN41" s="48">
        <f t="shared" si="15"/>
        <v>1.4731591321540038E-6</v>
      </c>
      <c r="AO41" s="48">
        <f t="shared" si="16"/>
        <v>0.27097513418931868</v>
      </c>
      <c r="AP41" s="48">
        <f t="shared" si="14"/>
        <v>0.3538198791066301</v>
      </c>
      <c r="AQ41" s="48">
        <f t="shared" si="14"/>
        <v>0.23099630013203828</v>
      </c>
      <c r="AR41" s="48">
        <f t="shared" si="14"/>
        <v>0.10053946245081738</v>
      </c>
      <c r="AS41" s="48">
        <f t="shared" si="14"/>
        <v>3.2819303287936155E-2</v>
      </c>
      <c r="AT41" s="48">
        <f t="shared" si="14"/>
        <v>8.5706180800991967E-3</v>
      </c>
      <c r="AU41" s="48">
        <f t="shared" si="14"/>
        <v>1.8651496455828233E-3</v>
      </c>
      <c r="AV41" s="48">
        <f t="shared" si="14"/>
        <v>3.4791121759472003E-4</v>
      </c>
      <c r="AW41" s="48">
        <f t="shared" si="14"/>
        <v>5.6784686774618021E-5</v>
      </c>
      <c r="AX41" s="48">
        <f t="shared" si="14"/>
        <v>8.2383742084393986E-6</v>
      </c>
      <c r="AY41" s="48">
        <f t="shared" si="14"/>
        <v>1.0757077674989528E-6</v>
      </c>
    </row>
    <row r="42" spans="1:51">
      <c r="A42" s="48">
        <v>41</v>
      </c>
      <c r="B42" s="48">
        <f t="shared" si="8"/>
        <v>269</v>
      </c>
      <c r="C42" s="93">
        <v>44457</v>
      </c>
      <c r="D42" t="s">
        <v>18</v>
      </c>
      <c r="E42" t="s">
        <v>17</v>
      </c>
      <c r="F42" s="48">
        <f>HLOOKUP(MAX($AD42:$AN42),$AD42:$AN$310,$B42,FALSE)</f>
        <v>0</v>
      </c>
      <c r="G42" s="48">
        <f>HLOOKUP(MAX($AN42:$AY42),$AN42:$AY$310,$B42,FALSE)</f>
        <v>1</v>
      </c>
      <c r="H42" s="48">
        <f t="shared" si="2"/>
        <v>0</v>
      </c>
      <c r="I42" s="48">
        <f t="shared" si="3"/>
        <v>3</v>
      </c>
      <c r="J42" s="48">
        <f>COUNTIF('1. Data'!C:C,$D42)</f>
        <v>17</v>
      </c>
      <c r="K42" s="48">
        <f>COUNTIF($D$2:D41,$D41)</f>
        <v>3</v>
      </c>
      <c r="L42" s="48">
        <f>SUMIF('1. Data'!C:C,D42,'1. Data'!E:E)</f>
        <v>16</v>
      </c>
      <c r="M42" s="48">
        <f>SUMIF($D$2:D41,$D42,$F$2:F41)</f>
        <v>1</v>
      </c>
      <c r="N42" s="48">
        <f t="shared" si="4"/>
        <v>0.51954777534646246</v>
      </c>
      <c r="O42" s="48">
        <f>SUMIF('1. Data'!C:C,$D42,'1. Data'!F:F)</f>
        <v>26</v>
      </c>
      <c r="P42" s="48">
        <f>SUMIF($D$2:D41,$D42,$G$2:G41)</f>
        <v>2</v>
      </c>
      <c r="Q42" s="48">
        <f t="shared" si="5"/>
        <v>1.1044481054365731</v>
      </c>
      <c r="R42" s="48">
        <f>COUNTIF('1. Data'!D:D,$E42)</f>
        <v>186</v>
      </c>
      <c r="S42" s="48">
        <f>COUNTIF($E$2:E41,$E41)</f>
        <v>3</v>
      </c>
      <c r="T42" s="48">
        <f>SUMIF('1. Data'!D:D,E42,'1. Data'!F:F)</f>
        <v>276</v>
      </c>
      <c r="U42" s="48">
        <f>SUMIF($E$2:E41,$E42,$G$2:G41)</f>
        <v>2</v>
      </c>
      <c r="V42" s="48">
        <f t="shared" si="9"/>
        <v>1.1603800956589847</v>
      </c>
      <c r="W42" s="48">
        <f>SUMIF('1. Data'!D:D,$E42,'1. Data'!E:E)</f>
        <v>331</v>
      </c>
      <c r="X42" s="48">
        <f>SUMIF($E$2:E41,E42,$F$2:F41)</f>
        <v>3</v>
      </c>
      <c r="Y42" s="48">
        <f t="shared" si="10"/>
        <v>1.0801677993508774</v>
      </c>
      <c r="Z42" s="92">
        <f>AVERAGE('1. Data'!E:E,$F$2:F41)</f>
        <v>1.6360381861575179</v>
      </c>
      <c r="AA42" s="92">
        <f>IF(ISERROR(AVERAGE('1. Data'!F:F,$G$2:G41)),0,AVERAGE('1. Data'!F:F,$G$2:G41))</f>
        <v>1.267601431980907</v>
      </c>
      <c r="AB42" s="48">
        <f t="shared" si="11"/>
        <v>0.91814262944824587</v>
      </c>
      <c r="AC42" s="48">
        <f t="shared" si="12"/>
        <v>1.6245321339225784</v>
      </c>
      <c r="AD42" s="48">
        <f t="shared" si="15"/>
        <v>0.39925992645207609</v>
      </c>
      <c r="AE42" s="48">
        <f t="shared" si="15"/>
        <v>0.36657755870602238</v>
      </c>
      <c r="AF42" s="48">
        <f t="shared" si="15"/>
        <v>0.16828524182353305</v>
      </c>
      <c r="AG42" s="48">
        <f t="shared" si="15"/>
        <v>5.1503284808397512E-2</v>
      </c>
      <c r="AH42" s="48">
        <f t="shared" si="15"/>
        <v>1.1821840334800998E-2</v>
      </c>
      <c r="AI42" s="48">
        <f t="shared" si="15"/>
        <v>2.1708271139823042E-3</v>
      </c>
      <c r="AJ42" s="48">
        <f t="shared" si="15"/>
        <v>3.3218815241820981E-4</v>
      </c>
      <c r="AK42" s="48">
        <f t="shared" si="15"/>
        <v>4.3570871961830056E-5</v>
      </c>
      <c r="AL42" s="48">
        <f t="shared" si="15"/>
        <v>5.0005343687984175E-6</v>
      </c>
      <c r="AM42" s="48">
        <f t="shared" si="15"/>
        <v>5.1013375266832322E-7</v>
      </c>
      <c r="AN42" s="48">
        <f t="shared" si="15"/>
        <v>4.6837554504519481E-8</v>
      </c>
      <c r="AO42" s="48">
        <f t="shared" si="16"/>
        <v>0.1970038250524834</v>
      </c>
      <c r="AP42" s="48">
        <f t="shared" si="14"/>
        <v>0.32003904430342117</v>
      </c>
      <c r="AQ42" s="48">
        <f t="shared" si="14"/>
        <v>0.2599568557903898</v>
      </c>
      <c r="AR42" s="48">
        <f t="shared" si="14"/>
        <v>0.14076942188832195</v>
      </c>
      <c r="AS42" s="48">
        <f t="shared" si="14"/>
        <v>5.717111233282085E-2</v>
      </c>
      <c r="AT42" s="48">
        <f t="shared" si="14"/>
        <v>1.8575261823352989E-2</v>
      </c>
      <c r="AU42" s="48">
        <f t="shared" si="14"/>
        <v>5.0293516213437044E-3</v>
      </c>
      <c r="AV42" s="48">
        <f t="shared" si="14"/>
        <v>1.1671919030954959E-3</v>
      </c>
      <c r="AW42" s="48">
        <f t="shared" si="14"/>
        <v>2.3701759412910999E-4</v>
      </c>
      <c r="AX42" s="48">
        <f t="shared" si="14"/>
        <v>4.2782521996417626E-5</v>
      </c>
      <c r="AY42" s="48">
        <f t="shared" si="14"/>
        <v>6.9501581753430005E-6</v>
      </c>
    </row>
    <row r="43" spans="1:51">
      <c r="A43" s="48">
        <v>42</v>
      </c>
      <c r="B43" s="48">
        <f t="shared" si="8"/>
        <v>268</v>
      </c>
      <c r="C43" s="93">
        <v>44457</v>
      </c>
      <c r="D43" t="s">
        <v>11</v>
      </c>
      <c r="E43" t="s">
        <v>35</v>
      </c>
      <c r="F43" s="48">
        <f>HLOOKUP(MAX($AD43:$AN43),$AD43:$AN$310,$B43,FALSE)</f>
        <v>0</v>
      </c>
      <c r="G43" s="48">
        <f>HLOOKUP(MAX($AN43:$AY43),$AN43:$AY$310,$B43,FALSE)</f>
        <v>1</v>
      </c>
      <c r="H43" s="48">
        <f t="shared" si="2"/>
        <v>0</v>
      </c>
      <c r="I43" s="48">
        <f t="shared" si="3"/>
        <v>3</v>
      </c>
      <c r="J43" s="48">
        <f>COUNTIF('1. Data'!C:C,$D43)</f>
        <v>167</v>
      </c>
      <c r="K43" s="48">
        <f>COUNTIF($D$2:D42,$D42)</f>
        <v>3</v>
      </c>
      <c r="L43" s="48">
        <f>SUMIF('1. Data'!C:C,D43,'1. Data'!E:E)</f>
        <v>200</v>
      </c>
      <c r="M43" s="48">
        <f>SUMIF($D$2:D42,$D43,$F$2:F42)</f>
        <v>2</v>
      </c>
      <c r="N43" s="48">
        <f t="shared" si="4"/>
        <v>0.72650491268717554</v>
      </c>
      <c r="O43" s="48">
        <f>SUMIF('1. Data'!C:C,$D43,'1. Data'!F:F)</f>
        <v>226</v>
      </c>
      <c r="P43" s="48">
        <f>SUMIF($D$2:D42,$D43,$G$2:G42)</f>
        <v>1</v>
      </c>
      <c r="Q43" s="48">
        <f t="shared" si="5"/>
        <v>1.0534685121107266</v>
      </c>
      <c r="R43" s="48">
        <f>COUNTIF('1. Data'!D:D,$E43)</f>
        <v>48</v>
      </c>
      <c r="S43" s="48">
        <f>COUNTIF($E$2:E42,$E42)</f>
        <v>3</v>
      </c>
      <c r="T43" s="48">
        <f>SUMIF('1. Data'!D:D,E43,'1. Data'!F:F)</f>
        <v>79</v>
      </c>
      <c r="U43" s="48">
        <f>SUMIF($E$2:E42,$E43,$G$2:G42)</f>
        <v>2</v>
      </c>
      <c r="V43" s="48">
        <f t="shared" si="9"/>
        <v>1.2530242214532872</v>
      </c>
      <c r="W43" s="48">
        <f>SUMIF('1. Data'!D:D,$E43,'1. Data'!E:E)</f>
        <v>68</v>
      </c>
      <c r="X43" s="48">
        <f>SUMIF($E$2:E42,E43,$F$2:F42)</f>
        <v>2</v>
      </c>
      <c r="Y43" s="48">
        <f t="shared" si="10"/>
        <v>0.83919709386307406</v>
      </c>
      <c r="Z43" s="92">
        <f>AVERAGE('1. Data'!E:E,$F$2:F42)</f>
        <v>1.6355502535043245</v>
      </c>
      <c r="AA43" s="92">
        <f>IF(ISERROR(AVERAGE('1. Data'!F:F,$G$2:G42)),0,AVERAGE('1. Data'!F:F,$G$2:G42))</f>
        <v>1.2675216224276766</v>
      </c>
      <c r="AB43" s="48">
        <f t="shared" si="11"/>
        <v>0.99716360564906448</v>
      </c>
      <c r="AC43" s="48">
        <f t="shared" si="12"/>
        <v>1.6731558721758597</v>
      </c>
      <c r="AD43" s="48">
        <f t="shared" si="15"/>
        <v>0.3689243735598165</v>
      </c>
      <c r="AE43" s="48">
        <f t="shared" si="15"/>
        <v>0.36787795855072902</v>
      </c>
      <c r="AF43" s="48">
        <f t="shared" si="15"/>
        <v>0.183417255793631</v>
      </c>
      <c r="AG43" s="48">
        <f t="shared" si="15"/>
        <v>6.0965670708477956E-2</v>
      </c>
      <c r="AH43" s="48">
        <f t="shared" si="15"/>
        <v>1.5198187006119857E-2</v>
      </c>
      <c r="AI43" s="48">
        <f t="shared" si="15"/>
        <v>3.0310157908702484E-3</v>
      </c>
      <c r="AJ43" s="48">
        <f t="shared" si="15"/>
        <v>5.0373643913390444E-4</v>
      </c>
      <c r="AK43" s="48">
        <f t="shared" si="15"/>
        <v>7.1758234849083634E-5</v>
      </c>
      <c r="AL43" s="48">
        <f t="shared" si="15"/>
        <v>8.9443375246405367E-6</v>
      </c>
      <c r="AM43" s="48">
        <f t="shared" si="15"/>
        <v>9.9099642846808849E-7</v>
      </c>
      <c r="AN43" s="48">
        <f t="shared" si="15"/>
        <v>9.8818557179658336E-8</v>
      </c>
      <c r="AO43" s="48">
        <f t="shared" si="16"/>
        <v>0.18765391840282808</v>
      </c>
      <c r="AP43" s="48">
        <f t="shared" si="14"/>
        <v>0.31397425551250141</v>
      </c>
      <c r="AQ43" s="48">
        <f t="shared" si="14"/>
        <v>0.26266393466139282</v>
      </c>
      <c r="AR43" s="48">
        <f t="shared" si="14"/>
        <v>0.14649256822917528</v>
      </c>
      <c r="AS43" s="48">
        <f t="shared" si="14"/>
        <v>6.1276225190691813E-2</v>
      </c>
      <c r="AT43" s="48">
        <f t="shared" si="14"/>
        <v>2.0504935200515276E-2</v>
      </c>
      <c r="AU43" s="48">
        <f t="shared" si="14"/>
        <v>5.7179921232212742E-3</v>
      </c>
      <c r="AV43" s="48">
        <f t="shared" si="14"/>
        <v>1.3667274425747137E-3</v>
      </c>
      <c r="AW43" s="48">
        <f t="shared" si="14"/>
        <v>2.8584350577597165E-4</v>
      </c>
      <c r="AX43" s="48">
        <f t="shared" si="14"/>
        <v>5.3140082245822386E-5</v>
      </c>
      <c r="AY43" s="48">
        <f t="shared" si="14"/>
        <v>8.8911640657505822E-6</v>
      </c>
    </row>
    <row r="44" spans="1:51">
      <c r="A44" s="48">
        <v>43</v>
      </c>
      <c r="B44" s="48">
        <f t="shared" si="8"/>
        <v>267</v>
      </c>
      <c r="C44" s="93">
        <v>44458</v>
      </c>
      <c r="D44" t="s">
        <v>23</v>
      </c>
      <c r="E44" t="s">
        <v>12</v>
      </c>
      <c r="F44" s="48">
        <f>HLOOKUP(MAX($AD44:$AN44),$AD44:$AN$310,$B44,FALSE)</f>
        <v>1</v>
      </c>
      <c r="G44" s="48">
        <f>HLOOKUP(MAX($AN44:$AY44),$AN44:$AY$310,$B44,FALSE)</f>
        <v>1</v>
      </c>
      <c r="H44" s="48">
        <f t="shared" si="2"/>
        <v>1</v>
      </c>
      <c r="I44" s="48">
        <f t="shared" si="3"/>
        <v>1</v>
      </c>
      <c r="J44" s="48">
        <f>COUNTIF('1. Data'!C:C,$D44)</f>
        <v>169</v>
      </c>
      <c r="K44" s="48">
        <f>COUNTIF($D$2:D43,$D43)</f>
        <v>3</v>
      </c>
      <c r="L44" s="48">
        <f>SUMIF('1. Data'!C:C,D44,'1. Data'!E:E)</f>
        <v>260</v>
      </c>
      <c r="M44" s="48">
        <f>SUMIF($D$2:D43,$D44,$F$2:F43)</f>
        <v>2</v>
      </c>
      <c r="N44" s="48">
        <f t="shared" si="4"/>
        <v>0.9316192560175055</v>
      </c>
      <c r="O44" s="48">
        <f>SUMIF('1. Data'!C:C,$D44,'1. Data'!F:F)</f>
        <v>232</v>
      </c>
      <c r="P44" s="48">
        <f>SUMIF($D$2:D43,$D44,$G$2:G43)</f>
        <v>1</v>
      </c>
      <c r="Q44" s="48">
        <f t="shared" si="5"/>
        <v>1.0688073394495412</v>
      </c>
      <c r="R44" s="48">
        <f>COUNTIF('1. Data'!D:D,$E44)</f>
        <v>184</v>
      </c>
      <c r="S44" s="48">
        <f>COUNTIF($E$2:E43,$E43)</f>
        <v>3</v>
      </c>
      <c r="T44" s="48">
        <f>SUMIF('1. Data'!D:D,E44,'1. Data'!F:F)</f>
        <v>300</v>
      </c>
      <c r="U44" s="48">
        <f>SUMIF($E$2:E43,$E44,$G$2:G43)</f>
        <v>1</v>
      </c>
      <c r="V44" s="48">
        <f t="shared" si="9"/>
        <v>1.2699798851984496</v>
      </c>
      <c r="W44" s="48">
        <f>SUMIF('1. Data'!D:D,$E44,'1. Data'!E:E)</f>
        <v>245</v>
      </c>
      <c r="X44" s="48">
        <f>SUMIF($E$2:E43,E44,$F$2:F43)</f>
        <v>1</v>
      </c>
      <c r="Y44" s="48">
        <f t="shared" si="10"/>
        <v>0.80456125159433167</v>
      </c>
      <c r="Z44" s="92">
        <f>AVERAGE('1. Data'!E:E,$F$2:F43)</f>
        <v>1.6350626118067979</v>
      </c>
      <c r="AA44" s="92">
        <f>IF(ISERROR(AVERAGE('1. Data'!F:F,$G$2:G43)),0,AVERAGE('1. Data'!F:F,$G$2:G43))</f>
        <v>1.2674418604651163</v>
      </c>
      <c r="AB44" s="48">
        <f t="shared" si="11"/>
        <v>1.2255526041727611</v>
      </c>
      <c r="AC44" s="48">
        <f t="shared" si="12"/>
        <v>1.7203797282048765</v>
      </c>
      <c r="AD44" s="48">
        <f t="shared" si="15"/>
        <v>0.2935954134368885</v>
      </c>
      <c r="AE44" s="48">
        <f t="shared" si="15"/>
        <v>0.35981662351075716</v>
      </c>
      <c r="AF44" s="48">
        <f t="shared" si="15"/>
        <v>0.22048709998412924</v>
      </c>
      <c r="AG44" s="48">
        <f t="shared" si="15"/>
        <v>9.0072846524016523E-2</v>
      </c>
      <c r="AH44" s="48">
        <f t="shared" si="15"/>
        <v>2.7597252905690466E-2</v>
      </c>
      <c r="AI44" s="48">
        <f t="shared" si="15"/>
        <v>6.7643770333166474E-3</v>
      </c>
      <c r="AJ44" s="48">
        <f t="shared" si="15"/>
        <v>1.3816833147979372E-3</v>
      </c>
      <c r="AK44" s="48">
        <f t="shared" si="15"/>
        <v>2.4190365494180971E-4</v>
      </c>
      <c r="AL44" s="48">
        <f t="shared" si="15"/>
        <v>3.7058206784105481E-5</v>
      </c>
      <c r="AM44" s="48">
        <f t="shared" si="15"/>
        <v>5.0463090922481161E-6</v>
      </c>
      <c r="AN44" s="48">
        <f t="shared" si="15"/>
        <v>6.1845172494653824E-7</v>
      </c>
      <c r="AO44" s="48">
        <f t="shared" si="16"/>
        <v>0.17899816435304686</v>
      </c>
      <c r="AP44" s="48">
        <f t="shared" si="14"/>
        <v>0.30794481333886653</v>
      </c>
      <c r="AQ44" s="48">
        <f t="shared" si="14"/>
        <v>0.26489100713701036</v>
      </c>
      <c r="AR44" s="48">
        <f t="shared" si="14"/>
        <v>0.15190437295409531</v>
      </c>
      <c r="AS44" s="48">
        <f t="shared" si="14"/>
        <v>6.5333300963974675E-2</v>
      </c>
      <c r="AT44" s="48">
        <f t="shared" si="14"/>
        <v>2.2479617311026032E-2</v>
      </c>
      <c r="AU44" s="48">
        <f t="shared" si="14"/>
        <v>6.4455796532821019E-3</v>
      </c>
      <c r="AV44" s="48">
        <f t="shared" si="14"/>
        <v>1.5841206531480505E-3</v>
      </c>
      <c r="AW44" s="48">
        <f t="shared" si="14"/>
        <v>3.406611323383218E-4</v>
      </c>
      <c r="AX44" s="48">
        <f t="shared" si="14"/>
        <v>6.5118500695796316E-5</v>
      </c>
      <c r="AY44" s="48">
        <f t="shared" si="14"/>
        <v>1.1202854852814296E-5</v>
      </c>
    </row>
    <row r="45" spans="1:51">
      <c r="A45" s="48">
        <v>44</v>
      </c>
      <c r="B45" s="48">
        <f t="shared" si="8"/>
        <v>266</v>
      </c>
      <c r="C45" s="93">
        <v>44458</v>
      </c>
      <c r="D45" t="s">
        <v>13</v>
      </c>
      <c r="E45" t="s">
        <v>42</v>
      </c>
      <c r="F45" s="48">
        <f>HLOOKUP(MAX($AD45:$AN45),$AD45:$AN$310,$B45,FALSE)</f>
        <v>0</v>
      </c>
      <c r="G45" s="48">
        <f>HLOOKUP(MAX($AN45:$AY45),$AN45:$AY$310,$B45,FALSE)</f>
        <v>0</v>
      </c>
      <c r="H45" s="48">
        <f t="shared" si="2"/>
        <v>1</v>
      </c>
      <c r="I45" s="48">
        <f t="shared" si="3"/>
        <v>1</v>
      </c>
      <c r="J45" s="48">
        <f>COUNTIF('1. Data'!C:C,$D45)</f>
        <v>176</v>
      </c>
      <c r="K45" s="48">
        <f>COUNTIF($D$2:D44,$D44)</f>
        <v>3</v>
      </c>
      <c r="L45" s="48">
        <f>SUMIF('1. Data'!C:C,D45,'1. Data'!E:E)</f>
        <v>403</v>
      </c>
      <c r="M45" s="48">
        <f>SUMIF($D$2:D44,$D45,$F$2:F44)</f>
        <v>4</v>
      </c>
      <c r="N45" s="48">
        <f t="shared" si="4"/>
        <v>1.3907762664045671</v>
      </c>
      <c r="O45" s="48">
        <f>SUMIF('1. Data'!C:C,$D45,'1. Data'!F:F)</f>
        <v>163</v>
      </c>
      <c r="P45" s="48">
        <f>SUMIF($D$2:D44,$D45,$G$2:G44)</f>
        <v>1</v>
      </c>
      <c r="Q45" s="48">
        <f t="shared" si="5"/>
        <v>0.7229197433215786</v>
      </c>
      <c r="R45" s="48">
        <f>COUNTIF('1. Data'!D:D,$E45)</f>
        <v>0</v>
      </c>
      <c r="S45" s="48">
        <f>COUNTIF($E$2:E44,$E44)</f>
        <v>3</v>
      </c>
      <c r="T45" s="48">
        <f>SUMIF('1. Data'!D:D,E45,'1. Data'!F:F)</f>
        <v>0</v>
      </c>
      <c r="U45" s="48">
        <f>SUMIF($E$2:E44,$E45,$G$2:G44)</f>
        <v>0</v>
      </c>
      <c r="V45" s="48">
        <f t="shared" si="9"/>
        <v>0</v>
      </c>
      <c r="W45" s="48">
        <f>SUMIF('1. Data'!D:D,$E45,'1. Data'!E:E)</f>
        <v>0</v>
      </c>
      <c r="X45" s="48">
        <f>SUMIF($E$2:E44,E45,$F$2:F44)</f>
        <v>0</v>
      </c>
      <c r="Y45" s="48">
        <f t="shared" si="10"/>
        <v>0</v>
      </c>
      <c r="Z45" s="92">
        <f>AVERAGE('1. Data'!E:E,$F$2:F44)</f>
        <v>1.6348733233979136</v>
      </c>
      <c r="AA45" s="92">
        <f>IF(ISERROR(AVERAGE('1. Data'!F:F,$G$2:G44)),0,AVERAGE('1. Data'!F:F,$G$2:G44))</f>
        <v>1.2673621460506705</v>
      </c>
      <c r="AB45" s="48">
        <f t="shared" si="11"/>
        <v>0</v>
      </c>
      <c r="AC45" s="48">
        <f t="shared" si="12"/>
        <v>0</v>
      </c>
      <c r="AD45" s="48">
        <f t="shared" si="15"/>
        <v>1</v>
      </c>
      <c r="AE45" s="48">
        <f t="shared" si="15"/>
        <v>0</v>
      </c>
      <c r="AF45" s="48">
        <f t="shared" si="15"/>
        <v>0</v>
      </c>
      <c r="AG45" s="48">
        <f t="shared" si="15"/>
        <v>0</v>
      </c>
      <c r="AH45" s="48">
        <f t="shared" si="15"/>
        <v>0</v>
      </c>
      <c r="AI45" s="48">
        <f t="shared" si="15"/>
        <v>0</v>
      </c>
      <c r="AJ45" s="48">
        <f t="shared" si="15"/>
        <v>0</v>
      </c>
      <c r="AK45" s="48">
        <f t="shared" si="15"/>
        <v>0</v>
      </c>
      <c r="AL45" s="48">
        <f t="shared" si="15"/>
        <v>0</v>
      </c>
      <c r="AM45" s="48">
        <f t="shared" si="15"/>
        <v>0</v>
      </c>
      <c r="AN45" s="48">
        <f t="shared" si="15"/>
        <v>0</v>
      </c>
      <c r="AO45" s="48">
        <f t="shared" si="16"/>
        <v>1</v>
      </c>
      <c r="AP45" s="48">
        <f t="shared" si="14"/>
        <v>0</v>
      </c>
      <c r="AQ45" s="48">
        <f t="shared" si="14"/>
        <v>0</v>
      </c>
      <c r="AR45" s="48">
        <f t="shared" si="14"/>
        <v>0</v>
      </c>
      <c r="AS45" s="48">
        <f t="shared" si="14"/>
        <v>0</v>
      </c>
      <c r="AT45" s="48">
        <f t="shared" si="14"/>
        <v>0</v>
      </c>
      <c r="AU45" s="48">
        <f t="shared" si="14"/>
        <v>0</v>
      </c>
      <c r="AV45" s="48">
        <f t="shared" si="14"/>
        <v>0</v>
      </c>
      <c r="AW45" s="48">
        <f t="shared" si="14"/>
        <v>0</v>
      </c>
      <c r="AX45" s="48">
        <f t="shared" si="14"/>
        <v>0</v>
      </c>
      <c r="AY45" s="48">
        <f t="shared" si="14"/>
        <v>0</v>
      </c>
    </row>
    <row r="46" spans="1:51">
      <c r="A46" s="48">
        <v>45</v>
      </c>
      <c r="B46" s="48">
        <f t="shared" si="8"/>
        <v>265</v>
      </c>
      <c r="C46" s="93">
        <v>44458</v>
      </c>
      <c r="D46" t="s">
        <v>10</v>
      </c>
      <c r="E46" t="s">
        <v>20</v>
      </c>
      <c r="F46" s="48">
        <f>HLOOKUP(MAX($AD46:$AN46),$AD46:$AN$310,$B46,FALSE)</f>
        <v>1</v>
      </c>
      <c r="G46" s="48">
        <f>HLOOKUP(MAX($AN46:$AY46),$AN46:$AY$310,$B46,FALSE)</f>
        <v>1</v>
      </c>
      <c r="H46" s="48">
        <f t="shared" si="2"/>
        <v>1</v>
      </c>
      <c r="I46" s="48">
        <f t="shared" si="3"/>
        <v>1</v>
      </c>
      <c r="J46" s="48">
        <f>COUNTIF('1. Data'!C:C,$D46)</f>
        <v>184</v>
      </c>
      <c r="K46" s="48">
        <f>COUNTIF($D$2:D45,$D45)</f>
        <v>3</v>
      </c>
      <c r="L46" s="48">
        <f>SUMIF('1. Data'!C:C,D46,'1. Data'!E:E)</f>
        <v>347</v>
      </c>
      <c r="M46" s="48">
        <f>SUMIF($D$2:D45,$D46,$F$2:F45)</f>
        <v>2</v>
      </c>
      <c r="N46" s="48">
        <f t="shared" si="4"/>
        <v>1.1419028073647624</v>
      </c>
      <c r="O46" s="48">
        <f>SUMIF('1. Data'!C:C,$D46,'1. Data'!F:F)</f>
        <v>250</v>
      </c>
      <c r="P46" s="48">
        <f>SUMIF($D$2:D45,$D46,$G$2:G45)</f>
        <v>1</v>
      </c>
      <c r="Q46" s="48">
        <f t="shared" si="5"/>
        <v>1.0594020555284458</v>
      </c>
      <c r="R46" s="48">
        <f>COUNTIF('1. Data'!D:D,$E46)</f>
        <v>166</v>
      </c>
      <c r="S46" s="48">
        <f>COUNTIF($E$2:E45,$E45)</f>
        <v>2</v>
      </c>
      <c r="T46" s="48">
        <f>SUMIF('1. Data'!D:D,E46,'1. Data'!F:F)</f>
        <v>175</v>
      </c>
      <c r="U46" s="48">
        <f>SUMIF($E$2:E45,$E46,$G$2:G45)</f>
        <v>1</v>
      </c>
      <c r="V46" s="48">
        <f t="shared" si="9"/>
        <v>0.82686018904269143</v>
      </c>
      <c r="W46" s="48">
        <f>SUMIF('1. Data'!D:D,$E46,'1. Data'!E:E)</f>
        <v>274</v>
      </c>
      <c r="X46" s="48">
        <f>SUMIF($E$2:E45,E46,$F$2:F45)</f>
        <v>2</v>
      </c>
      <c r="Y46" s="48">
        <f t="shared" si="10"/>
        <v>1.0051829665321006</v>
      </c>
      <c r="Z46" s="92">
        <f>AVERAGE('1. Data'!E:E,$F$2:F45)</f>
        <v>1.6343861740166865</v>
      </c>
      <c r="AA46" s="92">
        <f>IF(ISERROR(AVERAGE('1. Data'!F:F,$G$2:G45)),0,AVERAGE('1. Data'!F:F,$G$2:G45))</f>
        <v>1.266984505363528</v>
      </c>
      <c r="AB46" s="48">
        <f t="shared" si="11"/>
        <v>1.8759831835278238</v>
      </c>
      <c r="AC46" s="48">
        <f t="shared" si="12"/>
        <v>1.1098497724583718</v>
      </c>
      <c r="AD46" s="48">
        <f t="shared" si="15"/>
        <v>0.15320426486360905</v>
      </c>
      <c r="AE46" s="48">
        <f t="shared" si="15"/>
        <v>0.28740862452887322</v>
      </c>
      <c r="AF46" s="48">
        <f t="shared" si="15"/>
        <v>0.26958687320851432</v>
      </c>
      <c r="AG46" s="48">
        <f t="shared" si="15"/>
        <v>0.16858014687967346</v>
      </c>
      <c r="AH46" s="48">
        <f t="shared" si="15"/>
        <v>7.9063380155729515E-2</v>
      </c>
      <c r="AI46" s="48">
        <f t="shared" si="15"/>
        <v>2.9664314321003186E-2</v>
      </c>
      <c r="AJ46" s="48">
        <f t="shared" si="15"/>
        <v>9.2749591361809321E-3</v>
      </c>
      <c r="AK46" s="48">
        <f t="shared" si="15"/>
        <v>2.485666766769026E-3</v>
      </c>
      <c r="AL46" s="48">
        <f t="shared" si="15"/>
        <v>5.8288363178908326E-4</v>
      </c>
      <c r="AM46" s="48">
        <f t="shared" si="15"/>
        <v>1.2149776568777159E-4</v>
      </c>
      <c r="AN46" s="48">
        <f t="shared" si="15"/>
        <v>2.2792776526646341E-5</v>
      </c>
      <c r="AO46" s="48">
        <f t="shared" si="16"/>
        <v>0.32960847362671425</v>
      </c>
      <c r="AP46" s="48">
        <f t="shared" si="14"/>
        <v>0.36581588945496007</v>
      </c>
      <c r="AQ46" s="48">
        <f t="shared" si="14"/>
        <v>0.20300034083662219</v>
      </c>
      <c r="AR46" s="48">
        <f t="shared" si="14"/>
        <v>7.5099960695498999E-2</v>
      </c>
      <c r="AS46" s="48">
        <f t="shared" si="14"/>
        <v>2.0837418572383071E-2</v>
      </c>
      <c r="AT46" s="48">
        <f t="shared" si="14"/>
        <v>4.625280852235839E-3</v>
      </c>
      <c r="AU46" s="48">
        <f t="shared" si="14"/>
        <v>8.5556115023500056E-4</v>
      </c>
      <c r="AV46" s="48">
        <f t="shared" si="14"/>
        <v>1.3564919255893429E-4</v>
      </c>
      <c r="AW46" s="48">
        <f t="shared" si="14"/>
        <v>1.8818778186961866E-5</v>
      </c>
      <c r="AX46" s="48">
        <f t="shared" si="14"/>
        <v>2.320668520971572E-6</v>
      </c>
      <c r="AY46" s="48">
        <f t="shared" si="14"/>
        <v>2.5755934299516189E-7</v>
      </c>
    </row>
    <row r="47" spans="1:51">
      <c r="A47" s="48">
        <v>46</v>
      </c>
      <c r="B47" s="48">
        <f t="shared" si="8"/>
        <v>264</v>
      </c>
      <c r="C47" s="93">
        <v>44463</v>
      </c>
      <c r="D47" t="s">
        <v>30</v>
      </c>
      <c r="E47" t="s">
        <v>6</v>
      </c>
      <c r="F47" s="48">
        <f>HLOOKUP(MAX($AD47:$AN47),$AD47:$AN$310,$B47,FALSE)</f>
        <v>0</v>
      </c>
      <c r="G47" s="48">
        <f>HLOOKUP(MAX($AN47:$AY47),$AN47:$AY$310,$B47,FALSE)</f>
        <v>3</v>
      </c>
      <c r="H47" s="48">
        <f t="shared" si="2"/>
        <v>0</v>
      </c>
      <c r="I47" s="48">
        <f t="shared" si="3"/>
        <v>3</v>
      </c>
      <c r="J47" s="48">
        <f>COUNTIF('1. Data'!C:C,$D47)</f>
        <v>17</v>
      </c>
      <c r="K47" s="48">
        <f>COUNTIF($D$2:D46,$D46)</f>
        <v>3</v>
      </c>
      <c r="L47" s="48">
        <f>SUMIF('1. Data'!C:C,D47,'1. Data'!E:E)</f>
        <v>10</v>
      </c>
      <c r="M47" s="48">
        <f>SUMIF($D$2:D46,$D47,$F$2:F46)</f>
        <v>0</v>
      </c>
      <c r="N47" s="48">
        <f t="shared" si="4"/>
        <v>0.30596062705067445</v>
      </c>
      <c r="O47" s="48">
        <f>SUMIF('1. Data'!C:C,$D47,'1. Data'!F:F)</f>
        <v>36</v>
      </c>
      <c r="P47" s="48">
        <f>SUMIF($D$2:D46,$D47,$G$2:G46)</f>
        <v>3</v>
      </c>
      <c r="Q47" s="48">
        <f t="shared" si="5"/>
        <v>1.5391841053374089</v>
      </c>
      <c r="R47" s="48">
        <f>COUNTIF('1. Data'!D:D,$E47)</f>
        <v>181</v>
      </c>
      <c r="S47" s="48">
        <f>COUNTIF($E$2:E46,$E46)</f>
        <v>3</v>
      </c>
      <c r="T47" s="48">
        <f>SUMIF('1. Data'!D:D,E47,'1. Data'!F:F)</f>
        <v>374</v>
      </c>
      <c r="U47" s="48">
        <f>SUMIF($E$2:E46,$E47,$G$2:G46)</f>
        <v>2</v>
      </c>
      <c r="V47" s="48">
        <f t="shared" si="9"/>
        <v>1.6129688506322903</v>
      </c>
      <c r="W47" s="48">
        <f>SUMIF('1. Data'!D:D,$E47,'1. Data'!E:E)</f>
        <v>158</v>
      </c>
      <c r="X47" s="48">
        <f>SUMIF($E$2:E46,E47,$F$2:F46)</f>
        <v>1</v>
      </c>
      <c r="Y47" s="48">
        <f t="shared" si="10"/>
        <v>0.52877977935931775</v>
      </c>
      <c r="Z47" s="92">
        <f>AVERAGE('1. Data'!E:E,$F$2:F46)</f>
        <v>1.634197199880846</v>
      </c>
      <c r="AA47" s="92">
        <f>IF(ISERROR(AVERAGE('1. Data'!F:F,$G$2:G46)),0,AVERAGE('1. Data'!F:F,$G$2:G46))</f>
        <v>1.2669049746797736</v>
      </c>
      <c r="AB47" s="48">
        <f t="shared" si="11"/>
        <v>0.26438988967965887</v>
      </c>
      <c r="AC47" s="48">
        <f t="shared" si="12"/>
        <v>3.1452892587329662</v>
      </c>
      <c r="AD47" s="48">
        <f t="shared" si="15"/>
        <v>0.76767417306310792</v>
      </c>
      <c r="AE47" s="48">
        <f t="shared" si="15"/>
        <v>0.20296528992607848</v>
      </c>
      <c r="AF47" s="48">
        <f t="shared" si="15"/>
        <v>2.6830985306177932E-2</v>
      </c>
      <c r="AG47" s="48">
        <f t="shared" si="15"/>
        <v>2.364613748365644E-3</v>
      </c>
      <c r="AH47" s="48">
        <f t="shared" si="15"/>
        <v>1.5629499201634932E-4</v>
      </c>
      <c r="AI47" s="48">
        <f t="shared" si="15"/>
        <v>8.2645631393371562E-6</v>
      </c>
      <c r="AJ47" s="48">
        <f t="shared" si="15"/>
        <v>3.6417782277665421E-7</v>
      </c>
      <c r="AK47" s="48">
        <f t="shared" si="15"/>
        <v>1.3754990626814031E-8</v>
      </c>
      <c r="AL47" s="48">
        <f t="shared" si="15"/>
        <v>4.5458505679601081E-10</v>
      </c>
      <c r="AM47" s="48">
        <f t="shared" si="15"/>
        <v>1.3354188112924311E-11</v>
      </c>
      <c r="AN47" s="48">
        <f t="shared" si="15"/>
        <v>3.5307123219374697E-13</v>
      </c>
      <c r="AO47" s="48">
        <f t="shared" si="16"/>
        <v>4.3054468364492678E-2</v>
      </c>
      <c r="AP47" s="48">
        <f t="shared" si="14"/>
        <v>0.1354187568872971</v>
      </c>
      <c r="AQ47" s="48">
        <f t="shared" si="14"/>
        <v>0.21296558073429331</v>
      </c>
      <c r="AR47" s="48">
        <f t="shared" si="14"/>
        <v>0.22327945118780035</v>
      </c>
      <c r="AS47" s="48">
        <f t="shared" si="14"/>
        <v>0.17556961487919501</v>
      </c>
      <c r="AT47" s="48">
        <f t="shared" si="14"/>
        <v>0.11044344476788313</v>
      </c>
      <c r="AU47" s="48">
        <f t="shared" si="14"/>
        <v>5.7896096754315042E-2</v>
      </c>
      <c r="AV47" s="48">
        <f t="shared" si="14"/>
        <v>2.6014281606273129E-2</v>
      </c>
      <c r="AW47" s="48">
        <f t="shared" si="14"/>
        <v>1.0227805063733175E-2</v>
      </c>
      <c r="AX47" s="48">
        <f t="shared" si="14"/>
        <v>3.5743783785971736E-3</v>
      </c>
      <c r="AY47" s="48">
        <f t="shared" si="14"/>
        <v>1.124245392084908E-3</v>
      </c>
    </row>
    <row r="48" spans="1:51">
      <c r="A48" s="48">
        <v>47</v>
      </c>
      <c r="B48" s="48">
        <f t="shared" si="8"/>
        <v>263</v>
      </c>
      <c r="C48" s="93">
        <v>44464</v>
      </c>
      <c r="D48" t="s">
        <v>35</v>
      </c>
      <c r="E48" t="s">
        <v>21</v>
      </c>
      <c r="F48" s="48">
        <f>HLOOKUP(MAX($AD48:$AN48),$AD48:$AN$310,$B48,FALSE)</f>
        <v>1</v>
      </c>
      <c r="G48" s="48">
        <f>HLOOKUP(MAX($AN48:$AY48),$AN48:$AY$310,$B48,FALSE)</f>
        <v>0</v>
      </c>
      <c r="H48" s="48">
        <f t="shared" si="2"/>
        <v>3</v>
      </c>
      <c r="I48" s="48">
        <f t="shared" si="3"/>
        <v>0</v>
      </c>
      <c r="J48" s="48">
        <f>COUNTIF('1. Data'!C:C,$D48)</f>
        <v>47</v>
      </c>
      <c r="K48" s="48">
        <f>COUNTIF($D$2:D47,$D47)</f>
        <v>3</v>
      </c>
      <c r="L48" s="48">
        <f>SUMIF('1. Data'!C:C,D48,'1. Data'!E:E)</f>
        <v>94</v>
      </c>
      <c r="M48" s="48">
        <f>SUMIF($D$2:D47,$D48,$F$2:F47)</f>
        <v>3</v>
      </c>
      <c r="N48" s="48">
        <f t="shared" si="4"/>
        <v>1.1874808603718556</v>
      </c>
      <c r="O48" s="48">
        <f>SUMIF('1. Data'!C:C,$D48,'1. Data'!F:F)</f>
        <v>49</v>
      </c>
      <c r="P48" s="48">
        <f>SUMIF($D$2:D47,$D48,$G$2:G47)</f>
        <v>2</v>
      </c>
      <c r="Q48" s="48">
        <f t="shared" si="5"/>
        <v>0.80478383458646618</v>
      </c>
      <c r="R48" s="48">
        <f>COUNTIF('1. Data'!D:D,$E48)</f>
        <v>149</v>
      </c>
      <c r="S48" s="48">
        <f>COUNTIF($E$2:E47,$E47)</f>
        <v>3</v>
      </c>
      <c r="T48" s="48">
        <f>SUMIF('1. Data'!D:D,E48,'1. Data'!F:F)</f>
        <v>176</v>
      </c>
      <c r="U48" s="48">
        <f>SUMIF($E$2:E47,$E48,$G$2:G47)</f>
        <v>2</v>
      </c>
      <c r="V48" s="48">
        <f t="shared" si="9"/>
        <v>0.92396492876929159</v>
      </c>
      <c r="W48" s="48">
        <f>SUMIF('1. Data'!D:D,$E48,'1. Data'!E:E)</f>
        <v>246</v>
      </c>
      <c r="X48" s="48">
        <f>SUMIF($E$2:E47,E48,$F$2:F47)</f>
        <v>4</v>
      </c>
      <c r="Y48" s="48">
        <f t="shared" si="10"/>
        <v>1.0067492372930138</v>
      </c>
      <c r="Z48" s="92">
        <f>AVERAGE('1. Data'!E:E,$F$2:F47)</f>
        <v>1.6337105419892792</v>
      </c>
      <c r="AA48" s="92">
        <f>IF(ISERROR(AVERAGE('1. Data'!F:F,$G$2:G47)),0,AVERAGE('1. Data'!F:F,$G$2:G47))</f>
        <v>1.2674210839785587</v>
      </c>
      <c r="AB48" s="48">
        <f t="shared" si="11"/>
        <v>1.9530935203484467</v>
      </c>
      <c r="AC48" s="48">
        <f t="shared" si="12"/>
        <v>0.94244422734467737</v>
      </c>
      <c r="AD48" s="48">
        <f t="shared" si="15"/>
        <v>0.14183462392160567</v>
      </c>
      <c r="AE48" s="48">
        <f t="shared" si="15"/>
        <v>0.27701628494234687</v>
      </c>
      <c r="AF48" s="48">
        <f t="shared" si="15"/>
        <v>0.27051935557594836</v>
      </c>
      <c r="AG48" s="48">
        <f t="shared" si="15"/>
        <v>0.17611653350140746</v>
      </c>
      <c r="AH48" s="48">
        <f t="shared" si="15"/>
        <v>8.5993015101957268E-2</v>
      </c>
      <c r="AI48" s="48">
        <f t="shared" si="15"/>
        <v>3.3590480118171763E-2</v>
      </c>
      <c r="AJ48" s="48">
        <f t="shared" si="15"/>
        <v>1.0934224844032432E-2</v>
      </c>
      <c r="AK48" s="48">
        <f t="shared" si="15"/>
        <v>3.0507948132732499E-3</v>
      </c>
      <c r="AL48" s="48">
        <f t="shared" si="15"/>
        <v>7.4481094771457993E-4</v>
      </c>
      <c r="AM48" s="48">
        <f t="shared" si="15"/>
        <v>1.6163171509621428E-4</v>
      </c>
      <c r="AN48" s="48">
        <f t="shared" si="15"/>
        <v>3.1568185543722327E-5</v>
      </c>
      <c r="AO48" s="48">
        <f t="shared" si="16"/>
        <v>0.3896742180252889</v>
      </c>
      <c r="AP48" s="48">
        <f t="shared" si="14"/>
        <v>0.36724621732298474</v>
      </c>
      <c r="AQ48" s="48">
        <f t="shared" si="14"/>
        <v>0.17305453876510787</v>
      </c>
      <c r="AR48" s="48">
        <f t="shared" si="14"/>
        <v>5.4364750358323881E-2</v>
      </c>
      <c r="AS48" s="48">
        <f t="shared" si="14"/>
        <v>1.2808936286559203E-2</v>
      </c>
      <c r="AT48" s="48">
        <f t="shared" si="14"/>
        <v>2.4143416123386988E-3</v>
      </c>
      <c r="AU48" s="48">
        <f t="shared" si="14"/>
        <v>3.7923038589777444E-4</v>
      </c>
      <c r="AV48" s="48">
        <f t="shared" si="14"/>
        <v>5.1057641146150347E-5</v>
      </c>
      <c r="AW48" s="48">
        <f t="shared" si="14"/>
        <v>6.0148723950031617E-6</v>
      </c>
      <c r="AX48" s="48">
        <f t="shared" si="14"/>
        <v>6.2985352965395442E-7</v>
      </c>
      <c r="AY48" s="48">
        <f t="shared" si="14"/>
        <v>5.9360182309503823E-8</v>
      </c>
    </row>
    <row r="49" spans="1:51">
      <c r="A49" s="48">
        <v>48</v>
      </c>
      <c r="B49" s="48">
        <f t="shared" si="8"/>
        <v>262</v>
      </c>
      <c r="C49" s="93">
        <v>44464</v>
      </c>
      <c r="D49" t="s">
        <v>20</v>
      </c>
      <c r="E49" t="s">
        <v>11</v>
      </c>
      <c r="F49" s="48">
        <f>HLOOKUP(MAX($AD49:$AN49),$AD49:$AN$310,$B49,FALSE)</f>
        <v>1</v>
      </c>
      <c r="G49" s="48">
        <f>HLOOKUP(MAX($AN49:$AY49),$AN49:$AY$310,$B49,FALSE)</f>
        <v>1</v>
      </c>
      <c r="H49" s="48">
        <f t="shared" si="2"/>
        <v>1</v>
      </c>
      <c r="I49" s="48">
        <f t="shared" si="3"/>
        <v>1</v>
      </c>
      <c r="J49" s="48">
        <f>COUNTIF('1. Data'!C:C,$D49)</f>
        <v>168</v>
      </c>
      <c r="K49" s="48">
        <f>COUNTIF($D$2:D48,$D48)</f>
        <v>3</v>
      </c>
      <c r="L49" s="48">
        <f>SUMIF('1. Data'!C:C,D49,'1. Data'!E:E)</f>
        <v>258</v>
      </c>
      <c r="M49" s="48">
        <f>SUMIF($D$2:D48,$D49,$F$2:F48)</f>
        <v>2</v>
      </c>
      <c r="N49" s="48">
        <f t="shared" si="4"/>
        <v>0.93079122689781368</v>
      </c>
      <c r="O49" s="48">
        <f>SUMIF('1. Data'!C:C,$D49,'1. Data'!F:F)</f>
        <v>234</v>
      </c>
      <c r="P49" s="48">
        <f>SUMIF($D$2:D48,$D49,$G$2:G48)</f>
        <v>2</v>
      </c>
      <c r="Q49" s="48">
        <f t="shared" si="5"/>
        <v>1.0892417447126588</v>
      </c>
      <c r="R49" s="48">
        <f>COUNTIF('1. Data'!D:D,$E49)</f>
        <v>167</v>
      </c>
      <c r="S49" s="48">
        <f>COUNTIF($E$2:E48,$E48)</f>
        <v>4</v>
      </c>
      <c r="T49" s="48">
        <f>SUMIF('1. Data'!D:D,E49,'1. Data'!F:F)</f>
        <v>179</v>
      </c>
      <c r="U49" s="48">
        <f>SUMIF($E$2:E48,$E49,$G$2:G48)</f>
        <v>1</v>
      </c>
      <c r="V49" s="48">
        <f t="shared" si="9"/>
        <v>0.83077760189948546</v>
      </c>
      <c r="W49" s="48">
        <f>SUMIF('1. Data'!D:D,$E49,'1. Data'!E:E)</f>
        <v>293</v>
      </c>
      <c r="X49" s="48">
        <f>SUMIF($E$2:E48,E49,$F$2:F48)</f>
        <v>4</v>
      </c>
      <c r="Y49" s="48">
        <f t="shared" si="10"/>
        <v>1.0632499784178873</v>
      </c>
      <c r="Z49" s="92">
        <f>AVERAGE('1. Data'!E:E,$F$2:F48)</f>
        <v>1.6335218815123549</v>
      </c>
      <c r="AA49" s="92">
        <f>IF(ISERROR(AVERAGE('1. Data'!F:F,$G$2:G48)),0,AVERAGE('1. Data'!F:F,$G$2:G48))</f>
        <v>1.2670437630247098</v>
      </c>
      <c r="AB49" s="48">
        <f t="shared" si="11"/>
        <v>1.6166373940856764</v>
      </c>
      <c r="AC49" s="48">
        <f t="shared" si="12"/>
        <v>1.1465702575922723</v>
      </c>
      <c r="AD49" s="48">
        <f t="shared" si="15"/>
        <v>0.19856527450673309</v>
      </c>
      <c r="AE49" s="48">
        <f t="shared" si="15"/>
        <v>0.32100804793447196</v>
      </c>
      <c r="AF49" s="48">
        <f t="shared" si="15"/>
        <v>0.25947680704665738</v>
      </c>
      <c r="AG49" s="48">
        <f t="shared" si="15"/>
        <v>0.13982663638986004</v>
      </c>
      <c r="AH49" s="48">
        <f t="shared" si="15"/>
        <v>5.6512242269267196E-2</v>
      </c>
      <c r="AI49" s="48">
        <f t="shared" si="15"/>
        <v>1.8271960815225301E-2</v>
      </c>
      <c r="AJ49" s="48">
        <f t="shared" si="15"/>
        <v>4.9231891861935663E-3</v>
      </c>
      <c r="AK49" s="48">
        <f t="shared" si="15"/>
        <v>1.137001676651251E-3</v>
      </c>
      <c r="AL49" s="48">
        <f t="shared" si="15"/>
        <v>2.2976492845156547E-4</v>
      </c>
      <c r="AM49" s="48">
        <f t="shared" si="15"/>
        <v>4.1271841687135589E-5</v>
      </c>
      <c r="AN49" s="48">
        <f t="shared" si="15"/>
        <v>6.6721602594207553E-6</v>
      </c>
      <c r="AO49" s="48">
        <f t="shared" si="16"/>
        <v>0.31772461638597094</v>
      </c>
      <c r="AP49" s="48">
        <f t="shared" si="14"/>
        <v>0.36429359525306859</v>
      </c>
      <c r="AQ49" s="48">
        <f t="shared" si="14"/>
        <v>0.20884410067426298</v>
      </c>
      <c r="AR49" s="48">
        <f t="shared" si="14"/>
        <v>7.9818144768905364E-2</v>
      </c>
      <c r="AS49" s="48">
        <f t="shared" si="14"/>
        <v>2.2879277702055278E-2</v>
      </c>
      <c r="AT49" s="48">
        <f t="shared" si="14"/>
        <v>5.2465398656741293E-3</v>
      </c>
      <c r="AU49" s="48">
        <f t="shared" si="14"/>
        <v>1.0025877608756853E-3</v>
      </c>
      <c r="AV49" s="48">
        <f t="shared" si="14"/>
        <v>1.6421961532087079E-4</v>
      </c>
      <c r="AW49" s="48">
        <f t="shared" si="14"/>
        <v>2.3536165830019275E-5</v>
      </c>
      <c r="AX49" s="48">
        <f t="shared" si="14"/>
        <v>2.9984297464955114E-6</v>
      </c>
      <c r="AY49" s="48">
        <f t="shared" si="14"/>
        <v>3.4379103668117001E-7</v>
      </c>
    </row>
    <row r="50" spans="1:51">
      <c r="A50" s="48">
        <v>49</v>
      </c>
      <c r="B50" s="48">
        <f t="shared" si="8"/>
        <v>261</v>
      </c>
      <c r="C50" s="93">
        <v>44464</v>
      </c>
      <c r="D50" t="s">
        <v>12</v>
      </c>
      <c r="E50" t="s">
        <v>25</v>
      </c>
      <c r="F50" s="48">
        <f>HLOOKUP(MAX($AD50:$AN50),$AD50:$AN$310,$B50,FALSE)</f>
        <v>1</v>
      </c>
      <c r="G50" s="48">
        <f>HLOOKUP(MAX($AN50:$AY50),$AN50:$AY$310,$B50,FALSE)</f>
        <v>1</v>
      </c>
      <c r="H50" s="48">
        <f t="shared" si="2"/>
        <v>1</v>
      </c>
      <c r="I50" s="48">
        <f t="shared" si="3"/>
        <v>1</v>
      </c>
      <c r="J50" s="48">
        <f>COUNTIF('1. Data'!C:C,$D50)</f>
        <v>186</v>
      </c>
      <c r="K50" s="48">
        <f>COUNTIF($D$2:D49,$D49)</f>
        <v>3</v>
      </c>
      <c r="L50" s="48">
        <f>SUMIF('1. Data'!C:C,D50,'1. Data'!E:E)</f>
        <v>358</v>
      </c>
      <c r="M50" s="48">
        <f>SUMIF($D$2:D49,$D50,$F$2:F49)</f>
        <v>2</v>
      </c>
      <c r="N50" s="48">
        <f t="shared" si="4"/>
        <v>1.1661807580174928</v>
      </c>
      <c r="O50" s="48">
        <f>SUMIF('1. Data'!C:C,$D50,'1. Data'!F:F)</f>
        <v>224</v>
      </c>
      <c r="P50" s="48">
        <f>SUMIF($D$2:D49,$D50,$G$2:G49)</f>
        <v>2</v>
      </c>
      <c r="Q50" s="48">
        <f t="shared" si="5"/>
        <v>0.94380497481272674</v>
      </c>
      <c r="R50" s="48">
        <f>COUNTIF('1. Data'!D:D,$E50)</f>
        <v>170</v>
      </c>
      <c r="S50" s="48">
        <f>COUNTIF($E$2:E49,$E49)</f>
        <v>3</v>
      </c>
      <c r="T50" s="48">
        <f>SUMIF('1. Data'!D:D,E50,'1. Data'!F:F)</f>
        <v>194</v>
      </c>
      <c r="U50" s="48">
        <f>SUMIF($E$2:E49,$E50,$G$2:G49)</f>
        <v>2</v>
      </c>
      <c r="V50" s="48">
        <f t="shared" si="9"/>
        <v>0.89422250465401432</v>
      </c>
      <c r="W50" s="48">
        <f>SUMIF('1. Data'!D:D,$E50,'1. Data'!E:E)</f>
        <v>284</v>
      </c>
      <c r="X50" s="48">
        <f>SUMIF($E$2:E49,E50,$F$2:F49)</f>
        <v>2</v>
      </c>
      <c r="Y50" s="48">
        <f t="shared" si="10"/>
        <v>1.0121505249498643</v>
      </c>
      <c r="Z50" s="92">
        <f>AVERAGE('1. Data'!E:E,$F$2:F49)</f>
        <v>1.6333333333333333</v>
      </c>
      <c r="AA50" s="92">
        <f>IF(ISERROR(AVERAGE('1. Data'!F:F,$G$2:G49)),0,AVERAGE('1. Data'!F:F,$G$2:G49))</f>
        <v>1.2669642857142858</v>
      </c>
      <c r="AB50" s="48">
        <f t="shared" si="11"/>
        <v>1.9279057618092654</v>
      </c>
      <c r="AC50" s="48">
        <f t="shared" si="12"/>
        <v>1.069281936782049</v>
      </c>
      <c r="AD50" s="48">
        <f t="shared" si="15"/>
        <v>0.14545249190444098</v>
      </c>
      <c r="AE50" s="48">
        <f t="shared" si="15"/>
        <v>0.28041869721208729</v>
      </c>
      <c r="AF50" s="48">
        <f t="shared" si="15"/>
        <v>0.27031041103711551</v>
      </c>
      <c r="AG50" s="48">
        <f t="shared" si="15"/>
        <v>0.17371099963849526</v>
      </c>
      <c r="AH50" s="48">
        <f t="shared" si="15"/>
        <v>8.3724609273175557E-2</v>
      </c>
      <c r="AI50" s="48">
        <f t="shared" si="15"/>
        <v>3.2282631324596918E-2</v>
      </c>
      <c r="AJ50" s="48">
        <f t="shared" si="15"/>
        <v>1.0372978489509117E-2</v>
      </c>
      <c r="AK50" s="48">
        <f t="shared" si="15"/>
        <v>2.8568749995783148E-3</v>
      </c>
      <c r="AL50" s="48">
        <f t="shared" si="15"/>
        <v>6.8847322155698412E-4</v>
      </c>
      <c r="AM50" s="48">
        <f t="shared" si="15"/>
        <v>1.4747905452123294E-4</v>
      </c>
      <c r="AN50" s="48">
        <f t="shared" si="15"/>
        <v>2.8432571895766792E-5</v>
      </c>
      <c r="AO50" s="48">
        <f t="shared" si="16"/>
        <v>0.34325490766981037</v>
      </c>
      <c r="AP50" s="48">
        <f t="shared" si="14"/>
        <v>0.36703627248311821</v>
      </c>
      <c r="AQ50" s="48">
        <f t="shared" si="14"/>
        <v>0.19623262815500625</v>
      </c>
      <c r="AR50" s="48">
        <f t="shared" si="14"/>
        <v>6.9942668231138913E-2</v>
      </c>
      <c r="AS50" s="48">
        <f t="shared" si="14"/>
        <v>1.869710793747412E-2</v>
      </c>
      <c r="AT50" s="48">
        <f t="shared" si="14"/>
        <v>3.9984959575210715E-3</v>
      </c>
      <c r="AU50" s="48">
        <f t="shared" si="14"/>
        <v>7.1258658361222048E-4</v>
      </c>
      <c r="AV50" s="48">
        <f t="shared" si="14"/>
        <v>1.0885085174996855E-4</v>
      </c>
      <c r="AW50" s="48">
        <f t="shared" si="14"/>
        <v>1.45490311974477E-5</v>
      </c>
      <c r="AX50" s="48">
        <f t="shared" si="14"/>
        <v>1.7285573619010386E-6</v>
      </c>
      <c r="AY50" s="48">
        <f t="shared" si="14"/>
        <v>1.8483151637724096E-7</v>
      </c>
    </row>
    <row r="51" spans="1:51">
      <c r="A51" s="48">
        <v>50</v>
      </c>
      <c r="B51" s="48">
        <f t="shared" si="8"/>
        <v>260</v>
      </c>
      <c r="C51" s="93">
        <v>44464</v>
      </c>
      <c r="D51" t="s">
        <v>42</v>
      </c>
      <c r="E51" t="s">
        <v>18</v>
      </c>
      <c r="F51" s="48">
        <f>HLOOKUP(MAX($AD51:$AN51),$AD51:$AN$310,$B51,FALSE)</f>
        <v>0</v>
      </c>
      <c r="G51" s="48">
        <f>HLOOKUP(MAX($AN51:$AY51),$AN51:$AY$310,$B51,FALSE)</f>
        <v>0</v>
      </c>
      <c r="H51" s="48">
        <f t="shared" si="2"/>
        <v>1</v>
      </c>
      <c r="I51" s="48">
        <f t="shared" si="3"/>
        <v>1</v>
      </c>
      <c r="J51" s="48">
        <f>COUNTIF('1. Data'!C:C,$D51)</f>
        <v>0</v>
      </c>
      <c r="K51" s="48">
        <f>COUNTIF($D$2:D50,$D50)</f>
        <v>3</v>
      </c>
      <c r="L51" s="48">
        <f>SUMIF('1. Data'!C:C,D51,'1. Data'!E:E)</f>
        <v>0</v>
      </c>
      <c r="M51" s="48">
        <f>SUMIF($D$2:D50,$D51,$F$2:F50)</f>
        <v>0</v>
      </c>
      <c r="N51" s="48">
        <f t="shared" si="4"/>
        <v>0</v>
      </c>
      <c r="O51" s="48">
        <f>SUMIF('1. Data'!C:C,$D51,'1. Data'!F:F)</f>
        <v>0</v>
      </c>
      <c r="P51" s="48">
        <f>SUMIF($D$2:D50,$D51,$G$2:G50)</f>
        <v>0</v>
      </c>
      <c r="Q51" s="48">
        <f t="shared" si="5"/>
        <v>0</v>
      </c>
      <c r="R51" s="48">
        <f>COUNTIF('1. Data'!D:D,$E51)</f>
        <v>17</v>
      </c>
      <c r="S51" s="48">
        <f>COUNTIF($E$2:E50,$E50)</f>
        <v>3</v>
      </c>
      <c r="T51" s="48">
        <f>SUMIF('1. Data'!D:D,E51,'1. Data'!F:F)</f>
        <v>13</v>
      </c>
      <c r="U51" s="48">
        <f>SUMIF($E$2:E50,$E51,$G$2:G50)</f>
        <v>1</v>
      </c>
      <c r="V51" s="48">
        <f t="shared" si="9"/>
        <v>0.55253640206669796</v>
      </c>
      <c r="W51" s="48">
        <f>SUMIF('1. Data'!D:D,$E51,'1. Data'!E:E)</f>
        <v>30</v>
      </c>
      <c r="X51" s="48">
        <f>SUMIF($E$2:E50,E51,$F$2:F50)</f>
        <v>1</v>
      </c>
      <c r="Y51" s="48">
        <f t="shared" si="10"/>
        <v>0.94908908726543995</v>
      </c>
      <c r="Z51" s="92">
        <f>AVERAGE('1. Data'!E:E,$F$2:F50)</f>
        <v>1.6331448973519787</v>
      </c>
      <c r="AA51" s="92">
        <f>IF(ISERROR(AVERAGE('1. Data'!F:F,$G$2:G50)),0,AVERAGE('1. Data'!F:F,$G$2:G50))</f>
        <v>1.266884855697709</v>
      </c>
      <c r="AB51" s="48">
        <f t="shared" si="11"/>
        <v>0</v>
      </c>
      <c r="AC51" s="48">
        <f t="shared" si="12"/>
        <v>0</v>
      </c>
      <c r="AD51" s="48">
        <f t="shared" si="15"/>
        <v>1</v>
      </c>
      <c r="AE51" s="48">
        <f t="shared" si="15"/>
        <v>0</v>
      </c>
      <c r="AF51" s="48">
        <f t="shared" si="15"/>
        <v>0</v>
      </c>
      <c r="AG51" s="48">
        <f t="shared" si="15"/>
        <v>0</v>
      </c>
      <c r="AH51" s="48">
        <f t="shared" si="15"/>
        <v>0</v>
      </c>
      <c r="AI51" s="48">
        <f t="shared" si="15"/>
        <v>0</v>
      </c>
      <c r="AJ51" s="48">
        <f t="shared" si="15"/>
        <v>0</v>
      </c>
      <c r="AK51" s="48">
        <f t="shared" si="15"/>
        <v>0</v>
      </c>
      <c r="AL51" s="48">
        <f t="shared" si="15"/>
        <v>0</v>
      </c>
      <c r="AM51" s="48">
        <f t="shared" si="15"/>
        <v>0</v>
      </c>
      <c r="AN51" s="48">
        <f t="shared" si="15"/>
        <v>0</v>
      </c>
      <c r="AO51" s="48">
        <f t="shared" si="16"/>
        <v>1</v>
      </c>
      <c r="AP51" s="48">
        <f t="shared" si="14"/>
        <v>0</v>
      </c>
      <c r="AQ51" s="48">
        <f t="shared" si="14"/>
        <v>0</v>
      </c>
      <c r="AR51" s="48">
        <f t="shared" si="14"/>
        <v>0</v>
      </c>
      <c r="AS51" s="48">
        <f t="shared" si="14"/>
        <v>0</v>
      </c>
      <c r="AT51" s="48">
        <f t="shared" si="14"/>
        <v>0</v>
      </c>
      <c r="AU51" s="48">
        <f t="shared" si="14"/>
        <v>0</v>
      </c>
      <c r="AV51" s="48">
        <f t="shared" si="14"/>
        <v>0</v>
      </c>
      <c r="AW51" s="48">
        <f t="shared" si="14"/>
        <v>0</v>
      </c>
      <c r="AX51" s="48">
        <f t="shared" si="14"/>
        <v>0</v>
      </c>
      <c r="AY51" s="48">
        <f t="shared" si="14"/>
        <v>0</v>
      </c>
    </row>
    <row r="52" spans="1:51">
      <c r="A52" s="48">
        <v>51</v>
      </c>
      <c r="B52" s="48">
        <f t="shared" si="8"/>
        <v>259</v>
      </c>
      <c r="C52" s="93">
        <v>44464</v>
      </c>
      <c r="D52" t="s">
        <v>17</v>
      </c>
      <c r="E52" t="s">
        <v>10</v>
      </c>
      <c r="F52" s="48">
        <f>HLOOKUP(MAX($AD52:$AN52),$AD52:$AN$310,$B52,FALSE)</f>
        <v>1</v>
      </c>
      <c r="G52" s="48">
        <f>HLOOKUP(MAX($AN52:$AY52),$AN52:$AY$310,$B52,FALSE)</f>
        <v>1</v>
      </c>
      <c r="H52" s="48">
        <f t="shared" si="2"/>
        <v>1</v>
      </c>
      <c r="I52" s="48">
        <f t="shared" si="3"/>
        <v>1</v>
      </c>
      <c r="J52" s="48">
        <f>COUNTIF('1. Data'!C:C,$D52)</f>
        <v>186</v>
      </c>
      <c r="K52" s="48">
        <f>COUNTIF($D$2:D51,$D51)</f>
        <v>4</v>
      </c>
      <c r="L52" s="48">
        <f>SUMIF('1. Data'!C:C,D52,'1. Data'!E:E)</f>
        <v>321</v>
      </c>
      <c r="M52" s="48">
        <f>SUMIF($D$2:D51,$D52,$F$2:F51)</f>
        <v>1</v>
      </c>
      <c r="N52" s="48">
        <f t="shared" si="4"/>
        <v>1.0380224563960456</v>
      </c>
      <c r="O52" s="48">
        <f>SUMIF('1. Data'!C:C,$D52,'1. Data'!F:F)</f>
        <v>236</v>
      </c>
      <c r="P52" s="48">
        <f>SUMIF($D$2:D51,$D52,$G$2:G51)</f>
        <v>1</v>
      </c>
      <c r="Q52" s="48">
        <f t="shared" si="5"/>
        <v>0.9848878890509507</v>
      </c>
      <c r="R52" s="48">
        <f>COUNTIF('1. Data'!D:D,$E52)</f>
        <v>184</v>
      </c>
      <c r="S52" s="48">
        <f>COUNTIF($E$2:E51,$E51)</f>
        <v>3</v>
      </c>
      <c r="T52" s="48">
        <f>SUMIF('1. Data'!D:D,E52,'1. Data'!F:F)</f>
        <v>244</v>
      </c>
      <c r="U52" s="48">
        <f>SUMIF($E$2:E51,$E52,$G$2:G51)</f>
        <v>3</v>
      </c>
      <c r="V52" s="48">
        <f t="shared" si="9"/>
        <v>1.0429113615641397</v>
      </c>
      <c r="W52" s="48">
        <f>SUMIF('1. Data'!D:D,$E52,'1. Data'!E:E)</f>
        <v>282</v>
      </c>
      <c r="X52" s="48">
        <f>SUMIF($E$2:E51,E52,$F$2:F51)</f>
        <v>1</v>
      </c>
      <c r="Y52" s="48">
        <f t="shared" si="10"/>
        <v>0.92693505630609785</v>
      </c>
      <c r="Z52" s="92">
        <f>AVERAGE('1. Data'!E:E,$F$2:F51)</f>
        <v>1.6326591314693635</v>
      </c>
      <c r="AA52" s="92">
        <f>IF(ISERROR(AVERAGE('1. Data'!F:F,$G$2:G51)),0,AVERAGE('1. Data'!F:F,$G$2:G51))</f>
        <v>1.2665080309339678</v>
      </c>
      <c r="AB52" s="48">
        <f t="shared" si="11"/>
        <v>1.5709109901608604</v>
      </c>
      <c r="AC52" s="48">
        <f t="shared" si="12"/>
        <v>1.3008946983721112</v>
      </c>
      <c r="AD52" s="48">
        <f t="shared" si="15"/>
        <v>0.20785574154533801</v>
      </c>
      <c r="AE52" s="48">
        <f t="shared" si="15"/>
        <v>0.32652286876160685</v>
      </c>
      <c r="AF52" s="48">
        <f t="shared" si="15"/>
        <v>0.25646918153823028</v>
      </c>
      <c r="AG52" s="48">
        <f t="shared" si="15"/>
        <v>0.13429675197198893</v>
      </c>
      <c r="AH52" s="48">
        <f t="shared" si="15"/>
        <v>5.2742060903926156E-2</v>
      </c>
      <c r="AI52" s="48">
        <f t="shared" si="15"/>
        <v>1.6570616623542204E-2</v>
      </c>
      <c r="AJ52" s="48">
        <f t="shared" si="15"/>
        <v>4.3384939612774471E-3</v>
      </c>
      <c r="AK52" s="48">
        <f t="shared" si="15"/>
        <v>9.7362683493103935E-4</v>
      </c>
      <c r="AL52" s="48">
        <f t="shared" si="15"/>
        <v>1.9118513691358799E-4</v>
      </c>
      <c r="AM52" s="48">
        <f t="shared" si="15"/>
        <v>3.3370536970329286E-5</v>
      </c>
      <c r="AN52" s="48">
        <f t="shared" si="15"/>
        <v>5.2422143274259639E-6</v>
      </c>
      <c r="AO52" s="48">
        <f t="shared" si="16"/>
        <v>0.27228806832874319</v>
      </c>
      <c r="AP52" s="48">
        <f t="shared" si="14"/>
        <v>0.35421810451884517</v>
      </c>
      <c r="AQ52" s="48">
        <f t="shared" si="14"/>
        <v>0.2304002271179921</v>
      </c>
      <c r="AR52" s="48">
        <f t="shared" si="14"/>
        <v>9.9908811320508759E-2</v>
      </c>
      <c r="AS52" s="48">
        <f t="shared" si="14"/>
        <v>3.2492710741877373E-2</v>
      </c>
      <c r="AT52" s="48">
        <f t="shared" si="14"/>
        <v>8.4539190279693532E-3</v>
      </c>
      <c r="AU52" s="48">
        <f t="shared" si="14"/>
        <v>1.832943073992074E-3</v>
      </c>
      <c r="AV52" s="48">
        <f t="shared" si="14"/>
        <v>3.4063798962488115E-4</v>
      </c>
      <c r="AW52" s="48">
        <f t="shared" si="14"/>
        <v>5.5391769345892845E-5</v>
      </c>
      <c r="AX52" s="48">
        <f t="shared" si="14"/>
        <v>8.0065398972803024E-6</v>
      </c>
      <c r="AY52" s="48">
        <f t="shared" si="14"/>
        <v>1.0415665304676742E-6</v>
      </c>
    </row>
    <row r="53" spans="1:51">
      <c r="A53" s="48">
        <v>52</v>
      </c>
      <c r="B53" s="48">
        <f t="shared" si="8"/>
        <v>258</v>
      </c>
      <c r="C53" s="93">
        <v>44464</v>
      </c>
      <c r="D53" t="s">
        <v>22</v>
      </c>
      <c r="E53" t="s">
        <v>13</v>
      </c>
      <c r="F53" s="48">
        <f>HLOOKUP(MAX($AD53:$AN53),$AD53:$AN$310,$B53,FALSE)</f>
        <v>1</v>
      </c>
      <c r="G53" s="48">
        <f>HLOOKUP(MAX($AN53:$AY53),$AN53:$AY$310,$B53,FALSE)</f>
        <v>1</v>
      </c>
      <c r="H53" s="48">
        <f t="shared" si="2"/>
        <v>1</v>
      </c>
      <c r="I53" s="48">
        <f t="shared" si="3"/>
        <v>1</v>
      </c>
      <c r="J53" s="48">
        <f>COUNTIF('1. Data'!C:C,$D53)</f>
        <v>184</v>
      </c>
      <c r="K53" s="48">
        <f>COUNTIF($D$2:D52,$D52)</f>
        <v>3</v>
      </c>
      <c r="L53" s="48">
        <f>SUMIF('1. Data'!C:C,D53,'1. Data'!E:E)</f>
        <v>322</v>
      </c>
      <c r="M53" s="48">
        <f>SUMIF($D$2:D52,$D53,$F$2:F52)</f>
        <v>1</v>
      </c>
      <c r="N53" s="48">
        <f t="shared" si="4"/>
        <v>1.058072528564332</v>
      </c>
      <c r="O53" s="48">
        <f>SUMIF('1. Data'!C:C,$D53,'1. Data'!F:F)</f>
        <v>214</v>
      </c>
      <c r="P53" s="48">
        <f>SUMIF($D$2:D52,$D53,$G$2:G52)</f>
        <v>1</v>
      </c>
      <c r="Q53" s="48">
        <f t="shared" si="5"/>
        <v>0.90785414466753633</v>
      </c>
      <c r="R53" s="48">
        <f>COUNTIF('1. Data'!D:D,$E53)</f>
        <v>178</v>
      </c>
      <c r="S53" s="48">
        <f>COUNTIF($E$2:E52,$E52)</f>
        <v>3</v>
      </c>
      <c r="T53" s="48">
        <f>SUMIF('1. Data'!D:D,E53,'1. Data'!F:F)</f>
        <v>322</v>
      </c>
      <c r="U53" s="48">
        <f>SUMIF($E$2:E52,$E53,$G$2:G52)</f>
        <v>2</v>
      </c>
      <c r="V53" s="48">
        <f t="shared" si="9"/>
        <v>1.4134669643355182</v>
      </c>
      <c r="W53" s="48">
        <f>SUMIF('1. Data'!D:D,$E53,'1. Data'!E:E)</f>
        <v>232</v>
      </c>
      <c r="X53" s="48">
        <f>SUMIF($E$2:E52,E53,$F$2:F52)</f>
        <v>2</v>
      </c>
      <c r="Y53" s="48">
        <f t="shared" si="10"/>
        <v>0.79193913594783083</v>
      </c>
      <c r="Z53" s="92">
        <f>AVERAGE('1. Data'!E:E,$F$2:F52)</f>
        <v>1.6324710080285458</v>
      </c>
      <c r="AA53" s="92">
        <f>IF(ISERROR(AVERAGE('1. Data'!F:F,$G$2:G52)),0,AVERAGE('1. Data'!F:F,$G$2:G52))</f>
        <v>1.2664287838239667</v>
      </c>
      <c r="AB53" s="48">
        <f t="shared" si="11"/>
        <v>1.3678948711826169</v>
      </c>
      <c r="AC53" s="48">
        <f t="shared" si="12"/>
        <v>1.6251090766424405</v>
      </c>
      <c r="AD53" s="48">
        <f t="shared" si="15"/>
        <v>0.2546424508774065</v>
      </c>
      <c r="AE53" s="48">
        <f t="shared" si="15"/>
        <v>0.34832410254057578</v>
      </c>
      <c r="AF53" s="48">
        <f t="shared" si="15"/>
        <v>0.23823537668727082</v>
      </c>
      <c r="AG53" s="48">
        <f t="shared" si="15"/>
        <v>0.10862698330159214</v>
      </c>
      <c r="AH53" s="48">
        <f t="shared" si="15"/>
        <v>3.7147573332571925E-2</v>
      </c>
      <c r="AI53" s="48">
        <f t="shared" si="15"/>
        <v>1.0162795007701052E-2</v>
      </c>
      <c r="AJ53" s="48">
        <f t="shared" si="15"/>
        <v>2.3169391946524253E-3</v>
      </c>
      <c r="AK53" s="48">
        <f t="shared" si="15"/>
        <v>4.5276132017243445E-4</v>
      </c>
      <c r="AL53" s="48">
        <f t="shared" si="15"/>
        <v>7.7416235966717878E-5</v>
      </c>
      <c r="AM53" s="48">
        <f t="shared" si="15"/>
        <v>1.1766363569459641E-5</v>
      </c>
      <c r="AN53" s="48">
        <f t="shared" si="15"/>
        <v>1.6095148379133801E-6</v>
      </c>
      <c r="AO53" s="48">
        <f t="shared" si="16"/>
        <v>0.19689019791116225</v>
      </c>
      <c r="AP53" s="48">
        <f t="shared" si="14"/>
        <v>0.31996804772735626</v>
      </c>
      <c r="AQ53" s="48">
        <f t="shared" si="14"/>
        <v>0.25999148929864419</v>
      </c>
      <c r="AR53" s="48">
        <f t="shared" si="14"/>
        <v>0.14083817636967083</v>
      </c>
      <c r="AS53" s="48">
        <f t="shared" si="14"/>
        <v>5.7219349689030252E-2</v>
      </c>
      <c r="AT53" s="48">
        <f t="shared" si="14"/>
        <v>1.8597536907844159E-2</v>
      </c>
      <c r="AU53" s="48">
        <f t="shared" si="14"/>
        <v>5.0371710053550619E-3</v>
      </c>
      <c r="AV53" s="48">
        <f t="shared" si="14"/>
        <v>1.1694217602003776E-3</v>
      </c>
      <c r="AW53" s="48">
        <f t="shared" si="14"/>
        <v>2.3755473961560157E-4</v>
      </c>
      <c r="AX53" s="48">
        <f t="shared" si="14"/>
        <v>4.2894707060971749E-5</v>
      </c>
      <c r="AY53" s="48">
        <f t="shared" si="14"/>
        <v>6.9708577784703705E-6</v>
      </c>
    </row>
    <row r="54" spans="1:51">
      <c r="A54" s="48">
        <v>53</v>
      </c>
      <c r="B54" s="48">
        <f t="shared" si="8"/>
        <v>257</v>
      </c>
      <c r="C54" s="93">
        <v>44465</v>
      </c>
      <c r="D54" t="s">
        <v>15</v>
      </c>
      <c r="E54" t="s">
        <v>23</v>
      </c>
      <c r="F54" s="48">
        <f>HLOOKUP(MAX($AD54:$AN54),$AD54:$AN$310,$B54,FALSE)</f>
        <v>1</v>
      </c>
      <c r="G54" s="48">
        <f>HLOOKUP(MAX($AN54:$AY54),$AN54:$AY$310,$B54,FALSE)</f>
        <v>1</v>
      </c>
      <c r="H54" s="48">
        <f t="shared" si="2"/>
        <v>1</v>
      </c>
      <c r="I54" s="48">
        <f t="shared" si="3"/>
        <v>1</v>
      </c>
      <c r="J54" s="48">
        <f>COUNTIF('1. Data'!C:C,$D54)</f>
        <v>34</v>
      </c>
      <c r="K54" s="48">
        <f>COUNTIF($D$2:D53,$D53)</f>
        <v>3</v>
      </c>
      <c r="L54" s="48">
        <f>SUMIF('1. Data'!C:C,D54,'1. Data'!E:E)</f>
        <v>41</v>
      </c>
      <c r="M54" s="48">
        <f>SUMIF($D$2:D53,$D54,$F$2:F53)</f>
        <v>2</v>
      </c>
      <c r="N54" s="48">
        <f t="shared" si="4"/>
        <v>0.71198570634010439</v>
      </c>
      <c r="O54" s="48">
        <f>SUMIF('1. Data'!C:C,$D54,'1. Data'!F:F)</f>
        <v>63</v>
      </c>
      <c r="P54" s="48">
        <f>SUMIF($D$2:D53,$D54,$G$2:G53)</f>
        <v>2</v>
      </c>
      <c r="Q54" s="48">
        <f t="shared" si="5"/>
        <v>1.3872604999365563</v>
      </c>
      <c r="R54" s="48">
        <f>COUNTIF('1. Data'!D:D,$E54)</f>
        <v>170</v>
      </c>
      <c r="S54" s="48">
        <f>COUNTIF($E$2:E53,$E53)</f>
        <v>3</v>
      </c>
      <c r="T54" s="48">
        <f>SUMIF('1. Data'!D:D,E54,'1. Data'!F:F)</f>
        <v>224</v>
      </c>
      <c r="U54" s="48">
        <f>SUMIF($E$2:E53,$E54,$G$2:G53)</f>
        <v>2</v>
      </c>
      <c r="V54" s="48">
        <f t="shared" si="9"/>
        <v>1.0315938017313901</v>
      </c>
      <c r="W54" s="48">
        <f>SUMIF('1. Data'!D:D,$E54,'1. Data'!E:E)</f>
        <v>316</v>
      </c>
      <c r="X54" s="48">
        <f>SUMIF($E$2:E53,E54,$F$2:F53)</f>
        <v>3</v>
      </c>
      <c r="Y54" s="48">
        <f t="shared" si="10"/>
        <v>1.1296635692878414</v>
      </c>
      <c r="Z54" s="92">
        <f>AVERAGE('1. Data'!E:E,$F$2:F53)</f>
        <v>1.632282996432818</v>
      </c>
      <c r="AA54" s="92">
        <f>IF(ISERROR(AVERAGE('1. Data'!F:F,$G$2:G53)),0,AVERAGE('1. Data'!F:F,$G$2:G53))</f>
        <v>1.2663495838287753</v>
      </c>
      <c r="AB54" s="48">
        <f t="shared" si="11"/>
        <v>1.3128522561993829</v>
      </c>
      <c r="AC54" s="48">
        <f t="shared" si="12"/>
        <v>1.8122593814200096</v>
      </c>
      <c r="AD54" s="48">
        <f t="shared" si="15"/>
        <v>0.26905155695577782</v>
      </c>
      <c r="AE54" s="48">
        <f t="shared" si="15"/>
        <v>0.35322494358334972</v>
      </c>
      <c r="AF54" s="48">
        <f t="shared" si="15"/>
        <v>0.23186608206465029</v>
      </c>
      <c r="AG54" s="48">
        <f t="shared" si="15"/>
        <v>0.10146863632489582</v>
      </c>
      <c r="AH54" s="48">
        <f t="shared" si="15"/>
        <v>3.3303332033153533E-2</v>
      </c>
      <c r="AI54" s="48">
        <f t="shared" si="15"/>
        <v>8.7444709197365533E-3</v>
      </c>
      <c r="AJ54" s="48">
        <f t="shared" si="15"/>
        <v>1.9133663960410063E-3</v>
      </c>
      <c r="AK54" s="48">
        <f t="shared" si="15"/>
        <v>3.5885248428264578E-4</v>
      </c>
      <c r="AL54" s="48">
        <f t="shared" si="15"/>
        <v>5.8890036704153036E-5</v>
      </c>
      <c r="AM54" s="48">
        <f t="shared" si="15"/>
        <v>8.590435283856857E-6</v>
      </c>
      <c r="AN54" s="48">
        <f t="shared" si="15"/>
        <v>1.1277972344146272E-6</v>
      </c>
      <c r="AO54" s="48">
        <f t="shared" si="16"/>
        <v>0.16328479708347121</v>
      </c>
      <c r="AP54" s="48">
        <f t="shared" si="14"/>
        <v>0.29591440535778329</v>
      </c>
      <c r="AQ54" s="48">
        <f t="shared" si="14"/>
        <v>0.26813682860348326</v>
      </c>
      <c r="AR54" s="48">
        <f t="shared" si="14"/>
        <v>0.16197782771362393</v>
      </c>
      <c r="AS54" s="48">
        <f t="shared" si="14"/>
        <v>7.3386459464012246E-2</v>
      </c>
      <c r="AT54" s="48">
        <f t="shared" si="14"/>
        <v>2.6599059926571089E-2</v>
      </c>
      <c r="AU54" s="48">
        <f t="shared" si="14"/>
        <v>8.0340659814802564E-3</v>
      </c>
      <c r="AV54" s="48">
        <f t="shared" si="14"/>
        <v>2.0799730636978484E-3</v>
      </c>
      <c r="AW54" s="48">
        <f t="shared" si="14"/>
        <v>4.7118133722341856E-4</v>
      </c>
      <c r="AX54" s="48">
        <f t="shared" si="14"/>
        <v>9.4878088748129283E-5</v>
      </c>
      <c r="AY54" s="48">
        <f t="shared" si="14"/>
        <v>1.7194370642499729E-5</v>
      </c>
    </row>
    <row r="55" spans="1:51">
      <c r="A55" s="48">
        <v>54</v>
      </c>
      <c r="B55" s="48">
        <f t="shared" si="8"/>
        <v>256</v>
      </c>
      <c r="C55" s="93">
        <v>44465</v>
      </c>
      <c r="D55" t="s">
        <v>26</v>
      </c>
      <c r="E55" t="s">
        <v>28</v>
      </c>
      <c r="F55" s="48">
        <f>HLOOKUP(MAX($AD55:$AN55),$AD55:$AN$310,$B55,FALSE)</f>
        <v>1</v>
      </c>
      <c r="G55" s="48">
        <f>HLOOKUP(MAX($AN55:$AY55),$AN55:$AY$310,$B55,FALSE)</f>
        <v>1</v>
      </c>
      <c r="H55" s="48">
        <f t="shared" si="2"/>
        <v>1</v>
      </c>
      <c r="I55" s="48">
        <f t="shared" si="3"/>
        <v>1</v>
      </c>
      <c r="J55" s="48">
        <f>COUNTIF('1. Data'!C:C,$D55)</f>
        <v>152</v>
      </c>
      <c r="K55" s="48">
        <f>COUNTIF($D$2:D54,$D54)</f>
        <v>3</v>
      </c>
      <c r="L55" s="48">
        <f>SUMIF('1. Data'!C:C,D55,'1. Data'!E:E)</f>
        <v>205</v>
      </c>
      <c r="M55" s="48">
        <f>SUMIF($D$2:D54,$D55,$F$2:F54)</f>
        <v>2</v>
      </c>
      <c r="N55" s="48">
        <f t="shared" si="4"/>
        <v>0.81826351525973262</v>
      </c>
      <c r="O55" s="48">
        <f>SUMIF('1. Data'!C:C,$D55,'1. Data'!F:F)</f>
        <v>205</v>
      </c>
      <c r="P55" s="48">
        <f>SUMIF($D$2:D54,$D55,$G$2:G54)</f>
        <v>2</v>
      </c>
      <c r="Q55" s="48">
        <f t="shared" si="5"/>
        <v>1.0546592879151495</v>
      </c>
      <c r="R55" s="48">
        <f>COUNTIF('1. Data'!D:D,$E55)</f>
        <v>136</v>
      </c>
      <c r="S55" s="48">
        <f>COUNTIF($E$2:E54,$E54)</f>
        <v>3</v>
      </c>
      <c r="T55" s="48">
        <f>SUMIF('1. Data'!D:D,E55,'1. Data'!F:F)</f>
        <v>138</v>
      </c>
      <c r="U55" s="48">
        <f>SUMIF($E$2:E54,$E55,$G$2:G54)</f>
        <v>1</v>
      </c>
      <c r="V55" s="48">
        <f t="shared" si="9"/>
        <v>0.78972072283501527</v>
      </c>
      <c r="W55" s="48">
        <f>SUMIF('1. Data'!D:D,$E55,'1. Data'!E:E)</f>
        <v>217</v>
      </c>
      <c r="X55" s="48">
        <f>SUMIF($E$2:E54,E55,$F$2:F54)</f>
        <v>1</v>
      </c>
      <c r="Y55" s="48">
        <f t="shared" si="10"/>
        <v>0.9609399152200454</v>
      </c>
      <c r="Z55" s="92">
        <f>AVERAGE('1. Data'!E:E,$F$2:F54)</f>
        <v>1.6320950965824665</v>
      </c>
      <c r="AA55" s="92">
        <f>IF(ISERROR(AVERAGE('1. Data'!F:F,$G$2:G54)),0,AVERAGE('1. Data'!F:F,$G$2:G54))</f>
        <v>1.2662704309063892</v>
      </c>
      <c r="AB55" s="48">
        <f t="shared" si="11"/>
        <v>1.28331975774548</v>
      </c>
      <c r="AC55" s="48">
        <f t="shared" si="12"/>
        <v>1.0546592879151495</v>
      </c>
      <c r="AD55" s="48">
        <f t="shared" si="15"/>
        <v>0.27711581437305027</v>
      </c>
      <c r="AE55" s="48">
        <f t="shared" si="15"/>
        <v>0.35562819976866422</v>
      </c>
      <c r="AF55" s="48">
        <f t="shared" si="15"/>
        <v>0.22819234758729176</v>
      </c>
      <c r="AG55" s="48">
        <f t="shared" si="15"/>
        <v>9.7614582741698527E-2</v>
      </c>
      <c r="AH55" s="48">
        <f t="shared" si="15"/>
        <v>3.1317680669125658E-2</v>
      </c>
      <c r="AI55" s="48">
        <f t="shared" si="15"/>
        <v>8.0381196738905317E-3</v>
      </c>
      <c r="AJ55" s="48">
        <f t="shared" si="15"/>
        <v>1.7192462987710626E-3</v>
      </c>
      <c r="AK55" s="48">
        <f t="shared" si="15"/>
        <v>3.1519182052052765E-4</v>
      </c>
      <c r="AL55" s="48">
        <f t="shared" si="15"/>
        <v>5.0561486344220063E-5</v>
      </c>
      <c r="AM55" s="48">
        <f t="shared" si="15"/>
        <v>7.2096171562795297E-6</v>
      </c>
      <c r="AN55" s="48">
        <f t="shared" si="15"/>
        <v>9.2522441424343165E-7</v>
      </c>
      <c r="AO55" s="48">
        <f t="shared" si="16"/>
        <v>0.34831108088624069</v>
      </c>
      <c r="AP55" s="48">
        <f t="shared" si="14"/>
        <v>0.36734951654043868</v>
      </c>
      <c r="AQ55" s="48">
        <f t="shared" si="14"/>
        <v>0.19371428976525673</v>
      </c>
      <c r="AR55" s="48">
        <f t="shared" si="14"/>
        <v>6.8100858300938205E-2</v>
      </c>
      <c r="AS55" s="48">
        <f t="shared" si="14"/>
        <v>1.7955800680519496E-2</v>
      </c>
      <c r="AT55" s="48">
        <f t="shared" si="14"/>
        <v>3.7874503919326104E-3</v>
      </c>
      <c r="AU55" s="48">
        <f t="shared" si="14"/>
        <v>6.6574495556159991E-4</v>
      </c>
      <c r="AV55" s="48">
        <f t="shared" si="14"/>
        <v>1.0030487153795726E-4</v>
      </c>
      <c r="AW55" s="48">
        <f t="shared" si="14"/>
        <v>1.3223433048830272E-5</v>
      </c>
      <c r="AX55" s="48">
        <f t="shared" si="14"/>
        <v>1.5495796092303335E-6</v>
      </c>
      <c r="AY55" s="48">
        <f t="shared" si="14"/>
        <v>1.6342785272386977E-7</v>
      </c>
    </row>
    <row r="56" spans="1:51">
      <c r="A56" s="48">
        <v>55</v>
      </c>
      <c r="B56" s="48">
        <f t="shared" si="8"/>
        <v>255</v>
      </c>
      <c r="C56" s="93">
        <v>44470</v>
      </c>
      <c r="D56" t="s">
        <v>11</v>
      </c>
      <c r="E56" t="s">
        <v>30</v>
      </c>
      <c r="F56" s="48">
        <f>HLOOKUP(MAX($AD56:$AN56),$AD56:$AN$310,$B56,FALSE)</f>
        <v>0</v>
      </c>
      <c r="G56" s="48">
        <f>HLOOKUP(MAX($AN56:$AY56),$AN56:$AY$310,$B56,FALSE)</f>
        <v>0</v>
      </c>
      <c r="H56" s="48">
        <f t="shared" si="2"/>
        <v>1</v>
      </c>
      <c r="I56" s="48">
        <f t="shared" si="3"/>
        <v>1</v>
      </c>
      <c r="J56" s="48">
        <f>COUNTIF('1. Data'!C:C,$D56)</f>
        <v>167</v>
      </c>
      <c r="K56" s="48">
        <f>COUNTIF($D$2:D55,$D55)</f>
        <v>3</v>
      </c>
      <c r="L56" s="48">
        <f>SUMIF('1. Data'!C:C,D56,'1. Data'!E:E)</f>
        <v>200</v>
      </c>
      <c r="M56" s="48">
        <f>SUMIF($D$2:D55,$D56,$F$2:F55)</f>
        <v>2</v>
      </c>
      <c r="N56" s="48">
        <f t="shared" si="4"/>
        <v>0.72812670671764068</v>
      </c>
      <c r="O56" s="48">
        <f>SUMIF('1. Data'!C:C,$D56,'1. Data'!F:F)</f>
        <v>226</v>
      </c>
      <c r="P56" s="48">
        <f>SUMIF($D$2:D55,$D56,$G$2:G55)</f>
        <v>2</v>
      </c>
      <c r="Q56" s="48">
        <f t="shared" si="5"/>
        <v>1.0592210229938994</v>
      </c>
      <c r="R56" s="48">
        <f>COUNTIF('1. Data'!D:D,$E56)</f>
        <v>17</v>
      </c>
      <c r="S56" s="48">
        <f>COUNTIF($E$2:E55,$E55)</f>
        <v>3</v>
      </c>
      <c r="T56" s="48">
        <f>SUMIF('1. Data'!D:D,E56,'1. Data'!F:F)</f>
        <v>16</v>
      </c>
      <c r="U56" s="48">
        <f>SUMIF($E$2:E55,$E56,$G$2:G55)</f>
        <v>0</v>
      </c>
      <c r="V56" s="48">
        <f t="shared" si="9"/>
        <v>0.63181604880337872</v>
      </c>
      <c r="W56" s="48">
        <f>SUMIF('1. Data'!D:D,$E56,'1. Data'!E:E)</f>
        <v>24</v>
      </c>
      <c r="X56" s="48">
        <f>SUMIF($E$2:E55,E56,$F$2:F55)</f>
        <v>3</v>
      </c>
      <c r="Y56" s="48">
        <f t="shared" si="10"/>
        <v>0.82725286728563641</v>
      </c>
      <c r="Z56" s="92">
        <f>AVERAGE('1. Data'!E:E,$F$2:F55)</f>
        <v>1.6319073083778965</v>
      </c>
      <c r="AA56" s="92">
        <f>IF(ISERROR(AVERAGE('1. Data'!F:F,$G$2:G55)),0,AVERAGE('1. Data'!F:F,$G$2:G55))</f>
        <v>1.2661913250148544</v>
      </c>
      <c r="AB56" s="48">
        <f t="shared" si="11"/>
        <v>0.98297105406881502</v>
      </c>
      <c r="AC56" s="48">
        <f t="shared" si="12"/>
        <v>0.84737681839511958</v>
      </c>
      <c r="AD56" s="48">
        <f t="shared" si="15"/>
        <v>0.37419768411080756</v>
      </c>
      <c r="AE56" s="48">
        <f t="shared" si="15"/>
        <v>0.36782549198051001</v>
      </c>
      <c r="AF56" s="48">
        <f t="shared" si="15"/>
        <v>0.18078090578273118</v>
      </c>
      <c r="AG56" s="48">
        <f t="shared" si="15"/>
        <v>5.9234132504255473E-2</v>
      </c>
      <c r="AH56" s="48">
        <f t="shared" si="15"/>
        <v>1.4556359416139961E-2</v>
      </c>
      <c r="AI56" s="48">
        <f t="shared" si="15"/>
        <v>2.861695991737525E-3</v>
      </c>
      <c r="AJ56" s="48">
        <f t="shared" si="15"/>
        <v>4.6882738757045609E-4</v>
      </c>
      <c r="AK56" s="48">
        <f t="shared" si="15"/>
        <v>6.5834821619494398E-5</v>
      </c>
      <c r="AL56" s="48">
        <f t="shared" si="15"/>
        <v>8.0892155002183222E-6</v>
      </c>
      <c r="AM56" s="48">
        <f t="shared" si="15"/>
        <v>8.8349607631548996E-7</v>
      </c>
      <c r="AN56" s="48">
        <f t="shared" si="15"/>
        <v>8.6845106940149855E-8</v>
      </c>
      <c r="AO56" s="48">
        <f t="shared" si="16"/>
        <v>0.4285375907610795</v>
      </c>
      <c r="AP56" s="48">
        <f t="shared" si="14"/>
        <v>0.3631328202218333</v>
      </c>
      <c r="AQ56" s="48">
        <f t="shared" si="14"/>
        <v>0.15385516692721202</v>
      </c>
      <c r="AR56" s="48">
        <f t="shared" si="14"/>
        <v>4.3457767281476989E-2</v>
      </c>
      <c r="AS56" s="48">
        <f t="shared" si="14"/>
        <v>9.2062761433833722E-3</v>
      </c>
      <c r="AT56" s="48">
        <f t="shared" si="14"/>
        <v>1.5602369975294191E-3</v>
      </c>
      <c r="AU56" s="48">
        <f t="shared" si="14"/>
        <v>2.2035144381813879E-4</v>
      </c>
      <c r="AV56" s="48">
        <f t="shared" si="14"/>
        <v>2.6674386484483667E-5</v>
      </c>
      <c r="AW56" s="48">
        <f t="shared" si="14"/>
        <v>2.8254070939829333E-6</v>
      </c>
      <c r="AX56" s="48">
        <f t="shared" si="14"/>
        <v>2.6602049710780686E-7</v>
      </c>
      <c r="AY56" s="48">
        <f t="shared" si="14"/>
        <v>2.254196024671012E-8</v>
      </c>
    </row>
    <row r="57" spans="1:51">
      <c r="A57" s="48">
        <v>56</v>
      </c>
      <c r="B57" s="48">
        <f t="shared" si="8"/>
        <v>254</v>
      </c>
      <c r="C57" s="93">
        <v>44471</v>
      </c>
      <c r="D57" t="s">
        <v>13</v>
      </c>
      <c r="E57" t="s">
        <v>28</v>
      </c>
      <c r="F57" s="48">
        <f>HLOOKUP(MAX($AD57:$AN57),$AD57:$AN$310,$B57,FALSE)</f>
        <v>2</v>
      </c>
      <c r="G57" s="48">
        <f>HLOOKUP(MAX($AN57:$AY57),$AN57:$AY$310,$B57,FALSE)</f>
        <v>0</v>
      </c>
      <c r="H57" s="48">
        <f t="shared" si="2"/>
        <v>3</v>
      </c>
      <c r="I57" s="48">
        <f t="shared" si="3"/>
        <v>0</v>
      </c>
      <c r="J57" s="48">
        <f>COUNTIF('1. Data'!C:C,$D57)</f>
        <v>176</v>
      </c>
      <c r="K57" s="48">
        <f>COUNTIF($D$2:D56,$D56)</f>
        <v>4</v>
      </c>
      <c r="L57" s="48">
        <f>SUMIF('1. Data'!C:C,D57,'1. Data'!E:E)</f>
        <v>403</v>
      </c>
      <c r="M57" s="48">
        <f>SUMIF($D$2:D56,$D57,$F$2:F56)</f>
        <v>4</v>
      </c>
      <c r="N57" s="48">
        <f t="shared" si="4"/>
        <v>1.3859750793939762</v>
      </c>
      <c r="O57" s="48">
        <f>SUMIF('1. Data'!C:C,$D57,'1. Data'!F:F)</f>
        <v>163</v>
      </c>
      <c r="P57" s="48">
        <f>SUMIF($D$2:D56,$D57,$G$2:G56)</f>
        <v>1</v>
      </c>
      <c r="Q57" s="48">
        <f t="shared" si="5"/>
        <v>0.71978205328744982</v>
      </c>
      <c r="R57" s="48">
        <f>COUNTIF('1. Data'!D:D,$E57)</f>
        <v>136</v>
      </c>
      <c r="S57" s="48">
        <f>COUNTIF($E$2:E56,$E56)</f>
        <v>4</v>
      </c>
      <c r="T57" s="48">
        <f>SUMIF('1. Data'!D:D,E57,'1. Data'!F:F)</f>
        <v>138</v>
      </c>
      <c r="U57" s="48">
        <f>SUMIF($E$2:E56,$E57,$G$2:G56)</f>
        <v>2</v>
      </c>
      <c r="V57" s="48">
        <f t="shared" si="9"/>
        <v>0.7900046926325669</v>
      </c>
      <c r="W57" s="48">
        <f>SUMIF('1. Data'!D:D,$E57,'1. Data'!E:E)</f>
        <v>217</v>
      </c>
      <c r="X57" s="48">
        <f>SUMIF($E$2:E56,E57,$F$2:F56)</f>
        <v>2</v>
      </c>
      <c r="Y57" s="48">
        <f t="shared" si="10"/>
        <v>0.95884762424904424</v>
      </c>
      <c r="Z57" s="92">
        <f>AVERAGE('1. Data'!E:E,$F$2:F56)</f>
        <v>1.6314226314226314</v>
      </c>
      <c r="AA57" s="92">
        <f>IF(ISERROR(AVERAGE('1. Data'!F:F,$G$2:G56)),0,AVERAGE('1. Data'!F:F,$G$2:G56))</f>
        <v>1.2658152658152657</v>
      </c>
      <c r="AB57" s="48">
        <f t="shared" si="11"/>
        <v>2.1680610170520058</v>
      </c>
      <c r="AC57" s="48">
        <f t="shared" si="12"/>
        <v>0.71978205328744982</v>
      </c>
      <c r="AD57" s="48">
        <f t="shared" si="15"/>
        <v>0.1143992201360774</v>
      </c>
      <c r="AE57" s="48">
        <f t="shared" si="15"/>
        <v>0.24802448955818024</v>
      </c>
      <c r="AF57" s="48">
        <f t="shared" si="15"/>
        <v>0.26886611354265649</v>
      </c>
      <c r="AG57" s="48">
        <f t="shared" si="15"/>
        <v>0.19430604652603731</v>
      </c>
      <c r="AH57" s="48">
        <f t="shared" si="15"/>
        <v>0.10531684121264871</v>
      </c>
      <c r="AI57" s="48">
        <f t="shared" si="15"/>
        <v>4.5666667574439955E-2</v>
      </c>
      <c r="AJ57" s="48">
        <f t="shared" si="15"/>
        <v>1.6501353624469355E-2</v>
      </c>
      <c r="AK57" s="48">
        <f t="shared" si="15"/>
        <v>5.1108487888288315E-3</v>
      </c>
      <c r="AL57" s="48">
        <f t="shared" si="15"/>
        <v>1.3850790028884059E-3</v>
      </c>
      <c r="AM57" s="48">
        <f t="shared" si="15"/>
        <v>3.336595324110685E-4</v>
      </c>
      <c r="AN57" s="48">
        <f t="shared" si="15"/>
        <v>7.2339422518823707E-5</v>
      </c>
      <c r="AO57" s="48">
        <f t="shared" si="16"/>
        <v>0.48685835357537777</v>
      </c>
      <c r="AP57" s="48">
        <f t="shared" si="14"/>
        <v>0.3504319053966326</v>
      </c>
      <c r="AQ57" s="48">
        <f t="shared" si="14"/>
        <v>0.12611729820191081</v>
      </c>
      <c r="AR57" s="48">
        <f t="shared" si="14"/>
        <v>3.025898928494565E-2</v>
      </c>
      <c r="AS57" s="48">
        <f t="shared" si="14"/>
        <v>5.4449693594802806E-3</v>
      </c>
      <c r="AT57" s="48">
        <f t="shared" si="14"/>
        <v>7.8383824513079362E-4</v>
      </c>
      <c r="AU57" s="48">
        <f t="shared" si="14"/>
        <v>9.403211692091228E-5</v>
      </c>
      <c r="AV57" s="48">
        <f t="shared" si="14"/>
        <v>9.6689471703285595E-6</v>
      </c>
      <c r="AW57" s="48">
        <f t="shared" si="14"/>
        <v>8.699418309233677E-7</v>
      </c>
      <c r="AX57" s="48">
        <f t="shared" si="14"/>
        <v>6.9574279700296193E-8</v>
      </c>
      <c r="AY57" s="48">
        <f t="shared" si="14"/>
        <v>5.0078317898674497E-9</v>
      </c>
    </row>
    <row r="58" spans="1:51">
      <c r="A58" s="48">
        <v>57</v>
      </c>
      <c r="B58" s="48">
        <f t="shared" si="8"/>
        <v>253</v>
      </c>
      <c r="C58" s="93">
        <v>44471</v>
      </c>
      <c r="D58" t="s">
        <v>10</v>
      </c>
      <c r="E58" t="s">
        <v>22</v>
      </c>
      <c r="F58" s="48">
        <f>HLOOKUP(MAX($AD58:$AN58),$AD58:$AN$310,$B58,FALSE)</f>
        <v>1</v>
      </c>
      <c r="G58" s="48">
        <f>HLOOKUP(MAX($AN58:$AY58),$AN58:$AY$310,$B58,FALSE)</f>
        <v>1</v>
      </c>
      <c r="H58" s="48">
        <f t="shared" si="2"/>
        <v>1</v>
      </c>
      <c r="I58" s="48">
        <f t="shared" si="3"/>
        <v>1</v>
      </c>
      <c r="J58" s="48">
        <f>COUNTIF('1. Data'!C:C,$D58)</f>
        <v>184</v>
      </c>
      <c r="K58" s="48">
        <f>COUNTIF($D$2:D57,$D57)</f>
        <v>4</v>
      </c>
      <c r="L58" s="48">
        <f>SUMIF('1. Data'!C:C,D58,'1. Data'!E:E)</f>
        <v>347</v>
      </c>
      <c r="M58" s="48">
        <f>SUMIF($D$2:D57,$D58,$F$2:F57)</f>
        <v>3</v>
      </c>
      <c r="N58" s="48">
        <f t="shared" si="4"/>
        <v>1.1410760265618647</v>
      </c>
      <c r="O58" s="48">
        <f>SUMIF('1. Data'!C:C,$D58,'1. Data'!F:F)</f>
        <v>250</v>
      </c>
      <c r="P58" s="48">
        <f>SUMIF($D$2:D57,$D58,$G$2:G57)</f>
        <v>2</v>
      </c>
      <c r="Q58" s="48">
        <f t="shared" si="5"/>
        <v>1.0592569665624969</v>
      </c>
      <c r="R58" s="48">
        <f>COUNTIF('1. Data'!D:D,$E58)</f>
        <v>186</v>
      </c>
      <c r="S58" s="48">
        <f>COUNTIF($E$2:E57,$E57)</f>
        <v>4</v>
      </c>
      <c r="T58" s="48">
        <f>SUMIF('1. Data'!D:D,E58,'1. Data'!F:F)</f>
        <v>222</v>
      </c>
      <c r="U58" s="48">
        <f>SUMIF($E$2:E57,$E58,$G$2:G57)</f>
        <v>2</v>
      </c>
      <c r="V58" s="48">
        <f t="shared" si="9"/>
        <v>0.93165057176023114</v>
      </c>
      <c r="W58" s="48">
        <f>SUMIF('1. Data'!D:D,$E58,'1. Data'!E:E)</f>
        <v>299</v>
      </c>
      <c r="X58" s="48">
        <f>SUMIF($E$2:E57,E58,$F$2:F57)</f>
        <v>2</v>
      </c>
      <c r="Y58" s="48">
        <f t="shared" si="10"/>
        <v>0.97099564197117005</v>
      </c>
      <c r="Z58" s="92">
        <f>AVERAGE('1. Data'!E:E,$F$2:F57)</f>
        <v>1.6315320665083135</v>
      </c>
      <c r="AA58" s="92">
        <f>IF(ISERROR(AVERAGE('1. Data'!F:F,$G$2:G57)),0,AVERAGE('1. Data'!F:F,$G$2:G57))</f>
        <v>1.265439429928741</v>
      </c>
      <c r="AB58" s="48">
        <f t="shared" si="11"/>
        <v>1.8077046526059017</v>
      </c>
      <c r="AC58" s="48">
        <f t="shared" si="12"/>
        <v>1.2488082132105225</v>
      </c>
      <c r="AD58" s="48">
        <f t="shared" si="15"/>
        <v>0.16403021134489162</v>
      </c>
      <c r="AE58" s="48">
        <f t="shared" si="15"/>
        <v>0.29651817621608989</v>
      </c>
      <c r="AF58" s="48">
        <f t="shared" si="15"/>
        <v>0.26800864336402125</v>
      </c>
      <c r="AG58" s="48">
        <f t="shared" si="15"/>
        <v>0.16149349051591236</v>
      </c>
      <c r="AH58" s="48">
        <f t="shared" si="15"/>
        <v>7.2983133542795439E-2</v>
      </c>
      <c r="AI58" s="48">
        <f t="shared" si="15"/>
        <v>2.6386390013413825E-2</v>
      </c>
      <c r="AJ58" s="48">
        <f t="shared" si="15"/>
        <v>7.9497999987870119E-3</v>
      </c>
      <c r="AK58" s="48">
        <f t="shared" si="15"/>
        <v>2.0529843492990943E-3</v>
      </c>
      <c r="AL58" s="48">
        <f t="shared" si="15"/>
        <v>4.6389866999438481E-4</v>
      </c>
      <c r="AM58" s="48">
        <f t="shared" si="15"/>
        <v>9.3176864898504246E-5</v>
      </c>
      <c r="AN58" s="48">
        <f t="shared" si="15"/>
        <v>1.6843625219225826E-5</v>
      </c>
      <c r="AO58" s="48">
        <f t="shared" si="16"/>
        <v>0.28684645304243284</v>
      </c>
      <c r="AP58" s="48">
        <f t="shared" si="14"/>
        <v>0.3582162064896966</v>
      </c>
      <c r="AQ58" s="48">
        <f t="shared" si="14"/>
        <v>0.2236716703847248</v>
      </c>
      <c r="AR58" s="48">
        <f t="shared" si="14"/>
        <v>9.3107673012987058E-2</v>
      </c>
      <c r="AS58" s="48">
        <f t="shared" si="14"/>
        <v>2.9068406692884491E-2</v>
      </c>
      <c r="AT58" s="48">
        <f t="shared" si="14"/>
        <v>7.260173004603577E-3</v>
      </c>
      <c r="AU58" s="48">
        <f t="shared" si="14"/>
        <v>1.5110939462463751E-3</v>
      </c>
      <c r="AV58" s="48">
        <f t="shared" si="14"/>
        <v>2.695809330007395E-4</v>
      </c>
      <c r="AW58" s="48">
        <f t="shared" si="14"/>
        <v>4.2081860407034796E-5</v>
      </c>
      <c r="AX58" s="48">
        <f t="shared" si="14"/>
        <v>5.8391303226093117E-6</v>
      </c>
      <c r="AY58" s="48">
        <f t="shared" si="14"/>
        <v>7.2919539048811147E-7</v>
      </c>
    </row>
    <row r="59" spans="1:51">
      <c r="A59" s="48">
        <v>58</v>
      </c>
      <c r="B59" s="48">
        <f t="shared" si="8"/>
        <v>252</v>
      </c>
      <c r="C59" s="93">
        <v>44471</v>
      </c>
      <c r="D59" t="s">
        <v>23</v>
      </c>
      <c r="E59" t="s">
        <v>17</v>
      </c>
      <c r="F59" s="48">
        <f>HLOOKUP(MAX($AD59:$AN59),$AD59:$AN$310,$B59,FALSE)</f>
        <v>1</v>
      </c>
      <c r="G59" s="48">
        <f>HLOOKUP(MAX($AN59:$AY59),$AN59:$AY$310,$B59,FALSE)</f>
        <v>1</v>
      </c>
      <c r="H59" s="48">
        <f t="shared" si="2"/>
        <v>1</v>
      </c>
      <c r="I59" s="48">
        <f t="shared" si="3"/>
        <v>1</v>
      </c>
      <c r="J59" s="48">
        <f>COUNTIF('1. Data'!C:C,$D59)</f>
        <v>169</v>
      </c>
      <c r="K59" s="48">
        <f>COUNTIF($D$2:D58,$D58)</f>
        <v>4</v>
      </c>
      <c r="L59" s="48">
        <f>SUMIF('1. Data'!C:C,D59,'1. Data'!E:E)</f>
        <v>260</v>
      </c>
      <c r="M59" s="48">
        <f>SUMIF($D$2:D58,$D59,$F$2:F58)</f>
        <v>3</v>
      </c>
      <c r="N59" s="48">
        <f t="shared" si="4"/>
        <v>0.93188845697554079</v>
      </c>
      <c r="O59" s="48">
        <f>SUMIF('1. Data'!C:C,$D59,'1. Data'!F:F)</f>
        <v>232</v>
      </c>
      <c r="P59" s="48">
        <f>SUMIF($D$2:D58,$D59,$G$2:G58)</f>
        <v>2</v>
      </c>
      <c r="Q59" s="48">
        <f t="shared" si="5"/>
        <v>1.0689451782307502</v>
      </c>
      <c r="R59" s="48">
        <f>COUNTIF('1. Data'!D:D,$E59)</f>
        <v>186</v>
      </c>
      <c r="S59" s="48">
        <f>COUNTIF($E$2:E58,$E58)</f>
        <v>4</v>
      </c>
      <c r="T59" s="48">
        <f>SUMIF('1. Data'!D:D,E59,'1. Data'!F:F)</f>
        <v>276</v>
      </c>
      <c r="U59" s="48">
        <f>SUMIF($E$2:E58,$E59,$G$2:G58)</f>
        <v>3</v>
      </c>
      <c r="V59" s="48">
        <f t="shared" si="9"/>
        <v>1.1604763139375531</v>
      </c>
      <c r="W59" s="48">
        <f>SUMIF('1. Data'!D:D,$E59,'1. Data'!E:E)</f>
        <v>331</v>
      </c>
      <c r="X59" s="48">
        <f>SUMIF($E$2:E58,E59,$F$2:F58)</f>
        <v>3</v>
      </c>
      <c r="Y59" s="48">
        <f t="shared" si="10"/>
        <v>1.0775741208917489</v>
      </c>
      <c r="Z59" s="92">
        <f>AVERAGE('1. Data'!E:E,$F$2:F58)</f>
        <v>1.6313446126447018</v>
      </c>
      <c r="AA59" s="92">
        <f>IF(ISERROR(AVERAGE('1. Data'!F:F,$G$2:G58)),0,AVERAGE('1. Data'!F:F,$G$2:G58))</f>
        <v>1.2653606411398042</v>
      </c>
      <c r="AB59" s="48">
        <f t="shared" si="11"/>
        <v>1.6381618138412137</v>
      </c>
      <c r="AC59" s="48">
        <f t="shared" si="12"/>
        <v>1.5696616038230489</v>
      </c>
      <c r="AD59" s="48">
        <f t="shared" si="15"/>
        <v>0.19433694164294152</v>
      </c>
      <c r="AE59" s="48">
        <f t="shared" si="15"/>
        <v>0.31835535681815519</v>
      </c>
      <c r="AF59" s="48">
        <f t="shared" si="15"/>
        <v>0.26075879438564803</v>
      </c>
      <c r="AG59" s="48">
        <f t="shared" si="15"/>
        <v>0.14238836652861375</v>
      </c>
      <c r="AH59" s="48">
        <f t="shared" si="15"/>
        <v>5.8313796195600363E-2</v>
      </c>
      <c r="AI59" s="48">
        <f t="shared" si="15"/>
        <v>1.9105486829550312E-2</v>
      </c>
      <c r="AJ59" s="48">
        <f t="shared" si="15"/>
        <v>5.2163131598359268E-3</v>
      </c>
      <c r="AK59" s="48">
        <f t="shared" si="15"/>
        <v>1.2207378610686603E-3</v>
      </c>
      <c r="AL59" s="48">
        <f t="shared" si="15"/>
        <v>2.4997076858910964E-4</v>
      </c>
      <c r="AM59" s="48">
        <f t="shared" si="15"/>
        <v>4.5499174186579832E-5</v>
      </c>
      <c r="AN59" s="48">
        <f t="shared" si="15"/>
        <v>7.4535009713765037E-6</v>
      </c>
      <c r="AO59" s="48">
        <f t="shared" si="16"/>
        <v>0.20811559596453905</v>
      </c>
      <c r="AP59" s="48">
        <f t="shared" si="14"/>
        <v>0.32667106014228797</v>
      </c>
      <c r="AQ59" s="48">
        <f t="shared" si="14"/>
        <v>0.25638151009275978</v>
      </c>
      <c r="AR59" s="48">
        <f t="shared" si="14"/>
        <v>0.13414407077425883</v>
      </c>
      <c r="AS59" s="48">
        <f t="shared" si="14"/>
        <v>5.2640199318718918E-2</v>
      </c>
      <c r="AT59" s="48">
        <f t="shared" si="14"/>
        <v>1.6525459937637058E-2</v>
      </c>
      <c r="AU59" s="48">
        <f t="shared" si="14"/>
        <v>4.3232299916041552E-3</v>
      </c>
      <c r="AV59" s="48">
        <f t="shared" si="14"/>
        <v>9.6942973175961303E-4</v>
      </c>
      <c r="AW59" s="48">
        <f t="shared" si="14"/>
        <v>1.902095784434428E-4</v>
      </c>
      <c r="AX59" s="48">
        <f t="shared" si="14"/>
        <v>3.3173852440226746E-5</v>
      </c>
      <c r="AY59" s="48">
        <f t="shared" si="14"/>
        <v>5.2071722426315264E-6</v>
      </c>
    </row>
    <row r="60" spans="1:51">
      <c r="A60" s="48">
        <v>59</v>
      </c>
      <c r="B60" s="48">
        <f t="shared" si="8"/>
        <v>251</v>
      </c>
      <c r="C60" s="93">
        <v>44471</v>
      </c>
      <c r="D60" t="s">
        <v>21</v>
      </c>
      <c r="E60" t="s">
        <v>26</v>
      </c>
      <c r="F60" s="48">
        <f>HLOOKUP(MAX($AD60:$AN60),$AD60:$AN$310,$B60,FALSE)</f>
        <v>1</v>
      </c>
      <c r="G60" s="48">
        <f>HLOOKUP(MAX($AN60:$AY60),$AN60:$AY$310,$B60,FALSE)</f>
        <v>1</v>
      </c>
      <c r="H60" s="48">
        <f t="shared" si="2"/>
        <v>1</v>
      </c>
      <c r="I60" s="48">
        <f t="shared" si="3"/>
        <v>1</v>
      </c>
      <c r="J60" s="48">
        <f>COUNTIF('1. Data'!C:C,$D60)</f>
        <v>150</v>
      </c>
      <c r="K60" s="48">
        <f>COUNTIF($D$2:D59,$D59)</f>
        <v>4</v>
      </c>
      <c r="L60" s="48">
        <f>SUMIF('1. Data'!C:C,D60,'1. Data'!E:E)</f>
        <v>192</v>
      </c>
      <c r="M60" s="48">
        <f>SUMIF($D$2:D59,$D60,$F$2:F59)</f>
        <v>2</v>
      </c>
      <c r="N60" s="48">
        <f t="shared" si="4"/>
        <v>0.77229846740488906</v>
      </c>
      <c r="O60" s="48">
        <f>SUMIF('1. Data'!C:C,$D60,'1. Data'!F:F)</f>
        <v>200</v>
      </c>
      <c r="P60" s="48">
        <f>SUMIF($D$2:D59,$D60,$G$2:G59)</f>
        <v>1</v>
      </c>
      <c r="Q60" s="48">
        <f t="shared" si="5"/>
        <v>1.0315446748373578</v>
      </c>
      <c r="R60" s="48">
        <f>COUNTIF('1. Data'!D:D,$E60)</f>
        <v>152</v>
      </c>
      <c r="S60" s="48">
        <f>COUNTIF($E$2:E59,$E59)</f>
        <v>4</v>
      </c>
      <c r="T60" s="48">
        <f>SUMIF('1. Data'!D:D,E60,'1. Data'!F:F)</f>
        <v>159</v>
      </c>
      <c r="U60" s="48">
        <f>SUMIF($E$2:E59,$E60,$G$2:G59)</f>
        <v>2</v>
      </c>
      <c r="V60" s="48">
        <f t="shared" si="9"/>
        <v>0.81566904796266904</v>
      </c>
      <c r="W60" s="48">
        <f>SUMIF('1. Data'!D:D,$E60,'1. Data'!E:E)</f>
        <v>285</v>
      </c>
      <c r="X60" s="48">
        <f>SUMIF($E$2:E59,E60,$F$2:F59)</f>
        <v>3</v>
      </c>
      <c r="Y60" s="48">
        <f t="shared" si="10"/>
        <v>1.1318061600033584</v>
      </c>
      <c r="Z60" s="92">
        <f>AVERAGE('1. Data'!E:E,$F$2:F59)</f>
        <v>1.6311572700296737</v>
      </c>
      <c r="AA60" s="92">
        <f>IF(ISERROR(AVERAGE('1. Data'!F:F,$G$2:G59)),0,AVERAGE('1. Data'!F:F,$G$2:G59))</f>
        <v>1.2652818991097923</v>
      </c>
      <c r="AB60" s="48">
        <f t="shared" si="11"/>
        <v>1.4257817859782567</v>
      </c>
      <c r="AC60" s="48">
        <f t="shared" si="12"/>
        <v>1.0646070041590681</v>
      </c>
      <c r="AD60" s="48">
        <f t="shared" si="15"/>
        <v>0.24032051054310583</v>
      </c>
      <c r="AE60" s="48">
        <f t="shared" si="15"/>
        <v>0.34264460672935582</v>
      </c>
      <c r="AF60" s="48">
        <f t="shared" si="15"/>
        <v>0.24426821966919926</v>
      </c>
      <c r="AG60" s="48">
        <f t="shared" si="15"/>
        <v>0.11609105949922664</v>
      </c>
      <c r="AH60" s="48">
        <f t="shared" si="15"/>
        <v>4.1380129537228902E-2</v>
      </c>
      <c r="AI60" s="48">
        <f t="shared" si="15"/>
        <v>1.1799806999120348E-2</v>
      </c>
      <c r="AJ60" s="48">
        <f t="shared" si="15"/>
        <v>2.8039916495674277E-3</v>
      </c>
      <c r="AK60" s="48">
        <f t="shared" si="15"/>
        <v>5.7112574599833723E-4</v>
      </c>
      <c r="AL60" s="48">
        <f t="shared" si="15"/>
        <v>1.0178758576845931E-4</v>
      </c>
      <c r="AM60" s="48">
        <f t="shared" si="15"/>
        <v>1.6125209536374338E-5</v>
      </c>
      <c r="AN60" s="48">
        <f t="shared" si="15"/>
        <v>2.2991030052045389E-6</v>
      </c>
      <c r="AO60" s="48">
        <f t="shared" si="16"/>
        <v>0.34486335800475748</v>
      </c>
      <c r="AP60" s="48">
        <f t="shared" si="14"/>
        <v>0.36714394640968101</v>
      </c>
      <c r="AQ60" s="48">
        <f t="shared" si="14"/>
        <v>0.19543200844117398</v>
      </c>
      <c r="AR60" s="48">
        <f t="shared" si="14"/>
        <v>6.9352761674449315E-2</v>
      </c>
      <c r="AS60" s="48">
        <f t="shared" si="14"/>
        <v>1.8458358959098323E-2</v>
      </c>
      <c r="AT60" s="48">
        <f t="shared" si="14"/>
        <v>3.9301796466276739E-3</v>
      </c>
      <c r="AU60" s="48">
        <f t="shared" si="14"/>
        <v>6.9734946323387172E-4</v>
      </c>
      <c r="AV60" s="48">
        <f t="shared" si="14"/>
        <v>1.0605758898647822E-4</v>
      </c>
      <c r="AW60" s="48">
        <f t="shared" si="14"/>
        <v>1.4113706509903492E-5</v>
      </c>
      <c r="AX60" s="48">
        <f t="shared" si="14"/>
        <v>1.6695056450098568E-6</v>
      </c>
      <c r="AY60" s="48">
        <f t="shared" si="14"/>
        <v>1.7773674031605942E-7</v>
      </c>
    </row>
    <row r="61" spans="1:51">
      <c r="A61" s="48">
        <v>60</v>
      </c>
      <c r="B61" s="48">
        <f t="shared" si="8"/>
        <v>250</v>
      </c>
      <c r="C61" s="93">
        <v>44471</v>
      </c>
      <c r="D61" t="s">
        <v>35</v>
      </c>
      <c r="E61" t="s">
        <v>15</v>
      </c>
      <c r="F61" s="48">
        <f>HLOOKUP(MAX($AD61:$AN61),$AD61:$AN$310,$B61,FALSE)</f>
        <v>1</v>
      </c>
      <c r="G61" s="48">
        <f>HLOOKUP(MAX($AN61:$AY61),$AN61:$AY$310,$B61,FALSE)</f>
        <v>0</v>
      </c>
      <c r="H61" s="48">
        <f t="shared" si="2"/>
        <v>3</v>
      </c>
      <c r="I61" s="48">
        <f t="shared" si="3"/>
        <v>0</v>
      </c>
      <c r="J61" s="48">
        <f>COUNTIF('1. Data'!C:C,$D61)</f>
        <v>47</v>
      </c>
      <c r="K61" s="48">
        <f>COUNTIF($D$2:D60,$D60)</f>
        <v>3</v>
      </c>
      <c r="L61" s="48">
        <f>SUMIF('1. Data'!C:C,D61,'1. Data'!E:E)</f>
        <v>94</v>
      </c>
      <c r="M61" s="48">
        <f>SUMIF($D$2:D60,$D61,$F$2:F60)</f>
        <v>4</v>
      </c>
      <c r="N61" s="48">
        <f t="shared" si="4"/>
        <v>1.2017388141142233</v>
      </c>
      <c r="O61" s="48">
        <f>SUMIF('1. Data'!C:C,$D61,'1. Data'!F:F)</f>
        <v>49</v>
      </c>
      <c r="P61" s="48">
        <f>SUMIF($D$2:D60,$D61,$G$2:G60)</f>
        <v>2</v>
      </c>
      <c r="Q61" s="48">
        <f t="shared" si="5"/>
        <v>0.80619460726846426</v>
      </c>
      <c r="R61" s="48">
        <f>COUNTIF('1. Data'!D:D,$E61)</f>
        <v>34</v>
      </c>
      <c r="S61" s="48">
        <f>COUNTIF($E$2:E60,$E60)</f>
        <v>4</v>
      </c>
      <c r="T61" s="48">
        <f>SUMIF('1. Data'!D:D,E61,'1. Data'!F:F)</f>
        <v>31</v>
      </c>
      <c r="U61" s="48">
        <f>SUMIF($E$2:E60,$E61,$G$2:G60)</f>
        <v>0</v>
      </c>
      <c r="V61" s="48">
        <f t="shared" si="9"/>
        <v>0.64478928857900908</v>
      </c>
      <c r="W61" s="48">
        <f>SUMIF('1. Data'!D:D,$E61,'1. Data'!E:E)</f>
        <v>56</v>
      </c>
      <c r="X61" s="48">
        <f>SUMIF($E$2:E60,E61,$F$2:F60)</f>
        <v>4</v>
      </c>
      <c r="Y61" s="48">
        <f t="shared" si="10"/>
        <v>0.96810323371178031</v>
      </c>
      <c r="Z61" s="92">
        <f>AVERAGE('1. Data'!E:E,$F$2:F60)</f>
        <v>1.6309700385642243</v>
      </c>
      <c r="AA61" s="92">
        <f>IF(ISERROR(AVERAGE('1. Data'!F:F,$G$2:G60)),0,AVERAGE('1. Data'!F:F,$G$2:G60))</f>
        <v>1.2652032037970928</v>
      </c>
      <c r="AB61" s="48">
        <f t="shared" si="11"/>
        <v>1.8974823380750894</v>
      </c>
      <c r="AC61" s="48">
        <f t="shared" si="12"/>
        <v>0.6576850743505892</v>
      </c>
      <c r="AD61" s="48">
        <f t="shared" si="15"/>
        <v>0.149945656867917</v>
      </c>
      <c r="AE61" s="48">
        <f t="shared" si="15"/>
        <v>0.28451923557794023</v>
      </c>
      <c r="AF61" s="48">
        <f t="shared" si="15"/>
        <v>0.26993511217588367</v>
      </c>
      <c r="AG61" s="48">
        <f t="shared" si="15"/>
        <v>0.17073236926001908</v>
      </c>
      <c r="AH61" s="48">
        <f t="shared" si="15"/>
        <v>8.0990413802150107E-2</v>
      </c>
      <c r="AI61" s="48">
        <f t="shared" si="15"/>
        <v>3.0735575948594551E-2</v>
      </c>
      <c r="AJ61" s="48">
        <f t="shared" si="15"/>
        <v>9.7200354188372775E-3</v>
      </c>
      <c r="AK61" s="48">
        <f t="shared" si="15"/>
        <v>2.6347993618154372E-3</v>
      </c>
      <c r="AL61" s="48">
        <f t="shared" si="15"/>
        <v>6.2493565667703769E-4</v>
      </c>
      <c r="AM61" s="48">
        <f t="shared" si="15"/>
        <v>1.3175604121978197E-4</v>
      </c>
      <c r="AN61" s="48">
        <f t="shared" si="15"/>
        <v>2.5000476114922916E-5</v>
      </c>
      <c r="AO61" s="48">
        <f t="shared" si="16"/>
        <v>0.51804919284442719</v>
      </c>
      <c r="AP61" s="48">
        <f t="shared" si="14"/>
        <v>0.34071322191314984</v>
      </c>
      <c r="AQ61" s="48">
        <f t="shared" si="14"/>
        <v>0.11204100034308936</v>
      </c>
      <c r="AR61" s="48">
        <f t="shared" si="14"/>
        <v>2.4562564546986378E-2</v>
      </c>
      <c r="AS61" s="48">
        <f t="shared" si="14"/>
        <v>4.0386080225814696E-3</v>
      </c>
      <c r="AT61" s="48">
        <f t="shared" si="14"/>
        <v>5.3122644352087615E-4</v>
      </c>
      <c r="AU61" s="48">
        <f t="shared" si="14"/>
        <v>5.8229950500671071E-5</v>
      </c>
      <c r="AV61" s="48">
        <f t="shared" si="14"/>
        <v>5.470995617780719E-6</v>
      </c>
      <c r="AW61" s="48">
        <f t="shared" si="14"/>
        <v>4.4977401995648088E-7</v>
      </c>
      <c r="AX61" s="48">
        <f t="shared" si="14"/>
        <v>3.2867739972893546E-8</v>
      </c>
      <c r="AY61" s="48">
        <f t="shared" si="14"/>
        <v>2.1616622007808296E-9</v>
      </c>
    </row>
    <row r="62" spans="1:51">
      <c r="A62" s="48">
        <v>61</v>
      </c>
      <c r="B62" s="48">
        <f t="shared" si="8"/>
        <v>249</v>
      </c>
      <c r="C62" s="93">
        <v>44472</v>
      </c>
      <c r="D62" t="s">
        <v>25</v>
      </c>
      <c r="E62" t="s">
        <v>42</v>
      </c>
      <c r="F62" s="48">
        <f>HLOOKUP(MAX($AD62:$AN62),$AD62:$AN$310,$B62,FALSE)</f>
        <v>0</v>
      </c>
      <c r="G62" s="48">
        <f>HLOOKUP(MAX($AN62:$AY62),$AN62:$AY$310,$B62,FALSE)</f>
        <v>0</v>
      </c>
      <c r="H62" s="48">
        <f t="shared" si="2"/>
        <v>1</v>
      </c>
      <c r="I62" s="48">
        <f t="shared" si="3"/>
        <v>1</v>
      </c>
      <c r="J62" s="48">
        <f>COUNTIF('1. Data'!C:C,$D62)</f>
        <v>170</v>
      </c>
      <c r="K62" s="48">
        <f>COUNTIF($D$2:D61,$D61)</f>
        <v>4</v>
      </c>
      <c r="L62" s="48">
        <f>SUMIF('1. Data'!C:C,D62,'1. Data'!E:E)</f>
        <v>254</v>
      </c>
      <c r="M62" s="48">
        <f>SUMIF($D$2:D61,$D62,$F$2:F61)</f>
        <v>3</v>
      </c>
      <c r="N62" s="48">
        <f t="shared" si="4"/>
        <v>0.90570699374807961</v>
      </c>
      <c r="O62" s="48">
        <f>SUMIF('1. Data'!C:C,$D62,'1. Data'!F:F)</f>
        <v>198</v>
      </c>
      <c r="P62" s="48">
        <f>SUMIF($D$2:D61,$D62,$G$2:G61)</f>
        <v>1</v>
      </c>
      <c r="Q62" s="48">
        <f t="shared" si="5"/>
        <v>0.90421635606581252</v>
      </c>
      <c r="R62" s="48">
        <f>COUNTIF('1. Data'!D:D,$E62)</f>
        <v>0</v>
      </c>
      <c r="S62" s="48">
        <f>COUNTIF($E$2:E61,$E61)</f>
        <v>4</v>
      </c>
      <c r="T62" s="48">
        <f>SUMIF('1. Data'!D:D,E62,'1. Data'!F:F)</f>
        <v>0</v>
      </c>
      <c r="U62" s="48">
        <f>SUMIF($E$2:E61,$E62,$G$2:G61)</f>
        <v>0</v>
      </c>
      <c r="V62" s="48">
        <f t="shared" si="9"/>
        <v>0</v>
      </c>
      <c r="W62" s="48">
        <f>SUMIF('1. Data'!D:D,$E62,'1. Data'!E:E)</f>
        <v>0</v>
      </c>
      <c r="X62" s="48">
        <f>SUMIF($E$2:E61,E62,$F$2:F61)</f>
        <v>0</v>
      </c>
      <c r="Y62" s="48">
        <f t="shared" si="10"/>
        <v>0</v>
      </c>
      <c r="Z62" s="92">
        <f>AVERAGE('1. Data'!E:E,$F$2:F61)</f>
        <v>1.6307829181494662</v>
      </c>
      <c r="AA62" s="92">
        <f>IF(ISERROR(AVERAGE('1. Data'!F:F,$G$2:G61)),0,AVERAGE('1. Data'!F:F,$G$2:G61))</f>
        <v>1.2648279952550414</v>
      </c>
      <c r="AB62" s="48">
        <f t="shared" si="11"/>
        <v>0</v>
      </c>
      <c r="AC62" s="48">
        <f t="shared" si="12"/>
        <v>0</v>
      </c>
      <c r="AD62" s="48">
        <f t="shared" si="15"/>
        <v>1</v>
      </c>
      <c r="AE62" s="48">
        <f t="shared" si="15"/>
        <v>0</v>
      </c>
      <c r="AF62" s="48">
        <f t="shared" si="15"/>
        <v>0</v>
      </c>
      <c r="AG62" s="48">
        <f t="shared" si="15"/>
        <v>0</v>
      </c>
      <c r="AH62" s="48">
        <f t="shared" si="15"/>
        <v>0</v>
      </c>
      <c r="AI62" s="48">
        <f t="shared" si="15"/>
        <v>0</v>
      </c>
      <c r="AJ62" s="48">
        <f t="shared" si="15"/>
        <v>0</v>
      </c>
      <c r="AK62" s="48">
        <f t="shared" si="15"/>
        <v>0</v>
      </c>
      <c r="AL62" s="48">
        <f t="shared" si="15"/>
        <v>0</v>
      </c>
      <c r="AM62" s="48">
        <f t="shared" si="15"/>
        <v>0</v>
      </c>
      <c r="AN62" s="48">
        <f t="shared" si="15"/>
        <v>0</v>
      </c>
      <c r="AO62" s="48">
        <f t="shared" si="16"/>
        <v>1</v>
      </c>
      <c r="AP62" s="48">
        <f t="shared" si="14"/>
        <v>0</v>
      </c>
      <c r="AQ62" s="48">
        <f t="shared" si="14"/>
        <v>0</v>
      </c>
      <c r="AR62" s="48">
        <f t="shared" si="14"/>
        <v>0</v>
      </c>
      <c r="AS62" s="48">
        <f t="shared" si="14"/>
        <v>0</v>
      </c>
      <c r="AT62" s="48">
        <f t="shared" si="14"/>
        <v>0</v>
      </c>
      <c r="AU62" s="48">
        <f t="shared" si="14"/>
        <v>0</v>
      </c>
      <c r="AV62" s="48">
        <f t="shared" si="14"/>
        <v>0</v>
      </c>
      <c r="AW62" s="48">
        <f t="shared" si="14"/>
        <v>0</v>
      </c>
      <c r="AX62" s="48">
        <f t="shared" si="14"/>
        <v>0</v>
      </c>
      <c r="AY62" s="48">
        <f t="shared" si="14"/>
        <v>0</v>
      </c>
    </row>
    <row r="63" spans="1:51">
      <c r="A63" s="48">
        <v>62</v>
      </c>
      <c r="B63" s="48">
        <f t="shared" si="8"/>
        <v>248</v>
      </c>
      <c r="C63" s="93">
        <v>44472</v>
      </c>
      <c r="D63" t="s">
        <v>6</v>
      </c>
      <c r="E63" t="s">
        <v>20</v>
      </c>
      <c r="F63" s="48">
        <f>HLOOKUP(MAX($AD63:$AN63),$AD63:$AN$310,$B63,FALSE)</f>
        <v>2</v>
      </c>
      <c r="G63" s="48">
        <f>HLOOKUP(MAX($AN63:$AY63),$AN63:$AY$310,$B63,FALSE)</f>
        <v>0</v>
      </c>
      <c r="H63" s="48">
        <f t="shared" si="2"/>
        <v>3</v>
      </c>
      <c r="I63" s="48">
        <f t="shared" si="3"/>
        <v>0</v>
      </c>
      <c r="J63" s="48">
        <f>COUNTIF('1. Data'!C:C,$D63)</f>
        <v>183</v>
      </c>
      <c r="K63" s="48">
        <f>COUNTIF($D$2:D62,$D62)</f>
        <v>4</v>
      </c>
      <c r="L63" s="48">
        <f>SUMIF('1. Data'!C:C,D63,'1. Data'!E:E)</f>
        <v>528</v>
      </c>
      <c r="M63" s="48">
        <f>SUMIF($D$2:D62,$D63,$F$2:F62)</f>
        <v>7</v>
      </c>
      <c r="N63" s="48">
        <f t="shared" si="4"/>
        <v>1.7548693831547397</v>
      </c>
      <c r="O63" s="48">
        <f>SUMIF('1. Data'!C:C,$D63,'1. Data'!F:F)</f>
        <v>132</v>
      </c>
      <c r="P63" s="48">
        <f>SUMIF($D$2:D62,$D63,$G$2:G62)</f>
        <v>0</v>
      </c>
      <c r="Q63" s="48">
        <f t="shared" si="5"/>
        <v>0.55825115509275225</v>
      </c>
      <c r="R63" s="48">
        <f>COUNTIF('1. Data'!D:D,$E63)</f>
        <v>166</v>
      </c>
      <c r="S63" s="48">
        <f>COUNTIF($E$2:E62,$E62)</f>
        <v>3</v>
      </c>
      <c r="T63" s="48">
        <f>SUMIF('1. Data'!D:D,E63,'1. Data'!F:F)</f>
        <v>175</v>
      </c>
      <c r="U63" s="48">
        <f>SUMIF($E$2:E62,$E63,$G$2:G62)</f>
        <v>2</v>
      </c>
      <c r="V63" s="48">
        <f t="shared" si="9"/>
        <v>0.82829276413909836</v>
      </c>
      <c r="W63" s="48">
        <f>SUMIF('1. Data'!D:D,$E63,'1. Data'!E:E)</f>
        <v>274</v>
      </c>
      <c r="X63" s="48">
        <f>SUMIF($E$2:E62,E63,$F$2:F62)</f>
        <v>3</v>
      </c>
      <c r="Y63" s="48">
        <f t="shared" si="10"/>
        <v>1.0053694539405227</v>
      </c>
      <c r="Z63" s="92">
        <f>AVERAGE('1. Data'!E:E,$F$2:F62)</f>
        <v>1.6302994367032315</v>
      </c>
      <c r="AA63" s="92">
        <f>IF(ISERROR(AVERAGE('1. Data'!F:F,$G$2:G62)),0,AVERAGE('1. Data'!F:F,$G$2:G62))</f>
        <v>1.2644530091906314</v>
      </c>
      <c r="AB63" s="48">
        <f t="shared" si="11"/>
        <v>2.8763243735731527</v>
      </c>
      <c r="AC63" s="48">
        <f t="shared" si="12"/>
        <v>0.5846772452746577</v>
      </c>
      <c r="AD63" s="48">
        <f t="shared" si="15"/>
        <v>5.634147291366217E-2</v>
      </c>
      <c r="AE63" s="48">
        <f t="shared" si="15"/>
        <v>0.16205635178457808</v>
      </c>
      <c r="AF63" s="48">
        <f t="shared" ref="AE63:AN88" si="17">_xlfn.POISSON.DIST(AF$1,$AB63,FALSE)</f>
        <v>0.23306331726516355</v>
      </c>
      <c r="AG63" s="48">
        <f t="shared" si="17"/>
        <v>0.22345523334520087</v>
      </c>
      <c r="AH63" s="48">
        <f t="shared" si="17"/>
        <v>0.1606824335183194</v>
      </c>
      <c r="AI63" s="48">
        <f t="shared" si="17"/>
        <v>9.2434959986757881E-2</v>
      </c>
      <c r="AJ63" s="48">
        <f t="shared" si="17"/>
        <v>4.4312154730028495E-2</v>
      </c>
      <c r="AK63" s="48">
        <f t="shared" si="17"/>
        <v>1.8208018670789416E-2</v>
      </c>
      <c r="AL63" s="48">
        <f t="shared" si="17"/>
        <v>6.5465209871583187E-3</v>
      </c>
      <c r="AM63" s="48">
        <f t="shared" si="17"/>
        <v>2.0922130974968516E-3</v>
      </c>
      <c r="AN63" s="48">
        <f t="shared" si="17"/>
        <v>6.0178835270391742E-4</v>
      </c>
      <c r="AO63" s="48">
        <f t="shared" si="16"/>
        <v>0.55728569938174122</v>
      </c>
      <c r="AP63" s="48">
        <f t="shared" si="14"/>
        <v>0.32583226754547745</v>
      </c>
      <c r="AQ63" s="48">
        <f t="shared" si="14"/>
        <v>9.5253356305042489E-2</v>
      </c>
      <c r="AR63" s="48">
        <f t="shared" si="14"/>
        <v>1.8564156655865902E-2</v>
      </c>
      <c r="AS63" s="48">
        <f t="shared" si="14"/>
        <v>2.7135099935997184E-3</v>
      </c>
      <c r="AT63" s="48">
        <f t="shared" si="14"/>
        <v>3.1730550961662758E-4</v>
      </c>
      <c r="AU63" s="48">
        <f t="shared" si="14"/>
        <v>3.0920218545520198E-5</v>
      </c>
      <c r="AV63" s="48">
        <f t="shared" si="14"/>
        <v>2.5826211717835951E-6</v>
      </c>
      <c r="AW63" s="48">
        <f t="shared" si="14"/>
        <v>1.8874997903830431E-7</v>
      </c>
      <c r="AX63" s="48">
        <f t="shared" si="14"/>
        <v>1.2261979754418367E-8</v>
      </c>
      <c r="AY63" s="48">
        <f t="shared" si="14"/>
        <v>7.1693005444269436E-10</v>
      </c>
    </row>
    <row r="64" spans="1:51">
      <c r="A64" s="48">
        <v>63</v>
      </c>
      <c r="B64" s="48">
        <f t="shared" si="8"/>
        <v>247</v>
      </c>
      <c r="C64" s="93">
        <v>44472</v>
      </c>
      <c r="D64" t="s">
        <v>18</v>
      </c>
      <c r="E64" t="s">
        <v>12</v>
      </c>
      <c r="F64" s="48">
        <f>HLOOKUP(MAX($AD64:$AN64),$AD64:$AN$310,$B64,FALSE)</f>
        <v>0</v>
      </c>
      <c r="G64" s="48">
        <f>HLOOKUP(MAX($AN64:$AY64),$AN64:$AY$310,$B64,FALSE)</f>
        <v>1</v>
      </c>
      <c r="H64" s="48">
        <f t="shared" si="2"/>
        <v>0</v>
      </c>
      <c r="I64" s="48">
        <f t="shared" si="3"/>
        <v>3</v>
      </c>
      <c r="J64" s="48">
        <f>COUNTIF('1. Data'!C:C,$D64)</f>
        <v>17</v>
      </c>
      <c r="K64" s="48">
        <f>COUNTIF($D$2:D63,$D63)</f>
        <v>4</v>
      </c>
      <c r="L64" s="48">
        <f>SUMIF('1. Data'!C:C,D64,'1. Data'!E:E)</f>
        <v>16</v>
      </c>
      <c r="M64" s="48">
        <f>SUMIF($D$2:D63,$D64,$F$2:F63)</f>
        <v>1</v>
      </c>
      <c r="N64" s="48">
        <f t="shared" si="4"/>
        <v>0.49651578500878629</v>
      </c>
      <c r="O64" s="48">
        <f>SUMIF('1. Data'!C:C,$D64,'1. Data'!F:F)</f>
        <v>26</v>
      </c>
      <c r="P64" s="48">
        <f>SUMIF($D$2:D63,$D64,$G$2:G63)</f>
        <v>3</v>
      </c>
      <c r="Q64" s="48">
        <f t="shared" si="5"/>
        <v>1.0924579914028918</v>
      </c>
      <c r="R64" s="48">
        <f>COUNTIF('1. Data'!D:D,$E64)</f>
        <v>184</v>
      </c>
      <c r="S64" s="48">
        <f>COUNTIF($E$2:E63,$E63)</f>
        <v>4</v>
      </c>
      <c r="T64" s="48">
        <f>SUMIF('1. Data'!D:D,E64,'1. Data'!F:F)</f>
        <v>300</v>
      </c>
      <c r="U64" s="48">
        <f>SUMIF($E$2:E63,$E64,$G$2:G63)</f>
        <v>2</v>
      </c>
      <c r="V64" s="48">
        <f t="shared" si="9"/>
        <v>1.2707939437779054</v>
      </c>
      <c r="W64" s="48">
        <f>SUMIF('1. Data'!D:D,$E64,'1. Data'!E:E)</f>
        <v>245</v>
      </c>
      <c r="X64" s="48">
        <f>SUMIF($E$2:E63,E64,$F$2:F63)</f>
        <v>2</v>
      </c>
      <c r="Y64" s="48">
        <f t="shared" si="10"/>
        <v>0.80582834068854015</v>
      </c>
      <c r="Z64" s="92">
        <f>AVERAGE('1. Data'!E:E,$F$2:F63)</f>
        <v>1.6304090100770599</v>
      </c>
      <c r="AA64" s="92">
        <f>IF(ISERROR(AVERAGE('1. Data'!F:F,$G$2:G63)),0,AVERAGE('1. Data'!F:F,$G$2:G63))</f>
        <v>1.2640782454060462</v>
      </c>
      <c r="AB64" s="48">
        <f t="shared" si="11"/>
        <v>0.65233722817643724</v>
      </c>
      <c r="AC64" s="48">
        <f t="shared" si="12"/>
        <v>1.7549059223599646</v>
      </c>
      <c r="AD64" s="48">
        <f t="shared" ref="AD64:AN127" si="18">_xlfn.POISSON.DIST(AD$1,$AB64,FALSE)</f>
        <v>0.52082706142487456</v>
      </c>
      <c r="AE64" s="48">
        <f t="shared" si="17"/>
        <v>0.33975488160918166</v>
      </c>
      <c r="AF64" s="48">
        <f t="shared" si="17"/>
        <v>0.11081737886417357</v>
      </c>
      <c r="AG64" s="48">
        <f t="shared" si="17"/>
        <v>2.4096767254011036E-2</v>
      </c>
      <c r="AH64" s="48">
        <f t="shared" si="17"/>
        <v>3.9298045896235733E-3</v>
      </c>
      <c r="AI64" s="48">
        <f t="shared" si="17"/>
        <v>5.1271156665401679E-4</v>
      </c>
      <c r="AJ64" s="48">
        <f t="shared" si="17"/>
        <v>5.5743473707513318E-5</v>
      </c>
      <c r="AK64" s="48">
        <f t="shared" si="17"/>
        <v>5.1947918753264847E-6</v>
      </c>
      <c r="AL64" s="48">
        <f t="shared" si="17"/>
        <v>4.2359451661299289E-7</v>
      </c>
      <c r="AM64" s="48">
        <f t="shared" si="17"/>
        <v>3.0702941426450885E-8</v>
      </c>
      <c r="AN64" s="48">
        <f t="shared" si="17"/>
        <v>2.0028671706994446E-9</v>
      </c>
      <c r="AO64" s="48">
        <f t="shared" si="16"/>
        <v>0.17292350976220686</v>
      </c>
      <c r="AP64" s="48">
        <f t="shared" si="14"/>
        <v>0.30346449139696796</v>
      </c>
      <c r="AQ64" s="48">
        <f t="shared" si="14"/>
        <v>0.26627581658924682</v>
      </c>
      <c r="AR64" s="48">
        <f t="shared" si="14"/>
        <v>0.15576300250456834</v>
      </c>
      <c r="AS64" s="48">
        <f t="shared" si="14"/>
        <v>6.8337353894959263E-2</v>
      </c>
      <c r="AT64" s="48">
        <f t="shared" si="14"/>
        <v>2.3985125413734525E-2</v>
      </c>
      <c r="AU64" s="48">
        <f t="shared" si="14"/>
        <v>7.015273106184875E-3</v>
      </c>
      <c r="AV64" s="48">
        <f t="shared" si="14"/>
        <v>1.7587349030023468E-3</v>
      </c>
      <c r="AW64" s="48">
        <f t="shared" si="14"/>
        <v>3.8580178714250007E-4</v>
      </c>
      <c r="AX64" s="48">
        <f t="shared" si="14"/>
        <v>7.5227315679270081E-5</v>
      </c>
      <c r="AY64" s="48">
        <f t="shared" si="14"/>
        <v>1.3201686180879342E-5</v>
      </c>
    </row>
    <row r="65" spans="1:51">
      <c r="A65" s="48">
        <v>64</v>
      </c>
      <c r="B65" s="48">
        <f t="shared" si="8"/>
        <v>246</v>
      </c>
      <c r="C65" s="93">
        <v>44484</v>
      </c>
      <c r="D65" t="s">
        <v>17</v>
      </c>
      <c r="E65" t="s">
        <v>11</v>
      </c>
      <c r="F65" s="48">
        <f>HLOOKUP(MAX($AD65:$AN65),$AD65:$AN$310,$B65,FALSE)</f>
        <v>1</v>
      </c>
      <c r="G65" s="48">
        <f>HLOOKUP(MAX($AN65:$AY65),$AN65:$AY$310,$B65,FALSE)</f>
        <v>1</v>
      </c>
      <c r="H65" s="48">
        <f t="shared" si="2"/>
        <v>1</v>
      </c>
      <c r="I65" s="48">
        <f t="shared" si="3"/>
        <v>1</v>
      </c>
      <c r="J65" s="48">
        <f>COUNTIF('1. Data'!C:C,$D65)</f>
        <v>186</v>
      </c>
      <c r="K65" s="48">
        <f>COUNTIF($D$2:D64,$D64)</f>
        <v>4</v>
      </c>
      <c r="L65" s="48">
        <f>SUMIF('1. Data'!C:C,D65,'1. Data'!E:E)</f>
        <v>321</v>
      </c>
      <c r="M65" s="48">
        <f>SUMIF($D$2:D64,$D65,$F$2:F64)</f>
        <v>2</v>
      </c>
      <c r="N65" s="48">
        <f t="shared" si="4"/>
        <v>1.0429921832394109</v>
      </c>
      <c r="O65" s="48">
        <f>SUMIF('1. Data'!C:C,$D65,'1. Data'!F:F)</f>
        <v>236</v>
      </c>
      <c r="P65" s="48">
        <f>SUMIF($D$2:D64,$D65,$G$2:G64)</f>
        <v>2</v>
      </c>
      <c r="Q65" s="48">
        <f t="shared" si="5"/>
        <v>0.99100599600266481</v>
      </c>
      <c r="R65" s="48">
        <f>COUNTIF('1. Data'!D:D,$E65)</f>
        <v>167</v>
      </c>
      <c r="S65" s="48">
        <f>COUNTIF($E$2:E64,$E64)</f>
        <v>4</v>
      </c>
      <c r="T65" s="48">
        <f>SUMIF('1. Data'!D:D,E65,'1. Data'!F:F)</f>
        <v>179</v>
      </c>
      <c r="U65" s="48">
        <f>SUMIF($E$2:E64,$E65,$G$2:G64)</f>
        <v>2</v>
      </c>
      <c r="V65" s="48">
        <f t="shared" si="9"/>
        <v>0.83740469316751798</v>
      </c>
      <c r="W65" s="48">
        <f>SUMIF('1. Data'!D:D,$E65,'1. Data'!E:E)</f>
        <v>293</v>
      </c>
      <c r="X65" s="48">
        <f>SUMIF($E$2:E64,E65,$F$2:F64)</f>
        <v>5</v>
      </c>
      <c r="Y65" s="48">
        <f t="shared" si="10"/>
        <v>1.0691835934136378</v>
      </c>
      <c r="Z65" s="92">
        <f>AVERAGE('1. Data'!E:E,$F$2:F64)</f>
        <v>1.629925925925926</v>
      </c>
      <c r="AA65" s="92">
        <f>IF(ISERROR(AVERAGE('1. Data'!F:F,$G$2:G64)),0,AVERAGE('1. Data'!F:F,$G$2:G64))</f>
        <v>1.264</v>
      </c>
      <c r="AB65" s="48">
        <f t="shared" si="11"/>
        <v>1.8176121088031842</v>
      </c>
      <c r="AC65" s="48">
        <f t="shared" si="12"/>
        <v>1.0489595630203645</v>
      </c>
      <c r="AD65" s="48">
        <f t="shared" si="18"/>
        <v>0.16241311310348827</v>
      </c>
      <c r="AE65" s="48">
        <f t="shared" si="17"/>
        <v>0.29520404100532138</v>
      </c>
      <c r="AF65" s="48">
        <f t="shared" si="17"/>
        <v>0.26828321974945196</v>
      </c>
      <c r="AG65" s="48">
        <f t="shared" si="17"/>
        <v>0.16254494293510316</v>
      </c>
      <c r="AH65" s="48">
        <f t="shared" si="17"/>
        <v>7.3860914125891561E-2</v>
      </c>
      <c r="AI65" s="48">
        <f t="shared" si="17"/>
        <v>2.6850098376498523E-2</v>
      </c>
      <c r="AJ65" s="48">
        <f t="shared" si="17"/>
        <v>8.1338439886134116E-3</v>
      </c>
      <c r="AK65" s="48">
        <f t="shared" si="17"/>
        <v>2.1120247606885301E-3</v>
      </c>
      <c r="AL65" s="48">
        <f t="shared" si="17"/>
        <v>4.798552223899533E-4</v>
      </c>
      <c r="AM65" s="48">
        <f t="shared" si="17"/>
        <v>9.6910073632046985E-5</v>
      </c>
      <c r="AN65" s="48">
        <f t="shared" si="17"/>
        <v>1.7614492329861667E-5</v>
      </c>
      <c r="AO65" s="48">
        <f t="shared" si="16"/>
        <v>0.35030202675700667</v>
      </c>
      <c r="AP65" s="48">
        <f t="shared" si="14"/>
        <v>0.36745266091217771</v>
      </c>
      <c r="AQ65" s="48">
        <f t="shared" si="14"/>
        <v>0.19272149131055405</v>
      </c>
      <c r="AR65" s="48">
        <f t="shared" si="14"/>
        <v>6.7385683769917257E-2</v>
      </c>
      <c r="AS65" s="48">
        <f t="shared" ref="AP65:AY90" si="19">_xlfn.POISSON.DIST(AS$1,$AC65,FALSE)</f>
        <v>1.7671214350280216E-2</v>
      </c>
      <c r="AT65" s="48">
        <f t="shared" si="19"/>
        <v>3.7072778565818273E-3</v>
      </c>
      <c r="AU65" s="48">
        <f t="shared" si="19"/>
        <v>6.4813076007252425E-4</v>
      </c>
      <c r="AV65" s="48">
        <f t="shared" si="19"/>
        <v>9.7123279837961829E-5</v>
      </c>
      <c r="AW65" s="48">
        <f t="shared" si="19"/>
        <v>1.2734799147241581E-5</v>
      </c>
      <c r="AX65" s="48">
        <f t="shared" si="19"/>
        <v>1.4842543720714059E-6</v>
      </c>
      <c r="AY65" s="48">
        <f t="shared" si="19"/>
        <v>1.5569228175390861E-7</v>
      </c>
    </row>
    <row r="66" spans="1:51">
      <c r="A66" s="48">
        <v>65</v>
      </c>
      <c r="B66" s="48">
        <f t="shared" si="8"/>
        <v>245</v>
      </c>
      <c r="C66" s="93">
        <v>44485</v>
      </c>
      <c r="D66" t="s">
        <v>13</v>
      </c>
      <c r="E66" t="s">
        <v>25</v>
      </c>
      <c r="F66" s="48">
        <f>HLOOKUP(MAX($AD66:$AN66),$AD66:$AN$310,$B66,FALSE)</f>
        <v>2</v>
      </c>
      <c r="G66" s="48">
        <f>HLOOKUP(MAX($AN66:$AY66),$AN66:$AY$310,$B66,FALSE)</f>
        <v>0</v>
      </c>
      <c r="H66" s="48">
        <f t="shared" si="2"/>
        <v>3</v>
      </c>
      <c r="I66" s="48">
        <f t="shared" si="3"/>
        <v>0</v>
      </c>
      <c r="J66" s="48">
        <f>COUNTIF('1. Data'!C:C,$D66)</f>
        <v>176</v>
      </c>
      <c r="K66" s="48">
        <f>COUNTIF($D$2:D65,$D65)</f>
        <v>4</v>
      </c>
      <c r="L66" s="48">
        <f>SUMIF('1. Data'!C:C,D66,'1. Data'!E:E)</f>
        <v>403</v>
      </c>
      <c r="M66" s="48">
        <f>SUMIF($D$2:D65,$D66,$F$2:F65)</f>
        <v>6</v>
      </c>
      <c r="N66" s="48">
        <f t="shared" si="4"/>
        <v>1.3942243224685973</v>
      </c>
      <c r="O66" s="48">
        <f>SUMIF('1. Data'!C:C,$D66,'1. Data'!F:F)</f>
        <v>163</v>
      </c>
      <c r="P66" s="48">
        <f>SUMIF($D$2:D65,$D66,$G$2:G65)</f>
        <v>1</v>
      </c>
      <c r="Q66" s="48">
        <f t="shared" si="5"/>
        <v>0.72086034945186572</v>
      </c>
      <c r="R66" s="48">
        <f>COUNTIF('1. Data'!D:D,$E66)</f>
        <v>170</v>
      </c>
      <c r="S66" s="48">
        <f>COUNTIF($E$2:E65,$E65)</f>
        <v>4</v>
      </c>
      <c r="T66" s="48">
        <f>SUMIF('1. Data'!D:D,E66,'1. Data'!F:F)</f>
        <v>194</v>
      </c>
      <c r="U66" s="48">
        <f>SUMIF($E$2:E65,$E66,$G$2:G65)</f>
        <v>3</v>
      </c>
      <c r="V66" s="48">
        <f t="shared" si="9"/>
        <v>0.89577053516831939</v>
      </c>
      <c r="W66" s="48">
        <f>SUMIF('1. Data'!D:D,$E66,'1. Data'!E:E)</f>
        <v>284</v>
      </c>
      <c r="X66" s="48">
        <f>SUMIF($E$2:E65,E66,$F$2:F65)</f>
        <v>3</v>
      </c>
      <c r="Y66" s="48">
        <f t="shared" si="10"/>
        <v>1.0120792021292153</v>
      </c>
      <c r="Z66" s="92">
        <f>AVERAGE('1. Data'!E:E,$F$2:F65)</f>
        <v>1.6297393364928909</v>
      </c>
      <c r="AA66" s="92">
        <f>IF(ISERROR(AVERAGE('1. Data'!F:F,$G$2:G65)),0,AVERAGE('1. Data'!F:F,$G$2:G65))</f>
        <v>1.2639218009478672</v>
      </c>
      <c r="AB66" s="48">
        <f t="shared" si="11"/>
        <v>2.299668853726939</v>
      </c>
      <c r="AC66" s="48">
        <f t="shared" si="12"/>
        <v>0.81614648759780206</v>
      </c>
      <c r="AD66" s="48">
        <f t="shared" si="18"/>
        <v>0.10029204956293561</v>
      </c>
      <c r="AE66" s="48">
        <f t="shared" si="17"/>
        <v>0.23063850265632149</v>
      </c>
      <c r="AF66" s="48">
        <f t="shared" si="17"/>
        <v>0.26519609051448023</v>
      </c>
      <c r="AG66" s="48">
        <f t="shared" si="17"/>
        <v>0.20328772982876678</v>
      </c>
      <c r="AH66" s="48">
        <f t="shared" si="17"/>
        <v>0.11687361515801792</v>
      </c>
      <c r="AI66" s="48">
        <f t="shared" si="17"/>
        <v>5.3754122520272528E-2</v>
      </c>
      <c r="AJ66" s="48">
        <f t="shared" si="17"/>
        <v>2.0602780219882082E-2</v>
      </c>
      <c r="AK66" s="48">
        <f t="shared" si="17"/>
        <v>6.7685102816920431E-3</v>
      </c>
      <c r="AL66" s="48">
        <f t="shared" si="17"/>
        <v>1.9456665351172159E-3</v>
      </c>
      <c r="AM66" s="48">
        <f t="shared" si="17"/>
        <v>4.9715430339420839E-4</v>
      </c>
      <c r="AN66" s="48">
        <f t="shared" si="17"/>
        <v>1.1432902670119751E-4</v>
      </c>
      <c r="AO66" s="48">
        <f t="shared" si="16"/>
        <v>0.44213213766113801</v>
      </c>
      <c r="AP66" s="48">
        <f t="shared" si="19"/>
        <v>0.36084459120624568</v>
      </c>
      <c r="AQ66" s="48">
        <f t="shared" si="19"/>
        <v>0.14725102284082106</v>
      </c>
      <c r="AR66" s="48">
        <f t="shared" si="19"/>
        <v>4.0059468362239947E-2</v>
      </c>
      <c r="AS66" s="48">
        <f t="shared" si="19"/>
        <v>8.1735985997193512E-3</v>
      </c>
      <c r="AT66" s="48">
        <f t="shared" si="19"/>
        <v>1.3341707576390526E-3</v>
      </c>
      <c r="AU66" s="48">
        <f t="shared" si="19"/>
        <v>1.814797962838018E-4</v>
      </c>
      <c r="AV66" s="48">
        <f t="shared" si="19"/>
        <v>2.115915690099853E-5</v>
      </c>
      <c r="AW66" s="48">
        <f t="shared" si="19"/>
        <v>2.1586214481600848E-6</v>
      </c>
      <c r="AX66" s="48">
        <f t="shared" si="19"/>
        <v>1.9575014588545962E-7</v>
      </c>
      <c r="AY66" s="48">
        <f t="shared" si="19"/>
        <v>1.59760794011175E-8</v>
      </c>
    </row>
    <row r="67" spans="1:51">
      <c r="A67" s="48">
        <v>66</v>
      </c>
      <c r="B67" s="48">
        <f t="shared" si="8"/>
        <v>244</v>
      </c>
      <c r="C67" s="93">
        <v>44485</v>
      </c>
      <c r="D67" t="s">
        <v>20</v>
      </c>
      <c r="E67" t="s">
        <v>21</v>
      </c>
      <c r="F67" s="48">
        <f>HLOOKUP(MAX($AD67:$AN67),$AD67:$AN$310,$B67,FALSE)</f>
        <v>1</v>
      </c>
      <c r="G67" s="48">
        <f>HLOOKUP(MAX($AN67:$AY67),$AN67:$AY$310,$B67,FALSE)</f>
        <v>1</v>
      </c>
      <c r="H67" s="48">
        <f t="shared" ref="H67:H130" si="20">IF(F67=G67,1,IF(F67&gt;G67,3,0))</f>
        <v>1</v>
      </c>
      <c r="I67" s="48">
        <f t="shared" ref="I67:I130" si="21">IF(F67=G67,1,IF(F67&lt;G67,3,0))</f>
        <v>1</v>
      </c>
      <c r="J67" s="48">
        <f>COUNTIF('1. Data'!C:C,$D67)</f>
        <v>168</v>
      </c>
      <c r="K67" s="48">
        <f>COUNTIF($D$2:D66,$D66)</f>
        <v>5</v>
      </c>
      <c r="L67" s="48">
        <f>SUMIF('1. Data'!C:C,D67,'1. Data'!E:E)</f>
        <v>258</v>
      </c>
      <c r="M67" s="48">
        <f>SUMIF($D$2:D66,$D67,$F$2:F66)</f>
        <v>3</v>
      </c>
      <c r="N67" s="48">
        <f t="shared" ref="N67:N130" si="22">((M67+L67)/(K67+J67))/Z67</f>
        <v>0.9256504990590132</v>
      </c>
      <c r="O67" s="48">
        <f>SUMIF('1. Data'!C:C,$D67,'1. Data'!F:F)</f>
        <v>234</v>
      </c>
      <c r="P67" s="48">
        <f>SUMIF($D$2:D66,$D67,$G$2:G66)</f>
        <v>3</v>
      </c>
      <c r="Q67" s="48">
        <f t="shared" ref="Q67:Q130" si="23">((O67+P67)/(K67+J67))/AA67</f>
        <v>1.0842031398377927</v>
      </c>
      <c r="R67" s="48">
        <f>COUNTIF('1. Data'!D:D,$E67)</f>
        <v>149</v>
      </c>
      <c r="S67" s="48">
        <f>COUNTIF($E$2:E66,$E66)</f>
        <v>4</v>
      </c>
      <c r="T67" s="48">
        <f>SUMIF('1. Data'!D:D,E67,'1. Data'!F:F)</f>
        <v>176</v>
      </c>
      <c r="U67" s="48">
        <f>SUMIF($E$2:E66,$E67,$G$2:G66)</f>
        <v>2</v>
      </c>
      <c r="V67" s="48">
        <f t="shared" si="9"/>
        <v>0.92073995444596091</v>
      </c>
      <c r="W67" s="48">
        <f>SUMIF('1. Data'!D:D,$E67,'1. Data'!E:E)</f>
        <v>246</v>
      </c>
      <c r="X67" s="48">
        <f>SUMIF($E$2:E66,E67,$F$2:F66)</f>
        <v>5</v>
      </c>
      <c r="Y67" s="48">
        <f t="shared" si="10"/>
        <v>1.0065490101079191</v>
      </c>
      <c r="Z67" s="92">
        <f>AVERAGE('1. Data'!E:E,$F$2:F66)</f>
        <v>1.6298489783831804</v>
      </c>
      <c r="AA67" s="92">
        <f>IF(ISERROR(AVERAGE('1. Data'!F:F,$G$2:G66)),0,AVERAGE('1. Data'!F:F,$G$2:G66))</f>
        <v>1.2635475273911756</v>
      </c>
      <c r="AB67" s="48">
        <f t="shared" si="11"/>
        <v>1.5185508187177275</v>
      </c>
      <c r="AC67" s="48">
        <f t="shared" si="12"/>
        <v>1.2613605156282817</v>
      </c>
      <c r="AD67" s="48">
        <f t="shared" si="18"/>
        <v>0.21902906989727958</v>
      </c>
      <c r="AE67" s="48">
        <f t="shared" si="17"/>
        <v>0.33260677341549627</v>
      </c>
      <c r="AF67" s="48">
        <f t="shared" si="17"/>
        <v>0.25254014404058184</v>
      </c>
      <c r="AG67" s="48">
        <f t="shared" si="17"/>
        <v>0.12783168083063942</v>
      </c>
      <c r="AH67" s="48">
        <f t="shared" si="17"/>
        <v>4.8529725895857689E-2</v>
      </c>
      <c r="AI67" s="48">
        <f t="shared" si="17"/>
        <v>1.473897099826032E-2</v>
      </c>
      <c r="AJ67" s="48">
        <f t="shared" si="17"/>
        <v>3.7303127460775083E-3</v>
      </c>
      <c r="AK67" s="48">
        <f t="shared" si="17"/>
        <v>8.0923849637559719E-4</v>
      </c>
      <c r="AL67" s="48">
        <f t="shared" si="17"/>
        <v>1.5360872265113298E-4</v>
      </c>
      <c r="AM67" s="48">
        <f t="shared" si="17"/>
        <v>2.5918072393784725E-5</v>
      </c>
      <c r="AN67" s="48">
        <f t="shared" si="17"/>
        <v>3.9357910053167039E-6</v>
      </c>
      <c r="AO67" s="48">
        <f t="shared" si="16"/>
        <v>0.28326837316687276</v>
      </c>
      <c r="AP67" s="48">
        <f t="shared" si="19"/>
        <v>0.35730354123895114</v>
      </c>
      <c r="AQ67" s="48">
        <f t="shared" si="19"/>
        <v>0.22534428950648727</v>
      </c>
      <c r="AR67" s="48">
        <f t="shared" si="19"/>
        <v>9.4746796401930511E-2</v>
      </c>
      <c r="AS67" s="48">
        <f t="shared" si="19"/>
        <v>2.9877466990916726E-2</v>
      </c>
      <c r="AT67" s="48">
        <f t="shared" si="19"/>
        <v>7.5372514338659354E-3</v>
      </c>
      <c r="AU67" s="48">
        <f t="shared" si="19"/>
        <v>1.5845318925068578E-3</v>
      </c>
      <c r="AV67" s="48">
        <f t="shared" si="19"/>
        <v>2.8552370928027252E-4</v>
      </c>
      <c r="AW67" s="48">
        <f t="shared" si="19"/>
        <v>4.5018541645233055E-5</v>
      </c>
      <c r="AX67" s="48">
        <f t="shared" si="19"/>
        <v>6.3094012113849353E-6</v>
      </c>
      <c r="AY67" s="48">
        <f t="shared" si="19"/>
        <v>7.9584295652981809E-7</v>
      </c>
    </row>
    <row r="68" spans="1:51">
      <c r="A68" s="48">
        <v>67</v>
      </c>
      <c r="B68" s="48">
        <f t="shared" ref="B68:B131" si="24">B67-1</f>
        <v>243</v>
      </c>
      <c r="C68" s="93">
        <v>44485</v>
      </c>
      <c r="D68" t="s">
        <v>42</v>
      </c>
      <c r="E68" t="s">
        <v>10</v>
      </c>
      <c r="F68" s="48">
        <f>HLOOKUP(MAX($AD68:$AN68),$AD68:$AN$310,$B68,FALSE)</f>
        <v>0</v>
      </c>
      <c r="G68" s="48">
        <f>HLOOKUP(MAX($AN68:$AY68),$AN68:$AY$310,$B68,FALSE)</f>
        <v>0</v>
      </c>
      <c r="H68" s="48">
        <f t="shared" si="20"/>
        <v>1</v>
      </c>
      <c r="I68" s="48">
        <f t="shared" si="21"/>
        <v>1</v>
      </c>
      <c r="J68" s="48">
        <f>COUNTIF('1. Data'!C:C,$D68)</f>
        <v>0</v>
      </c>
      <c r="K68" s="48">
        <f>COUNTIF($D$2:D67,$D67)</f>
        <v>4</v>
      </c>
      <c r="L68" s="48">
        <f>SUMIF('1. Data'!C:C,D68,'1. Data'!E:E)</f>
        <v>0</v>
      </c>
      <c r="M68" s="48">
        <f>SUMIF($D$2:D67,$D68,$F$2:F67)</f>
        <v>0</v>
      </c>
      <c r="N68" s="48">
        <f t="shared" si="22"/>
        <v>0</v>
      </c>
      <c r="O68" s="48">
        <f>SUMIF('1. Data'!C:C,$D68,'1. Data'!F:F)</f>
        <v>0</v>
      </c>
      <c r="P68" s="48">
        <f>SUMIF($D$2:D67,$D68,$G$2:G67)</f>
        <v>0</v>
      </c>
      <c r="Q68" s="48">
        <f t="shared" si="23"/>
        <v>0</v>
      </c>
      <c r="R68" s="48">
        <f>COUNTIF('1. Data'!D:D,$E68)</f>
        <v>184</v>
      </c>
      <c r="S68" s="48">
        <f>COUNTIF($E$2:E67,$E67)</f>
        <v>5</v>
      </c>
      <c r="T68" s="48">
        <f>SUMIF('1. Data'!D:D,E68,'1. Data'!F:F)</f>
        <v>244</v>
      </c>
      <c r="U68" s="48">
        <f>SUMIF($E$2:E67,$E68,$G$2:G67)</f>
        <v>4</v>
      </c>
      <c r="V68" s="48">
        <f t="shared" ref="V68:V131" si="25">IF(ISERROR(((U68+T68)/(R68+S68))/AA68),0,((U68+T68)/(R68+S68))/AA68)</f>
        <v>1.0385445024620283</v>
      </c>
      <c r="W68" s="48">
        <f>SUMIF('1. Data'!D:D,$E68,'1. Data'!E:E)</f>
        <v>282</v>
      </c>
      <c r="X68" s="48">
        <f>SUMIF($E$2:E67,E68,$F$2:F67)</f>
        <v>2</v>
      </c>
      <c r="Y68" s="48">
        <f t="shared" ref="Y68:Y131" si="26">IF(ISERROR(((X68+W68)/(R68+S68))/Z68),0,((X68+W68)/(R68+S68))/Z68)</f>
        <v>0.92205931116012851</v>
      </c>
      <c r="Z68" s="92">
        <f>AVERAGE('1. Data'!E:E,$F$2:F67)</f>
        <v>1.6296625222024868</v>
      </c>
      <c r="AA68" s="92">
        <f>IF(ISERROR(AVERAGE('1. Data'!F:F,$G$2:G67)),0,AVERAGE('1. Data'!F:F,$G$2:G67))</f>
        <v>1.2634695085849614</v>
      </c>
      <c r="AB68" s="48">
        <f t="shared" ref="AB68:AB131" si="27">N68*Y68*Z68</f>
        <v>0</v>
      </c>
      <c r="AC68" s="48">
        <f t="shared" ref="AC68:AC131" si="28">V68*Q68*AA68</f>
        <v>0</v>
      </c>
      <c r="AD68" s="48">
        <f t="shared" si="18"/>
        <v>1</v>
      </c>
      <c r="AE68" s="48">
        <f t="shared" si="17"/>
        <v>0</v>
      </c>
      <c r="AF68" s="48">
        <f t="shared" si="17"/>
        <v>0</v>
      </c>
      <c r="AG68" s="48">
        <f t="shared" si="17"/>
        <v>0</v>
      </c>
      <c r="AH68" s="48">
        <f t="shared" si="17"/>
        <v>0</v>
      </c>
      <c r="AI68" s="48">
        <f t="shared" si="17"/>
        <v>0</v>
      </c>
      <c r="AJ68" s="48">
        <f t="shared" si="17"/>
        <v>0</v>
      </c>
      <c r="AK68" s="48">
        <f t="shared" si="17"/>
        <v>0</v>
      </c>
      <c r="AL68" s="48">
        <f t="shared" si="17"/>
        <v>0</v>
      </c>
      <c r="AM68" s="48">
        <f t="shared" si="17"/>
        <v>0</v>
      </c>
      <c r="AN68" s="48">
        <f t="shared" si="17"/>
        <v>0</v>
      </c>
      <c r="AO68" s="48">
        <f t="shared" si="16"/>
        <v>1</v>
      </c>
      <c r="AP68" s="48">
        <f t="shared" si="19"/>
        <v>0</v>
      </c>
      <c r="AQ68" s="48">
        <f t="shared" si="19"/>
        <v>0</v>
      </c>
      <c r="AR68" s="48">
        <f t="shared" si="19"/>
        <v>0</v>
      </c>
      <c r="AS68" s="48">
        <f t="shared" si="19"/>
        <v>0</v>
      </c>
      <c r="AT68" s="48">
        <f t="shared" si="19"/>
        <v>0</v>
      </c>
      <c r="AU68" s="48">
        <f t="shared" si="19"/>
        <v>0</v>
      </c>
      <c r="AV68" s="48">
        <f t="shared" si="19"/>
        <v>0</v>
      </c>
      <c r="AW68" s="48">
        <f t="shared" si="19"/>
        <v>0</v>
      </c>
      <c r="AX68" s="48">
        <f t="shared" si="19"/>
        <v>0</v>
      </c>
      <c r="AY68" s="48">
        <f t="shared" si="19"/>
        <v>0</v>
      </c>
    </row>
    <row r="69" spans="1:51">
      <c r="A69" s="48">
        <v>68</v>
      </c>
      <c r="B69" s="48">
        <f t="shared" si="24"/>
        <v>242</v>
      </c>
      <c r="C69" s="93">
        <v>44485</v>
      </c>
      <c r="D69" t="s">
        <v>26</v>
      </c>
      <c r="E69" t="s">
        <v>35</v>
      </c>
      <c r="F69" s="48">
        <f>HLOOKUP(MAX($AD69:$AN69),$AD69:$AN$310,$B69,FALSE)</f>
        <v>1</v>
      </c>
      <c r="G69" s="48">
        <f>HLOOKUP(MAX($AN69:$AY69),$AN69:$AY$310,$B69,FALSE)</f>
        <v>1</v>
      </c>
      <c r="H69" s="48">
        <f t="shared" si="20"/>
        <v>1</v>
      </c>
      <c r="I69" s="48">
        <f t="shared" si="21"/>
        <v>1</v>
      </c>
      <c r="J69" s="48">
        <f>COUNTIF('1. Data'!C:C,$D69)</f>
        <v>152</v>
      </c>
      <c r="K69" s="48">
        <f>COUNTIF($D$2:D68,$D68)</f>
        <v>5</v>
      </c>
      <c r="L69" s="48">
        <f>SUMIF('1. Data'!C:C,D69,'1. Data'!E:E)</f>
        <v>205</v>
      </c>
      <c r="M69" s="48">
        <f>SUMIF($D$2:D68,$D69,$F$2:F68)</f>
        <v>3</v>
      </c>
      <c r="N69" s="48">
        <f t="shared" si="22"/>
        <v>0.81319472164853024</v>
      </c>
      <c r="O69" s="48">
        <f>SUMIF('1. Data'!C:C,$D69,'1. Data'!F:F)</f>
        <v>205</v>
      </c>
      <c r="P69" s="48">
        <f>SUMIF($D$2:D68,$D69,$G$2:G68)</f>
        <v>3</v>
      </c>
      <c r="Q69" s="48">
        <f t="shared" si="23"/>
        <v>1.0488840071872443</v>
      </c>
      <c r="R69" s="48">
        <f>COUNTIF('1. Data'!D:D,$E69)</f>
        <v>48</v>
      </c>
      <c r="S69" s="48">
        <f>COUNTIF($E$2:E68,$E68)</f>
        <v>4</v>
      </c>
      <c r="T69" s="48">
        <f>SUMIF('1. Data'!D:D,E69,'1. Data'!F:F)</f>
        <v>79</v>
      </c>
      <c r="U69" s="48">
        <f>SUMIF($E$2:E68,$E69,$G$2:G68)</f>
        <v>3</v>
      </c>
      <c r="V69" s="48">
        <f t="shared" si="25"/>
        <v>1.2484590152115924</v>
      </c>
      <c r="W69" s="48">
        <f>SUMIF('1. Data'!D:D,$E69,'1. Data'!E:E)</f>
        <v>68</v>
      </c>
      <c r="X69" s="48">
        <f>SUMIF($E$2:E68,E69,$F$2:F68)</f>
        <v>2</v>
      </c>
      <c r="Y69" s="48">
        <f t="shared" si="26"/>
        <v>0.8262768112904354</v>
      </c>
      <c r="Z69" s="92">
        <f>AVERAGE('1. Data'!E:E,$F$2:F68)</f>
        <v>1.6291802308375258</v>
      </c>
      <c r="AA69" s="92">
        <f>IF(ISERROR(AVERAGE('1. Data'!F:F,$G$2:G68)),0,AVERAGE('1. Data'!F:F,$G$2:G68))</f>
        <v>1.2630955904113643</v>
      </c>
      <c r="AB69" s="48">
        <f t="shared" si="27"/>
        <v>1.0946852022191755</v>
      </c>
      <c r="AC69" s="48">
        <f t="shared" si="28"/>
        <v>1.6540093959491158</v>
      </c>
      <c r="AD69" s="48">
        <f t="shared" si="18"/>
        <v>0.33464493585225569</v>
      </c>
      <c r="AE69" s="48">
        <f t="shared" si="17"/>
        <v>0.36633085927504949</v>
      </c>
      <c r="AF69" s="48">
        <f t="shared" si="17"/>
        <v>0.20050848538231594</v>
      </c>
      <c r="AG69" s="48">
        <f t="shared" si="17"/>
        <v>7.3164557289133722E-2</v>
      </c>
      <c r="AH69" s="48">
        <f t="shared" si="17"/>
        <v>2.0023039547832945E-2</v>
      </c>
      <c r="AI69" s="48">
        <f t="shared" si="17"/>
        <v>4.3837850192924126E-3</v>
      </c>
      <c r="AJ69" s="48">
        <f t="shared" si="17"/>
        <v>7.998107650549175E-4</v>
      </c>
      <c r="AK69" s="48">
        <f t="shared" si="17"/>
        <v>1.250772870116025E-4</v>
      </c>
      <c r="AL69" s="48">
        <f t="shared" si="17"/>
        <v>1.7115031903165176E-5</v>
      </c>
      <c r="AM69" s="48">
        <f t="shared" si="17"/>
        <v>2.081730239989337E-6</v>
      </c>
      <c r="AN69" s="48">
        <f t="shared" si="17"/>
        <v>2.2788392887284978E-7</v>
      </c>
      <c r="AO69" s="48">
        <f t="shared" si="16"/>
        <v>0.19128144605987707</v>
      </c>
      <c r="AP69" s="48">
        <f t="shared" si="19"/>
        <v>0.3163813090537706</v>
      </c>
      <c r="AQ69" s="48">
        <f t="shared" si="19"/>
        <v>0.26164882893880886</v>
      </c>
      <c r="AR69" s="48">
        <f t="shared" si="19"/>
        <v>0.14425654050129094</v>
      </c>
      <c r="AS69" s="48">
        <f t="shared" si="19"/>
        <v>5.9650418354062366E-2</v>
      </c>
      <c r="AT69" s="48">
        <f t="shared" si="19"/>
        <v>1.9732470485982926E-2</v>
      </c>
      <c r="AU69" s="48">
        <f t="shared" si="19"/>
        <v>5.4396152648507291E-3</v>
      </c>
      <c r="AV69" s="48">
        <f t="shared" si="19"/>
        <v>1.2853106797730517E-3</v>
      </c>
      <c r="AW69" s="48">
        <f t="shared" si="19"/>
        <v>2.6573949263229642E-4</v>
      </c>
      <c r="AX69" s="48">
        <f t="shared" si="19"/>
        <v>4.883729085428546E-5</v>
      </c>
      <c r="AY69" s="48">
        <f t="shared" si="19"/>
        <v>8.0777337945687997E-6</v>
      </c>
    </row>
    <row r="70" spans="1:51">
      <c r="A70" s="48">
        <v>69</v>
      </c>
      <c r="B70" s="48">
        <f t="shared" si="24"/>
        <v>241</v>
      </c>
      <c r="C70" s="93">
        <v>44485</v>
      </c>
      <c r="D70" t="s">
        <v>30</v>
      </c>
      <c r="E70" t="s">
        <v>15</v>
      </c>
      <c r="F70" s="48">
        <f>HLOOKUP(MAX($AD70:$AN70),$AD70:$AN$310,$B70,FALSE)</f>
        <v>0</v>
      </c>
      <c r="G70" s="48">
        <f>HLOOKUP(MAX($AN70:$AY70),$AN70:$AY$310,$B70,FALSE)</f>
        <v>1</v>
      </c>
      <c r="H70" s="48">
        <f t="shared" si="20"/>
        <v>0</v>
      </c>
      <c r="I70" s="48">
        <f t="shared" si="21"/>
        <v>3</v>
      </c>
      <c r="J70" s="48">
        <f>COUNTIF('1. Data'!C:C,$D70)</f>
        <v>17</v>
      </c>
      <c r="K70" s="48">
        <f>COUNTIF($D$2:D69,$D69)</f>
        <v>4</v>
      </c>
      <c r="L70" s="48">
        <f>SUMIF('1. Data'!C:C,D70,'1. Data'!E:E)</f>
        <v>10</v>
      </c>
      <c r="M70" s="48">
        <f>SUMIF($D$2:D69,$D70,$F$2:F69)</f>
        <v>0</v>
      </c>
      <c r="N70" s="48">
        <f t="shared" si="22"/>
        <v>0.29232179613581716</v>
      </c>
      <c r="O70" s="48">
        <f>SUMIF('1. Data'!C:C,$D70,'1. Data'!F:F)</f>
        <v>36</v>
      </c>
      <c r="P70" s="48">
        <f>SUMIF($D$2:D69,$D70,$G$2:G69)</f>
        <v>6</v>
      </c>
      <c r="Q70" s="48">
        <f t="shared" si="23"/>
        <v>1.5835090185055047</v>
      </c>
      <c r="R70" s="48">
        <f>COUNTIF('1. Data'!D:D,$E70)</f>
        <v>34</v>
      </c>
      <c r="S70" s="48">
        <f>COUNTIF($E$2:E69,$E69)</f>
        <v>4</v>
      </c>
      <c r="T70" s="48">
        <f>SUMIF('1. Data'!D:D,E70,'1. Data'!F:F)</f>
        <v>31</v>
      </c>
      <c r="U70" s="48">
        <f>SUMIF($E$2:E69,$E70,$G$2:G69)</f>
        <v>0</v>
      </c>
      <c r="V70" s="48">
        <f t="shared" si="25"/>
        <v>0.64590499439040328</v>
      </c>
      <c r="W70" s="48">
        <f>SUMIF('1. Data'!D:D,$E70,'1. Data'!E:E)</f>
        <v>56</v>
      </c>
      <c r="X70" s="48">
        <f>SUMIF($E$2:E69,E70,$F$2:F69)</f>
        <v>5</v>
      </c>
      <c r="Y70" s="48">
        <f t="shared" si="26"/>
        <v>0.98543216013153123</v>
      </c>
      <c r="Z70" s="92">
        <f>AVERAGE('1. Data'!E:E,$F$2:F69)</f>
        <v>1.6289940828402367</v>
      </c>
      <c r="AA70" s="92">
        <f>IF(ISERROR(AVERAGE('1. Data'!F:F,$G$2:G69)),0,AVERAGE('1. Data'!F:F,$G$2:G69))</f>
        <v>1.26301775147929</v>
      </c>
      <c r="AB70" s="48">
        <f t="shared" si="27"/>
        <v>0.46925340958644335</v>
      </c>
      <c r="AC70" s="48">
        <f t="shared" si="28"/>
        <v>1.2918099887808063</v>
      </c>
      <c r="AD70" s="48">
        <f t="shared" si="18"/>
        <v>0.62546906321528017</v>
      </c>
      <c r="AE70" s="48">
        <f t="shared" si="17"/>
        <v>0.29350349050460889</v>
      </c>
      <c r="AF70" s="48">
        <f t="shared" si="17"/>
        <v>6.8863756822405003E-2</v>
      </c>
      <c r="AG70" s="48">
        <f t="shared" si="17"/>
        <v>1.0771517561948421E-2</v>
      </c>
      <c r="AH70" s="48">
        <f t="shared" si="17"/>
        <v>1.2636428355911372E-3</v>
      </c>
      <c r="AI70" s="48">
        <f t="shared" si="17"/>
        <v>1.1859374182012451E-4</v>
      </c>
      <c r="AJ70" s="48">
        <f t="shared" si="17"/>
        <v>9.2750862841179698E-6</v>
      </c>
      <c r="AK70" s="48">
        <f t="shared" si="17"/>
        <v>6.217665518615455E-7</v>
      </c>
      <c r="AL70" s="48">
        <f t="shared" si="17"/>
        <v>3.64707593034794E-8</v>
      </c>
      <c r="AM70" s="48">
        <f t="shared" si="17"/>
        <v>1.9015586837071362E-9</v>
      </c>
      <c r="AN70" s="48">
        <f t="shared" si="17"/>
        <v>8.9231289585828153E-11</v>
      </c>
      <c r="AO70" s="48">
        <f t="shared" si="16"/>
        <v>0.27477299669047323</v>
      </c>
      <c r="AP70" s="48">
        <f t="shared" si="19"/>
        <v>0.35495450177198873</v>
      </c>
      <c r="AQ70" s="48">
        <f t="shared" si="19"/>
        <v>0.22926688547588478</v>
      </c>
      <c r="AR70" s="48">
        <f t="shared" si="19"/>
        <v>9.8723084251471013E-2</v>
      </c>
      <c r="AS70" s="48">
        <f t="shared" si="19"/>
        <v>3.1882866589824845E-2</v>
      </c>
      <c r="AT70" s="48">
        <f t="shared" si="19"/>
        <v>8.2373211063403173E-3</v>
      </c>
      <c r="AU70" s="48">
        <f t="shared" si="19"/>
        <v>1.7735089476608947E-3</v>
      </c>
      <c r="AV70" s="48">
        <f t="shared" si="19"/>
        <v>3.2729093911149771E-4</v>
      </c>
      <c r="AW70" s="48">
        <f t="shared" si="19"/>
        <v>5.2849713047710444E-5</v>
      </c>
      <c r="AX70" s="48">
        <f t="shared" si="19"/>
        <v>7.5857541354701715E-6</v>
      </c>
      <c r="AY70" s="48">
        <f t="shared" si="19"/>
        <v>9.7993529646356912E-7</v>
      </c>
    </row>
    <row r="71" spans="1:51">
      <c r="A71" s="48">
        <v>70</v>
      </c>
      <c r="B71" s="48">
        <f t="shared" si="24"/>
        <v>240</v>
      </c>
      <c r="C71" s="93">
        <v>44485</v>
      </c>
      <c r="D71" t="s">
        <v>22</v>
      </c>
      <c r="E71" t="s">
        <v>23</v>
      </c>
      <c r="F71" s="48">
        <f>HLOOKUP(MAX($AD71:$AN71),$AD71:$AN$310,$B71,FALSE)</f>
        <v>1</v>
      </c>
      <c r="G71" s="48">
        <f>HLOOKUP(MAX($AN71:$AY71),$AN71:$AY$310,$B71,FALSE)</f>
        <v>1</v>
      </c>
      <c r="H71" s="48">
        <f t="shared" si="20"/>
        <v>1</v>
      </c>
      <c r="I71" s="48">
        <f t="shared" si="21"/>
        <v>1</v>
      </c>
      <c r="J71" s="48">
        <f>COUNTIF('1. Data'!C:C,$D71)</f>
        <v>184</v>
      </c>
      <c r="K71" s="48">
        <f>COUNTIF($D$2:D70,$D70)</f>
        <v>4</v>
      </c>
      <c r="L71" s="48">
        <f>SUMIF('1. Data'!C:C,D71,'1. Data'!E:E)</f>
        <v>322</v>
      </c>
      <c r="M71" s="48">
        <f>SUMIF($D$2:D70,$D71,$F$2:F70)</f>
        <v>2</v>
      </c>
      <c r="N71" s="48">
        <f t="shared" si="22"/>
        <v>1.0582691222728011</v>
      </c>
      <c r="O71" s="48">
        <f>SUMIF('1. Data'!C:C,$D71,'1. Data'!F:F)</f>
        <v>214</v>
      </c>
      <c r="P71" s="48">
        <f>SUMIF($D$2:D70,$D71,$G$2:G70)</f>
        <v>2</v>
      </c>
      <c r="Q71" s="48">
        <f t="shared" si="23"/>
        <v>0.90973142657830486</v>
      </c>
      <c r="R71" s="48">
        <f>COUNTIF('1. Data'!D:D,$E71)</f>
        <v>170</v>
      </c>
      <c r="S71" s="48">
        <f>COUNTIF($E$2:E70,$E70)</f>
        <v>5</v>
      </c>
      <c r="T71" s="48">
        <f>SUMIF('1. Data'!D:D,E71,'1. Data'!F:F)</f>
        <v>224</v>
      </c>
      <c r="U71" s="48">
        <f>SUMIF($E$2:E70,$E71,$G$2:G70)</f>
        <v>3</v>
      </c>
      <c r="V71" s="48">
        <f t="shared" si="25"/>
        <v>1.0270819672131146</v>
      </c>
      <c r="W71" s="48">
        <f>SUMIF('1. Data'!D:D,$E71,'1. Data'!E:E)</f>
        <v>316</v>
      </c>
      <c r="X71" s="48">
        <f>SUMIF($E$2:E70,E71,$F$2:F70)</f>
        <v>4</v>
      </c>
      <c r="Y71" s="48">
        <f t="shared" si="26"/>
        <v>1.1228478023973847</v>
      </c>
      <c r="Z71" s="92">
        <f>AVERAGE('1. Data'!E:E,$F$2:F70)</f>
        <v>1.6285122744750073</v>
      </c>
      <c r="AA71" s="92">
        <f>IF(ISERROR(AVERAGE('1. Data'!F:F,$G$2:G70)),0,AVERAGE('1. Data'!F:F,$G$2:G70))</f>
        <v>1.2629399585921326</v>
      </c>
      <c r="AB71" s="48">
        <f t="shared" si="27"/>
        <v>1.9351206807274077</v>
      </c>
      <c r="AC71" s="48">
        <f t="shared" si="28"/>
        <v>1.1800516219044297</v>
      </c>
      <c r="AD71" s="48">
        <f t="shared" si="18"/>
        <v>0.14440684064936854</v>
      </c>
      <c r="AE71" s="48">
        <f t="shared" si="17"/>
        <v>0.27944466377910038</v>
      </c>
      <c r="AF71" s="48">
        <f t="shared" si="17"/>
        <v>0.2703795739989272</v>
      </c>
      <c r="AG71" s="48">
        <f t="shared" si="17"/>
        <v>0.1744057017638635</v>
      </c>
      <c r="AH71" s="48">
        <f t="shared" si="17"/>
        <v>8.4374020080007189E-2</v>
      </c>
      <c r="AI71" s="48">
        <f t="shared" si="17"/>
        <v>3.2654782234586302E-2</v>
      </c>
      <c r="AJ71" s="48">
        <f t="shared" si="17"/>
        <v>1.0531824071132978E-2</v>
      </c>
      <c r="AK71" s="48">
        <f t="shared" si="17"/>
        <v>2.9114786522617341E-3</v>
      </c>
      <c r="AL71" s="48">
        <f t="shared" si="17"/>
        <v>7.0425781893600561E-4</v>
      </c>
      <c r="AM71" s="48">
        <f t="shared" si="17"/>
        <v>1.514248744430049E-4</v>
      </c>
      <c r="AN71" s="48">
        <f t="shared" si="17"/>
        <v>2.9302540611120982E-5</v>
      </c>
      <c r="AO71" s="48">
        <f t="shared" si="16"/>
        <v>0.30726287669686825</v>
      </c>
      <c r="AP71" s="48">
        <f t="shared" si="19"/>
        <v>0.36258605599716021</v>
      </c>
      <c r="AQ71" s="48">
        <f t="shared" si="19"/>
        <v>0.21393513172968964</v>
      </c>
      <c r="AR71" s="48">
        <f t="shared" si="19"/>
        <v>8.4151499726652729E-2</v>
      </c>
      <c r="AS71" s="48">
        <f t="shared" si="19"/>
        <v>2.4825778434531657E-2</v>
      </c>
      <c r="AT71" s="48">
        <f t="shared" si="19"/>
        <v>5.8591400213418247E-3</v>
      </c>
      <c r="AU71" s="48">
        <f t="shared" si="19"/>
        <v>1.1523479475249291E-3</v>
      </c>
      <c r="AV71" s="48">
        <f t="shared" si="19"/>
        <v>1.942614377821479E-4</v>
      </c>
      <c r="AW71" s="48">
        <f t="shared" si="19"/>
        <v>2.8654815591038736E-5</v>
      </c>
      <c r="AX71" s="48">
        <f t="shared" si="19"/>
        <v>3.757129068175285E-6</v>
      </c>
      <c r="AY71" s="48">
        <f t="shared" si="19"/>
        <v>4.4336062506045291E-7</v>
      </c>
    </row>
    <row r="72" spans="1:51">
      <c r="A72" s="48">
        <v>71</v>
      </c>
      <c r="B72" s="48">
        <f t="shared" si="24"/>
        <v>239</v>
      </c>
      <c r="C72" s="93">
        <v>44486</v>
      </c>
      <c r="D72" t="s">
        <v>12</v>
      </c>
      <c r="E72" t="s">
        <v>6</v>
      </c>
      <c r="F72" s="48">
        <f>HLOOKUP(MAX($AD72:$AN72),$AD72:$AN$310,$B72,FALSE)</f>
        <v>1</v>
      </c>
      <c r="G72" s="48">
        <f>HLOOKUP(MAX($AN72:$AY72),$AN72:$AY$310,$B72,FALSE)</f>
        <v>1</v>
      </c>
      <c r="H72" s="48">
        <f t="shared" si="20"/>
        <v>1</v>
      </c>
      <c r="I72" s="48">
        <f t="shared" si="21"/>
        <v>1</v>
      </c>
      <c r="J72" s="48">
        <f>COUNTIF('1. Data'!C:C,$D72)</f>
        <v>186</v>
      </c>
      <c r="K72" s="48">
        <f>COUNTIF($D$2:D71,$D71)</f>
        <v>4</v>
      </c>
      <c r="L72" s="48">
        <f>SUMIF('1. Data'!C:C,D72,'1. Data'!E:E)</f>
        <v>358</v>
      </c>
      <c r="M72" s="48">
        <f>SUMIF($D$2:D71,$D72,$F$2:F71)</f>
        <v>3</v>
      </c>
      <c r="N72" s="48">
        <f t="shared" si="22"/>
        <v>1.1668422008353005</v>
      </c>
      <c r="O72" s="48">
        <f>SUMIF('1. Data'!C:C,$D72,'1. Data'!F:F)</f>
        <v>224</v>
      </c>
      <c r="P72" s="48">
        <f>SUMIF($D$2:D71,$D72,$G$2:G71)</f>
        <v>3</v>
      </c>
      <c r="Q72" s="48">
        <f t="shared" si="23"/>
        <v>0.94605478810582988</v>
      </c>
      <c r="R72" s="48">
        <f>COUNTIF('1. Data'!D:D,$E72)</f>
        <v>181</v>
      </c>
      <c r="S72" s="48">
        <f>COUNTIF($E$2:E71,$E71)</f>
        <v>4</v>
      </c>
      <c r="T72" s="48">
        <f>SUMIF('1. Data'!D:D,E72,'1. Data'!F:F)</f>
        <v>374</v>
      </c>
      <c r="U72" s="48">
        <f>SUMIF($E$2:E71,$E72,$G$2:G71)</f>
        <v>5</v>
      </c>
      <c r="V72" s="48">
        <f t="shared" si="25"/>
        <v>1.6222265815335353</v>
      </c>
      <c r="W72" s="48">
        <f>SUMIF('1. Data'!D:D,$E72,'1. Data'!E:E)</f>
        <v>158</v>
      </c>
      <c r="X72" s="48">
        <f>SUMIF($E$2:E71,E72,$F$2:F71)</f>
        <v>1</v>
      </c>
      <c r="Y72" s="48">
        <f t="shared" si="26"/>
        <v>0.52781766694968069</v>
      </c>
      <c r="Z72" s="92">
        <f>AVERAGE('1. Data'!E:E,$F$2:F71)</f>
        <v>1.6283264340626848</v>
      </c>
      <c r="AA72" s="92">
        <f>IF(ISERROR(AVERAGE('1. Data'!F:F,$G$2:G71)),0,AVERAGE('1. Data'!F:F,$G$2:G71))</f>
        <v>1.262862211709048</v>
      </c>
      <c r="AB72" s="48">
        <f t="shared" si="27"/>
        <v>1.0028535672043932</v>
      </c>
      <c r="AC72" s="48">
        <f t="shared" si="28"/>
        <v>1.938133863200592</v>
      </c>
      <c r="AD72" s="48">
        <f t="shared" si="18"/>
        <v>0.36683116883205602</v>
      </c>
      <c r="AE72" s="48">
        <f t="shared" si="17"/>
        <v>0.36787794622498438</v>
      </c>
      <c r="AF72" s="48">
        <f t="shared" si="17"/>
        <v>0.18446385533377577</v>
      </c>
      <c r="AG72" s="48">
        <f t="shared" si="17"/>
        <v>6.1663411780584064E-2</v>
      </c>
      <c r="AH72" s="48">
        <f t="shared" si="17"/>
        <v>1.5459843117538031E-2</v>
      </c>
      <c r="AI72" s="48">
        <f t="shared" si="17"/>
        <v>3.1007917637686615E-3</v>
      </c>
      <c r="AJ72" s="48">
        <f t="shared" si="17"/>
        <v>5.1827334690890045E-4</v>
      </c>
      <c r="AK72" s="48">
        <f t="shared" si="17"/>
        <v>7.4250324962078814E-5</v>
      </c>
      <c r="AL72" s="48">
        <f t="shared" si="17"/>
        <v>9.3077754067882311E-6</v>
      </c>
      <c r="AM72" s="48">
        <f t="shared" si="17"/>
        <v>1.0371484188261014E-6</v>
      </c>
      <c r="AN72" s="48">
        <f t="shared" si="17"/>
        <v>1.0401079915401504E-7</v>
      </c>
      <c r="AO72" s="48">
        <f t="shared" si="16"/>
        <v>0.14397237138442498</v>
      </c>
      <c r="AP72" s="48">
        <f t="shared" si="19"/>
        <v>0.27903772834544593</v>
      </c>
      <c r="AQ72" s="48">
        <f t="shared" si="19"/>
        <v>0.27040623520843826</v>
      </c>
      <c r="AR72" s="48">
        <f t="shared" si="19"/>
        <v>0.17469449375935281</v>
      </c>
      <c r="AS72" s="48">
        <f t="shared" si="19"/>
        <v>8.4645328517421556E-2</v>
      </c>
      <c r="AT72" s="48">
        <f t="shared" si="19"/>
        <v>3.2810795512270709E-2</v>
      </c>
      <c r="AU72" s="48">
        <f t="shared" si="19"/>
        <v>1.0598618976813638E-2</v>
      </c>
      <c r="AV72" s="48">
        <f t="shared" si="19"/>
        <v>2.9345060488747037E-3</v>
      </c>
      <c r="AW72" s="48">
        <f t="shared" si="19"/>
        <v>7.1093319313638012E-4</v>
      </c>
      <c r="AX72" s="48">
        <f t="shared" si="19"/>
        <v>1.530981884545492E-4</v>
      </c>
      <c r="AY72" s="48">
        <f t="shared" si="19"/>
        <v>2.967247834384278E-5</v>
      </c>
    </row>
    <row r="73" spans="1:51">
      <c r="A73" s="48">
        <v>72</v>
      </c>
      <c r="B73" s="48">
        <f t="shared" si="24"/>
        <v>238</v>
      </c>
      <c r="C73" s="93">
        <v>44486</v>
      </c>
      <c r="D73" t="s">
        <v>28</v>
      </c>
      <c r="E73" t="s">
        <v>18</v>
      </c>
      <c r="F73" s="48">
        <f>HLOOKUP(MAX($AD73:$AN73),$AD73:$AN$310,$B73,FALSE)</f>
        <v>1</v>
      </c>
      <c r="G73" s="48">
        <f>HLOOKUP(MAX($AN73:$AY73),$AN73:$AY$310,$B73,FALSE)</f>
        <v>0</v>
      </c>
      <c r="H73" s="48">
        <f t="shared" si="20"/>
        <v>3</v>
      </c>
      <c r="I73" s="48">
        <f t="shared" si="21"/>
        <v>0</v>
      </c>
      <c r="J73" s="48">
        <f>COUNTIF('1. Data'!C:C,$D73)</f>
        <v>136</v>
      </c>
      <c r="K73" s="48">
        <f>COUNTIF($D$2:D72,$D72)</f>
        <v>4</v>
      </c>
      <c r="L73" s="48">
        <f>SUMIF('1. Data'!C:C,D73,'1. Data'!E:E)</f>
        <v>192</v>
      </c>
      <c r="M73" s="48">
        <f>SUMIF($D$2:D72,$D73,$F$2:F72)</f>
        <v>3</v>
      </c>
      <c r="N73" s="48">
        <f t="shared" si="22"/>
        <v>0.85548941798941802</v>
      </c>
      <c r="O73" s="48">
        <f>SUMIF('1. Data'!C:C,$D73,'1. Data'!F:F)</f>
        <v>193</v>
      </c>
      <c r="P73" s="48">
        <f>SUMIF($D$2:D72,$D73,$G$2:G72)</f>
        <v>3</v>
      </c>
      <c r="Q73" s="48">
        <f t="shared" si="23"/>
        <v>1.1086610486891384</v>
      </c>
      <c r="R73" s="48">
        <f>COUNTIF('1. Data'!D:D,$E73)</f>
        <v>17</v>
      </c>
      <c r="S73" s="48">
        <f>COUNTIF($E$2:E72,$E72)</f>
        <v>4</v>
      </c>
      <c r="T73" s="48">
        <f>SUMIF('1. Data'!D:D,E73,'1. Data'!F:F)</f>
        <v>13</v>
      </c>
      <c r="U73" s="48">
        <f>SUMIF($E$2:E72,$E73,$G$2:G72)</f>
        <v>1</v>
      </c>
      <c r="V73" s="48">
        <f t="shared" si="25"/>
        <v>0.52793383270911354</v>
      </c>
      <c r="W73" s="48">
        <f>SUMIF('1. Data'!D:D,$E73,'1. Data'!E:E)</f>
        <v>30</v>
      </c>
      <c r="X73" s="48">
        <f>SUMIF($E$2:E72,E73,$F$2:F72)</f>
        <v>1</v>
      </c>
      <c r="Y73" s="48">
        <f t="shared" si="26"/>
        <v>0.90667254556143451</v>
      </c>
      <c r="Z73" s="92">
        <f>AVERAGE('1. Data'!E:E,$F$2:F72)</f>
        <v>1.6281407035175879</v>
      </c>
      <c r="AA73" s="92">
        <f>IF(ISERROR(AVERAGE('1. Data'!F:F,$G$2:G72)),0,AVERAGE('1. Data'!F:F,$G$2:G72))</f>
        <v>1.2627845107892404</v>
      </c>
      <c r="AB73" s="48">
        <f t="shared" si="27"/>
        <v>1.2628653313177123</v>
      </c>
      <c r="AC73" s="48">
        <f t="shared" si="28"/>
        <v>0.73910736579275893</v>
      </c>
      <c r="AD73" s="48">
        <f t="shared" si="18"/>
        <v>0.28284242704019746</v>
      </c>
      <c r="AE73" s="48">
        <f t="shared" si="17"/>
        <v>0.35719189533482482</v>
      </c>
      <c r="AF73" s="48">
        <f t="shared" si="17"/>
        <v>0.22554263062300764</v>
      </c>
      <c r="AG73" s="48">
        <f t="shared" si="17"/>
        <v>9.4943322982664308E-2</v>
      </c>
      <c r="AH73" s="48">
        <f t="shared" si="17"/>
        <v>2.9975157758726733E-2</v>
      </c>
      <c r="AI73" s="48">
        <f t="shared" si="17"/>
        <v>7.570917506855018E-3</v>
      </c>
      <c r="AJ73" s="48">
        <f t="shared" si="17"/>
        <v>1.5935082076122566E-3</v>
      </c>
      <c r="AK73" s="48">
        <f t="shared" si="17"/>
        <v>2.8748375293767813E-4</v>
      </c>
      <c r="AL73" s="48">
        <f t="shared" si="17"/>
        <v>4.5381658112762486E-5</v>
      </c>
      <c r="AM73" s="48">
        <f t="shared" si="17"/>
        <v>6.3678803009245481E-6</v>
      </c>
      <c r="AN73" s="48">
        <f t="shared" si="17"/>
        <v>8.0417752660186282E-7</v>
      </c>
      <c r="AO73" s="48">
        <f t="shared" si="16"/>
        <v>0.47753999386053814</v>
      </c>
      <c r="AP73" s="48">
        <f t="shared" si="19"/>
        <v>0.35295332692295256</v>
      </c>
      <c r="AQ73" s="48">
        <f t="shared" si="19"/>
        <v>0.13043520185490698</v>
      </c>
      <c r="AR73" s="48">
        <f t="shared" si="19"/>
        <v>3.2135206149875695E-2</v>
      </c>
      <c r="AS73" s="48">
        <f t="shared" si="19"/>
        <v>5.9378418916604721E-3</v>
      </c>
      <c r="AT73" s="48">
        <f t="shared" si="19"/>
        <v>8.7774053580781295E-4</v>
      </c>
      <c r="AU73" s="48">
        <f t="shared" si="19"/>
        <v>1.0812408254507288E-4</v>
      </c>
      <c r="AV73" s="48">
        <f t="shared" si="19"/>
        <v>1.1416472261235398E-5</v>
      </c>
      <c r="AW73" s="48">
        <f t="shared" si="19"/>
        <v>1.0547498424559703E-6</v>
      </c>
      <c r="AX73" s="48">
        <f t="shared" si="19"/>
        <v>8.6619264180884502E-8</v>
      </c>
      <c r="AY73" s="48">
        <f t="shared" si="19"/>
        <v>6.4020936175640546E-9</v>
      </c>
    </row>
    <row r="74" spans="1:51">
      <c r="A74" s="48">
        <v>73</v>
      </c>
      <c r="B74" s="48">
        <f t="shared" si="24"/>
        <v>237</v>
      </c>
      <c r="C74" s="93">
        <v>44491</v>
      </c>
      <c r="D74" t="s">
        <v>25</v>
      </c>
      <c r="E74" t="s">
        <v>28</v>
      </c>
      <c r="F74" s="48">
        <f>HLOOKUP(MAX($AD74:$AN74),$AD74:$AN$310,$B74,FALSE)</f>
        <v>1</v>
      </c>
      <c r="G74" s="48">
        <f>HLOOKUP(MAX($AN74:$AY74),$AN74:$AY$310,$B74,FALSE)</f>
        <v>0</v>
      </c>
      <c r="H74" s="48">
        <f t="shared" si="20"/>
        <v>3</v>
      </c>
      <c r="I74" s="48">
        <f t="shared" si="21"/>
        <v>0</v>
      </c>
      <c r="J74" s="48">
        <f>COUNTIF('1. Data'!C:C,$D74)</f>
        <v>170</v>
      </c>
      <c r="K74" s="48">
        <f>COUNTIF($D$2:D73,$D73)</f>
        <v>4</v>
      </c>
      <c r="L74" s="48">
        <f>SUMIF('1. Data'!C:C,D74,'1. Data'!E:E)</f>
        <v>254</v>
      </c>
      <c r="M74" s="48">
        <f>SUMIF($D$2:D73,$D74,$F$2:F73)</f>
        <v>3</v>
      </c>
      <c r="N74" s="48">
        <f t="shared" si="22"/>
        <v>0.90728024987324818</v>
      </c>
      <c r="O74" s="48">
        <f>SUMIF('1. Data'!C:C,$D74,'1. Data'!F:F)</f>
        <v>198</v>
      </c>
      <c r="P74" s="48">
        <f>SUMIF($D$2:D73,$D74,$G$2:G73)</f>
        <v>1</v>
      </c>
      <c r="Q74" s="48">
        <f t="shared" si="23"/>
        <v>0.90594730724525385</v>
      </c>
      <c r="R74" s="48">
        <f>COUNTIF('1. Data'!D:D,$E74)</f>
        <v>136</v>
      </c>
      <c r="S74" s="48">
        <f>COUNTIF($E$2:E73,$E73)</f>
        <v>4</v>
      </c>
      <c r="T74" s="48">
        <f>SUMIF('1. Data'!D:D,E74,'1. Data'!F:F)</f>
        <v>138</v>
      </c>
      <c r="U74" s="48">
        <f>SUMIF($E$2:E73,$E74,$G$2:G73)</f>
        <v>2</v>
      </c>
      <c r="V74" s="48">
        <f t="shared" si="25"/>
        <v>0.79213483146067409</v>
      </c>
      <c r="W74" s="48">
        <f>SUMIF('1. Data'!D:D,$E74,'1. Data'!E:E)</f>
        <v>217</v>
      </c>
      <c r="X74" s="48">
        <f>SUMIF($E$2:E73,E74,$F$2:F73)</f>
        <v>4</v>
      </c>
      <c r="Y74" s="48">
        <f t="shared" si="26"/>
        <v>0.96966522314135306</v>
      </c>
      <c r="Z74" s="92">
        <f>AVERAGE('1. Data'!E:E,$F$2:F73)</f>
        <v>1.6279550827423168</v>
      </c>
      <c r="AA74" s="92">
        <f>IF(ISERROR(AVERAGE('1. Data'!F:F,$G$2:G73)),0,AVERAGE('1. Data'!F:F,$G$2:G73))</f>
        <v>1.2624113475177305</v>
      </c>
      <c r="AB74" s="48">
        <f t="shared" si="27"/>
        <v>1.4322066801570559</v>
      </c>
      <c r="AC74" s="48">
        <f t="shared" si="28"/>
        <v>0.90594730724525385</v>
      </c>
      <c r="AD74" s="48">
        <f t="shared" si="18"/>
        <v>0.2387814262151931</v>
      </c>
      <c r="AE74" s="48">
        <f t="shared" si="17"/>
        <v>0.3419843537228287</v>
      </c>
      <c r="AF74" s="48">
        <f t="shared" si="17"/>
        <v>0.24489613795551443</v>
      </c>
      <c r="AG74" s="48">
        <f t="shared" si="17"/>
        <v>0.11691396157485058</v>
      </c>
      <c r="AH74" s="48">
        <f t="shared" si="17"/>
        <v>4.1861239192781591E-2</v>
      </c>
      <c r="AI74" s="48">
        <f t="shared" si="17"/>
        <v>1.1990789282310829E-2</v>
      </c>
      <c r="AJ74" s="48">
        <f t="shared" si="17"/>
        <v>2.8622147517468667E-3</v>
      </c>
      <c r="AK74" s="48">
        <f t="shared" si="17"/>
        <v>5.8561186964227615E-4</v>
      </c>
      <c r="AL74" s="48">
        <f t="shared" si="17"/>
        <v>1.0483965396011626E-4</v>
      </c>
      <c r="AM74" s="48">
        <f t="shared" si="17"/>
        <v>1.6683561416337003E-5</v>
      </c>
      <c r="AN74" s="48">
        <f t="shared" si="17"/>
        <v>2.3894308109288285E-6</v>
      </c>
      <c r="AO74" s="48">
        <f t="shared" si="16"/>
        <v>0.40415884110307526</v>
      </c>
      <c r="AP74" s="48">
        <f t="shared" si="19"/>
        <v>0.36614661379669344</v>
      </c>
      <c r="AQ74" s="48">
        <f t="shared" si="19"/>
        <v>0.16585476941304114</v>
      </c>
      <c r="AR74" s="48">
        <f t="shared" si="19"/>
        <v>5.0085227247842388E-2</v>
      </c>
      <c r="AS74" s="48">
        <f t="shared" si="19"/>
        <v>1.1343644189487355E-2</v>
      </c>
      <c r="AT74" s="48">
        <f t="shared" si="19"/>
        <v>2.0553487815628685E-3</v>
      </c>
      <c r="AU74" s="48">
        <f t="shared" si="19"/>
        <v>3.1033961568444892E-4</v>
      </c>
      <c r="AV74" s="48">
        <f t="shared" si="19"/>
        <v>4.0164477022979125E-5</v>
      </c>
      <c r="AW74" s="48">
        <f t="shared" si="19"/>
        <v>4.5483624757352092E-6</v>
      </c>
      <c r="AX74" s="48">
        <f t="shared" si="19"/>
        <v>4.5784185969640814E-7</v>
      </c>
      <c r="AY74" s="48">
        <f t="shared" si="19"/>
        <v>4.1478059993611977E-8</v>
      </c>
    </row>
    <row r="75" spans="1:51">
      <c r="A75" s="48">
        <v>74</v>
      </c>
      <c r="B75" s="48">
        <f t="shared" si="24"/>
        <v>236</v>
      </c>
      <c r="C75" s="93">
        <v>44492</v>
      </c>
      <c r="D75" t="s">
        <v>6</v>
      </c>
      <c r="E75" t="s">
        <v>17</v>
      </c>
      <c r="F75" s="48">
        <f>HLOOKUP(MAX($AD75:$AN75),$AD75:$AN$310,$B75,FALSE)</f>
        <v>3</v>
      </c>
      <c r="G75" s="48">
        <f>HLOOKUP(MAX($AN75:$AY75),$AN75:$AY$310,$B75,FALSE)</f>
        <v>0</v>
      </c>
      <c r="H75" s="48">
        <f t="shared" si="20"/>
        <v>3</v>
      </c>
      <c r="I75" s="48">
        <f t="shared" si="21"/>
        <v>0</v>
      </c>
      <c r="J75" s="48">
        <f>COUNTIF('1. Data'!C:C,$D75)</f>
        <v>183</v>
      </c>
      <c r="K75" s="48">
        <f>COUNTIF($D$2:D74,$D74)</f>
        <v>5</v>
      </c>
      <c r="L75" s="48">
        <f>SUMIF('1. Data'!C:C,D75,'1. Data'!E:E)</f>
        <v>528</v>
      </c>
      <c r="M75" s="48">
        <f>SUMIF($D$2:D74,$D75,$F$2:F74)</f>
        <v>9</v>
      </c>
      <c r="N75" s="48">
        <f t="shared" si="22"/>
        <v>1.7547833725914197</v>
      </c>
      <c r="O75" s="48">
        <f>SUMIF('1. Data'!C:C,$D75,'1. Data'!F:F)</f>
        <v>132</v>
      </c>
      <c r="P75" s="48">
        <f>SUMIF($D$2:D74,$D75,$G$2:G74)</f>
        <v>0</v>
      </c>
      <c r="Q75" s="48">
        <f t="shared" si="23"/>
        <v>0.55634413100645463</v>
      </c>
      <c r="R75" s="48">
        <f>COUNTIF('1. Data'!D:D,$E75)</f>
        <v>186</v>
      </c>
      <c r="S75" s="48">
        <f>COUNTIF($E$2:E74,$E74)</f>
        <v>5</v>
      </c>
      <c r="T75" s="48">
        <f>SUMIF('1. Data'!D:D,E75,'1. Data'!F:F)</f>
        <v>276</v>
      </c>
      <c r="U75" s="48">
        <f>SUMIF($E$2:E74,$E75,$G$2:G74)</f>
        <v>4</v>
      </c>
      <c r="V75" s="48">
        <f t="shared" si="25"/>
        <v>1.1615879365452868</v>
      </c>
      <c r="W75" s="48">
        <f>SUMIF('1. Data'!D:D,$E75,'1. Data'!E:E)</f>
        <v>331</v>
      </c>
      <c r="X75" s="48">
        <f>SUMIF($E$2:E74,E75,$F$2:F74)</f>
        <v>4</v>
      </c>
      <c r="Y75" s="48">
        <f t="shared" si="26"/>
        <v>1.0775030643950552</v>
      </c>
      <c r="Z75" s="92">
        <f>AVERAGE('1. Data'!E:E,$F$2:F74)</f>
        <v>1.6277695716395864</v>
      </c>
      <c r="AA75" s="92">
        <f>IF(ISERROR(AVERAGE('1. Data'!F:F,$G$2:G74)),0,AVERAGE('1. Data'!F:F,$G$2:G74))</f>
        <v>1.2620384047267357</v>
      </c>
      <c r="AB75" s="48">
        <f t="shared" si="27"/>
        <v>3.0777614126603434</v>
      </c>
      <c r="AC75" s="48">
        <f t="shared" si="28"/>
        <v>0.81558301927647792</v>
      </c>
      <c r="AD75" s="48">
        <f t="shared" si="18"/>
        <v>4.606225570229406E-2</v>
      </c>
      <c r="AE75" s="48">
        <f t="shared" si="17"/>
        <v>0.14176863318061453</v>
      </c>
      <c r="AF75" s="48">
        <f t="shared" si="17"/>
        <v>0.21816501436444716</v>
      </c>
      <c r="AG75" s="48">
        <f t="shared" si="17"/>
        <v>0.22381995426779497</v>
      </c>
      <c r="AH75" s="48">
        <f t="shared" si="17"/>
        <v>0.17221610465720552</v>
      </c>
      <c r="AI75" s="48">
        <f t="shared" si="17"/>
        <v>0.10600801631052445</v>
      </c>
      <c r="AJ75" s="48">
        <f t="shared" si="17"/>
        <v>5.4377897005533415E-2</v>
      </c>
      <c r="AK75" s="48">
        <f t="shared" si="17"/>
        <v>2.3908884729321296E-2</v>
      </c>
      <c r="AL75" s="48">
        <f t="shared" si="17"/>
        <v>9.1982303549561616E-3</v>
      </c>
      <c r="AM75" s="48">
        <f t="shared" si="17"/>
        <v>3.1455509390272327E-3</v>
      </c>
      <c r="AN75" s="48">
        <f t="shared" si="17"/>
        <v>9.6812553016955086E-4</v>
      </c>
      <c r="AO75" s="48">
        <f t="shared" si="16"/>
        <v>0.44238133531544804</v>
      </c>
      <c r="AP75" s="48">
        <f t="shared" si="19"/>
        <v>0.36079870512813311</v>
      </c>
      <c r="AQ75" s="48">
        <f t="shared" si="19"/>
        <v>0.14713064863972322</v>
      </c>
      <c r="AR75" s="48">
        <f t="shared" si="19"/>
        <v>3.9999086215230698E-2</v>
      </c>
      <c r="AS75" s="48">
        <f t="shared" si="19"/>
        <v>8.155643875929498E-3</v>
      </c>
      <c r="AT75" s="48">
        <f t="shared" si="19"/>
        <v>1.3303209312948601E-3</v>
      </c>
      <c r="AU75" s="48">
        <f t="shared" si="19"/>
        <v>1.8083119362535956E-4</v>
      </c>
      <c r="AV75" s="48">
        <f t="shared" si="19"/>
        <v>2.1068978696620049E-5</v>
      </c>
      <c r="AW75" s="48">
        <f t="shared" si="19"/>
        <v>2.1479376573076385E-6</v>
      </c>
      <c r="AX75" s="48">
        <f t="shared" si="19"/>
        <v>1.9464683108495677E-7</v>
      </c>
      <c r="AY75" s="48">
        <f t="shared" si="19"/>
        <v>1.5875065018886749E-8</v>
      </c>
    </row>
    <row r="76" spans="1:51">
      <c r="A76" s="48">
        <v>75</v>
      </c>
      <c r="B76" s="48">
        <f t="shared" si="24"/>
        <v>235</v>
      </c>
      <c r="C76" s="93">
        <v>44492</v>
      </c>
      <c r="D76" t="s">
        <v>35</v>
      </c>
      <c r="E76" t="s">
        <v>30</v>
      </c>
      <c r="F76" s="48">
        <f>HLOOKUP(MAX($AD76:$AN76),$AD76:$AN$310,$B76,FALSE)</f>
        <v>1</v>
      </c>
      <c r="G76" s="48">
        <f>HLOOKUP(MAX($AN76:$AY76),$AN76:$AY$310,$B76,FALSE)</f>
        <v>0</v>
      </c>
      <c r="H76" s="48">
        <f t="shared" si="20"/>
        <v>3</v>
      </c>
      <c r="I76" s="48">
        <f t="shared" si="21"/>
        <v>0</v>
      </c>
      <c r="J76" s="48">
        <f>COUNTIF('1. Data'!C:C,$D76)</f>
        <v>47</v>
      </c>
      <c r="K76" s="48">
        <f>COUNTIF($D$2:D75,$D75)</f>
        <v>5</v>
      </c>
      <c r="L76" s="48">
        <f>SUMIF('1. Data'!C:C,D76,'1. Data'!E:E)</f>
        <v>94</v>
      </c>
      <c r="M76" s="48">
        <f>SUMIF($D$2:D75,$D76,$F$2:F75)</f>
        <v>5</v>
      </c>
      <c r="N76" s="48">
        <f t="shared" si="22"/>
        <v>1.1693130921318842</v>
      </c>
      <c r="O76" s="48">
        <f>SUMIF('1. Data'!C:C,$D76,'1. Data'!F:F)</f>
        <v>49</v>
      </c>
      <c r="P76" s="48">
        <f>SUMIF($D$2:D75,$D76,$G$2:G75)</f>
        <v>2</v>
      </c>
      <c r="Q76" s="48">
        <f t="shared" si="23"/>
        <v>0.77736063094209162</v>
      </c>
      <c r="R76" s="48">
        <f>COUNTIF('1. Data'!D:D,$E76)</f>
        <v>17</v>
      </c>
      <c r="S76" s="48">
        <f>COUNTIF($E$2:E75,$E75)</f>
        <v>5</v>
      </c>
      <c r="T76" s="48">
        <f>SUMIF('1. Data'!D:D,E76,'1. Data'!F:F)</f>
        <v>16</v>
      </c>
      <c r="U76" s="48">
        <f>SUMIF($E$2:E75,$E76,$G$2:G75)</f>
        <v>0</v>
      </c>
      <c r="V76" s="48">
        <f t="shared" si="25"/>
        <v>0.57643854273067763</v>
      </c>
      <c r="W76" s="48">
        <f>SUMIF('1. Data'!D:D,$E76,'1. Data'!E:E)</f>
        <v>24</v>
      </c>
      <c r="X76" s="48">
        <f>SUMIF($E$2:E75,E76,$F$2:F75)</f>
        <v>3</v>
      </c>
      <c r="Y76" s="48">
        <f t="shared" si="26"/>
        <v>0.75377207591972695</v>
      </c>
      <c r="Z76" s="92">
        <f>AVERAGE('1. Data'!E:E,$F$2:F75)</f>
        <v>1.62817483756645</v>
      </c>
      <c r="AA76" s="92">
        <f>IF(ISERROR(AVERAGE('1. Data'!F:F,$G$2:G75)),0,AVERAGE('1. Data'!F:F,$G$2:G75))</f>
        <v>1.2616656822209096</v>
      </c>
      <c r="AB76" s="48">
        <f t="shared" si="27"/>
        <v>1.4350660676164033</v>
      </c>
      <c r="AC76" s="48">
        <f t="shared" si="28"/>
        <v>0.56535318613970298</v>
      </c>
      <c r="AD76" s="48">
        <f t="shared" si="18"/>
        <v>0.23809963281982457</v>
      </c>
      <c r="AE76" s="48">
        <f t="shared" si="17"/>
        <v>0.34168870377165517</v>
      </c>
      <c r="AF76" s="48">
        <f t="shared" si="17"/>
        <v>0.2451729322352677</v>
      </c>
      <c r="AG76" s="48">
        <f t="shared" si="17"/>
        <v>0.11727978524961617</v>
      </c>
      <c r="AH76" s="48">
        <f t="shared" si="17"/>
        <v>4.2076060057265746E-2</v>
      </c>
      <c r="AI76" s="48">
        <f t="shared" si="17"/>
        <v>1.2076385209434399E-2</v>
      </c>
      <c r="AJ76" s="48">
        <f t="shared" si="17"/>
        <v>2.8884017722539822E-3</v>
      </c>
      <c r="AK76" s="48">
        <f t="shared" si="17"/>
        <v>5.921496247149686E-4</v>
      </c>
      <c r="AL76" s="48">
        <f t="shared" si="17"/>
        <v>1.0622172917252971E-4</v>
      </c>
      <c r="AM76" s="48">
        <f t="shared" si="17"/>
        <v>1.6937244353226317E-5</v>
      </c>
      <c r="AN76" s="48">
        <f t="shared" si="17"/>
        <v>2.4306064650242613E-6</v>
      </c>
      <c r="AO76" s="48">
        <f t="shared" si="16"/>
        <v>0.56815944527592321</v>
      </c>
      <c r="AP76" s="48">
        <f t="shared" si="19"/>
        <v>0.32121075262210941</v>
      </c>
      <c r="AQ76" s="48">
        <f t="shared" si="19"/>
        <v>9.0798761208620751E-2</v>
      </c>
      <c r="AR76" s="48">
        <f t="shared" si="19"/>
        <v>1.7111122982277273E-2</v>
      </c>
      <c r="AS76" s="48">
        <f t="shared" si="19"/>
        <v>2.4184569741146876E-3</v>
      </c>
      <c r="AT76" s="48">
        <f t="shared" si="19"/>
        <v>2.7345647117150496E-4</v>
      </c>
      <c r="AU76" s="48">
        <f t="shared" si="19"/>
        <v>2.5766581207888339E-5</v>
      </c>
      <c r="AV76" s="48">
        <f t="shared" si="19"/>
        <v>2.0810312545438707E-6</v>
      </c>
      <c r="AW76" s="48">
        <f t="shared" si="19"/>
        <v>1.4706470627658455E-7</v>
      </c>
      <c r="AX76" s="48">
        <f t="shared" si="19"/>
        <v>9.2381666957963028E-9</v>
      </c>
      <c r="AY76" s="48">
        <f t="shared" si="19"/>
        <v>5.2228269755581293E-10</v>
      </c>
    </row>
    <row r="77" spans="1:51">
      <c r="A77" s="48">
        <v>76</v>
      </c>
      <c r="B77" s="48">
        <f t="shared" si="24"/>
        <v>234</v>
      </c>
      <c r="C77" s="93">
        <v>44492</v>
      </c>
      <c r="D77" t="s">
        <v>10</v>
      </c>
      <c r="E77" t="s">
        <v>26</v>
      </c>
      <c r="F77" s="48">
        <f>HLOOKUP(MAX($AD77:$AN77),$AD77:$AN$310,$B77,FALSE)</f>
        <v>2</v>
      </c>
      <c r="G77" s="48">
        <f>HLOOKUP(MAX($AN77:$AY77),$AN77:$AY$310,$B77,FALSE)</f>
        <v>1</v>
      </c>
      <c r="H77" s="48">
        <f t="shared" si="20"/>
        <v>3</v>
      </c>
      <c r="I77" s="48">
        <f t="shared" si="21"/>
        <v>0</v>
      </c>
      <c r="J77" s="48">
        <f>COUNTIF('1. Data'!C:C,$D77)</f>
        <v>184</v>
      </c>
      <c r="K77" s="48">
        <f>COUNTIF($D$2:D76,$D76)</f>
        <v>5</v>
      </c>
      <c r="L77" s="48">
        <f>SUMIF('1. Data'!C:C,D77,'1. Data'!E:E)</f>
        <v>347</v>
      </c>
      <c r="M77" s="48">
        <f>SUMIF($D$2:D76,$D77,$F$2:F76)</f>
        <v>4</v>
      </c>
      <c r="N77" s="48">
        <f t="shared" si="22"/>
        <v>1.140758588527903</v>
      </c>
      <c r="O77" s="48">
        <f>SUMIF('1. Data'!C:C,$D77,'1. Data'!F:F)</f>
        <v>250</v>
      </c>
      <c r="P77" s="48">
        <f>SUMIF($D$2:D76,$D77,$G$2:G76)</f>
        <v>3</v>
      </c>
      <c r="Q77" s="48">
        <f t="shared" si="23"/>
        <v>1.0613110100469652</v>
      </c>
      <c r="R77" s="48">
        <f>COUNTIF('1. Data'!D:D,$E77)</f>
        <v>152</v>
      </c>
      <c r="S77" s="48">
        <f>COUNTIF($E$2:E76,$E76)</f>
        <v>5</v>
      </c>
      <c r="T77" s="48">
        <f>SUMIF('1. Data'!D:D,E77,'1. Data'!F:F)</f>
        <v>159</v>
      </c>
      <c r="U77" s="48">
        <f>SUMIF($E$2:E76,$E77,$G$2:G76)</f>
        <v>3</v>
      </c>
      <c r="V77" s="48">
        <f t="shared" si="25"/>
        <v>0.81808666714377731</v>
      </c>
      <c r="W77" s="48">
        <f>SUMIF('1. Data'!D:D,$E77,'1. Data'!E:E)</f>
        <v>285</v>
      </c>
      <c r="X77" s="48">
        <f>SUMIF($E$2:E76,E77,$F$2:F76)</f>
        <v>4</v>
      </c>
      <c r="Y77" s="48">
        <f t="shared" si="26"/>
        <v>1.1306980032297638</v>
      </c>
      <c r="Z77" s="92">
        <f>AVERAGE('1. Data'!E:E,$F$2:F76)</f>
        <v>1.6279893711248892</v>
      </c>
      <c r="AA77" s="92">
        <f>IF(ISERROR(AVERAGE('1. Data'!F:F,$G$2:G76)),0,AVERAGE('1. Data'!F:F,$G$2:G76))</f>
        <v>1.2612931798051372</v>
      </c>
      <c r="AB77" s="48">
        <f t="shared" si="27"/>
        <v>2.0998677202838469</v>
      </c>
      <c r="AC77" s="48">
        <f t="shared" si="28"/>
        <v>1.0951107237427282</v>
      </c>
      <c r="AD77" s="48">
        <f t="shared" si="18"/>
        <v>0.12247262782596617</v>
      </c>
      <c r="AE77" s="48">
        <f t="shared" si="17"/>
        <v>0.2571763177900836</v>
      </c>
      <c r="AF77" s="48">
        <f t="shared" si="17"/>
        <v>0.2700181240744286</v>
      </c>
      <c r="AG77" s="48">
        <f t="shared" si="17"/>
        <v>0.18900078087849706</v>
      </c>
      <c r="AH77" s="48">
        <f t="shared" si="17"/>
        <v>9.9219159718799146E-2</v>
      </c>
      <c r="AI77" s="48">
        <f t="shared" si="17"/>
        <v>4.1669422145438721E-2</v>
      </c>
      <c r="AJ77" s="48">
        <f t="shared" si="17"/>
        <v>1.4583379081014603E-2</v>
      </c>
      <c r="AK77" s="48">
        <f t="shared" si="17"/>
        <v>4.3747381406979051E-3</v>
      </c>
      <c r="AL77" s="48">
        <f t="shared" si="17"/>
        <v>1.1482964257932616E-3</v>
      </c>
      <c r="AM77" s="48">
        <f t="shared" si="17"/>
        <v>2.679189553156209E-4</v>
      </c>
      <c r="AN77" s="48">
        <f t="shared" si="17"/>
        <v>5.6259436591944256E-5</v>
      </c>
      <c r="AO77" s="48">
        <f t="shared" si="16"/>
        <v>0.33450256752184526</v>
      </c>
      <c r="AP77" s="48">
        <f t="shared" si="19"/>
        <v>0.36631734881264877</v>
      </c>
      <c r="AQ77" s="48">
        <f t="shared" si="19"/>
        <v>0.20057902848886858</v>
      </c>
      <c r="AR77" s="48">
        <f t="shared" si="19"/>
        <v>7.3218748352019414E-2</v>
      </c>
      <c r="AS77" s="48">
        <f t="shared" si="19"/>
        <v>2.0045659124829161E-2</v>
      </c>
      <c r="AT77" s="48">
        <f t="shared" si="19"/>
        <v>4.3904432544183388E-3</v>
      </c>
      <c r="AU77" s="48">
        <f t="shared" si="19"/>
        <v>8.0133691498290741E-4</v>
      </c>
      <c r="AV77" s="48">
        <f t="shared" si="19"/>
        <v>1.2536466413267115E-4</v>
      </c>
      <c r="AW77" s="48">
        <f t="shared" si="19"/>
        <v>1.7161023508761632E-5</v>
      </c>
      <c r="AX77" s="48">
        <f t="shared" si="19"/>
        <v>2.0881356527606607E-6</v>
      </c>
      <c r="AY77" s="48">
        <f t="shared" si="19"/>
        <v>2.2867397459677186E-7</v>
      </c>
    </row>
    <row r="78" spans="1:51">
      <c r="A78" s="48">
        <v>77</v>
      </c>
      <c r="B78" s="48">
        <f t="shared" si="24"/>
        <v>233</v>
      </c>
      <c r="C78" s="93">
        <v>44492</v>
      </c>
      <c r="D78" t="s">
        <v>18</v>
      </c>
      <c r="E78" t="s">
        <v>13</v>
      </c>
      <c r="F78" s="48">
        <f>HLOOKUP(MAX($AD78:$AN78),$AD78:$AN$310,$B78,FALSE)</f>
        <v>0</v>
      </c>
      <c r="G78" s="48">
        <f>HLOOKUP(MAX($AN78:$AY78),$AN78:$AY$310,$B78,FALSE)</f>
        <v>1</v>
      </c>
      <c r="H78" s="48">
        <f t="shared" si="20"/>
        <v>0</v>
      </c>
      <c r="I78" s="48">
        <f t="shared" si="21"/>
        <v>3</v>
      </c>
      <c r="J78" s="48">
        <f>COUNTIF('1. Data'!C:C,$D78)</f>
        <v>17</v>
      </c>
      <c r="K78" s="48">
        <f>COUNTIF($D$2:D77,$D77)</f>
        <v>5</v>
      </c>
      <c r="L78" s="48">
        <f>SUMIF('1. Data'!C:C,D78,'1. Data'!E:E)</f>
        <v>16</v>
      </c>
      <c r="M78" s="48">
        <f>SUMIF($D$2:D77,$D78,$F$2:F77)</f>
        <v>1</v>
      </c>
      <c r="N78" s="48">
        <f t="shared" si="22"/>
        <v>0.47461928934010156</v>
      </c>
      <c r="O78" s="48">
        <f>SUMIF('1. Data'!C:C,$D78,'1. Data'!F:F)</f>
        <v>26</v>
      </c>
      <c r="P78" s="48">
        <f>SUMIF($D$2:D77,$D78,$G$2:G77)</f>
        <v>4</v>
      </c>
      <c r="Q78" s="48">
        <f t="shared" si="23"/>
        <v>1.0812075824947343</v>
      </c>
      <c r="R78" s="48">
        <f>COUNTIF('1. Data'!D:D,$E78)</f>
        <v>178</v>
      </c>
      <c r="S78" s="48">
        <f>COUNTIF($E$2:E77,$E77)</f>
        <v>5</v>
      </c>
      <c r="T78" s="48">
        <f>SUMIF('1. Data'!D:D,E78,'1. Data'!F:F)</f>
        <v>322</v>
      </c>
      <c r="U78" s="48">
        <f>SUMIF($E$2:E77,$E78,$G$2:G77)</f>
        <v>3</v>
      </c>
      <c r="V78" s="48">
        <f t="shared" si="25"/>
        <v>1.4081300937772951</v>
      </c>
      <c r="W78" s="48">
        <f>SUMIF('1. Data'!D:D,$E78,'1. Data'!E:E)</f>
        <v>232</v>
      </c>
      <c r="X78" s="48">
        <f>SUMIF($E$2:E77,E78,$F$2:F77)</f>
        <v>3</v>
      </c>
      <c r="Y78" s="48">
        <f t="shared" si="26"/>
        <v>0.78874372416853911</v>
      </c>
      <c r="Z78" s="92">
        <f>AVERAGE('1. Data'!E:E,$F$2:F77)</f>
        <v>1.6280991735537189</v>
      </c>
      <c r="AA78" s="92">
        <f>IF(ISERROR(AVERAGE('1. Data'!F:F,$G$2:G77)),0,AVERAGE('1. Data'!F:F,$G$2:G77))</f>
        <v>1.2612160566706021</v>
      </c>
      <c r="AB78" s="48">
        <f t="shared" si="27"/>
        <v>0.60948378685750748</v>
      </c>
      <c r="AC78" s="48">
        <f t="shared" si="28"/>
        <v>1.920177400605402</v>
      </c>
      <c r="AD78" s="48">
        <f t="shared" si="18"/>
        <v>0.54363142634154482</v>
      </c>
      <c r="AE78" s="48">
        <f t="shared" si="17"/>
        <v>0.33133454038139287</v>
      </c>
      <c r="AF78" s="48">
        <f t="shared" si="17"/>
        <v>0.10097151519417152</v>
      </c>
      <c r="AG78" s="48">
        <f t="shared" si="17"/>
        <v>2.051350048176134E-2</v>
      </c>
      <c r="AH78" s="48">
        <f t="shared" si="17"/>
        <v>3.1256614888318011E-3</v>
      </c>
      <c r="AI78" s="48">
        <f t="shared" si="17"/>
        <v>3.8100800012957621E-4</v>
      </c>
      <c r="AJ78" s="48">
        <f t="shared" si="17"/>
        <v>3.8703033123663289E-5</v>
      </c>
      <c r="AK78" s="48">
        <f t="shared" si="17"/>
        <v>3.3698387415831269E-6</v>
      </c>
      <c r="AL78" s="48">
        <f t="shared" si="17"/>
        <v>2.567327596649017E-7</v>
      </c>
      <c r="AM78" s="48">
        <f t="shared" si="17"/>
        <v>1.7386050507882537E-8</v>
      </c>
      <c r="AN78" s="48">
        <f t="shared" si="17"/>
        <v>1.0596515902040123E-9</v>
      </c>
      <c r="AO78" s="48">
        <f t="shared" si="16"/>
        <v>0.14658095627330767</v>
      </c>
      <c r="AP78" s="48">
        <f t="shared" si="19"/>
        <v>0.28146143959513398</v>
      </c>
      <c r="AQ78" s="48">
        <f t="shared" si="19"/>
        <v>0.27022794772621944</v>
      </c>
      <c r="AR78" s="48">
        <f t="shared" si="19"/>
        <v>0.17296186607862152</v>
      </c>
      <c r="AS78" s="48">
        <f t="shared" si="19"/>
        <v>8.3029366602676763E-2</v>
      </c>
      <c r="AT78" s="48">
        <f t="shared" si="19"/>
        <v>3.1886222667408183E-2</v>
      </c>
      <c r="AU78" s="48">
        <f t="shared" si="19"/>
        <v>1.0204534026104817E-2</v>
      </c>
      <c r="AV78" s="48">
        <f t="shared" si="19"/>
        <v>2.7992165172336177E-3</v>
      </c>
      <c r="AW78" s="48">
        <f t="shared" si="19"/>
        <v>6.7187403697416888E-4</v>
      </c>
      <c r="AX78" s="48">
        <f t="shared" si="19"/>
        <v>1.43346371316813E-4</v>
      </c>
      <c r="AY78" s="48">
        <f t="shared" si="19"/>
        <v>2.752504626613343E-5</v>
      </c>
    </row>
    <row r="79" spans="1:51">
      <c r="A79" s="48">
        <v>78</v>
      </c>
      <c r="B79" s="48">
        <f t="shared" si="24"/>
        <v>232</v>
      </c>
      <c r="C79" s="93">
        <v>44492</v>
      </c>
      <c r="D79" t="s">
        <v>21</v>
      </c>
      <c r="E79" t="s">
        <v>22</v>
      </c>
      <c r="F79" s="48">
        <f>HLOOKUP(MAX($AD79:$AN79),$AD79:$AN$310,$B79,FALSE)</f>
        <v>1</v>
      </c>
      <c r="G79" s="48">
        <f>HLOOKUP(MAX($AN79:$AY79),$AN79:$AY$310,$B79,FALSE)</f>
        <v>1</v>
      </c>
      <c r="H79" s="48">
        <f t="shared" si="20"/>
        <v>1</v>
      </c>
      <c r="I79" s="48">
        <f t="shared" si="21"/>
        <v>1</v>
      </c>
      <c r="J79" s="48">
        <f>COUNTIF('1. Data'!C:C,$D79)</f>
        <v>150</v>
      </c>
      <c r="K79" s="48">
        <f>COUNTIF($D$2:D78,$D78)</f>
        <v>5</v>
      </c>
      <c r="L79" s="48">
        <f>SUMIF('1. Data'!C:C,D79,'1. Data'!E:E)</f>
        <v>192</v>
      </c>
      <c r="M79" s="48">
        <f>SUMIF($D$2:D78,$D79,$F$2:F78)</f>
        <v>3</v>
      </c>
      <c r="N79" s="48">
        <f t="shared" si="22"/>
        <v>0.77294790521415702</v>
      </c>
      <c r="O79" s="48">
        <f>SUMIF('1. Data'!C:C,$D79,'1. Data'!F:F)</f>
        <v>200</v>
      </c>
      <c r="P79" s="48">
        <f>SUMIF($D$2:D78,$D79,$G$2:G78)</f>
        <v>2</v>
      </c>
      <c r="Q79" s="48">
        <f t="shared" si="23"/>
        <v>1.0333720772261386</v>
      </c>
      <c r="R79" s="48">
        <f>COUNTIF('1. Data'!D:D,$E79)</f>
        <v>186</v>
      </c>
      <c r="S79" s="48">
        <f>COUNTIF($E$2:E78,$E78)</f>
        <v>4</v>
      </c>
      <c r="T79" s="48">
        <f>SUMIF('1. Data'!D:D,E79,'1. Data'!F:F)</f>
        <v>222</v>
      </c>
      <c r="U79" s="48">
        <f>SUMIF($E$2:E78,$E79,$G$2:G78)</f>
        <v>3</v>
      </c>
      <c r="V79" s="48">
        <f t="shared" si="25"/>
        <v>0.93900081274782643</v>
      </c>
      <c r="W79" s="48">
        <f>SUMIF('1. Data'!D:D,$E79,'1. Data'!E:E)</f>
        <v>299</v>
      </c>
      <c r="X79" s="48">
        <f>SUMIF($E$2:E78,E79,$F$2:F78)</f>
        <v>3</v>
      </c>
      <c r="Y79" s="48">
        <f t="shared" si="26"/>
        <v>0.97656387160795388</v>
      </c>
      <c r="Z79" s="92">
        <f>AVERAGE('1. Data'!E:E,$F$2:F78)</f>
        <v>1.6276187665978166</v>
      </c>
      <c r="AA79" s="92">
        <f>IF(ISERROR(AVERAGE('1. Data'!F:F,$G$2:G78)),0,AVERAGE('1. Data'!F:F,$G$2:G78))</f>
        <v>1.2611389790498673</v>
      </c>
      <c r="AB79" s="48">
        <f t="shared" si="27"/>
        <v>1.2285803546035547</v>
      </c>
      <c r="AC79" s="48">
        <f t="shared" si="28"/>
        <v>1.2237300914520062</v>
      </c>
      <c r="AD79" s="48">
        <f t="shared" si="18"/>
        <v>0.29270782417482549</v>
      </c>
      <c r="AE79" s="48">
        <f t="shared" si="17"/>
        <v>0.35961508241994211</v>
      </c>
      <c r="AF79" s="48">
        <f t="shared" si="17"/>
        <v>0.22090801274013955</v>
      </c>
      <c r="AG79" s="48">
        <f t="shared" si="17"/>
        <v>9.0467748209015764E-2</v>
      </c>
      <c r="AH79" s="48">
        <f t="shared" si="17"/>
        <v>2.7786724543704434E-2</v>
      </c>
      <c r="AI79" s="48">
        <f t="shared" si="17"/>
        <v>6.827644778635138E-3</v>
      </c>
      <c r="AJ79" s="48">
        <f t="shared" si="17"/>
        <v>1.3980517072071114E-3</v>
      </c>
      <c r="AK79" s="48">
        <f t="shared" si="17"/>
        <v>2.4537412317066006E-4</v>
      </c>
      <c r="AL79" s="48">
        <f t="shared" si="17"/>
        <v>3.768272840694317E-5</v>
      </c>
      <c r="AM79" s="48">
        <f t="shared" si="17"/>
        <v>5.1440288698479586E-6</v>
      </c>
      <c r="AN79" s="48">
        <f t="shared" si="17"/>
        <v>6.3198528130087353E-7</v>
      </c>
      <c r="AO79" s="48">
        <f t="shared" si="16"/>
        <v>0.29413098270529137</v>
      </c>
      <c r="AP79" s="48">
        <f t="shared" si="19"/>
        <v>0.35993693436481466</v>
      </c>
      <c r="AQ79" s="48">
        <f t="shared" si="19"/>
        <v>0.22023282880360473</v>
      </c>
      <c r="AR79" s="48">
        <f t="shared" si="19"/>
        <v>8.9835179910856378E-2</v>
      </c>
      <c r="AS79" s="48">
        <f t="shared" si="19"/>
        <v>2.7483503231979949E-2</v>
      </c>
      <c r="AT79" s="48">
        <f t="shared" si="19"/>
        <v>6.7264779846984667E-3</v>
      </c>
      <c r="AU79" s="48">
        <f t="shared" si="19"/>
        <v>1.3718989198941562E-3</v>
      </c>
      <c r="AV79" s="48">
        <f t="shared" si="19"/>
        <v>2.3983342724356958E-4</v>
      </c>
      <c r="AW79" s="48">
        <f t="shared" si="19"/>
        <v>3.66864227317527E-5</v>
      </c>
      <c r="AX79" s="48">
        <f t="shared" si="19"/>
        <v>4.9882532716194053E-6</v>
      </c>
      <c r="AY79" s="48">
        <f t="shared" si="19"/>
        <v>6.1042756322646034E-7</v>
      </c>
    </row>
    <row r="80" spans="1:51">
      <c r="A80" s="48">
        <v>79</v>
      </c>
      <c r="B80" s="48">
        <f t="shared" si="24"/>
        <v>231</v>
      </c>
      <c r="C80" s="93">
        <v>44493</v>
      </c>
      <c r="D80" t="s">
        <v>11</v>
      </c>
      <c r="E80" t="s">
        <v>12</v>
      </c>
      <c r="F80" s="48">
        <f>HLOOKUP(MAX($AD80:$AN80),$AD80:$AN$310,$B80,FALSE)</f>
        <v>0</v>
      </c>
      <c r="G80" s="48">
        <f>HLOOKUP(MAX($AN80:$AY80),$AN80:$AY$310,$B80,FALSE)</f>
        <v>1</v>
      </c>
      <c r="H80" s="48">
        <f t="shared" si="20"/>
        <v>0</v>
      </c>
      <c r="I80" s="48">
        <f t="shared" si="21"/>
        <v>3</v>
      </c>
      <c r="J80" s="48">
        <f>COUNTIF('1. Data'!C:C,$D80)</f>
        <v>167</v>
      </c>
      <c r="K80" s="48">
        <f>COUNTIF($D$2:D79,$D79)</f>
        <v>4</v>
      </c>
      <c r="L80" s="48">
        <f>SUMIF('1. Data'!C:C,D80,'1. Data'!E:E)</f>
        <v>200</v>
      </c>
      <c r="M80" s="48">
        <f>SUMIF($D$2:D79,$D80,$F$2:F79)</f>
        <v>2</v>
      </c>
      <c r="N80" s="48">
        <f t="shared" si="22"/>
        <v>0.72585851069580787</v>
      </c>
      <c r="O80" s="48">
        <f>SUMIF('1. Data'!C:C,$D80,'1. Data'!F:F)</f>
        <v>226</v>
      </c>
      <c r="P80" s="48">
        <f>SUMIF($D$2:D79,$D80,$G$2:G79)</f>
        <v>2</v>
      </c>
      <c r="Q80" s="48">
        <f t="shared" si="23"/>
        <v>1.0573099415204676</v>
      </c>
      <c r="R80" s="48">
        <f>COUNTIF('1. Data'!D:D,$E80)</f>
        <v>184</v>
      </c>
      <c r="S80" s="48">
        <f>COUNTIF($E$2:E79,$E79)</f>
        <v>5</v>
      </c>
      <c r="T80" s="48">
        <f>SUMIF('1. Data'!D:D,E80,'1. Data'!F:F)</f>
        <v>300</v>
      </c>
      <c r="U80" s="48">
        <f>SUMIF($E$2:E79,$E80,$G$2:G79)</f>
        <v>3</v>
      </c>
      <c r="V80" s="48">
        <f t="shared" si="25"/>
        <v>1.2712893344472291</v>
      </c>
      <c r="W80" s="48">
        <f>SUMIF('1. Data'!D:D,$E80,'1. Data'!E:E)</f>
        <v>245</v>
      </c>
      <c r="X80" s="48">
        <f>SUMIF($E$2:E79,E80,$F$2:F79)</f>
        <v>2</v>
      </c>
      <c r="Y80" s="48">
        <f t="shared" si="26"/>
        <v>0.80303017225257578</v>
      </c>
      <c r="Z80" s="92">
        <f>AVERAGE('1. Data'!E:E,$F$2:F79)</f>
        <v>1.6274336283185842</v>
      </c>
      <c r="AA80" s="92">
        <f>IF(ISERROR(AVERAGE('1. Data'!F:F,$G$2:G79)),0,AVERAGE('1. Data'!F:F,$G$2:G79))</f>
        <v>1.2610619469026549</v>
      </c>
      <c r="AB80" s="48">
        <f t="shared" si="27"/>
        <v>0.94860874149134689</v>
      </c>
      <c r="AC80" s="48">
        <f t="shared" si="28"/>
        <v>1.6950524459296388</v>
      </c>
      <c r="AD80" s="48">
        <f t="shared" si="18"/>
        <v>0.38727945465567354</v>
      </c>
      <c r="AE80" s="48">
        <f t="shared" si="17"/>
        <v>0.36737667608637359</v>
      </c>
      <c r="AF80" s="48">
        <f t="shared" si="17"/>
        <v>0.1742483631777845</v>
      </c>
      <c r="AG80" s="48">
        <f t="shared" si="17"/>
        <v>5.5097840167001776E-2</v>
      </c>
      <c r="AH80" s="48">
        <f t="shared" si="17"/>
        <v>1.3066573204927732E-2</v>
      </c>
      <c r="AI80" s="48">
        <f t="shared" si="17"/>
        <v>2.4790131127062111E-3</v>
      </c>
      <c r="AJ80" s="48">
        <f t="shared" si="17"/>
        <v>3.9193558483079739E-4</v>
      </c>
      <c r="AK80" s="48">
        <f t="shared" si="17"/>
        <v>5.3113360267431188E-5</v>
      </c>
      <c r="AL80" s="48">
        <f t="shared" si="17"/>
        <v>6.2979747299580262E-6</v>
      </c>
      <c r="AM80" s="48">
        <f t="shared" si="17"/>
        <v>6.6381265361442177E-7</v>
      </c>
      <c r="AN80" s="48">
        <f t="shared" si="17"/>
        <v>6.2969848593120731E-8</v>
      </c>
      <c r="AO80" s="48">
        <f t="shared" si="16"/>
        <v>0.18358960024796792</v>
      </c>
      <c r="AP80" s="48">
        <f t="shared" si="19"/>
        <v>0.31119400094756261</v>
      </c>
      <c r="AQ80" s="48">
        <f t="shared" si="19"/>
        <v>0.26374507623239823</v>
      </c>
      <c r="AR80" s="48">
        <f t="shared" si="19"/>
        <v>0.14902057885654191</v>
      </c>
      <c r="AS80" s="48">
        <f t="shared" si="19"/>
        <v>6.3149424171158E-2</v>
      </c>
      <c r="AT80" s="48">
        <f t="shared" si="19"/>
        <v>2.1408317180073924E-2</v>
      </c>
      <c r="AU80" s="48">
        <f t="shared" si="19"/>
        <v>6.0480367332203001E-3</v>
      </c>
      <c r="AV80" s="48">
        <f t="shared" si="19"/>
        <v>1.4645342082453404E-3</v>
      </c>
      <c r="AW80" s="48">
        <f t="shared" si="19"/>
        <v>3.1030778647923591E-4</v>
      </c>
      <c r="AX80" s="48">
        <f t="shared" si="19"/>
        <v>5.8443108051404598E-5</v>
      </c>
      <c r="AY80" s="48">
        <f t="shared" si="19"/>
        <v>9.9064133250263297E-6</v>
      </c>
    </row>
    <row r="81" spans="1:51">
      <c r="A81" s="48">
        <v>80</v>
      </c>
      <c r="B81" s="48">
        <f t="shared" si="24"/>
        <v>230</v>
      </c>
      <c r="C81" s="93">
        <v>44493</v>
      </c>
      <c r="D81" t="s">
        <v>23</v>
      </c>
      <c r="E81" t="s">
        <v>42</v>
      </c>
      <c r="F81" s="48">
        <f>HLOOKUP(MAX($AD81:$AN81),$AD81:$AN$310,$B81,FALSE)</f>
        <v>0</v>
      </c>
      <c r="G81" s="48">
        <f>HLOOKUP(MAX($AN81:$AY81),$AN81:$AY$310,$B81,FALSE)</f>
        <v>0</v>
      </c>
      <c r="H81" s="48">
        <f t="shared" si="20"/>
        <v>1</v>
      </c>
      <c r="I81" s="48">
        <f t="shared" si="21"/>
        <v>1</v>
      </c>
      <c r="J81" s="48">
        <f>COUNTIF('1. Data'!C:C,$D81)</f>
        <v>169</v>
      </c>
      <c r="K81" s="48">
        <f>COUNTIF($D$2:D80,$D80)</f>
        <v>5</v>
      </c>
      <c r="L81" s="48">
        <f>SUMIF('1. Data'!C:C,D81,'1. Data'!E:E)</f>
        <v>260</v>
      </c>
      <c r="M81" s="48">
        <f>SUMIF($D$2:D80,$D81,$F$2:F80)</f>
        <v>4</v>
      </c>
      <c r="N81" s="48">
        <f t="shared" si="22"/>
        <v>0.93256579975373921</v>
      </c>
      <c r="O81" s="48">
        <f>SUMIF('1. Data'!C:C,$D81,'1. Data'!F:F)</f>
        <v>232</v>
      </c>
      <c r="P81" s="48">
        <f>SUMIF($D$2:D80,$D81,$G$2:G80)</f>
        <v>3</v>
      </c>
      <c r="Q81" s="48">
        <f t="shared" si="23"/>
        <v>1.0710474393299141</v>
      </c>
      <c r="R81" s="48">
        <f>COUNTIF('1. Data'!D:D,$E81)</f>
        <v>0</v>
      </c>
      <c r="S81" s="48">
        <f>COUNTIF($E$2:E80,$E80)</f>
        <v>5</v>
      </c>
      <c r="T81" s="48">
        <f>SUMIF('1. Data'!D:D,E81,'1. Data'!F:F)</f>
        <v>0</v>
      </c>
      <c r="U81" s="48">
        <f>SUMIF($E$2:E80,$E81,$G$2:G80)</f>
        <v>0</v>
      </c>
      <c r="V81" s="48">
        <f t="shared" si="25"/>
        <v>0</v>
      </c>
      <c r="W81" s="48">
        <f>SUMIF('1. Data'!D:D,$E81,'1. Data'!E:E)</f>
        <v>0</v>
      </c>
      <c r="X81" s="48">
        <f>SUMIF($E$2:E80,E81,$F$2:F80)</f>
        <v>0</v>
      </c>
      <c r="Y81" s="48">
        <f t="shared" si="26"/>
        <v>0</v>
      </c>
      <c r="Z81" s="92">
        <f>AVERAGE('1. Data'!E:E,$F$2:F80)</f>
        <v>1.6269537009731643</v>
      </c>
      <c r="AA81" s="92">
        <f>IF(ISERROR(AVERAGE('1. Data'!F:F,$G$2:G80)),0,AVERAGE('1. Data'!F:F,$G$2:G80))</f>
        <v>1.2609849601887348</v>
      </c>
      <c r="AB81" s="48">
        <f t="shared" si="27"/>
        <v>0</v>
      </c>
      <c r="AC81" s="48">
        <f t="shared" si="28"/>
        <v>0</v>
      </c>
      <c r="AD81" s="48">
        <f t="shared" si="18"/>
        <v>1</v>
      </c>
      <c r="AE81" s="48">
        <f t="shared" si="17"/>
        <v>0</v>
      </c>
      <c r="AF81" s="48">
        <f t="shared" si="17"/>
        <v>0</v>
      </c>
      <c r="AG81" s="48">
        <f t="shared" si="17"/>
        <v>0</v>
      </c>
      <c r="AH81" s="48">
        <f t="shared" si="17"/>
        <v>0</v>
      </c>
      <c r="AI81" s="48">
        <f t="shared" si="17"/>
        <v>0</v>
      </c>
      <c r="AJ81" s="48">
        <f t="shared" si="17"/>
        <v>0</v>
      </c>
      <c r="AK81" s="48">
        <f t="shared" si="17"/>
        <v>0</v>
      </c>
      <c r="AL81" s="48">
        <f t="shared" si="17"/>
        <v>0</v>
      </c>
      <c r="AM81" s="48">
        <f t="shared" si="17"/>
        <v>0</v>
      </c>
      <c r="AN81" s="48">
        <f t="shared" si="17"/>
        <v>0</v>
      </c>
      <c r="AO81" s="48">
        <f t="shared" si="16"/>
        <v>1</v>
      </c>
      <c r="AP81" s="48">
        <f t="shared" si="19"/>
        <v>0</v>
      </c>
      <c r="AQ81" s="48">
        <f t="shared" si="19"/>
        <v>0</v>
      </c>
      <c r="AR81" s="48">
        <f t="shared" si="19"/>
        <v>0</v>
      </c>
      <c r="AS81" s="48">
        <f t="shared" si="19"/>
        <v>0</v>
      </c>
      <c r="AT81" s="48">
        <f t="shared" si="19"/>
        <v>0</v>
      </c>
      <c r="AU81" s="48">
        <f t="shared" si="19"/>
        <v>0</v>
      </c>
      <c r="AV81" s="48">
        <f t="shared" si="19"/>
        <v>0</v>
      </c>
      <c r="AW81" s="48">
        <f t="shared" si="19"/>
        <v>0</v>
      </c>
      <c r="AX81" s="48">
        <f t="shared" si="19"/>
        <v>0</v>
      </c>
      <c r="AY81" s="48">
        <f t="shared" si="19"/>
        <v>0</v>
      </c>
    </row>
    <row r="82" spans="1:51">
      <c r="A82" s="48">
        <v>81</v>
      </c>
      <c r="B82" s="48">
        <f t="shared" si="24"/>
        <v>229</v>
      </c>
      <c r="C82" s="93">
        <v>44493</v>
      </c>
      <c r="D82" t="s">
        <v>15</v>
      </c>
      <c r="E82" t="s">
        <v>20</v>
      </c>
      <c r="F82" s="48">
        <f>HLOOKUP(MAX($AD82:$AN82),$AD82:$AN$310,$B82,FALSE)</f>
        <v>1</v>
      </c>
      <c r="G82" s="48">
        <f>HLOOKUP(MAX($AN82:$AY82),$AN82:$AY$310,$B82,FALSE)</f>
        <v>1</v>
      </c>
      <c r="H82" s="48">
        <f t="shared" si="20"/>
        <v>1</v>
      </c>
      <c r="I82" s="48">
        <f t="shared" si="21"/>
        <v>1</v>
      </c>
      <c r="J82" s="48">
        <f>COUNTIF('1. Data'!C:C,$D82)</f>
        <v>34</v>
      </c>
      <c r="K82" s="48">
        <f>COUNTIF($D$2:D81,$D81)</f>
        <v>5</v>
      </c>
      <c r="L82" s="48">
        <f>SUMIF('1. Data'!C:C,D82,'1. Data'!E:E)</f>
        <v>41</v>
      </c>
      <c r="M82" s="48">
        <f>SUMIF($D$2:D81,$D82,$F$2:F81)</f>
        <v>3</v>
      </c>
      <c r="N82" s="48">
        <f t="shared" si="22"/>
        <v>0.69365086004563981</v>
      </c>
      <c r="O82" s="48">
        <f>SUMIF('1. Data'!C:C,$D82,'1. Data'!F:F)</f>
        <v>63</v>
      </c>
      <c r="P82" s="48">
        <f>SUMIF($D$2:D81,$D82,$G$2:G81)</f>
        <v>3</v>
      </c>
      <c r="Q82" s="48">
        <f t="shared" si="23"/>
        <v>1.3424480103619485</v>
      </c>
      <c r="R82" s="48">
        <f>COUNTIF('1. Data'!D:D,$E82)</f>
        <v>166</v>
      </c>
      <c r="S82" s="48">
        <f>COUNTIF($E$2:E81,$E81)</f>
        <v>4</v>
      </c>
      <c r="T82" s="48">
        <f>SUMIF('1. Data'!D:D,E82,'1. Data'!F:F)</f>
        <v>175</v>
      </c>
      <c r="U82" s="48">
        <f>SUMIF($E$2:E81,$E82,$G$2:G81)</f>
        <v>2</v>
      </c>
      <c r="V82" s="48">
        <f t="shared" si="25"/>
        <v>0.82592857535904918</v>
      </c>
      <c r="W82" s="48">
        <f>SUMIF('1. Data'!D:D,$E82,'1. Data'!E:E)</f>
        <v>274</v>
      </c>
      <c r="X82" s="48">
        <f>SUMIF($E$2:E81,E82,$F$2:F81)</f>
        <v>5</v>
      </c>
      <c r="Y82" s="48">
        <f t="shared" si="26"/>
        <v>1.0090394395931293</v>
      </c>
      <c r="Z82" s="92">
        <f>AVERAGE('1. Data'!E:E,$F$2:F81)</f>
        <v>1.6264740566037736</v>
      </c>
      <c r="AA82" s="92">
        <f>IF(ISERROR(AVERAGE('1. Data'!F:F,$G$2:G81)),0,AVERAGE('1. Data'!F:F,$G$2:G81))</f>
        <v>1.2606132075471699</v>
      </c>
      <c r="AB82" s="48">
        <f t="shared" si="27"/>
        <v>1.1384034703101973</v>
      </c>
      <c r="AC82" s="48">
        <f t="shared" si="28"/>
        <v>1.3977252813768526</v>
      </c>
      <c r="AD82" s="48">
        <f t="shared" si="18"/>
        <v>0.32033003019147588</v>
      </c>
      <c r="AE82" s="48">
        <f t="shared" si="17"/>
        <v>0.36466481801454642</v>
      </c>
      <c r="AF82" s="48">
        <f t="shared" si="17"/>
        <v>0.20756784716389817</v>
      </c>
      <c r="AG82" s="48">
        <f t="shared" si="17"/>
        <v>7.8765319178732751E-2</v>
      </c>
      <c r="AH82" s="48">
        <f t="shared" si="17"/>
        <v>2.2416678173289933E-2</v>
      </c>
      <c r="AI82" s="48">
        <f t="shared" si="17"/>
        <v>5.1038448450600174E-3</v>
      </c>
      <c r="AJ82" s="48">
        <f t="shared" si="17"/>
        <v>9.6837244725685558E-4</v>
      </c>
      <c r="AK82" s="48">
        <f t="shared" si="17"/>
        <v>1.5748550778714045E-4</v>
      </c>
      <c r="AL82" s="48">
        <f t="shared" si="17"/>
        <v>2.2410256073555573E-5</v>
      </c>
      <c r="AM82" s="48">
        <f t="shared" si="17"/>
        <v>2.8346570316306421E-6</v>
      </c>
      <c r="AN82" s="48">
        <f t="shared" si="17"/>
        <v>3.2269834019475147E-7</v>
      </c>
      <c r="AO82" s="48">
        <f t="shared" si="16"/>
        <v>0.24715854112078048</v>
      </c>
      <c r="AP82" s="48">
        <f t="shared" si="19"/>
        <v>0.34545974143273528</v>
      </c>
      <c r="AQ82" s="48">
        <f t="shared" si="19"/>
        <v>0.24142890714922238</v>
      </c>
      <c r="AR82" s="48">
        <f t="shared" si="19"/>
        <v>0.11248376239255095</v>
      </c>
      <c r="AS82" s="48">
        <f t="shared" si="19"/>
        <v>3.9305349610113831E-2</v>
      </c>
      <c r="AT82" s="48">
        <f t="shared" si="19"/>
        <v>1.0987616168682381E-2</v>
      </c>
      <c r="AU82" s="48">
        <f t="shared" si="19"/>
        <v>2.5596114835054031E-3</v>
      </c>
      <c r="AV82" s="48">
        <f t="shared" si="19"/>
        <v>5.1109052585685997E-4</v>
      </c>
      <c r="AW82" s="48">
        <f t="shared" si="19"/>
        <v>8.929551863279031E-5</v>
      </c>
      <c r="AX82" s="48">
        <f t="shared" si="19"/>
        <v>1.3867844878523183E-5</v>
      </c>
      <c r="AY82" s="48">
        <f t="shared" si="19"/>
        <v>1.9383437384924397E-6</v>
      </c>
    </row>
    <row r="83" spans="1:51">
      <c r="A83" s="48">
        <v>82</v>
      </c>
      <c r="B83" s="48">
        <f t="shared" si="24"/>
        <v>228</v>
      </c>
      <c r="C83" s="93">
        <v>44498</v>
      </c>
      <c r="D83" t="s">
        <v>17</v>
      </c>
      <c r="E83" t="s">
        <v>21</v>
      </c>
      <c r="F83" s="48">
        <f>HLOOKUP(MAX($AD83:$AN83),$AD83:$AN$310,$B83,FALSE)</f>
        <v>1</v>
      </c>
      <c r="G83" s="48">
        <f>HLOOKUP(MAX($AN83:$AY83),$AN83:$AY$310,$B83,FALSE)</f>
        <v>1</v>
      </c>
      <c r="H83" s="48">
        <f t="shared" si="20"/>
        <v>1</v>
      </c>
      <c r="I83" s="48">
        <f t="shared" si="21"/>
        <v>1</v>
      </c>
      <c r="J83" s="48">
        <f>COUNTIF('1. Data'!C:C,$D83)</f>
        <v>186</v>
      </c>
      <c r="K83" s="48">
        <f>COUNTIF($D$2:D82,$D82)</f>
        <v>4</v>
      </c>
      <c r="L83" s="48">
        <f>SUMIF('1. Data'!C:C,D83,'1. Data'!E:E)</f>
        <v>321</v>
      </c>
      <c r="M83" s="48">
        <f>SUMIF($D$2:D82,$D83,$F$2:F82)</f>
        <v>3</v>
      </c>
      <c r="N83" s="48">
        <f t="shared" si="22"/>
        <v>1.0485606913259953</v>
      </c>
      <c r="O83" s="48">
        <f>SUMIF('1. Data'!C:C,$D83,'1. Data'!F:F)</f>
        <v>236</v>
      </c>
      <c r="P83" s="48">
        <f>SUMIF($D$2:D82,$D83,$G$2:G82)</f>
        <v>3</v>
      </c>
      <c r="Q83" s="48">
        <f t="shared" si="23"/>
        <v>0.99790433530635092</v>
      </c>
      <c r="R83" s="48">
        <f>COUNTIF('1. Data'!D:D,$E83)</f>
        <v>149</v>
      </c>
      <c r="S83" s="48">
        <f>COUNTIF($E$2:E82,$E82)</f>
        <v>5</v>
      </c>
      <c r="T83" s="48">
        <f>SUMIF('1. Data'!D:D,E83,'1. Data'!F:F)</f>
        <v>176</v>
      </c>
      <c r="U83" s="48">
        <f>SUMIF($E$2:E82,$E83,$G$2:G82)</f>
        <v>3</v>
      </c>
      <c r="V83" s="48">
        <f t="shared" si="25"/>
        <v>0.92209765917972619</v>
      </c>
      <c r="W83" s="48">
        <f>SUMIF('1. Data'!D:D,$E83,'1. Data'!E:E)</f>
        <v>246</v>
      </c>
      <c r="X83" s="48">
        <f>SUMIF($E$2:E82,E83,$F$2:F82)</f>
        <v>6</v>
      </c>
      <c r="Y83" s="48">
        <f t="shared" si="26"/>
        <v>1.0061946027875712</v>
      </c>
      <c r="Z83" s="92">
        <f>AVERAGE('1. Data'!E:E,$F$2:F82)</f>
        <v>1.6262894193928676</v>
      </c>
      <c r="AA83" s="92">
        <f>IF(ISERROR(AVERAGE('1. Data'!F:F,$G$2:G82)),0,AVERAGE('1. Data'!F:F,$G$2:G82))</f>
        <v>1.2605363984674329</v>
      </c>
      <c r="AB83" s="48">
        <f t="shared" si="27"/>
        <v>1.7158265858061739</v>
      </c>
      <c r="AC83" s="48">
        <f t="shared" si="28"/>
        <v>1.1599017923366028</v>
      </c>
      <c r="AD83" s="48">
        <f t="shared" si="18"/>
        <v>0.17981502671858335</v>
      </c>
      <c r="AE83" s="48">
        <f t="shared" si="17"/>
        <v>0.30853140337119278</v>
      </c>
      <c r="AF83" s="48">
        <f t="shared" si="17"/>
        <v>0.26469319223019061</v>
      </c>
      <c r="AG83" s="48">
        <f t="shared" si="17"/>
        <v>0.15138920543682174</v>
      </c>
      <c r="AH83" s="48">
        <f t="shared" si="17"/>
        <v>6.4939405873142828E-2</v>
      </c>
      <c r="AI83" s="48">
        <f t="shared" si="17"/>
        <v>2.2284951812719202E-2</v>
      </c>
      <c r="AJ83" s="48">
        <f t="shared" si="17"/>
        <v>6.37285213061218E-3</v>
      </c>
      <c r="AK83" s="48">
        <f t="shared" si="17"/>
        <v>1.5621013018737012E-3</v>
      </c>
      <c r="AL83" s="48">
        <f t="shared" si="17"/>
        <v>3.350368679346665E-4</v>
      </c>
      <c r="AM83" s="48">
        <f t="shared" si="17"/>
        <v>6.3873907247503594E-5</v>
      </c>
      <c r="AN83" s="48">
        <f t="shared" si="17"/>
        <v>1.0959654819458454E-5</v>
      </c>
      <c r="AO83" s="48">
        <f t="shared" si="16"/>
        <v>0.31351696913973376</v>
      </c>
      <c r="AP83" s="48">
        <f t="shared" si="19"/>
        <v>0.36364889443311654</v>
      </c>
      <c r="AQ83" s="48">
        <f t="shared" si="19"/>
        <v>0.21089850221709799</v>
      </c>
      <c r="AR83" s="48">
        <f t="shared" si="19"/>
        <v>8.1540516907572358E-2</v>
      </c>
      <c r="AS83" s="48">
        <f t="shared" si="19"/>
        <v>2.3644747927286547E-2</v>
      </c>
      <c r="AT83" s="48">
        <f t="shared" si="19"/>
        <v>5.485117100041367E-3</v>
      </c>
      <c r="AU83" s="48">
        <f t="shared" si="19"/>
        <v>1.0603661925856884E-3</v>
      </c>
      <c r="AV83" s="48">
        <f t="shared" si="19"/>
        <v>1.7570294961618299E-4</v>
      </c>
      <c r="AW83" s="48">
        <f t="shared" si="19"/>
        <v>2.5474770772329764E-5</v>
      </c>
      <c r="AX83" s="48">
        <f t="shared" si="19"/>
        <v>3.2831369197988179E-6</v>
      </c>
      <c r="AY83" s="48">
        <f t="shared" si="19"/>
        <v>3.8081163977611262E-7</v>
      </c>
    </row>
    <row r="84" spans="1:51">
      <c r="A84" s="48">
        <v>83</v>
      </c>
      <c r="B84" s="48">
        <f t="shared" si="24"/>
        <v>227</v>
      </c>
      <c r="C84" s="93">
        <v>44499</v>
      </c>
      <c r="D84" t="s">
        <v>13</v>
      </c>
      <c r="E84" t="s">
        <v>11</v>
      </c>
      <c r="F84" s="48">
        <f>HLOOKUP(MAX($AD84:$AN84),$AD84:$AN$310,$B84,FALSE)</f>
        <v>2</v>
      </c>
      <c r="G84" s="48">
        <f>HLOOKUP(MAX($AN84:$AY84),$AN84:$AY$310,$B84,FALSE)</f>
        <v>0</v>
      </c>
      <c r="H84" s="48">
        <f t="shared" si="20"/>
        <v>3</v>
      </c>
      <c r="I84" s="48">
        <f t="shared" si="21"/>
        <v>0</v>
      </c>
      <c r="J84" s="48">
        <f>COUNTIF('1. Data'!C:C,$D84)</f>
        <v>176</v>
      </c>
      <c r="K84" s="48">
        <f>COUNTIF($D$2:D83,$D83)</f>
        <v>5</v>
      </c>
      <c r="L84" s="48">
        <f>SUMIF('1. Data'!C:C,D84,'1. Data'!E:E)</f>
        <v>403</v>
      </c>
      <c r="M84" s="48">
        <f>SUMIF($D$2:D83,$D84,$F$2:F83)</f>
        <v>8</v>
      </c>
      <c r="N84" s="48">
        <f t="shared" si="22"/>
        <v>1.3964155969483623</v>
      </c>
      <c r="O84" s="48">
        <f>SUMIF('1. Data'!C:C,$D84,'1. Data'!F:F)</f>
        <v>163</v>
      </c>
      <c r="P84" s="48">
        <f>SUMIF($D$2:D83,$D84,$G$2:G83)</f>
        <v>1</v>
      </c>
      <c r="Q84" s="48">
        <f t="shared" si="23"/>
        <v>0.7188467787136551</v>
      </c>
      <c r="R84" s="48">
        <f>COUNTIF('1. Data'!D:D,$E84)</f>
        <v>167</v>
      </c>
      <c r="S84" s="48">
        <f>COUNTIF($E$2:E83,$E83)</f>
        <v>6</v>
      </c>
      <c r="T84" s="48">
        <f>SUMIF('1. Data'!D:D,E84,'1. Data'!F:F)</f>
        <v>179</v>
      </c>
      <c r="U84" s="48">
        <f>SUMIF($E$2:E83,$E84,$G$2:G83)</f>
        <v>3</v>
      </c>
      <c r="V84" s="48">
        <f t="shared" si="25"/>
        <v>0.83463451939888722</v>
      </c>
      <c r="W84" s="48">
        <f>SUMIF('1. Data'!D:D,$E84,'1. Data'!E:E)</f>
        <v>293</v>
      </c>
      <c r="X84" s="48">
        <f>SUMIF($E$2:E83,E84,$F$2:F83)</f>
        <v>6</v>
      </c>
      <c r="Y84" s="48">
        <f t="shared" si="26"/>
        <v>1.0628611407570483</v>
      </c>
      <c r="Z84" s="92">
        <f>AVERAGE('1. Data'!E:E,$F$2:F83)</f>
        <v>1.6261048909840896</v>
      </c>
      <c r="AA84" s="92">
        <f>IF(ISERROR(AVERAGE('1. Data'!F:F,$G$2:G83)),0,AVERAGE('1. Data'!F:F,$G$2:G83))</f>
        <v>1.2604596346493813</v>
      </c>
      <c r="AB84" s="48">
        <f t="shared" si="27"/>
        <v>2.4134581704483251</v>
      </c>
      <c r="AC84" s="48">
        <f t="shared" si="28"/>
        <v>0.75624343194153321</v>
      </c>
      <c r="AD84" s="48">
        <f t="shared" si="18"/>
        <v>8.95052344042047E-2</v>
      </c>
      <c r="AE84" s="48">
        <f t="shared" si="17"/>
        <v>0.21601713927072036</v>
      </c>
      <c r="AF84" s="48">
        <f t="shared" si="17"/>
        <v>0.26067416486489697</v>
      </c>
      <c r="AG84" s="48">
        <f t="shared" si="17"/>
        <v>0.20970873100599308</v>
      </c>
      <c r="AH84" s="48">
        <f t="shared" si="17"/>
        <v>0.126530812565191</v>
      </c>
      <c r="AI84" s="48">
        <f t="shared" si="17"/>
        <v>6.1075364679785173E-2</v>
      </c>
      <c r="AJ84" s="48">
        <f t="shared" si="17"/>
        <v>2.4567139649923079E-2</v>
      </c>
      <c r="AK84" s="48">
        <f t="shared" si="17"/>
        <v>8.4702519875216979E-3</v>
      </c>
      <c r="AL84" s="48">
        <f t="shared" si="17"/>
        <v>2.5553248581300543E-3</v>
      </c>
      <c r="AM84" s="48">
        <f t="shared" si="17"/>
        <v>6.8524107300040841E-4</v>
      </c>
      <c r="AN84" s="48">
        <f t="shared" si="17"/>
        <v>1.6538006663596109E-4</v>
      </c>
      <c r="AO84" s="48">
        <f t="shared" si="16"/>
        <v>0.46942655171587927</v>
      </c>
      <c r="AP84" s="48">
        <f t="shared" si="19"/>
        <v>0.35500074651409619</v>
      </c>
      <c r="AQ84" s="48">
        <f t="shared" si="19"/>
        <v>0.13423349144281316</v>
      </c>
      <c r="AR84" s="48">
        <f t="shared" si="19"/>
        <v>3.3837732083402489E-2</v>
      </c>
      <c r="AS84" s="48">
        <f t="shared" si="19"/>
        <v>6.3973906599676051E-3</v>
      </c>
      <c r="AT84" s="48">
        <f t="shared" si="19"/>
        <v>9.6759693363292264E-4</v>
      </c>
      <c r="AU84" s="48">
        <f t="shared" si="19"/>
        <v>1.2195647097111085E-4</v>
      </c>
      <c r="AV84" s="48">
        <f t="shared" si="19"/>
        <v>1.3175540022095853E-5</v>
      </c>
      <c r="AW84" s="48">
        <f t="shared" si="19"/>
        <v>1.2454894504990943E-6</v>
      </c>
      <c r="AX84" s="48">
        <f t="shared" si="19"/>
        <v>1.0465480183249008E-7</v>
      </c>
      <c r="AY84" s="48">
        <f t="shared" si="19"/>
        <v>7.9144506506963251E-9</v>
      </c>
    </row>
    <row r="85" spans="1:51">
      <c r="A85" s="48">
        <v>84</v>
      </c>
      <c r="B85" s="48">
        <f t="shared" si="24"/>
        <v>226</v>
      </c>
      <c r="C85" s="93">
        <v>44499</v>
      </c>
      <c r="D85" t="s">
        <v>12</v>
      </c>
      <c r="E85" t="s">
        <v>10</v>
      </c>
      <c r="F85" s="48">
        <f>HLOOKUP(MAX($AD85:$AN85),$AD85:$AN$310,$B85,FALSE)</f>
        <v>1</v>
      </c>
      <c r="G85" s="48">
        <f>HLOOKUP(MAX($AN85:$AY85),$AN85:$AY$310,$B85,FALSE)</f>
        <v>1</v>
      </c>
      <c r="H85" s="48">
        <f t="shared" si="20"/>
        <v>1</v>
      </c>
      <c r="I85" s="48">
        <f t="shared" si="21"/>
        <v>1</v>
      </c>
      <c r="J85" s="48">
        <f>COUNTIF('1. Data'!C:C,$D85)</f>
        <v>186</v>
      </c>
      <c r="K85" s="48">
        <f>COUNTIF($D$2:D84,$D84)</f>
        <v>6</v>
      </c>
      <c r="L85" s="48">
        <f>SUMIF('1. Data'!C:C,D85,'1. Data'!E:E)</f>
        <v>358</v>
      </c>
      <c r="M85" s="48">
        <f>SUMIF($D$2:D84,$D85,$F$2:F84)</f>
        <v>4</v>
      </c>
      <c r="N85" s="48">
        <f t="shared" si="22"/>
        <v>1.1593895278633097</v>
      </c>
      <c r="O85" s="48">
        <f>SUMIF('1. Data'!C:C,$D85,'1. Data'!F:F)</f>
        <v>224</v>
      </c>
      <c r="P85" s="48">
        <f>SUMIF($D$2:D84,$D85,$G$2:G84)</f>
        <v>4</v>
      </c>
      <c r="Q85" s="48">
        <f t="shared" si="23"/>
        <v>0.94239422627395986</v>
      </c>
      <c r="R85" s="48">
        <f>COUNTIF('1. Data'!D:D,$E85)</f>
        <v>184</v>
      </c>
      <c r="S85" s="48">
        <f>COUNTIF($E$2:E84,$E84)</f>
        <v>5</v>
      </c>
      <c r="T85" s="48">
        <f>SUMIF('1. Data'!D:D,E85,'1. Data'!F:F)</f>
        <v>244</v>
      </c>
      <c r="U85" s="48">
        <f>SUMIF($E$2:E84,$E85,$G$2:G84)</f>
        <v>4</v>
      </c>
      <c r="V85" s="48">
        <f t="shared" si="25"/>
        <v>1.0413311862587225</v>
      </c>
      <c r="W85" s="48">
        <f>SUMIF('1. Data'!D:D,$E85,'1. Data'!E:E)</f>
        <v>282</v>
      </c>
      <c r="X85" s="48">
        <f>SUMIF($E$2:E84,E85,$F$2:F84)</f>
        <v>2</v>
      </c>
      <c r="Y85" s="48">
        <f t="shared" si="26"/>
        <v>0.92401403395788462</v>
      </c>
      <c r="Z85" s="92">
        <f>AVERAGE('1. Data'!E:E,$F$2:F84)</f>
        <v>1.6262150220913107</v>
      </c>
      <c r="AA85" s="92">
        <f>IF(ISERROR(AVERAGE('1. Data'!F:F,$G$2:G84)),0,AVERAGE('1. Data'!F:F,$G$2:G84))</f>
        <v>1.2600883652430044</v>
      </c>
      <c r="AB85" s="48">
        <f t="shared" si="27"/>
        <v>1.7421514598580949</v>
      </c>
      <c r="AC85" s="48">
        <f t="shared" si="28"/>
        <v>1.2365807836822329</v>
      </c>
      <c r="AD85" s="48">
        <f t="shared" si="18"/>
        <v>0.17514318145224334</v>
      </c>
      <c r="AE85" s="48">
        <f t="shared" si="17"/>
        <v>0.30512594925121694</v>
      </c>
      <c r="AF85" s="48">
        <f t="shared" si="17"/>
        <v>0.26578780896429738</v>
      </c>
      <c r="AG85" s="48">
        <f t="shared" si="17"/>
        <v>0.15434753979987834</v>
      </c>
      <c r="AH85" s="48">
        <f t="shared" si="17"/>
        <v>6.722419794696588E-2</v>
      </c>
      <c r="AI85" s="48">
        <f t="shared" si="17"/>
        <v>2.3422946918219237E-2</v>
      </c>
      <c r="AJ85" s="48">
        <f t="shared" si="17"/>
        <v>6.801053527959052E-3</v>
      </c>
      <c r="AK85" s="48">
        <f t="shared" si="17"/>
        <v>1.6926379046152732E-3</v>
      </c>
      <c r="AL85" s="48">
        <f t="shared" si="17"/>
        <v>3.6860394956708106E-4</v>
      </c>
      <c r="AM85" s="48">
        <f t="shared" si="17"/>
        <v>7.1351545427527621E-5</v>
      </c>
      <c r="AN85" s="48">
        <f t="shared" si="17"/>
        <v>1.2430519902969849E-5</v>
      </c>
      <c r="AO85" s="48">
        <f t="shared" si="16"/>
        <v>0.29037537871003144</v>
      </c>
      <c r="AP85" s="48">
        <f t="shared" si="19"/>
        <v>0.35907261336727581</v>
      </c>
      <c r="AQ85" s="48">
        <f t="shared" si="19"/>
        <v>0.2220111468182667</v>
      </c>
      <c r="AR85" s="48">
        <f t="shared" si="19"/>
        <v>9.1511572639574476E-2</v>
      </c>
      <c r="AS85" s="48">
        <f t="shared" si="19"/>
        <v>2.8290363052659653E-2</v>
      </c>
      <c r="AT85" s="48">
        <f t="shared" si="19"/>
        <v>6.9966638628625524E-3</v>
      </c>
      <c r="AU85" s="48">
        <f t="shared" si="19"/>
        <v>1.4419900137832879E-3</v>
      </c>
      <c r="AV85" s="48">
        <f t="shared" si="19"/>
        <v>2.547338773294421E-4</v>
      </c>
      <c r="AW85" s="48">
        <f t="shared" si="19"/>
        <v>3.9374877207306948E-5</v>
      </c>
      <c r="AX85" s="48">
        <f t="shared" si="19"/>
        <v>5.4100240571559093E-6</v>
      </c>
      <c r="AY85" s="48">
        <f t="shared" si="19"/>
        <v>6.6899317883376068E-7</v>
      </c>
    </row>
    <row r="86" spans="1:51">
      <c r="A86" s="48">
        <v>85</v>
      </c>
      <c r="B86" s="48">
        <f t="shared" si="24"/>
        <v>225</v>
      </c>
      <c r="C86" s="93">
        <v>44499</v>
      </c>
      <c r="D86" t="s">
        <v>42</v>
      </c>
      <c r="E86" t="s">
        <v>6</v>
      </c>
      <c r="F86" s="48">
        <f>HLOOKUP(MAX($AD86:$AN86),$AD86:$AN$310,$B86,FALSE)</f>
        <v>0</v>
      </c>
      <c r="G86" s="48">
        <f>HLOOKUP(MAX($AN86:$AY86),$AN86:$AY$310,$B86,FALSE)</f>
        <v>0</v>
      </c>
      <c r="H86" s="48">
        <f t="shared" si="20"/>
        <v>1</v>
      </c>
      <c r="I86" s="48">
        <f t="shared" si="21"/>
        <v>1</v>
      </c>
      <c r="J86" s="48">
        <f>COUNTIF('1. Data'!C:C,$D86)</f>
        <v>0</v>
      </c>
      <c r="K86" s="48">
        <f>COUNTIF($D$2:D85,$D85)</f>
        <v>5</v>
      </c>
      <c r="L86" s="48">
        <f>SUMIF('1. Data'!C:C,D86,'1. Data'!E:E)</f>
        <v>0</v>
      </c>
      <c r="M86" s="48">
        <f>SUMIF($D$2:D85,$D86,$F$2:F85)</f>
        <v>0</v>
      </c>
      <c r="N86" s="48">
        <f t="shared" si="22"/>
        <v>0</v>
      </c>
      <c r="O86" s="48">
        <f>SUMIF('1. Data'!C:C,$D86,'1. Data'!F:F)</f>
        <v>0</v>
      </c>
      <c r="P86" s="48">
        <f>SUMIF($D$2:D85,$D86,$G$2:G85)</f>
        <v>0</v>
      </c>
      <c r="Q86" s="48">
        <f t="shared" si="23"/>
        <v>0</v>
      </c>
      <c r="R86" s="48">
        <f>COUNTIF('1. Data'!D:D,$E86)</f>
        <v>181</v>
      </c>
      <c r="S86" s="48">
        <f>COUNTIF($E$2:E85,$E85)</f>
        <v>5</v>
      </c>
      <c r="T86" s="48">
        <f>SUMIF('1. Data'!D:D,E86,'1. Data'!F:F)</f>
        <v>374</v>
      </c>
      <c r="U86" s="48">
        <f>SUMIF($E$2:E85,$E86,$G$2:G85)</f>
        <v>6</v>
      </c>
      <c r="V86" s="48">
        <f t="shared" si="25"/>
        <v>1.6214219481488741</v>
      </c>
      <c r="W86" s="48">
        <f>SUMIF('1. Data'!D:D,$E86,'1. Data'!E:E)</f>
        <v>158</v>
      </c>
      <c r="X86" s="48">
        <f>SUMIF($E$2:E85,E86,$F$2:F85)</f>
        <v>2</v>
      </c>
      <c r="Y86" s="48">
        <f t="shared" si="26"/>
        <v>0.5290275846759589</v>
      </c>
      <c r="Z86" s="92">
        <f>AVERAGE('1. Data'!E:E,$F$2:F85)</f>
        <v>1.6260306242638398</v>
      </c>
      <c r="AA86" s="92">
        <f>IF(ISERROR(AVERAGE('1. Data'!F:F,$G$2:G85)),0,AVERAGE('1. Data'!F:F,$G$2:G85))</f>
        <v>1.2600117785630154</v>
      </c>
      <c r="AB86" s="48">
        <f t="shared" si="27"/>
        <v>0</v>
      </c>
      <c r="AC86" s="48">
        <f t="shared" si="28"/>
        <v>0</v>
      </c>
      <c r="AD86" s="48">
        <f t="shared" si="18"/>
        <v>1</v>
      </c>
      <c r="AE86" s="48">
        <f t="shared" si="17"/>
        <v>0</v>
      </c>
      <c r="AF86" s="48">
        <f t="shared" si="17"/>
        <v>0</v>
      </c>
      <c r="AG86" s="48">
        <f t="shared" si="17"/>
        <v>0</v>
      </c>
      <c r="AH86" s="48">
        <f t="shared" si="17"/>
        <v>0</v>
      </c>
      <c r="AI86" s="48">
        <f t="shared" si="17"/>
        <v>0</v>
      </c>
      <c r="AJ86" s="48">
        <f t="shared" si="17"/>
        <v>0</v>
      </c>
      <c r="AK86" s="48">
        <f t="shared" si="17"/>
        <v>0</v>
      </c>
      <c r="AL86" s="48">
        <f t="shared" si="17"/>
        <v>0</v>
      </c>
      <c r="AM86" s="48">
        <f t="shared" si="17"/>
        <v>0</v>
      </c>
      <c r="AN86" s="48">
        <f t="shared" si="17"/>
        <v>0</v>
      </c>
      <c r="AO86" s="48">
        <f t="shared" si="16"/>
        <v>1</v>
      </c>
      <c r="AP86" s="48">
        <f t="shared" si="19"/>
        <v>0</v>
      </c>
      <c r="AQ86" s="48">
        <f t="shared" si="19"/>
        <v>0</v>
      </c>
      <c r="AR86" s="48">
        <f t="shared" si="19"/>
        <v>0</v>
      </c>
      <c r="AS86" s="48">
        <f t="shared" si="19"/>
        <v>0</v>
      </c>
      <c r="AT86" s="48">
        <f t="shared" si="19"/>
        <v>0</v>
      </c>
      <c r="AU86" s="48">
        <f t="shared" si="19"/>
        <v>0</v>
      </c>
      <c r="AV86" s="48">
        <f t="shared" si="19"/>
        <v>0</v>
      </c>
      <c r="AW86" s="48">
        <f t="shared" si="19"/>
        <v>0</v>
      </c>
      <c r="AX86" s="48">
        <f t="shared" si="19"/>
        <v>0</v>
      </c>
      <c r="AY86" s="48">
        <f t="shared" si="19"/>
        <v>0</v>
      </c>
    </row>
    <row r="87" spans="1:51">
      <c r="A87" s="48">
        <v>86</v>
      </c>
      <c r="B87" s="48">
        <f t="shared" si="24"/>
        <v>224</v>
      </c>
      <c r="C87" s="93">
        <v>44499</v>
      </c>
      <c r="D87" t="s">
        <v>26</v>
      </c>
      <c r="E87" t="s">
        <v>30</v>
      </c>
      <c r="F87" s="48">
        <f>HLOOKUP(MAX($AD87:$AN87),$AD87:$AN$310,$B87,FALSE)</f>
        <v>1</v>
      </c>
      <c r="G87" s="48">
        <f>HLOOKUP(MAX($AN87:$AY87),$AN87:$AY$310,$B87,FALSE)</f>
        <v>0</v>
      </c>
      <c r="H87" s="48">
        <f t="shared" si="20"/>
        <v>3</v>
      </c>
      <c r="I87" s="48">
        <f t="shared" si="21"/>
        <v>0</v>
      </c>
      <c r="J87" s="48">
        <f>COUNTIF('1. Data'!C:C,$D87)</f>
        <v>152</v>
      </c>
      <c r="K87" s="48">
        <f>COUNTIF($D$2:D86,$D86)</f>
        <v>6</v>
      </c>
      <c r="L87" s="48">
        <f>SUMIF('1. Data'!C:C,D87,'1. Data'!E:E)</f>
        <v>205</v>
      </c>
      <c r="M87" s="48">
        <f>SUMIF($D$2:D86,$D87,$F$2:F86)</f>
        <v>4</v>
      </c>
      <c r="N87" s="48">
        <f t="shared" si="22"/>
        <v>0.81374501992031867</v>
      </c>
      <c r="O87" s="48">
        <f>SUMIF('1. Data'!C:C,$D87,'1. Data'!F:F)</f>
        <v>205</v>
      </c>
      <c r="P87" s="48">
        <f>SUMIF($D$2:D86,$D87,$G$2:G86)</f>
        <v>4</v>
      </c>
      <c r="Q87" s="48">
        <f t="shared" si="23"/>
        <v>1.0501285347043701</v>
      </c>
      <c r="R87" s="48">
        <f>COUNTIF('1. Data'!D:D,$E87)</f>
        <v>17</v>
      </c>
      <c r="S87" s="48">
        <f>COUNTIF($E$2:E86,$E86)</f>
        <v>5</v>
      </c>
      <c r="T87" s="48">
        <f>SUMIF('1. Data'!D:D,E87,'1. Data'!F:F)</f>
        <v>16</v>
      </c>
      <c r="U87" s="48">
        <f>SUMIF($E$2:E86,$E87,$G$2:G86)</f>
        <v>0</v>
      </c>
      <c r="V87" s="48">
        <f t="shared" si="25"/>
        <v>0.57736514478743972</v>
      </c>
      <c r="W87" s="48">
        <f>SUMIF('1. Data'!D:D,$E87,'1. Data'!E:E)</f>
        <v>24</v>
      </c>
      <c r="X87" s="48">
        <f>SUMIF($E$2:E86,E87,$F$2:F86)</f>
        <v>4</v>
      </c>
      <c r="Y87" s="48">
        <f t="shared" si="26"/>
        <v>0.78295084126304704</v>
      </c>
      <c r="Z87" s="92">
        <f>AVERAGE('1. Data'!E:E,$F$2:F86)</f>
        <v>1.6255519576096555</v>
      </c>
      <c r="AA87" s="92">
        <f>IF(ISERROR(AVERAGE('1. Data'!F:F,$G$2:G86)),0,AVERAGE('1. Data'!F:F,$G$2:G86))</f>
        <v>1.2596408595819841</v>
      </c>
      <c r="AB87" s="48">
        <f t="shared" si="27"/>
        <v>1.0356754798985874</v>
      </c>
      <c r="AC87" s="48">
        <f t="shared" si="28"/>
        <v>0.76372984342135997</v>
      </c>
      <c r="AD87" s="48">
        <f t="shared" si="18"/>
        <v>0.35498651366706468</v>
      </c>
      <c r="AE87" s="48">
        <f t="shared" si="17"/>
        <v>0.36765082789966363</v>
      </c>
      <c r="AF87" s="48">
        <f t="shared" si="17"/>
        <v>0.19038347381004855</v>
      </c>
      <c r="AG87" s="48">
        <f t="shared" si="17"/>
        <v>6.5725165200994071E-2</v>
      </c>
      <c r="AH87" s="48">
        <f t="shared" si="17"/>
        <v>1.7017485502738367E-2</v>
      </c>
      <c r="AI87" s="48">
        <f t="shared" si="17"/>
        <v>3.5249184929431634E-3</v>
      </c>
      <c r="AJ87" s="48">
        <f t="shared" si="17"/>
        <v>6.0844527529705251E-4</v>
      </c>
      <c r="AK87" s="48">
        <f t="shared" si="17"/>
        <v>9.0021693212186287E-5</v>
      </c>
      <c r="AL87" s="48">
        <f t="shared" si="17"/>
        <v>1.165415753985176E-5</v>
      </c>
      <c r="AM87" s="48">
        <f t="shared" si="17"/>
        <v>1.3411028003221922E-6</v>
      </c>
      <c r="AN87" s="48">
        <f t="shared" si="17"/>
        <v>1.3889472863170242E-7</v>
      </c>
      <c r="AO87" s="48">
        <f t="shared" si="16"/>
        <v>0.46592535344806602</v>
      </c>
      <c r="AP87" s="48">
        <f t="shared" si="19"/>
        <v>0.35584109723493329</v>
      </c>
      <c r="AQ87" s="48">
        <f t="shared" si="19"/>
        <v>0.13588323273706024</v>
      </c>
      <c r="AR87" s="48">
        <f t="shared" si="19"/>
        <v>3.4592693353954415E-2</v>
      </c>
      <c r="AS87" s="48">
        <f t="shared" si="19"/>
        <v>6.6048680696846798E-3</v>
      </c>
      <c r="AT87" s="48">
        <f t="shared" si="19"/>
        <v>1.0088669713358045E-3</v>
      </c>
      <c r="AU87" s="48">
        <f t="shared" si="19"/>
        <v>1.2841696900854589E-4</v>
      </c>
      <c r="AV87" s="48">
        <f t="shared" si="19"/>
        <v>1.4010838804791792E-5</v>
      </c>
      <c r="AW87" s="48">
        <f t="shared" si="19"/>
        <v>1.3375619658231884E-6</v>
      </c>
      <c r="AX87" s="48">
        <f t="shared" si="19"/>
        <v>1.1350399896939015E-7</v>
      </c>
      <c r="AY87" s="48">
        <f t="shared" si="19"/>
        <v>8.6686391360590451E-9</v>
      </c>
    </row>
    <row r="88" spans="1:51">
      <c r="A88" s="48">
        <v>87</v>
      </c>
      <c r="B88" s="48">
        <f t="shared" si="24"/>
        <v>223</v>
      </c>
      <c r="C88" s="93">
        <v>44499</v>
      </c>
      <c r="D88" t="s">
        <v>18</v>
      </c>
      <c r="E88" t="s">
        <v>25</v>
      </c>
      <c r="F88" s="48">
        <f>HLOOKUP(MAX($AD88:$AN88),$AD88:$AN$310,$B88,FALSE)</f>
        <v>0</v>
      </c>
      <c r="G88" s="48">
        <f>HLOOKUP(MAX($AN88:$AY88),$AN88:$AY$310,$B88,FALSE)</f>
        <v>1</v>
      </c>
      <c r="H88" s="48">
        <f t="shared" si="20"/>
        <v>0</v>
      </c>
      <c r="I88" s="48">
        <f t="shared" si="21"/>
        <v>3</v>
      </c>
      <c r="J88" s="48">
        <f>COUNTIF('1. Data'!C:C,$D88)</f>
        <v>17</v>
      </c>
      <c r="K88" s="48">
        <f>COUNTIF($D$2:D87,$D87)</f>
        <v>5</v>
      </c>
      <c r="L88" s="48">
        <f>SUMIF('1. Data'!C:C,D88,'1. Data'!E:E)</f>
        <v>16</v>
      </c>
      <c r="M88" s="48">
        <f>SUMIF($D$2:D87,$D88,$F$2:F87)</f>
        <v>1</v>
      </c>
      <c r="N88" s="48">
        <f t="shared" si="22"/>
        <v>0.47541685184270732</v>
      </c>
      <c r="O88" s="48">
        <f>SUMIF('1. Data'!C:C,$D88,'1. Data'!F:F)</f>
        <v>26</v>
      </c>
      <c r="P88" s="48">
        <f>SUMIF($D$2:D87,$D88,$G$2:G87)</f>
        <v>5</v>
      </c>
      <c r="Q88" s="48">
        <f t="shared" si="23"/>
        <v>1.1189742718137203</v>
      </c>
      <c r="R88" s="48">
        <f>COUNTIF('1. Data'!D:D,$E88)</f>
        <v>170</v>
      </c>
      <c r="S88" s="48">
        <f>COUNTIF($E$2:E87,$E87)</f>
        <v>6</v>
      </c>
      <c r="T88" s="48">
        <f>SUMIF('1. Data'!D:D,E88,'1. Data'!F:F)</f>
        <v>194</v>
      </c>
      <c r="U88" s="48">
        <f>SUMIF($E$2:E87,$E88,$G$2:G87)</f>
        <v>3</v>
      </c>
      <c r="V88" s="48">
        <f t="shared" si="25"/>
        <v>0.88886262720686648</v>
      </c>
      <c r="W88" s="48">
        <f>SUMIF('1. Data'!D:D,$E88,'1. Data'!E:E)</f>
        <v>284</v>
      </c>
      <c r="X88" s="48">
        <f>SUMIF($E$2:E87,E88,$F$2:F87)</f>
        <v>5</v>
      </c>
      <c r="Y88" s="48">
        <f t="shared" si="26"/>
        <v>1.0102608101657531</v>
      </c>
      <c r="Z88" s="92">
        <f>AVERAGE('1. Data'!E:E,$F$2:F87)</f>
        <v>1.6253678634490878</v>
      </c>
      <c r="AA88" s="92">
        <f>IF(ISERROR(AVERAGE('1. Data'!F:F,$G$2:G87)),0,AVERAGE('1. Data'!F:F,$G$2:G87))</f>
        <v>1.2592701589170101</v>
      </c>
      <c r="AB88" s="48">
        <f t="shared" si="27"/>
        <v>0.78065608058262737</v>
      </c>
      <c r="AC88" s="48">
        <f t="shared" si="28"/>
        <v>1.2524882474278576</v>
      </c>
      <c r="AD88" s="48">
        <f t="shared" si="18"/>
        <v>0.45810535865921254</v>
      </c>
      <c r="AE88" s="48">
        <f t="shared" si="17"/>
        <v>0.35762273378479964</v>
      </c>
      <c r="AF88" s="48">
        <f t="shared" si="17"/>
        <v>0.13959018084184302</v>
      </c>
      <c r="AG88" s="48">
        <f t="shared" si="17"/>
        <v>3.6323974487937782E-2</v>
      </c>
      <c r="AH88" s="48">
        <f t="shared" si="17"/>
        <v>7.0891328887342127E-3</v>
      </c>
      <c r="AI88" s="48">
        <f t="shared" si="17"/>
        <v>1.1068349391297303E-3</v>
      </c>
      <c r="AJ88" s="48">
        <f t="shared" si="17"/>
        <v>1.4400957090548761E-4</v>
      </c>
      <c r="AK88" s="48">
        <f t="shared" ref="AE88:AN113" si="29">_xlfn.POISSON.DIST(AK$1,$AB88,FALSE)</f>
        <v>1.6060278169923445E-5</v>
      </c>
      <c r="AL88" s="48">
        <f t="shared" si="29"/>
        <v>1.5671942261498899E-6</v>
      </c>
      <c r="AM88" s="48">
        <f t="shared" si="29"/>
        <v>1.3593774467754428E-7</v>
      </c>
      <c r="AN88" s="48">
        <f t="shared" si="29"/>
        <v>1.0612062696321352E-8</v>
      </c>
      <c r="AO88" s="48">
        <f t="shared" si="16"/>
        <v>0.28579278823051391</v>
      </c>
      <c r="AP88" s="48">
        <f t="shared" si="19"/>
        <v>0.35795210845835723</v>
      </c>
      <c r="AQ88" s="48">
        <f t="shared" si="19"/>
        <v>0.22416540449305716</v>
      </c>
      <c r="AR88" s="48">
        <f t="shared" si="19"/>
        <v>9.3588178202488631E-2</v>
      </c>
      <c r="AS88" s="48">
        <f t="shared" si="19"/>
        <v>2.9304523324200266E-2</v>
      </c>
      <c r="AT88" s="48">
        <f t="shared" si="19"/>
        <v>7.3407142120072719E-3</v>
      </c>
      <c r="AU88" s="48">
        <f t="shared" si="19"/>
        <v>1.5323597130442932E-3</v>
      </c>
      <c r="AV88" s="48">
        <f t="shared" si="19"/>
        <v>2.7418036163141433E-4</v>
      </c>
      <c r="AW88" s="48">
        <f t="shared" si="19"/>
        <v>4.2925960077358285E-5</v>
      </c>
      <c r="AX88" s="48">
        <f t="shared" si="19"/>
        <v>5.9738067229387411E-6</v>
      </c>
      <c r="AY88" s="48">
        <f t="shared" si="19"/>
        <v>7.4821227128862778E-7</v>
      </c>
    </row>
    <row r="89" spans="1:51">
      <c r="A89" s="48">
        <v>88</v>
      </c>
      <c r="B89" s="48">
        <f t="shared" si="24"/>
        <v>222</v>
      </c>
      <c r="C89" s="93">
        <v>44499</v>
      </c>
      <c r="D89" t="s">
        <v>20</v>
      </c>
      <c r="E89" t="s">
        <v>35</v>
      </c>
      <c r="F89" s="48">
        <f>HLOOKUP(MAX($AD89:$AN89),$AD89:$AN$310,$B89,FALSE)</f>
        <v>1</v>
      </c>
      <c r="G89" s="48">
        <f>HLOOKUP(MAX($AN89:$AY89),$AN89:$AY$310,$B89,FALSE)</f>
        <v>1</v>
      </c>
      <c r="H89" s="48">
        <f t="shared" si="20"/>
        <v>1</v>
      </c>
      <c r="I89" s="48">
        <f t="shared" si="21"/>
        <v>1</v>
      </c>
      <c r="J89" s="48">
        <f>COUNTIF('1. Data'!C:C,$D89)</f>
        <v>168</v>
      </c>
      <c r="K89" s="48">
        <f>COUNTIF($D$2:D88,$D88)</f>
        <v>6</v>
      </c>
      <c r="L89" s="48">
        <f>SUMIF('1. Data'!C:C,D89,'1. Data'!E:E)</f>
        <v>258</v>
      </c>
      <c r="M89" s="48">
        <f>SUMIF($D$2:D88,$D89,$F$2:F88)</f>
        <v>4</v>
      </c>
      <c r="N89" s="48">
        <f t="shared" si="22"/>
        <v>0.92667653137038219</v>
      </c>
      <c r="O89" s="48">
        <f>SUMIF('1. Data'!C:C,$D89,'1. Data'!F:F)</f>
        <v>234</v>
      </c>
      <c r="P89" s="48">
        <f>SUMIF($D$2:D88,$D89,$G$2:G88)</f>
        <v>4</v>
      </c>
      <c r="Q89" s="48">
        <f t="shared" si="23"/>
        <v>1.0862632935868515</v>
      </c>
      <c r="R89" s="48">
        <f>COUNTIF('1. Data'!D:D,$E89)</f>
        <v>48</v>
      </c>
      <c r="S89" s="48">
        <f>COUNTIF($E$2:E88,$E88)</f>
        <v>5</v>
      </c>
      <c r="T89" s="48">
        <f>SUMIF('1. Data'!D:D,E89,'1. Data'!F:F)</f>
        <v>79</v>
      </c>
      <c r="U89" s="48">
        <f>SUMIF($E$2:E88,$E89,$G$2:G88)</f>
        <v>4</v>
      </c>
      <c r="V89" s="48">
        <f t="shared" si="25"/>
        <v>1.243682771997884</v>
      </c>
      <c r="W89" s="48">
        <f>SUMIF('1. Data'!D:D,$E89,'1. Data'!E:E)</f>
        <v>68</v>
      </c>
      <c r="X89" s="48">
        <f>SUMIF($E$2:E88,E89,$F$2:F88)</f>
        <v>3</v>
      </c>
      <c r="Y89" s="48">
        <f t="shared" si="26"/>
        <v>0.82443913787625678</v>
      </c>
      <c r="Z89" s="92">
        <f>AVERAGE('1. Data'!E:E,$F$2:F88)</f>
        <v>1.6248896734333627</v>
      </c>
      <c r="AA89" s="92">
        <f>IF(ISERROR(AVERAGE('1. Data'!F:F,$G$2:G88)),0,AVERAGE('1. Data'!F:F,$G$2:G88))</f>
        <v>1.2591938805531038</v>
      </c>
      <c r="AB89" s="48">
        <f t="shared" si="27"/>
        <v>1.2413968627791911</v>
      </c>
      <c r="AC89" s="48">
        <f t="shared" si="28"/>
        <v>1.7011293088246919</v>
      </c>
      <c r="AD89" s="48">
        <f t="shared" si="18"/>
        <v>0.28898027009166538</v>
      </c>
      <c r="AE89" s="48">
        <f t="shared" si="29"/>
        <v>0.3587392006968767</v>
      </c>
      <c r="AF89" s="48">
        <f t="shared" si="29"/>
        <v>0.22266885915050874</v>
      </c>
      <c r="AG89" s="48">
        <f t="shared" si="29"/>
        <v>9.2140141062687683E-2</v>
      </c>
      <c r="AH89" s="48">
        <f t="shared" si="29"/>
        <v>2.8595620512813166E-2</v>
      </c>
      <c r="AI89" s="48">
        <f t="shared" si="29"/>
        <v>7.0997027187661059E-3</v>
      </c>
      <c r="AJ89" s="48">
        <f t="shared" si="29"/>
        <v>1.4689247802901907E-3</v>
      </c>
      <c r="AK89" s="48">
        <f t="shared" si="29"/>
        <v>2.6050265913012203E-4</v>
      </c>
      <c r="AL89" s="48">
        <f t="shared" si="29"/>
        <v>4.0423397973721261E-5</v>
      </c>
      <c r="AM89" s="48">
        <f t="shared" si="29"/>
        <v>5.5757199363835993E-6</v>
      </c>
      <c r="AN89" s="48">
        <f t="shared" si="29"/>
        <v>6.9216812367619964E-7</v>
      </c>
      <c r="AO89" s="48">
        <f t="shared" si="16"/>
        <v>0.18247733438471536</v>
      </c>
      <c r="AP89" s="48">
        <f t="shared" si="19"/>
        <v>0.31041754171804303</v>
      </c>
      <c r="AQ89" s="48">
        <f t="shared" si="19"/>
        <v>0.26403018909493731</v>
      </c>
      <c r="AR89" s="48">
        <f t="shared" si="19"/>
        <v>0.14971649769464113</v>
      </c>
      <c r="AS89" s="48">
        <f t="shared" si="19"/>
        <v>6.367178056073465E-2</v>
      </c>
      <c r="AT89" s="48">
        <f t="shared" si="19"/>
        <v>2.1662786411383965E-2</v>
      </c>
      <c r="AU89" s="48">
        <f t="shared" si="19"/>
        <v>6.1418668125357645E-3</v>
      </c>
      <c r="AV89" s="48">
        <f t="shared" si="19"/>
        <v>1.4925870922431832E-3</v>
      </c>
      <c r="AW89" s="48">
        <f t="shared" si="19"/>
        <v>3.1738545607353771E-4</v>
      </c>
      <c r="AX89" s="48">
        <f t="shared" si="19"/>
        <v>5.999041128015399E-5</v>
      </c>
      <c r="AY89" s="48">
        <f t="shared" si="19"/>
        <v>1.0205144687711757E-5</v>
      </c>
    </row>
    <row r="90" spans="1:51">
      <c r="A90" s="48">
        <v>89</v>
      </c>
      <c r="B90" s="48">
        <f t="shared" si="24"/>
        <v>221</v>
      </c>
      <c r="C90" s="93">
        <v>44500</v>
      </c>
      <c r="D90" t="s">
        <v>28</v>
      </c>
      <c r="E90" t="s">
        <v>23</v>
      </c>
      <c r="F90" s="48">
        <f>HLOOKUP(MAX($AD90:$AN90),$AD90:$AN$310,$B90,FALSE)</f>
        <v>1</v>
      </c>
      <c r="G90" s="48">
        <f>HLOOKUP(MAX($AN90:$AY90),$AN90:$AY$310,$B90,FALSE)</f>
        <v>1</v>
      </c>
      <c r="H90" s="48">
        <f t="shared" si="20"/>
        <v>1</v>
      </c>
      <c r="I90" s="48">
        <f t="shared" si="21"/>
        <v>1</v>
      </c>
      <c r="J90" s="48">
        <f>COUNTIF('1. Data'!C:C,$D90)</f>
        <v>136</v>
      </c>
      <c r="K90" s="48">
        <f>COUNTIF($D$2:D89,$D89)</f>
        <v>5</v>
      </c>
      <c r="L90" s="48">
        <f>SUMIF('1. Data'!C:C,D90,'1. Data'!E:E)</f>
        <v>192</v>
      </c>
      <c r="M90" s="48">
        <f>SUMIF($D$2:D89,$D90,$F$2:F89)</f>
        <v>4</v>
      </c>
      <c r="N90" s="48">
        <f t="shared" si="22"/>
        <v>0.85558311635622253</v>
      </c>
      <c r="O90" s="48">
        <f>SUMIF('1. Data'!C:C,$D90,'1. Data'!F:F)</f>
        <v>193</v>
      </c>
      <c r="P90" s="48">
        <f>SUMIF($D$2:D89,$D90,$G$2:G89)</f>
        <v>3</v>
      </c>
      <c r="Q90" s="48">
        <f t="shared" si="23"/>
        <v>1.1040040025115099</v>
      </c>
      <c r="R90" s="48">
        <f>COUNTIF('1. Data'!D:D,$E90)</f>
        <v>170</v>
      </c>
      <c r="S90" s="48">
        <f>COUNTIF($E$2:E89,$E89)</f>
        <v>5</v>
      </c>
      <c r="T90" s="48">
        <f>SUMIF('1. Data'!D:D,E90,'1. Data'!F:F)</f>
        <v>224</v>
      </c>
      <c r="U90" s="48">
        <f>SUMIF($E$2:E89,$E90,$G$2:G89)</f>
        <v>4</v>
      </c>
      <c r="V90" s="48">
        <f t="shared" si="25"/>
        <v>1.0347382120332367</v>
      </c>
      <c r="W90" s="48">
        <f>SUMIF('1. Data'!D:D,$E90,'1. Data'!E:E)</f>
        <v>316</v>
      </c>
      <c r="X90" s="48">
        <f>SUMIF($E$2:E89,E90,$F$2:F89)</f>
        <v>5</v>
      </c>
      <c r="Y90" s="48">
        <f t="shared" si="26"/>
        <v>1.1289955518775214</v>
      </c>
      <c r="Z90" s="92">
        <f>AVERAGE('1. Data'!E:E,$F$2:F89)</f>
        <v>1.6247058823529412</v>
      </c>
      <c r="AA90" s="92">
        <f>IF(ISERROR(AVERAGE('1. Data'!F:F,$G$2:G89)),0,AVERAGE('1. Data'!F:F,$G$2:G89))</f>
        <v>1.2591176470588235</v>
      </c>
      <c r="AB90" s="48">
        <f t="shared" si="27"/>
        <v>1.5693838877162711</v>
      </c>
      <c r="AC90" s="48">
        <f t="shared" si="28"/>
        <v>1.4383595004149958</v>
      </c>
      <c r="AD90" s="48">
        <f t="shared" si="18"/>
        <v>0.20817340104393933</v>
      </c>
      <c r="AE90" s="48">
        <f t="shared" si="29"/>
        <v>0.32670398144945595</v>
      </c>
      <c r="AF90" s="48">
        <f t="shared" si="29"/>
        <v>0.25636198226976592</v>
      </c>
      <c r="AG90" s="48">
        <f t="shared" si="29"/>
        <v>0.13411012146572496</v>
      </c>
      <c r="AH90" s="48">
        <f t="shared" si="29"/>
        <v>5.2617565951995196E-2</v>
      </c>
      <c r="AI90" s="48">
        <f t="shared" si="29"/>
        <v>1.6515432043181889E-2</v>
      </c>
      <c r="AJ90" s="48">
        <f t="shared" si="29"/>
        <v>4.3198421578737826E-3</v>
      </c>
      <c r="AK90" s="48">
        <f t="shared" si="29"/>
        <v>9.6849866857779917E-4</v>
      </c>
      <c r="AL90" s="48">
        <f t="shared" si="29"/>
        <v>1.8999327571758262E-4</v>
      </c>
      <c r="AM90" s="48">
        <f t="shared" si="29"/>
        <v>3.3130265076178722E-5</v>
      </c>
      <c r="AN90" s="48">
        <f t="shared" si="29"/>
        <v>5.199410420632409E-6</v>
      </c>
      <c r="AO90" s="48">
        <f t="shared" si="16"/>
        <v>0.23731675756092463</v>
      </c>
      <c r="AP90" s="48">
        <f t="shared" si="19"/>
        <v>0.34134681284543822</v>
      </c>
      <c r="AQ90" s="48">
        <f t="shared" si="19"/>
        <v>0.24548971559630786</v>
      </c>
      <c r="AR90" s="48">
        <f t="shared" si="19"/>
        <v>0.11770082156070825</v>
      </c>
      <c r="AS90" s="48">
        <f t="shared" si="19"/>
        <v>4.2324023724623731E-2</v>
      </c>
      <c r="AT90" s="48">
        <f t="shared" si="19"/>
        <v>1.2175432324020444E-2</v>
      </c>
      <c r="AU90" s="48">
        <f t="shared" si="19"/>
        <v>2.918774792485773E-3</v>
      </c>
      <c r="AV90" s="48">
        <f t="shared" si="19"/>
        <v>5.997496360491025E-4</v>
      </c>
      <c r="AW90" s="48">
        <f t="shared" si="19"/>
        <v>1.0783194836020801E-4</v>
      </c>
      <c r="AX90" s="48">
        <f t="shared" ref="AP90:AY116" si="30">_xlfn.POISSON.DIST(AX$1,$AC90,FALSE)</f>
        <v>1.7233456374684872E-5</v>
      </c>
      <c r="AY90" s="48">
        <f t="shared" si="30"/>
        <v>2.4787905701515382E-6</v>
      </c>
    </row>
    <row r="91" spans="1:51">
      <c r="A91" s="48">
        <v>90</v>
      </c>
      <c r="B91" s="48">
        <f t="shared" si="24"/>
        <v>220</v>
      </c>
      <c r="C91" s="93">
        <v>44500</v>
      </c>
      <c r="D91" t="s">
        <v>22</v>
      </c>
      <c r="E91" t="s">
        <v>15</v>
      </c>
      <c r="F91" s="48">
        <f>HLOOKUP(MAX($AD91:$AN91),$AD91:$AN$310,$B91,FALSE)</f>
        <v>1</v>
      </c>
      <c r="G91" s="48">
        <f>HLOOKUP(MAX($AN91:$AY91),$AN91:$AY$310,$B91,FALSE)</f>
        <v>0</v>
      </c>
      <c r="H91" s="48">
        <f t="shared" si="20"/>
        <v>3</v>
      </c>
      <c r="I91" s="48">
        <f t="shared" si="21"/>
        <v>0</v>
      </c>
      <c r="J91" s="48">
        <f>COUNTIF('1. Data'!C:C,$D91)</f>
        <v>184</v>
      </c>
      <c r="K91" s="48">
        <f>COUNTIF($D$2:D90,$D90)</f>
        <v>5</v>
      </c>
      <c r="L91" s="48">
        <f>SUMIF('1. Data'!C:C,D91,'1. Data'!E:E)</f>
        <v>322</v>
      </c>
      <c r="M91" s="48">
        <f>SUMIF($D$2:D90,$D91,$F$2:F90)</f>
        <v>3</v>
      </c>
      <c r="N91" s="48">
        <f t="shared" si="22"/>
        <v>1.0585122938064115</v>
      </c>
      <c r="O91" s="48">
        <f>SUMIF('1. Data'!C:C,$D91,'1. Data'!F:F)</f>
        <v>214</v>
      </c>
      <c r="P91" s="48">
        <f>SUMIF($D$2:D90,$D91,$G$2:G90)</f>
        <v>3</v>
      </c>
      <c r="Q91" s="48">
        <f t="shared" si="23"/>
        <v>0.91192243153943287</v>
      </c>
      <c r="R91" s="48">
        <f>COUNTIF('1. Data'!D:D,$E91)</f>
        <v>34</v>
      </c>
      <c r="S91" s="48">
        <f>COUNTIF($E$2:E90,$E90)</f>
        <v>5</v>
      </c>
      <c r="T91" s="48">
        <f>SUMIF('1. Data'!D:D,E91,'1. Data'!F:F)</f>
        <v>31</v>
      </c>
      <c r="U91" s="48">
        <f>SUMIF($E$2:E90,$E91,$G$2:G90)</f>
        <v>1</v>
      </c>
      <c r="V91" s="48">
        <f t="shared" si="25"/>
        <v>0.65169642750212575</v>
      </c>
      <c r="W91" s="48">
        <f>SUMIF('1. Data'!D:D,$E91,'1. Data'!E:E)</f>
        <v>56</v>
      </c>
      <c r="X91" s="48">
        <f>SUMIF($E$2:E90,E91,$F$2:F90)</f>
        <v>5</v>
      </c>
      <c r="Y91" s="48">
        <f t="shared" si="26"/>
        <v>0.96280775031906263</v>
      </c>
      <c r="Z91" s="92">
        <f>AVERAGE('1. Data'!E:E,$F$2:F90)</f>
        <v>1.6245221993531314</v>
      </c>
      <c r="AA91" s="92">
        <f>IF(ISERROR(AVERAGE('1. Data'!F:F,$G$2:G90)),0,AVERAGE('1. Data'!F:F,$G$2:G90))</f>
        <v>1.2590414583945899</v>
      </c>
      <c r="AB91" s="48">
        <f t="shared" si="27"/>
        <v>1.6556217928766952</v>
      </c>
      <c r="AC91" s="48">
        <f t="shared" si="28"/>
        <v>0.74824404639132958</v>
      </c>
      <c r="AD91" s="48">
        <f t="shared" si="18"/>
        <v>0.19097327295939368</v>
      </c>
      <c r="AE91" s="48">
        <f t="shared" si="29"/>
        <v>0.31617951256856186</v>
      </c>
      <c r="AF91" s="48">
        <f t="shared" si="29"/>
        <v>0.26173684573482103</v>
      </c>
      <c r="AG91" s="48">
        <f t="shared" si="29"/>
        <v>0.14444574193245846</v>
      </c>
      <c r="AH91" s="48">
        <f t="shared" si="29"/>
        <v>5.9786879557905334E-2</v>
      </c>
      <c r="AI91" s="48">
        <f t="shared" si="29"/>
        <v>1.9796892144832455E-2</v>
      </c>
      <c r="AJ91" s="48">
        <f t="shared" si="29"/>
        <v>5.4626943443690104E-3</v>
      </c>
      <c r="AK91" s="48">
        <f t="shared" si="29"/>
        <v>1.2920222577659434E-3</v>
      </c>
      <c r="AL91" s="48">
        <f t="shared" si="29"/>
        <v>2.673875258548807E-4</v>
      </c>
      <c r="AM91" s="48">
        <f t="shared" si="29"/>
        <v>4.9188068327635688E-5</v>
      </c>
      <c r="AN91" s="48">
        <f t="shared" si="29"/>
        <v>8.1436837872741831E-6</v>
      </c>
      <c r="AO91" s="48">
        <f t="shared" si="16"/>
        <v>0.47319673516151056</v>
      </c>
      <c r="AP91" s="48">
        <f t="shared" si="30"/>
        <v>0.35406663985641501</v>
      </c>
      <c r="AQ91" s="48">
        <f t="shared" si="30"/>
        <v>0.13246412764917279</v>
      </c>
      <c r="AR91" s="48">
        <f t="shared" si="30"/>
        <v>3.3038498291304882E-2</v>
      </c>
      <c r="AS91" s="48">
        <f t="shared" si="30"/>
        <v>6.1802149120447477E-3</v>
      </c>
      <c r="AT91" s="48">
        <f t="shared" si="30"/>
        <v>9.2486180267127972E-4</v>
      </c>
      <c r="AU91" s="48">
        <f t="shared" si="30"/>
        <v>1.1533705626392291E-4</v>
      </c>
      <c r="AV91" s="48">
        <f t="shared" si="30"/>
        <v>1.232860938254032E-5</v>
      </c>
      <c r="AW91" s="48">
        <f t="shared" si="30"/>
        <v>1.1531010713462558E-6</v>
      </c>
      <c r="AX91" s="48">
        <f t="shared" si="30"/>
        <v>9.5866779058033443E-8</v>
      </c>
      <c r="AY91" s="48">
        <f t="shared" si="30"/>
        <v>7.1731746676886422E-9</v>
      </c>
    </row>
    <row r="92" spans="1:51">
      <c r="A92" s="48">
        <v>91</v>
      </c>
      <c r="B92" s="48">
        <f t="shared" si="24"/>
        <v>219</v>
      </c>
      <c r="C92" s="93">
        <v>44505</v>
      </c>
      <c r="D92" t="s">
        <v>25</v>
      </c>
      <c r="E92" t="s">
        <v>22</v>
      </c>
      <c r="F92" s="48">
        <f>HLOOKUP(MAX($AD92:$AN92),$AD92:$AN$310,$B92,FALSE)</f>
        <v>1</v>
      </c>
      <c r="G92" s="48">
        <f>HLOOKUP(MAX($AN92:$AY92),$AN92:$AY$310,$B92,FALSE)</f>
        <v>1</v>
      </c>
      <c r="H92" s="48">
        <f t="shared" si="20"/>
        <v>1</v>
      </c>
      <c r="I92" s="48">
        <f t="shared" si="21"/>
        <v>1</v>
      </c>
      <c r="J92" s="48">
        <f>COUNTIF('1. Data'!C:C,$D92)</f>
        <v>170</v>
      </c>
      <c r="K92" s="48">
        <f>COUNTIF($D$2:D91,$D91)</f>
        <v>5</v>
      </c>
      <c r="L92" s="48">
        <f>SUMIF('1. Data'!C:C,D92,'1. Data'!E:E)</f>
        <v>254</v>
      </c>
      <c r="M92" s="48">
        <f>SUMIF($D$2:D91,$D92,$F$2:F91)</f>
        <v>4</v>
      </c>
      <c r="N92" s="48">
        <f t="shared" si="22"/>
        <v>0.90762214983713341</v>
      </c>
      <c r="O92" s="48">
        <f>SUMIF('1. Data'!C:C,$D92,'1. Data'!F:F)</f>
        <v>198</v>
      </c>
      <c r="P92" s="48">
        <f>SUMIF($D$2:D91,$D92,$G$2:G91)</f>
        <v>1</v>
      </c>
      <c r="Q92" s="48">
        <f t="shared" si="23"/>
        <v>0.90344698738907059</v>
      </c>
      <c r="R92" s="48">
        <f>COUNTIF('1. Data'!D:D,$E92)</f>
        <v>186</v>
      </c>
      <c r="S92" s="48">
        <f>COUNTIF($E$2:E91,$E91)</f>
        <v>6</v>
      </c>
      <c r="T92" s="48">
        <f>SUMIF('1. Data'!D:D,E92,'1. Data'!F:F)</f>
        <v>222</v>
      </c>
      <c r="U92" s="48">
        <f>SUMIF($E$2:E91,$E92,$G$2:G91)</f>
        <v>4</v>
      </c>
      <c r="V92" s="48">
        <f t="shared" si="25"/>
        <v>0.93517923867351693</v>
      </c>
      <c r="W92" s="48">
        <f>SUMIF('1. Data'!D:D,$E92,'1. Data'!E:E)</f>
        <v>299</v>
      </c>
      <c r="X92" s="48">
        <f>SUMIF($E$2:E91,E92,$F$2:F91)</f>
        <v>4</v>
      </c>
      <c r="Y92" s="48">
        <f t="shared" si="26"/>
        <v>0.97154926710097711</v>
      </c>
      <c r="Z92" s="92">
        <f>AVERAGE('1. Data'!E:E,$F$2:F91)</f>
        <v>1.6243386243386244</v>
      </c>
      <c r="AA92" s="92">
        <f>IF(ISERROR(AVERAGE('1. Data'!F:F,$G$2:G91)),0,AVERAGE('1. Data'!F:F,$G$2:G91))</f>
        <v>1.258671369782481</v>
      </c>
      <c r="AB92" s="48">
        <f t="shared" si="27"/>
        <v>1.4323412052117261</v>
      </c>
      <c r="AC92" s="48">
        <f t="shared" si="28"/>
        <v>1.0634323914058852</v>
      </c>
      <c r="AD92" s="48">
        <f t="shared" si="18"/>
        <v>0.23874930629129296</v>
      </c>
      <c r="AE92" s="48">
        <f t="shared" si="29"/>
        <v>0.34197046911673412</v>
      </c>
      <c r="AF92" s="48">
        <f t="shared" si="29"/>
        <v>0.24490919694074123</v>
      </c>
      <c r="AG92" s="48">
        <f t="shared" si="29"/>
        <v>0.11693117810451241</v>
      </c>
      <c r="AH92" s="48">
        <f t="shared" si="29"/>
        <v>4.1871336143261079E-2</v>
      </c>
      <c r="AI92" s="48">
        <f t="shared" si="29"/>
        <v>1.1994808015052772E-2</v>
      </c>
      <c r="AJ92" s="48">
        <f t="shared" si="29"/>
        <v>2.8634429614273235E-3</v>
      </c>
      <c r="AK92" s="48">
        <f t="shared" si="29"/>
        <v>5.8591819177512307E-4</v>
      </c>
      <c r="AL92" s="48">
        <f t="shared" si="29"/>
        <v>1.0490434612033176E-4</v>
      </c>
      <c r="AM92" s="48">
        <f t="shared" si="29"/>
        <v>1.6695424172660411E-5</v>
      </c>
      <c r="AN92" s="48">
        <f t="shared" si="29"/>
        <v>2.3913543980989399E-6</v>
      </c>
      <c r="AO92" s="48">
        <f t="shared" si="16"/>
        <v>0.34526867690294677</v>
      </c>
      <c r="AP92" s="48">
        <f t="shared" si="30"/>
        <v>0.36716989475644657</v>
      </c>
      <c r="AQ92" s="48">
        <f t="shared" si="30"/>
        <v>0.19523017961654754</v>
      </c>
      <c r="AR92" s="48">
        <f t="shared" si="30"/>
        <v>6.9204698928075237E-2</v>
      </c>
      <c r="AS92" s="48">
        <f t="shared" si="30"/>
        <v>1.8398629619401835E-2</v>
      </c>
      <c r="AT92" s="48">
        <f t="shared" si="30"/>
        <v>3.9131397389503293E-3</v>
      </c>
      <c r="AU92" s="48">
        <f t="shared" si="30"/>
        <v>6.9355992508289143E-4</v>
      </c>
      <c r="AV92" s="48">
        <f t="shared" si="30"/>
        <v>1.0536486995916959E-4</v>
      </c>
      <c r="AW92" s="48">
        <f t="shared" si="30"/>
        <v>1.4006051953856173E-5</v>
      </c>
      <c r="AX92" s="48">
        <f t="shared" si="30"/>
        <v>1.6549432581604842E-6</v>
      </c>
      <c r="AY92" s="48">
        <f t="shared" si="30"/>
        <v>1.759920266666649E-7</v>
      </c>
    </row>
    <row r="93" spans="1:51">
      <c r="A93" s="48">
        <v>92</v>
      </c>
      <c r="B93" s="48">
        <f t="shared" si="24"/>
        <v>218</v>
      </c>
      <c r="C93" s="93">
        <v>44506</v>
      </c>
      <c r="D93" t="s">
        <v>6</v>
      </c>
      <c r="E93" t="s">
        <v>26</v>
      </c>
      <c r="F93" s="48">
        <f>HLOOKUP(MAX($AD93:$AN93),$AD93:$AN$310,$B93,FALSE)</f>
        <v>3</v>
      </c>
      <c r="G93" s="48">
        <f>HLOOKUP(MAX($AN93:$AY93),$AN93:$AY$310,$B93,FALSE)</f>
        <v>0</v>
      </c>
      <c r="H93" s="48">
        <f t="shared" si="20"/>
        <v>3</v>
      </c>
      <c r="I93" s="48">
        <f t="shared" si="21"/>
        <v>0</v>
      </c>
      <c r="J93" s="48">
        <f>COUNTIF('1. Data'!C:C,$D93)</f>
        <v>183</v>
      </c>
      <c r="K93" s="48">
        <f>COUNTIF($D$2:D92,$D92)</f>
        <v>6</v>
      </c>
      <c r="L93" s="48">
        <f>SUMIF('1. Data'!C:C,D93,'1. Data'!E:E)</f>
        <v>528</v>
      </c>
      <c r="M93" s="48">
        <f>SUMIF($D$2:D92,$D93,$F$2:F92)</f>
        <v>12</v>
      </c>
      <c r="N93" s="48">
        <f t="shared" si="22"/>
        <v>1.7591563493499445</v>
      </c>
      <c r="O93" s="48">
        <f>SUMIF('1. Data'!C:C,$D93,'1. Data'!F:F)</f>
        <v>132</v>
      </c>
      <c r="P93" s="48">
        <f>SUMIF($D$2:D92,$D93,$G$2:G92)</f>
        <v>0</v>
      </c>
      <c r="Q93" s="48">
        <f t="shared" si="23"/>
        <v>0.5549144087551745</v>
      </c>
      <c r="R93" s="48">
        <f>COUNTIF('1. Data'!D:D,$E93)</f>
        <v>152</v>
      </c>
      <c r="S93" s="48">
        <f>COUNTIF($E$2:E92,$E92)</f>
        <v>6</v>
      </c>
      <c r="T93" s="48">
        <f>SUMIF('1. Data'!D:D,E93,'1. Data'!F:F)</f>
        <v>159</v>
      </c>
      <c r="U93" s="48">
        <f>SUMIF($E$2:E92,$E93,$G$2:G92)</f>
        <v>4</v>
      </c>
      <c r="V93" s="48">
        <f t="shared" si="25"/>
        <v>0.81968010119489165</v>
      </c>
      <c r="W93" s="48">
        <f>SUMIF('1. Data'!D:D,$E93,'1. Data'!E:E)</f>
        <v>285</v>
      </c>
      <c r="X93" s="48">
        <f>SUMIF($E$2:E92,E93,$F$2:F92)</f>
        <v>6</v>
      </c>
      <c r="Y93" s="48">
        <f t="shared" si="26"/>
        <v>1.1339878112739989</v>
      </c>
      <c r="Z93" s="92">
        <f>AVERAGE('1. Data'!E:E,$F$2:F92)</f>
        <v>1.6241551572142228</v>
      </c>
      <c r="AA93" s="92">
        <f>IF(ISERROR(AVERAGE('1. Data'!F:F,$G$2:G92)),0,AVERAGE('1. Data'!F:F,$G$2:G92))</f>
        <v>1.2585953570379078</v>
      </c>
      <c r="AB93" s="48">
        <f t="shared" si="27"/>
        <v>3.2399651750685683</v>
      </c>
      <c r="AC93" s="48">
        <f t="shared" si="28"/>
        <v>0.572474991310718</v>
      </c>
      <c r="AD93" s="48">
        <f t="shared" si="18"/>
        <v>3.9165259002697281E-2</v>
      </c>
      <c r="AE93" s="48">
        <f t="shared" si="29"/>
        <v>0.12689407524127994</v>
      </c>
      <c r="AF93" s="48">
        <f t="shared" si="29"/>
        <v>0.2055661923521388</v>
      </c>
      <c r="AG93" s="48">
        <f t="shared" si="29"/>
        <v>0.22200910146412547</v>
      </c>
      <c r="AH93" s="48">
        <f t="shared" si="29"/>
        <v>0.17982543932300771</v>
      </c>
      <c r="AI93" s="48">
        <f t="shared" si="29"/>
        <v>0.11652563219959014</v>
      </c>
      <c r="AJ93" s="48">
        <f t="shared" si="29"/>
        <v>6.2923165054920127E-2</v>
      </c>
      <c r="AK93" s="48">
        <f t="shared" si="29"/>
        <v>2.9124123354718992E-2</v>
      </c>
      <c r="AL93" s="48">
        <f t="shared" si="29"/>
        <v>1.1795143177961315E-2</v>
      </c>
      <c r="AM93" s="48">
        <f t="shared" si="29"/>
        <v>4.2462059035046906E-3</v>
      </c>
      <c r="AN93" s="48">
        <f t="shared" si="29"/>
        <v>1.3757559253525804E-3</v>
      </c>
      <c r="AO93" s="48">
        <f t="shared" si="16"/>
        <v>0.56412749881090396</v>
      </c>
      <c r="AP93" s="48">
        <f t="shared" si="30"/>
        <v>0.32294888497990931</v>
      </c>
      <c r="AQ93" s="48">
        <f t="shared" si="30"/>
        <v>9.2440080061339802E-2</v>
      </c>
      <c r="AR93" s="48">
        <f t="shared" si="30"/>
        <v>1.7639878009959194E-2</v>
      </c>
      <c r="AS93" s="48">
        <f t="shared" si="30"/>
        <v>2.5245972526183784E-3</v>
      </c>
      <c r="AT93" s="48">
        <f t="shared" si="30"/>
        <v>2.890537580511538E-4</v>
      </c>
      <c r="AU93" s="48">
        <f t="shared" si="30"/>
        <v>2.7579341271444103E-5</v>
      </c>
      <c r="AV93" s="48">
        <f t="shared" si="30"/>
        <v>2.2554975935321877E-6</v>
      </c>
      <c r="AW93" s="48">
        <f t="shared" si="30"/>
        <v>1.6140199565733496E-7</v>
      </c>
      <c r="AX93" s="48">
        <f t="shared" si="30"/>
        <v>1.0266511784607274E-8</v>
      </c>
      <c r="AY93" s="48">
        <f t="shared" si="30"/>
        <v>5.8773212446844252E-10</v>
      </c>
    </row>
    <row r="94" spans="1:51">
      <c r="A94" s="48">
        <v>93</v>
      </c>
      <c r="B94" s="48">
        <f t="shared" si="24"/>
        <v>217</v>
      </c>
      <c r="C94" s="93">
        <v>44506</v>
      </c>
      <c r="D94" t="s">
        <v>10</v>
      </c>
      <c r="E94" t="s">
        <v>28</v>
      </c>
      <c r="F94" s="48">
        <f>HLOOKUP(MAX($AD94:$AN94),$AD94:$AN$310,$B94,FALSE)</f>
        <v>1</v>
      </c>
      <c r="G94" s="48">
        <f>HLOOKUP(MAX($AN94:$AY94),$AN94:$AY$310,$B94,FALSE)</f>
        <v>1</v>
      </c>
      <c r="H94" s="48">
        <f t="shared" si="20"/>
        <v>1</v>
      </c>
      <c r="I94" s="48">
        <f t="shared" si="21"/>
        <v>1</v>
      </c>
      <c r="J94" s="48">
        <f>COUNTIF('1. Data'!C:C,$D94)</f>
        <v>184</v>
      </c>
      <c r="K94" s="48">
        <f>COUNTIF($D$2:D93,$D93)</f>
        <v>6</v>
      </c>
      <c r="L94" s="48">
        <f>SUMIF('1. Data'!C:C,D94,'1. Data'!E:E)</f>
        <v>347</v>
      </c>
      <c r="M94" s="48">
        <f>SUMIF($D$2:D93,$D94,$F$2:F93)</f>
        <v>6</v>
      </c>
      <c r="N94" s="48">
        <f t="shared" si="22"/>
        <v>1.1436299609783953</v>
      </c>
      <c r="O94" s="48">
        <f>SUMIF('1. Data'!C:C,$D94,'1. Data'!F:F)</f>
        <v>250</v>
      </c>
      <c r="P94" s="48">
        <f>SUMIF($D$2:D93,$D94,$G$2:G93)</f>
        <v>4</v>
      </c>
      <c r="Q94" s="48">
        <f t="shared" si="23"/>
        <v>1.0624820280914755</v>
      </c>
      <c r="R94" s="48">
        <f>COUNTIF('1. Data'!D:D,$E94)</f>
        <v>136</v>
      </c>
      <c r="S94" s="48">
        <f>COUNTIF($E$2:E93,$E93)</f>
        <v>6</v>
      </c>
      <c r="T94" s="48">
        <f>SUMIF('1. Data'!D:D,E94,'1. Data'!F:F)</f>
        <v>138</v>
      </c>
      <c r="U94" s="48">
        <f>SUMIF($E$2:E93,$E94,$G$2:G93)</f>
        <v>2</v>
      </c>
      <c r="V94" s="48">
        <f t="shared" si="25"/>
        <v>0.78357607705537446</v>
      </c>
      <c r="W94" s="48">
        <f>SUMIF('1. Data'!D:D,$E94,'1. Data'!E:E)</f>
        <v>217</v>
      </c>
      <c r="X94" s="48">
        <f>SUMIF($E$2:E93,E94,$F$2:F93)</f>
        <v>5</v>
      </c>
      <c r="Y94" s="48">
        <f t="shared" si="26"/>
        <v>0.96234113542011557</v>
      </c>
      <c r="Z94" s="92">
        <f>AVERAGE('1. Data'!E:E,$F$2:F93)</f>
        <v>1.6245593419506463</v>
      </c>
      <c r="AA94" s="92">
        <f>IF(ISERROR(AVERAGE('1. Data'!F:F,$G$2:G93)),0,AVERAGE('1. Data'!F:F,$G$2:G93))</f>
        <v>1.2582256169212691</v>
      </c>
      <c r="AB94" s="48">
        <f t="shared" si="27"/>
        <v>1.7879285305436885</v>
      </c>
      <c r="AC94" s="48">
        <f t="shared" si="28"/>
        <v>1.0475174924845534</v>
      </c>
      <c r="AD94" s="48">
        <f t="shared" si="18"/>
        <v>0.1673063810182473</v>
      </c>
      <c r="AE94" s="48">
        <f t="shared" si="29"/>
        <v>0.29913185196453734</v>
      </c>
      <c r="AF94" s="48">
        <f t="shared" si="29"/>
        <v>0.26741318626088378</v>
      </c>
      <c r="AG94" s="48">
        <f t="shared" si="29"/>
        <v>0.15937188838647584</v>
      </c>
      <c r="AH94" s="48">
        <f t="shared" si="29"/>
        <v>7.1236386553201136E-2</v>
      </c>
      <c r="AI94" s="48">
        <f t="shared" si="29"/>
        <v>2.5473113586261417E-2</v>
      </c>
      <c r="AJ94" s="48">
        <f t="shared" si="29"/>
        <v>7.5906844237761473E-3</v>
      </c>
      <c r="AK94" s="48">
        <f t="shared" si="29"/>
        <v>1.9388001782318493E-3</v>
      </c>
      <c r="AL94" s="48">
        <f t="shared" si="29"/>
        <v>4.3330451921048908E-4</v>
      </c>
      <c r="AM94" s="48">
        <f t="shared" si="29"/>
        <v>8.6079723589994441E-5</v>
      </c>
      <c r="AN94" s="48">
        <f t="shared" si="29"/>
        <v>1.5390439370786529E-5</v>
      </c>
      <c r="AO94" s="48">
        <f t="shared" si="16"/>
        <v>0.3508075514019196</v>
      </c>
      <c r="AP94" s="48">
        <f t="shared" si="30"/>
        <v>0.36747704658918484</v>
      </c>
      <c r="AQ94" s="48">
        <f t="shared" si="30"/>
        <v>0.19246931719436616</v>
      </c>
      <c r="AR94" s="48">
        <f t="shared" si="30"/>
        <v>6.7204992175885533E-2</v>
      </c>
      <c r="AS94" s="48">
        <f t="shared" si="30"/>
        <v>1.7599601221631907E-2</v>
      </c>
      <c r="AT94" s="48">
        <f t="shared" si="30"/>
        <v>3.687178028082389E-3</v>
      </c>
      <c r="AU94" s="48">
        <f t="shared" si="30"/>
        <v>6.4373058038683377E-4</v>
      </c>
      <c r="AV94" s="48">
        <f t="shared" si="30"/>
        <v>9.6331291914634781E-5</v>
      </c>
      <c r="AW94" s="48">
        <f t="shared" si="30"/>
        <v>1.2613589169276921E-5</v>
      </c>
      <c r="AX94" s="48">
        <f t="shared" si="30"/>
        <v>1.4681061442034772E-6</v>
      </c>
      <c r="AY94" s="48">
        <f t="shared" si="30"/>
        <v>1.537866866877191E-7</v>
      </c>
    </row>
    <row r="95" spans="1:51">
      <c r="A95" s="48">
        <v>94</v>
      </c>
      <c r="B95" s="48">
        <f t="shared" si="24"/>
        <v>216</v>
      </c>
      <c r="C95" s="93">
        <v>44506</v>
      </c>
      <c r="D95" t="s">
        <v>23</v>
      </c>
      <c r="E95" t="s">
        <v>18</v>
      </c>
      <c r="F95" s="48">
        <f>HLOOKUP(MAX($AD95:$AN95),$AD95:$AN$310,$B95,FALSE)</f>
        <v>1</v>
      </c>
      <c r="G95" s="48">
        <f>HLOOKUP(MAX($AN95:$AY95),$AN95:$AY$310,$B95,FALSE)</f>
        <v>0</v>
      </c>
      <c r="H95" s="48">
        <f t="shared" si="20"/>
        <v>3</v>
      </c>
      <c r="I95" s="48">
        <f t="shared" si="21"/>
        <v>0</v>
      </c>
      <c r="J95" s="48">
        <f>COUNTIF('1. Data'!C:C,$D95)</f>
        <v>169</v>
      </c>
      <c r="K95" s="48">
        <f>COUNTIF($D$2:D94,$D94)</f>
        <v>6</v>
      </c>
      <c r="L95" s="48">
        <f>SUMIF('1. Data'!C:C,D95,'1. Data'!E:E)</f>
        <v>260</v>
      </c>
      <c r="M95" s="48">
        <f>SUMIF($D$2:D94,$D95,$F$2:F94)</f>
        <v>4</v>
      </c>
      <c r="N95" s="48">
        <f t="shared" si="22"/>
        <v>0.92870831934292442</v>
      </c>
      <c r="O95" s="48">
        <f>SUMIF('1. Data'!C:C,$D95,'1. Data'!F:F)</f>
        <v>232</v>
      </c>
      <c r="P95" s="48">
        <f>SUMIF($D$2:D94,$D95,$G$2:G94)</f>
        <v>3</v>
      </c>
      <c r="Q95" s="48">
        <f t="shared" si="23"/>
        <v>1.0673269307723088</v>
      </c>
      <c r="R95" s="48">
        <f>COUNTIF('1. Data'!D:D,$E95)</f>
        <v>17</v>
      </c>
      <c r="S95" s="48">
        <f>COUNTIF($E$2:E94,$E94)</f>
        <v>6</v>
      </c>
      <c r="T95" s="48">
        <f>SUMIF('1. Data'!D:D,E95,'1. Data'!F:F)</f>
        <v>13</v>
      </c>
      <c r="U95" s="48">
        <f>SUMIF($E$2:E94,$E95,$G$2:G94)</f>
        <v>1</v>
      </c>
      <c r="V95" s="48">
        <f t="shared" si="25"/>
        <v>0.48380221653878946</v>
      </c>
      <c r="W95" s="48">
        <f>SUMIF('1. Data'!D:D,$E95,'1. Data'!E:E)</f>
        <v>30</v>
      </c>
      <c r="X95" s="48">
        <f>SUMIF($E$2:E94,E95,$F$2:F94)</f>
        <v>2</v>
      </c>
      <c r="Y95" s="48">
        <f t="shared" si="26"/>
        <v>0.85651623654815157</v>
      </c>
      <c r="Z95" s="92">
        <f>AVERAGE('1. Data'!E:E,$F$2:F94)</f>
        <v>1.6243759177679882</v>
      </c>
      <c r="AA95" s="92">
        <f>IF(ISERROR(AVERAGE('1. Data'!F:F,$G$2:G94)),0,AVERAGE('1. Data'!F:F,$G$2:G94))</f>
        <v>1.2581497797356829</v>
      </c>
      <c r="AB95" s="48">
        <f t="shared" si="27"/>
        <v>1.2921159225640688</v>
      </c>
      <c r="AC95" s="48">
        <f t="shared" si="28"/>
        <v>0.6496772622092315</v>
      </c>
      <c r="AD95" s="48">
        <f t="shared" si="18"/>
        <v>0.27468894720550135</v>
      </c>
      <c r="AE95" s="48">
        <f t="shared" si="29"/>
        <v>0.35492996243658914</v>
      </c>
      <c r="AF95" s="48">
        <f t="shared" si="29"/>
        <v>0.22930532792969188</v>
      </c>
      <c r="AG95" s="48">
        <f t="shared" si="29"/>
        <v>9.876302178224336E-2</v>
      </c>
      <c r="AH95" s="48">
        <f t="shared" si="29"/>
        <v>3.1903318251344667E-2</v>
      </c>
      <c r="AI95" s="48">
        <f t="shared" si="29"/>
        <v>8.2445570990382581E-3</v>
      </c>
      <c r="AJ95" s="48">
        <f t="shared" si="29"/>
        <v>1.7754872503593249E-3</v>
      </c>
      <c r="AK95" s="48">
        <f t="shared" si="29"/>
        <v>3.2773362092839792E-4</v>
      </c>
      <c r="AL95" s="48">
        <f t="shared" si="29"/>
        <v>5.29337287451449E-5</v>
      </c>
      <c r="AM95" s="48">
        <f t="shared" si="29"/>
        <v>7.5996126391432263E-6</v>
      </c>
      <c r="AN95" s="48">
        <f t="shared" si="29"/>
        <v>9.8195804963561421E-7</v>
      </c>
      <c r="AO95" s="48">
        <f t="shared" si="16"/>
        <v>0.52221428785267399</v>
      </c>
      <c r="AP95" s="48">
        <f t="shared" si="30"/>
        <v>0.33927074881866875</v>
      </c>
      <c r="AQ95" s="48">
        <f t="shared" si="30"/>
        <v>0.11020824562009428</v>
      </c>
      <c r="AR95" s="48">
        <f t="shared" si="30"/>
        <v>2.3866597095781799E-2</v>
      </c>
      <c r="AS95" s="48">
        <f t="shared" si="30"/>
        <v>3.8763963648595777E-3</v>
      </c>
      <c r="AT95" s="48">
        <f t="shared" si="30"/>
        <v>5.0368131551195778E-4</v>
      </c>
      <c r="AU95" s="48">
        <f t="shared" si="30"/>
        <v>5.4538383014625453E-5</v>
      </c>
      <c r="AV95" s="48">
        <f t="shared" si="30"/>
        <v>5.0617639088943392E-6</v>
      </c>
      <c r="AW95" s="48">
        <f t="shared" si="30"/>
        <v>4.1106411478499495E-7</v>
      </c>
      <c r="AX95" s="48">
        <f t="shared" si="30"/>
        <v>2.9673223187330788E-8</v>
      </c>
      <c r="AY95" s="48">
        <f t="shared" si="30"/>
        <v>1.9278018401268538E-9</v>
      </c>
    </row>
    <row r="96" spans="1:51">
      <c r="A96" s="48">
        <v>95</v>
      </c>
      <c r="B96" s="48">
        <f t="shared" si="24"/>
        <v>215</v>
      </c>
      <c r="C96" s="93">
        <v>44506</v>
      </c>
      <c r="D96" t="s">
        <v>15</v>
      </c>
      <c r="E96" t="s">
        <v>17</v>
      </c>
      <c r="F96" s="48">
        <f>HLOOKUP(MAX($AD96:$AN96),$AD96:$AN$310,$B96,FALSE)</f>
        <v>1</v>
      </c>
      <c r="G96" s="48">
        <f>HLOOKUP(MAX($AN96:$AY96),$AN96:$AY$310,$B96,FALSE)</f>
        <v>1</v>
      </c>
      <c r="H96" s="48">
        <f t="shared" si="20"/>
        <v>1</v>
      </c>
      <c r="I96" s="48">
        <f t="shared" si="21"/>
        <v>1</v>
      </c>
      <c r="J96" s="48">
        <f>COUNTIF('1. Data'!C:C,$D96)</f>
        <v>34</v>
      </c>
      <c r="K96" s="48">
        <f>COUNTIF($D$2:D95,$D95)</f>
        <v>6</v>
      </c>
      <c r="L96" s="48">
        <f>SUMIF('1. Data'!C:C,D96,'1. Data'!E:E)</f>
        <v>41</v>
      </c>
      <c r="M96" s="48">
        <f>SUMIF($D$2:D95,$D96,$F$2:F95)</f>
        <v>4</v>
      </c>
      <c r="N96" s="48">
        <f t="shared" si="22"/>
        <v>0.69265184381778744</v>
      </c>
      <c r="O96" s="48">
        <f>SUMIF('1. Data'!C:C,$D96,'1. Data'!F:F)</f>
        <v>63</v>
      </c>
      <c r="P96" s="48">
        <f>SUMIF($D$2:D95,$D96,$G$2:G95)</f>
        <v>4</v>
      </c>
      <c r="Q96" s="48">
        <f t="shared" si="23"/>
        <v>1.3317110177404294</v>
      </c>
      <c r="R96" s="48">
        <f>COUNTIF('1. Data'!D:D,$E96)</f>
        <v>186</v>
      </c>
      <c r="S96" s="48">
        <f>COUNTIF($E$2:E95,$E95)</f>
        <v>5</v>
      </c>
      <c r="T96" s="48">
        <f>SUMIF('1. Data'!D:D,E96,'1. Data'!F:F)</f>
        <v>276</v>
      </c>
      <c r="U96" s="48">
        <f>SUMIF($E$2:E95,$E96,$G$2:G95)</f>
        <v>4</v>
      </c>
      <c r="V96" s="48">
        <f t="shared" si="25"/>
        <v>1.1655203093453785</v>
      </c>
      <c r="W96" s="48">
        <f>SUMIF('1. Data'!D:D,$E96,'1. Data'!E:E)</f>
        <v>331</v>
      </c>
      <c r="X96" s="48">
        <f>SUMIF($E$2:E95,E96,$F$2:F95)</f>
        <v>7</v>
      </c>
      <c r="Y96" s="48">
        <f t="shared" si="26"/>
        <v>1.0895465885301321</v>
      </c>
      <c r="Z96" s="92">
        <f>AVERAGE('1. Data'!E:E,$F$2:F95)</f>
        <v>1.624192601291838</v>
      </c>
      <c r="AA96" s="92">
        <f>IF(ISERROR(AVERAGE('1. Data'!F:F,$G$2:G95)),0,AVERAGE('1. Data'!F:F,$G$2:G95))</f>
        <v>1.25778038755138</v>
      </c>
      <c r="AB96" s="48">
        <f t="shared" si="27"/>
        <v>1.2257399120963985</v>
      </c>
      <c r="AC96" s="48">
        <f t="shared" si="28"/>
        <v>1.9522465181535089</v>
      </c>
      <c r="AD96" s="48">
        <f t="shared" si="18"/>
        <v>0.29354042583957529</v>
      </c>
      <c r="AE96" s="48">
        <f t="shared" si="29"/>
        <v>0.35980421576534038</v>
      </c>
      <c r="AF96" s="48">
        <f t="shared" si="29"/>
        <v>0.22051319390206103</v>
      </c>
      <c r="AG96" s="48">
        <f t="shared" si="29"/>
        <v>9.0097274303202829E-2</v>
      </c>
      <c r="AH96" s="48">
        <f t="shared" si="29"/>
        <v>2.7608956271133227E-2</v>
      </c>
      <c r="AI96" s="48">
        <f t="shared" si="29"/>
        <v>6.7682799265704301E-3</v>
      </c>
      <c r="AJ96" s="48">
        <f t="shared" si="29"/>
        <v>1.3826918070397095E-3</v>
      </c>
      <c r="AK96" s="48">
        <f t="shared" si="29"/>
        <v>2.4211721914532355E-4</v>
      </c>
      <c r="AL96" s="48">
        <f t="shared" si="29"/>
        <v>3.7096592364026664E-5</v>
      </c>
      <c r="AM96" s="48">
        <f t="shared" si="29"/>
        <v>5.0523082070397814E-6</v>
      </c>
      <c r="AN96" s="48">
        <f t="shared" si="29"/>
        <v>6.1928158175808235E-7</v>
      </c>
      <c r="AO96" s="48">
        <f t="shared" si="16"/>
        <v>0.14195480905073435</v>
      </c>
      <c r="AP96" s="48">
        <f t="shared" si="30"/>
        <v>0.27713078170444239</v>
      </c>
      <c r="AQ96" s="48">
        <f t="shared" si="30"/>
        <v>0.27051380182782891</v>
      </c>
      <c r="AR96" s="48">
        <f t="shared" si="30"/>
        <v>0.17603654257694909</v>
      </c>
      <c r="AS96" s="48">
        <f t="shared" si="30"/>
        <v>8.5916681828407698E-2</v>
      </c>
      <c r="AT96" s="48">
        <f t="shared" si="30"/>
        <v>3.3546108590162355E-2</v>
      </c>
      <c r="AU96" s="48">
        <f t="shared" si="30"/>
        <v>1.0915045615457329E-2</v>
      </c>
      <c r="AV96" s="48">
        <f t="shared" si="30"/>
        <v>3.0441228283233294E-3</v>
      </c>
      <c r="AW96" s="48">
        <f t="shared" si="30"/>
        <v>7.4285977405322821E-4</v>
      </c>
      <c r="AX96" s="48">
        <f t="shared" si="30"/>
        <v>1.6113837859685736E-4</v>
      </c>
      <c r="AY96" s="48">
        <f t="shared" si="30"/>
        <v>3.1458183855661696E-5</v>
      </c>
    </row>
    <row r="97" spans="1:51">
      <c r="A97" s="48">
        <v>96</v>
      </c>
      <c r="B97" s="48">
        <f t="shared" si="24"/>
        <v>214</v>
      </c>
      <c r="C97" s="93">
        <v>44506</v>
      </c>
      <c r="D97" t="s">
        <v>35</v>
      </c>
      <c r="E97" t="s">
        <v>13</v>
      </c>
      <c r="F97" s="48">
        <f>HLOOKUP(MAX($AD97:$AN97),$AD97:$AN$310,$B97,FALSE)</f>
        <v>1</v>
      </c>
      <c r="G97" s="48">
        <f>HLOOKUP(MAX($AN97:$AY97),$AN97:$AY$310,$B97,FALSE)</f>
        <v>1</v>
      </c>
      <c r="H97" s="48">
        <f t="shared" si="20"/>
        <v>1</v>
      </c>
      <c r="I97" s="48">
        <f t="shared" si="21"/>
        <v>1</v>
      </c>
      <c r="J97" s="48">
        <f>COUNTIF('1. Data'!C:C,$D97)</f>
        <v>47</v>
      </c>
      <c r="K97" s="48">
        <f>COUNTIF($D$2:D96,$D96)</f>
        <v>5</v>
      </c>
      <c r="L97" s="48">
        <f>SUMIF('1. Data'!C:C,D97,'1. Data'!E:E)</f>
        <v>94</v>
      </c>
      <c r="M97" s="48">
        <f>SUMIF($D$2:D96,$D97,$F$2:F96)</f>
        <v>6</v>
      </c>
      <c r="N97" s="48">
        <f t="shared" si="22"/>
        <v>1.1841538183486493</v>
      </c>
      <c r="O97" s="48">
        <f>SUMIF('1. Data'!C:C,$D97,'1. Data'!F:F)</f>
        <v>49</v>
      </c>
      <c r="P97" s="48">
        <f>SUMIF($D$2:D96,$D97,$G$2:G96)</f>
        <v>2</v>
      </c>
      <c r="Q97" s="48">
        <f t="shared" si="23"/>
        <v>0.77980881428956106</v>
      </c>
      <c r="R97" s="48">
        <f>COUNTIF('1. Data'!D:D,$E97)</f>
        <v>178</v>
      </c>
      <c r="S97" s="48">
        <f>COUNTIF($E$2:E96,$E96)</f>
        <v>6</v>
      </c>
      <c r="T97" s="48">
        <f>SUMIF('1. Data'!D:D,E97,'1. Data'!F:F)</f>
        <v>322</v>
      </c>
      <c r="U97" s="48">
        <f>SUMIF($E$2:E96,$E97,$G$2:G96)</f>
        <v>4</v>
      </c>
      <c r="V97" s="48">
        <f t="shared" si="25"/>
        <v>1.4087083354472123</v>
      </c>
      <c r="W97" s="48">
        <f>SUMIF('1. Data'!D:D,$E97,'1. Data'!E:E)</f>
        <v>232</v>
      </c>
      <c r="X97" s="48">
        <f>SUMIF($E$2:E96,E97,$F$2:F96)</f>
        <v>3</v>
      </c>
      <c r="Y97" s="48">
        <f t="shared" si="26"/>
        <v>0.78643259022937473</v>
      </c>
      <c r="Z97" s="92">
        <f>AVERAGE('1. Data'!E:E,$F$2:F96)</f>
        <v>1.6240093924273555</v>
      </c>
      <c r="AA97" s="92">
        <f>IF(ISERROR(AVERAGE('1. Data'!F:F,$G$2:G96)),0,AVERAGE('1. Data'!F:F,$G$2:G96))</f>
        <v>1.2577047255650131</v>
      </c>
      <c r="AB97" s="48">
        <f t="shared" si="27"/>
        <v>1.5123703658257206</v>
      </c>
      <c r="AC97" s="48">
        <f t="shared" si="28"/>
        <v>1.381617790534766</v>
      </c>
      <c r="AD97" s="48">
        <f t="shared" si="18"/>
        <v>0.22038696061317134</v>
      </c>
      <c r="AE97" s="48">
        <f t="shared" si="29"/>
        <v>0.33330670824576059</v>
      </c>
      <c r="AF97" s="48">
        <f t="shared" si="29"/>
        <v>0.25204159414090394</v>
      </c>
      <c r="AG97" s="48">
        <f t="shared" si="29"/>
        <v>0.12706007931139218</v>
      </c>
      <c r="AH97" s="48">
        <f t="shared" si="29"/>
        <v>4.8040474657503843E-2</v>
      </c>
      <c r="AI97" s="48">
        <f t="shared" si="29"/>
        <v>1.4530998046442062E-2</v>
      </c>
      <c r="AJ97" s="48">
        <f t="shared" si="29"/>
        <v>3.6627084718850677E-3</v>
      </c>
      <c r="AK97" s="48">
        <f t="shared" si="29"/>
        <v>7.9133882164825523E-4</v>
      </c>
      <c r="AL97" s="48">
        <f t="shared" si="29"/>
        <v>1.4959967289853346E-4</v>
      </c>
      <c r="AM97" s="48">
        <f t="shared" si="29"/>
        <v>2.5138901336551415E-5</v>
      </c>
      <c r="AN97" s="48">
        <f t="shared" si="29"/>
        <v>3.8019329410816975E-6</v>
      </c>
      <c r="AO97" s="48">
        <f t="shared" si="16"/>
        <v>0.25117188070190877</v>
      </c>
      <c r="AP97" s="48">
        <f t="shared" si="30"/>
        <v>0.347023538859833</v>
      </c>
      <c r="AQ97" s="48">
        <f t="shared" si="30"/>
        <v>0.23972694751153906</v>
      </c>
      <c r="AR97" s="48">
        <f t="shared" si="30"/>
        <v>0.11040367185084544</v>
      </c>
      <c r="AS97" s="48">
        <f t="shared" si="30"/>
        <v>3.8133919292372608E-2</v>
      </c>
      <c r="AT97" s="48">
        <f t="shared" si="30"/>
        <v>1.0537300263431781E-2</v>
      </c>
      <c r="AU97" s="48">
        <f t="shared" si="30"/>
        <v>2.4264202513606709E-3</v>
      </c>
      <c r="AV97" s="48">
        <f t="shared" si="30"/>
        <v>4.7891219808482037E-4</v>
      </c>
      <c r="AW97" s="48">
        <f t="shared" si="30"/>
        <v>8.2709201622262272E-5</v>
      </c>
      <c r="AX97" s="48">
        <f t="shared" si="30"/>
        <v>1.2696944933582705E-5</v>
      </c>
      <c r="AY97" s="48">
        <f t="shared" si="30"/>
        <v>1.7542325005678162E-6</v>
      </c>
    </row>
    <row r="98" spans="1:51">
      <c r="A98" s="48">
        <v>97</v>
      </c>
      <c r="B98" s="48">
        <f t="shared" si="24"/>
        <v>213</v>
      </c>
      <c r="C98" s="93">
        <v>44507</v>
      </c>
      <c r="D98" t="s">
        <v>21</v>
      </c>
      <c r="E98" t="s">
        <v>12</v>
      </c>
      <c r="F98" s="48">
        <f>HLOOKUP(MAX($AD98:$AN98),$AD98:$AN$310,$B98,FALSE)</f>
        <v>1</v>
      </c>
      <c r="G98" s="48">
        <f>HLOOKUP(MAX($AN98:$AY98),$AN98:$AY$310,$B98,FALSE)</f>
        <v>1</v>
      </c>
      <c r="H98" s="48">
        <f t="shared" si="20"/>
        <v>1</v>
      </c>
      <c r="I98" s="48">
        <f t="shared" si="21"/>
        <v>1</v>
      </c>
      <c r="J98" s="48">
        <f>COUNTIF('1. Data'!C:C,$D98)</f>
        <v>150</v>
      </c>
      <c r="K98" s="48">
        <f>COUNTIF($D$2:D97,$D97)</f>
        <v>6</v>
      </c>
      <c r="L98" s="48">
        <f>SUMIF('1. Data'!C:C,D98,'1. Data'!E:E)</f>
        <v>192</v>
      </c>
      <c r="M98" s="48">
        <f>SUMIF($D$2:D97,$D98,$F$2:F97)</f>
        <v>4</v>
      </c>
      <c r="N98" s="48">
        <f t="shared" si="22"/>
        <v>0.77373439715326231</v>
      </c>
      <c r="O98" s="48">
        <f>SUMIF('1. Data'!C:C,$D98,'1. Data'!F:F)</f>
        <v>200</v>
      </c>
      <c r="P98" s="48">
        <f>SUMIF($D$2:D97,$D98,$G$2:G97)</f>
        <v>3</v>
      </c>
      <c r="Q98" s="48">
        <f t="shared" si="23"/>
        <v>1.0347105064790552</v>
      </c>
      <c r="R98" s="48">
        <f>COUNTIF('1. Data'!D:D,$E98)</f>
        <v>184</v>
      </c>
      <c r="S98" s="48">
        <f>COUNTIF($E$2:E97,$E97)</f>
        <v>5</v>
      </c>
      <c r="T98" s="48">
        <f>SUMIF('1. Data'!D:D,E98,'1. Data'!F:F)</f>
        <v>300</v>
      </c>
      <c r="U98" s="48">
        <f>SUMIF($E$2:E97,$E98,$G$2:G97)</f>
        <v>4</v>
      </c>
      <c r="V98" s="48">
        <f t="shared" si="25"/>
        <v>1.2789665874126908</v>
      </c>
      <c r="W98" s="48">
        <f>SUMIF('1. Data'!D:D,$E98,'1. Data'!E:E)</f>
        <v>245</v>
      </c>
      <c r="X98" s="48">
        <f>SUMIF($E$2:E97,E98,$F$2:F97)</f>
        <v>2</v>
      </c>
      <c r="Y98" s="48">
        <f t="shared" si="26"/>
        <v>0.8048141073077828</v>
      </c>
      <c r="Z98" s="92">
        <f>AVERAGE('1. Data'!E:E,$F$2:F97)</f>
        <v>1.6238262910798122</v>
      </c>
      <c r="AA98" s="92">
        <f>IF(ISERROR(AVERAGE('1. Data'!F:F,$G$2:G97)),0,AVERAGE('1. Data'!F:F,$G$2:G97))</f>
        <v>1.2576291079812207</v>
      </c>
      <c r="AB98" s="48">
        <f t="shared" si="27"/>
        <v>1.0111766989251632</v>
      </c>
      <c r="AC98" s="48">
        <f t="shared" si="28"/>
        <v>1.6642962643895913</v>
      </c>
      <c r="AD98" s="48">
        <f t="shared" si="18"/>
        <v>0.36379065554337142</v>
      </c>
      <c r="AE98" s="48">
        <f t="shared" si="29"/>
        <v>0.36785663417216746</v>
      </c>
      <c r="AF98" s="48">
        <f t="shared" si="29"/>
        <v>0.18598402850996679</v>
      </c>
      <c r="AG98" s="48">
        <f t="shared" si="29"/>
        <v>6.2687572000503886E-2</v>
      </c>
      <c r="AH98" s="48">
        <f t="shared" si="29"/>
        <v>1.5847053029775751E-2</v>
      </c>
      <c r="AI98" s="48">
        <f t="shared" si="29"/>
        <v>3.2048341540681308E-3</v>
      </c>
      <c r="AJ98" s="48">
        <f t="shared" si="29"/>
        <v>5.4010893675220486E-4</v>
      </c>
      <c r="AK98" s="48">
        <f t="shared" si="29"/>
        <v>7.8020795960725013E-5</v>
      </c>
      <c r="AL98" s="48">
        <f t="shared" si="29"/>
        <v>9.8616013633849169E-6</v>
      </c>
      <c r="AM98" s="48">
        <f t="shared" si="29"/>
        <v>1.1079801680826063E-6</v>
      </c>
      <c r="AN98" s="48">
        <f t="shared" si="29"/>
        <v>1.1203637288363162E-7</v>
      </c>
      <c r="AO98" s="48">
        <f t="shared" si="16"/>
        <v>0.18932384504390309</v>
      </c>
      <c r="AP98" s="48">
        <f t="shared" si="30"/>
        <v>0.31509096806644171</v>
      </c>
      <c r="AQ98" s="48">
        <f t="shared" si="30"/>
        <v>0.26220236054793955</v>
      </c>
      <c r="AR98" s="48">
        <f t="shared" si="30"/>
        <v>0.14546080305802284</v>
      </c>
      <c r="AS98" s="48">
        <f t="shared" si="30"/>
        <v>6.0522467786144354E-2</v>
      </c>
      <c r="AT98" s="48">
        <f t="shared" si="30"/>
        <v>2.0145463409623886E-2</v>
      </c>
      <c r="AU98" s="48">
        <f t="shared" si="30"/>
        <v>5.5880032495057037E-3</v>
      </c>
      <c r="AV98" s="48">
        <f t="shared" si="30"/>
        <v>1.3285847047927498E-3</v>
      </c>
      <c r="AW98" s="48">
        <f t="shared" si="30"/>
        <v>2.7639482013896521E-4</v>
      </c>
      <c r="AX98" s="48">
        <f t="shared" si="30"/>
        <v>5.1111429628212569E-5</v>
      </c>
      <c r="AY98" s="48">
        <f t="shared" si="30"/>
        <v>8.5064561397845296E-6</v>
      </c>
    </row>
    <row r="99" spans="1:51">
      <c r="A99" s="48">
        <v>98</v>
      </c>
      <c r="B99" s="48">
        <f t="shared" si="24"/>
        <v>212</v>
      </c>
      <c r="C99" s="93">
        <v>44507</v>
      </c>
      <c r="D99" t="s">
        <v>11</v>
      </c>
      <c r="E99" t="s">
        <v>42</v>
      </c>
      <c r="F99" s="48">
        <f>HLOOKUP(MAX($AD99:$AN99),$AD99:$AN$310,$B99,FALSE)</f>
        <v>0</v>
      </c>
      <c r="G99" s="48">
        <f>HLOOKUP(MAX($AN99:$AY99),$AN99:$AY$310,$B99,FALSE)</f>
        <v>0</v>
      </c>
      <c r="H99" s="48">
        <f t="shared" si="20"/>
        <v>1</v>
      </c>
      <c r="I99" s="48">
        <f t="shared" si="21"/>
        <v>1</v>
      </c>
      <c r="J99" s="48">
        <f>COUNTIF('1. Data'!C:C,$D99)</f>
        <v>167</v>
      </c>
      <c r="K99" s="48">
        <f>COUNTIF($D$2:D98,$D98)</f>
        <v>5</v>
      </c>
      <c r="L99" s="48">
        <f>SUMIF('1. Data'!C:C,D99,'1. Data'!E:E)</f>
        <v>200</v>
      </c>
      <c r="M99" s="48">
        <f>SUMIF($D$2:D98,$D99,$F$2:F98)</f>
        <v>2</v>
      </c>
      <c r="N99" s="48">
        <f t="shared" si="22"/>
        <v>0.72332303943194476</v>
      </c>
      <c r="O99" s="48">
        <f>SUMIF('1. Data'!C:C,$D99,'1. Data'!F:F)</f>
        <v>226</v>
      </c>
      <c r="P99" s="48">
        <f>SUMIF($D$2:D98,$D99,$G$2:G98)</f>
        <v>3</v>
      </c>
      <c r="Q99" s="48">
        <f t="shared" si="23"/>
        <v>1.0587186247226605</v>
      </c>
      <c r="R99" s="48">
        <f>COUNTIF('1. Data'!D:D,$E99)</f>
        <v>0</v>
      </c>
      <c r="S99" s="48">
        <f>COUNTIF($E$2:E98,$E98)</f>
        <v>6</v>
      </c>
      <c r="T99" s="48">
        <f>SUMIF('1. Data'!D:D,E99,'1. Data'!F:F)</f>
        <v>0</v>
      </c>
      <c r="U99" s="48">
        <f>SUMIF($E$2:E98,$E99,$G$2:G98)</f>
        <v>0</v>
      </c>
      <c r="V99" s="48">
        <f t="shared" si="25"/>
        <v>0</v>
      </c>
      <c r="W99" s="48">
        <f>SUMIF('1. Data'!D:D,$E99,'1. Data'!E:E)</f>
        <v>0</v>
      </c>
      <c r="X99" s="48">
        <f>SUMIF($E$2:E98,E99,$F$2:F98)</f>
        <v>0</v>
      </c>
      <c r="Y99" s="48">
        <f t="shared" si="26"/>
        <v>0</v>
      </c>
      <c r="Z99" s="92">
        <f>AVERAGE('1. Data'!E:E,$F$2:F98)</f>
        <v>1.6236432971545909</v>
      </c>
      <c r="AA99" s="92">
        <f>IF(ISERROR(AVERAGE('1. Data'!F:F,$G$2:G98)),0,AVERAGE('1. Data'!F:F,$G$2:G98))</f>
        <v>1.257553534760927</v>
      </c>
      <c r="AB99" s="48">
        <f t="shared" si="27"/>
        <v>0</v>
      </c>
      <c r="AC99" s="48">
        <f t="shared" si="28"/>
        <v>0</v>
      </c>
      <c r="AD99" s="48">
        <f t="shared" si="18"/>
        <v>1</v>
      </c>
      <c r="AE99" s="48">
        <f t="shared" si="29"/>
        <v>0</v>
      </c>
      <c r="AF99" s="48">
        <f t="shared" si="29"/>
        <v>0</v>
      </c>
      <c r="AG99" s="48">
        <f t="shared" si="29"/>
        <v>0</v>
      </c>
      <c r="AH99" s="48">
        <f t="shared" si="29"/>
        <v>0</v>
      </c>
      <c r="AI99" s="48">
        <f t="shared" si="29"/>
        <v>0</v>
      </c>
      <c r="AJ99" s="48">
        <f t="shared" si="29"/>
        <v>0</v>
      </c>
      <c r="AK99" s="48">
        <f t="shared" si="29"/>
        <v>0</v>
      </c>
      <c r="AL99" s="48">
        <f t="shared" si="29"/>
        <v>0</v>
      </c>
      <c r="AM99" s="48">
        <f t="shared" si="29"/>
        <v>0</v>
      </c>
      <c r="AN99" s="48">
        <f t="shared" si="29"/>
        <v>0</v>
      </c>
      <c r="AO99" s="48">
        <f t="shared" si="16"/>
        <v>1</v>
      </c>
      <c r="AP99" s="48">
        <f t="shared" si="30"/>
        <v>0</v>
      </c>
      <c r="AQ99" s="48">
        <f t="shared" si="30"/>
        <v>0</v>
      </c>
      <c r="AR99" s="48">
        <f t="shared" si="30"/>
        <v>0</v>
      </c>
      <c r="AS99" s="48">
        <f t="shared" si="30"/>
        <v>0</v>
      </c>
      <c r="AT99" s="48">
        <f t="shared" si="30"/>
        <v>0</v>
      </c>
      <c r="AU99" s="48">
        <f t="shared" si="30"/>
        <v>0</v>
      </c>
      <c r="AV99" s="48">
        <f t="shared" si="30"/>
        <v>0</v>
      </c>
      <c r="AW99" s="48">
        <f t="shared" si="30"/>
        <v>0</v>
      </c>
      <c r="AX99" s="48">
        <f t="shared" si="30"/>
        <v>0</v>
      </c>
      <c r="AY99" s="48">
        <f t="shared" si="30"/>
        <v>0</v>
      </c>
    </row>
    <row r="100" spans="1:51">
      <c r="A100" s="48">
        <v>99</v>
      </c>
      <c r="B100" s="48">
        <f t="shared" si="24"/>
        <v>211</v>
      </c>
      <c r="C100" s="93">
        <v>44507</v>
      </c>
      <c r="D100" t="s">
        <v>30</v>
      </c>
      <c r="E100" t="s">
        <v>20</v>
      </c>
      <c r="F100" s="48">
        <f>HLOOKUP(MAX($AD100:$AN100),$AD100:$AN$310,$B100,FALSE)</f>
        <v>0</v>
      </c>
      <c r="G100" s="48">
        <f>HLOOKUP(MAX($AN100:$AY100),$AN100:$AY$310,$B100,FALSE)</f>
        <v>1</v>
      </c>
      <c r="H100" s="48">
        <f t="shared" si="20"/>
        <v>0</v>
      </c>
      <c r="I100" s="48">
        <f t="shared" si="21"/>
        <v>3</v>
      </c>
      <c r="J100" s="48">
        <f>COUNTIF('1. Data'!C:C,$D100)</f>
        <v>17</v>
      </c>
      <c r="K100" s="48">
        <f>COUNTIF($D$2:D99,$D99)</f>
        <v>6</v>
      </c>
      <c r="L100" s="48">
        <f>SUMIF('1. Data'!C:C,D100,'1. Data'!E:E)</f>
        <v>10</v>
      </c>
      <c r="M100" s="48">
        <f>SUMIF($D$2:D99,$D100,$F$2:F99)</f>
        <v>0</v>
      </c>
      <c r="N100" s="48">
        <f t="shared" si="22"/>
        <v>0.26786064962098899</v>
      </c>
      <c r="O100" s="48">
        <f>SUMIF('1. Data'!C:C,$D100,'1. Data'!F:F)</f>
        <v>36</v>
      </c>
      <c r="P100" s="48">
        <f>SUMIF($D$2:D99,$D100,$G$2:G99)</f>
        <v>7</v>
      </c>
      <c r="Q100" s="48">
        <f t="shared" si="23"/>
        <v>1.4871045932597033</v>
      </c>
      <c r="R100" s="48">
        <f>COUNTIF('1. Data'!D:D,$E100)</f>
        <v>166</v>
      </c>
      <c r="S100" s="48">
        <f>COUNTIF($E$2:E99,$E99)</f>
        <v>5</v>
      </c>
      <c r="T100" s="48">
        <f>SUMIF('1. Data'!D:D,E100,'1. Data'!F:F)</f>
        <v>175</v>
      </c>
      <c r="U100" s="48">
        <f>SUMIF($E$2:E99,$E100,$G$2:G99)</f>
        <v>3</v>
      </c>
      <c r="V100" s="48">
        <f t="shared" si="25"/>
        <v>0.82798941993815123</v>
      </c>
      <c r="W100" s="48">
        <f>SUMIF('1. Data'!D:D,$E100,'1. Data'!E:E)</f>
        <v>274</v>
      </c>
      <c r="X100" s="48">
        <f>SUMIF($E$2:E99,E100,$F$2:F99)</f>
        <v>6</v>
      </c>
      <c r="Y100" s="48">
        <f t="shared" si="26"/>
        <v>1.0087851365843092</v>
      </c>
      <c r="Z100" s="92">
        <f>AVERAGE('1. Data'!E:E,$F$2:F99)</f>
        <v>1.6231671554252198</v>
      </c>
      <c r="AA100" s="92">
        <f>IF(ISERROR(AVERAGE('1. Data'!F:F,$G$2:G99)),0,AVERAGE('1. Data'!F:F,$G$2:G99))</f>
        <v>1.2571847507331377</v>
      </c>
      <c r="AB100" s="48">
        <f t="shared" si="27"/>
        <v>0.43860223329752573</v>
      </c>
      <c r="AC100" s="48">
        <f t="shared" si="28"/>
        <v>1.5479802198843697</v>
      </c>
      <c r="AD100" s="48">
        <f t="shared" si="18"/>
        <v>0.64493726318459044</v>
      </c>
      <c r="AE100" s="48">
        <f t="shared" si="29"/>
        <v>0.28287092396955543</v>
      </c>
      <c r="AF100" s="48">
        <f t="shared" si="29"/>
        <v>6.2033909493990805E-2</v>
      </c>
      <c r="AG100" s="48">
        <f t="shared" si="29"/>
        <v>9.0694037480803166E-3</v>
      </c>
      <c r="AH100" s="48">
        <f t="shared" si="29"/>
        <v>9.9446518464624441E-4</v>
      </c>
      <c r="AI100" s="48">
        <f t="shared" si="29"/>
        <v>8.7234930184495847E-5</v>
      </c>
      <c r="AJ100" s="48">
        <f t="shared" si="29"/>
        <v>6.3769058667455971E-6</v>
      </c>
      <c r="AK100" s="48">
        <f t="shared" si="29"/>
        <v>3.995607363832456E-7</v>
      </c>
      <c r="AL100" s="48">
        <f t="shared" si="29"/>
        <v>2.1906028914461842E-8</v>
      </c>
      <c r="AM100" s="48">
        <f t="shared" si="29"/>
        <v>1.0675592449514607E-9</v>
      </c>
      <c r="AN100" s="48">
        <f t="shared" si="29"/>
        <v>4.6823386901313059E-11</v>
      </c>
      <c r="AO100" s="48">
        <f t="shared" si="16"/>
        <v>0.21267710128953346</v>
      </c>
      <c r="AP100" s="48">
        <f t="shared" si="30"/>
        <v>0.32921994601854238</v>
      </c>
      <c r="AQ100" s="48">
        <f t="shared" si="30"/>
        <v>0.25481298221405185</v>
      </c>
      <c r="AR100" s="48">
        <f t="shared" si="30"/>
        <v>0.1314818187457</v>
      </c>
      <c r="AS100" s="48">
        <f t="shared" si="30"/>
        <v>5.088281367319139E-2</v>
      </c>
      <c r="AT100" s="48">
        <f t="shared" si="30"/>
        <v>1.5753117819632435E-2</v>
      </c>
      <c r="AU100" s="48">
        <f t="shared" si="30"/>
        <v>4.0642524643831682E-3</v>
      </c>
      <c r="AV100" s="48">
        <f t="shared" si="30"/>
        <v>8.9876891764020567E-4</v>
      </c>
      <c r="AW100" s="48">
        <f t="shared" si="30"/>
        <v>1.7390956334424089E-4</v>
      </c>
      <c r="AX100" s="48">
        <f t="shared" si="30"/>
        <v>2.9912062678401363E-5</v>
      </c>
      <c r="AY100" s="48">
        <f t="shared" si="30"/>
        <v>4.630328136210674E-6</v>
      </c>
    </row>
    <row r="101" spans="1:51">
      <c r="A101" s="48">
        <v>100</v>
      </c>
      <c r="B101" s="48">
        <f t="shared" si="24"/>
        <v>210</v>
      </c>
      <c r="C101" s="93">
        <v>44519</v>
      </c>
      <c r="D101" t="s">
        <v>28</v>
      </c>
      <c r="E101" t="s">
        <v>6</v>
      </c>
      <c r="F101" s="48">
        <f>HLOOKUP(MAX($AD101:$AN101),$AD101:$AN$310,$B101,FALSE)</f>
        <v>0</v>
      </c>
      <c r="G101" s="48">
        <f>HLOOKUP(MAX($AN101:$AY101),$AN101:$AY$310,$B101,FALSE)</f>
        <v>2</v>
      </c>
      <c r="H101" s="48">
        <f t="shared" si="20"/>
        <v>0</v>
      </c>
      <c r="I101" s="48">
        <f t="shared" si="21"/>
        <v>3</v>
      </c>
      <c r="J101" s="48">
        <f>COUNTIF('1. Data'!C:C,$D101)</f>
        <v>136</v>
      </c>
      <c r="K101" s="48">
        <f>COUNTIF($D$2:D100,$D100)</f>
        <v>5</v>
      </c>
      <c r="L101" s="48">
        <f>SUMIF('1. Data'!C:C,D101,'1. Data'!E:E)</f>
        <v>192</v>
      </c>
      <c r="M101" s="48">
        <f>SUMIF($D$2:D100,$D101,$F$2:F100)</f>
        <v>5</v>
      </c>
      <c r="N101" s="48">
        <f t="shared" si="22"/>
        <v>0.86101597186184631</v>
      </c>
      <c r="O101" s="48">
        <f>SUMIF('1. Data'!C:C,$D101,'1. Data'!F:F)</f>
        <v>193</v>
      </c>
      <c r="P101" s="48">
        <f>SUMIF($D$2:D100,$D101,$G$2:G100)</f>
        <v>4</v>
      </c>
      <c r="Q101" s="48">
        <f t="shared" si="23"/>
        <v>1.1114093759923784</v>
      </c>
      <c r="R101" s="48">
        <f>COUNTIF('1. Data'!D:D,$E101)</f>
        <v>181</v>
      </c>
      <c r="S101" s="48">
        <f>COUNTIF($E$2:E100,$E100)</f>
        <v>6</v>
      </c>
      <c r="T101" s="48">
        <f>SUMIF('1. Data'!D:D,E101,'1. Data'!F:F)</f>
        <v>374</v>
      </c>
      <c r="U101" s="48">
        <f>SUMIF($E$2:E100,$E101,$G$2:G100)</f>
        <v>6</v>
      </c>
      <c r="V101" s="48">
        <f t="shared" si="25"/>
        <v>1.6164747785138478</v>
      </c>
      <c r="W101" s="48">
        <f>SUMIF('1. Data'!D:D,$E101,'1. Data'!E:E)</f>
        <v>158</v>
      </c>
      <c r="X101" s="48">
        <f>SUMIF($E$2:E100,E101,$F$2:F100)</f>
        <v>2</v>
      </c>
      <c r="Y101" s="48">
        <f t="shared" si="26"/>
        <v>0.52728142254684585</v>
      </c>
      <c r="Z101" s="92">
        <f>AVERAGE('1. Data'!E:E,$F$2:F100)</f>
        <v>1.6226912928759893</v>
      </c>
      <c r="AA101" s="92">
        <f>IF(ISERROR(AVERAGE('1. Data'!F:F,$G$2:G100)),0,AVERAGE('1. Data'!F:F,$G$2:G100))</f>
        <v>1.2571093520961596</v>
      </c>
      <c r="AB101" s="48">
        <f t="shared" si="27"/>
        <v>0.73669815774275627</v>
      </c>
      <c r="AC101" s="48">
        <f t="shared" si="28"/>
        <v>2.2584789458668655</v>
      </c>
      <c r="AD101" s="48">
        <f t="shared" si="18"/>
        <v>0.47869187406031694</v>
      </c>
      <c r="AE101" s="48">
        <f t="shared" si="29"/>
        <v>0.35265142174666292</v>
      </c>
      <c r="AF101" s="48">
        <f t="shared" si="29"/>
        <v>0.12989882636306518</v>
      </c>
      <c r="AG101" s="48">
        <f t="shared" si="29"/>
        <v>3.1898742024872098E-2</v>
      </c>
      <c r="AH101" s="48">
        <f t="shared" si="29"/>
        <v>5.8749361210086778E-3</v>
      </c>
      <c r="AI101" s="48">
        <f t="shared" si="29"/>
        <v>8.6561092344069365E-4</v>
      </c>
      <c r="AJ101" s="48">
        <f t="shared" si="29"/>
        <v>1.0628232877012748E-4</v>
      </c>
      <c r="AK101" s="48">
        <f t="shared" si="29"/>
        <v>1.1185427972223284E-5</v>
      </c>
      <c r="AL101" s="48">
        <f t="shared" si="29"/>
        <v>1.0300355225876446E-6</v>
      </c>
      <c r="AM101" s="48">
        <f t="shared" si="29"/>
        <v>8.4313919099990632E-8</v>
      </c>
      <c r="AN101" s="48">
        <f t="shared" si="29"/>
        <v>6.2113908873034806E-9</v>
      </c>
      <c r="AO101" s="48">
        <f t="shared" si="16"/>
        <v>0.10450932826505967</v>
      </c>
      <c r="AP101" s="48">
        <f t="shared" si="30"/>
        <v>0.23603211753332617</v>
      </c>
      <c r="AQ101" s="48">
        <f t="shared" si="30"/>
        <v>0.26653678399869535</v>
      </c>
      <c r="AR101" s="48">
        <f t="shared" si="30"/>
        <v>0.20065590498670594</v>
      </c>
      <c r="AS101" s="48">
        <f t="shared" si="30"/>
        <v>0.11329428419408442</v>
      </c>
      <c r="AT101" s="48">
        <f t="shared" si="30"/>
        <v>5.117455110787935E-2</v>
      </c>
      <c r="AU101" s="48">
        <f t="shared" si="30"/>
        <v>1.9262774373555568E-2</v>
      </c>
      <c r="AV101" s="48">
        <f t="shared" si="30"/>
        <v>6.2149386230941463E-3</v>
      </c>
      <c r="AW101" s="48">
        <f t="shared" si="30"/>
        <v>1.7545385037641182E-3</v>
      </c>
      <c r="AX101" s="48">
        <f t="shared" si="30"/>
        <v>4.4028758560711205E-4</v>
      </c>
      <c r="AY101" s="48">
        <f t="shared" si="30"/>
        <v>9.9438024222021692E-5</v>
      </c>
    </row>
    <row r="102" spans="1:51">
      <c r="A102" s="48">
        <v>101</v>
      </c>
      <c r="B102" s="48">
        <f t="shared" si="24"/>
        <v>209</v>
      </c>
      <c r="C102" s="93">
        <v>44520</v>
      </c>
      <c r="D102" t="s">
        <v>13</v>
      </c>
      <c r="E102" t="s">
        <v>23</v>
      </c>
      <c r="F102" s="48">
        <f>HLOOKUP(MAX($AD102:$AN102),$AD102:$AN$310,$B102,FALSE)</f>
        <v>2</v>
      </c>
      <c r="G102" s="48">
        <f>HLOOKUP(MAX($AN102:$AY102),$AN102:$AY$310,$B102,FALSE)</f>
        <v>0</v>
      </c>
      <c r="H102" s="48">
        <f t="shared" si="20"/>
        <v>3</v>
      </c>
      <c r="I102" s="48">
        <f t="shared" si="21"/>
        <v>0</v>
      </c>
      <c r="J102" s="48">
        <f>COUNTIF('1. Data'!C:C,$D102)</f>
        <v>176</v>
      </c>
      <c r="K102" s="48">
        <f>COUNTIF($D$2:D101,$D101)</f>
        <v>6</v>
      </c>
      <c r="L102" s="48">
        <f>SUMIF('1. Data'!C:C,D102,'1. Data'!E:E)</f>
        <v>403</v>
      </c>
      <c r="M102" s="48">
        <f>SUMIF($D$2:D101,$D102,$F$2:F101)</f>
        <v>10</v>
      </c>
      <c r="N102" s="48">
        <f t="shared" si="22"/>
        <v>1.3988465012855256</v>
      </c>
      <c r="O102" s="48">
        <f>SUMIF('1. Data'!C:C,$D102,'1. Data'!F:F)</f>
        <v>163</v>
      </c>
      <c r="P102" s="48">
        <f>SUMIF($D$2:D101,$D102,$G$2:G101)</f>
        <v>1</v>
      </c>
      <c r="Q102" s="48">
        <f t="shared" si="23"/>
        <v>0.7166781936012705</v>
      </c>
      <c r="R102" s="48">
        <f>COUNTIF('1. Data'!D:D,$E102)</f>
        <v>170</v>
      </c>
      <c r="S102" s="48">
        <f>COUNTIF($E$2:E101,$E101)</f>
        <v>6</v>
      </c>
      <c r="T102" s="48">
        <f>SUMIF('1. Data'!D:D,E102,'1. Data'!F:F)</f>
        <v>224</v>
      </c>
      <c r="U102" s="48">
        <f>SUMIF($E$2:E101,$E102,$G$2:G101)</f>
        <v>5</v>
      </c>
      <c r="V102" s="48">
        <f t="shared" si="25"/>
        <v>1.0348431871159143</v>
      </c>
      <c r="W102" s="48">
        <f>SUMIF('1. Data'!D:D,$E102,'1. Data'!E:E)</f>
        <v>316</v>
      </c>
      <c r="X102" s="48">
        <f>SUMIF($E$2:E101,E102,$F$2:F101)</f>
        <v>6</v>
      </c>
      <c r="Y102" s="48">
        <f t="shared" si="26"/>
        <v>1.1278065204894474</v>
      </c>
      <c r="Z102" s="92">
        <f>AVERAGE('1. Data'!E:E,$F$2:F101)</f>
        <v>1.6222157092614302</v>
      </c>
      <c r="AA102" s="92">
        <f>IF(ISERROR(AVERAGE('1. Data'!F:F,$G$2:G101)),0,AVERAGE('1. Data'!F:F,$G$2:G101))</f>
        <v>1.2573270808909731</v>
      </c>
      <c r="AB102" s="48">
        <f t="shared" si="27"/>
        <v>2.5592532580337459</v>
      </c>
      <c r="AC102" s="48">
        <f t="shared" si="28"/>
        <v>0.93249605871983476</v>
      </c>
      <c r="AD102" s="48">
        <f t="shared" si="18"/>
        <v>7.7362488696017542E-2</v>
      </c>
      <c r="AE102" s="48">
        <f t="shared" si="29"/>
        <v>0.19799020124488173</v>
      </c>
      <c r="AF102" s="48">
        <f t="shared" si="29"/>
        <v>0.25335353379736036</v>
      </c>
      <c r="AG102" s="48">
        <f t="shared" si="29"/>
        <v>0.21613195226841908</v>
      </c>
      <c r="AH102" s="48">
        <f t="shared" si="29"/>
        <v>0.1382841007520364</v>
      </c>
      <c r="AI102" s="48">
        <f t="shared" si="29"/>
        <v>7.0780807076783192E-2</v>
      </c>
      <c r="AJ102" s="48">
        <f t="shared" si="29"/>
        <v>3.0191001852919213E-2</v>
      </c>
      <c r="AK102" s="48">
        <f t="shared" si="29"/>
        <v>1.1038059979340915E-2</v>
      </c>
      <c r="AL102" s="48">
        <f t="shared" si="29"/>
        <v>3.531148870562521E-3</v>
      </c>
      <c r="AM102" s="48">
        <f t="shared" si="29"/>
        <v>1.0041226946210348E-3</v>
      </c>
      <c r="AN102" s="48">
        <f t="shared" si="29"/>
        <v>2.5698042776745034E-4</v>
      </c>
      <c r="AO102" s="48">
        <f t="shared" si="16"/>
        <v>0.39357010921618357</v>
      </c>
      <c r="AP102" s="48">
        <f t="shared" si="30"/>
        <v>0.36700257567402611</v>
      </c>
      <c r="AQ102" s="48">
        <f t="shared" si="30"/>
        <v>0.17111422767802861</v>
      </c>
      <c r="AR102" s="48">
        <f t="shared" si="30"/>
        <v>5.318778096688339E-2</v>
      </c>
      <c r="AS102" s="48">
        <f t="shared" si="30"/>
        <v>1.2399349030918147E-2</v>
      </c>
      <c r="AT102" s="48">
        <f t="shared" si="30"/>
        <v>2.3124688204045557E-3</v>
      </c>
      <c r="AU102" s="48">
        <f t="shared" si="30"/>
        <v>3.5939467682329215E-4</v>
      </c>
      <c r="AV102" s="48">
        <f t="shared" si="30"/>
        <v>4.7876302808944173E-5</v>
      </c>
      <c r="AW102" s="48">
        <f t="shared" si="30"/>
        <v>5.5805579594272037E-6</v>
      </c>
      <c r="AX102" s="48">
        <f t="shared" si="30"/>
        <v>5.78205366958164E-7</v>
      </c>
      <c r="AY102" s="48">
        <f t="shared" si="30"/>
        <v>5.3917422581914316E-8</v>
      </c>
    </row>
    <row r="103" spans="1:51">
      <c r="A103" s="48">
        <v>102</v>
      </c>
      <c r="B103" s="48">
        <f t="shared" si="24"/>
        <v>208</v>
      </c>
      <c r="C103" s="93">
        <v>44520</v>
      </c>
      <c r="D103" t="s">
        <v>12</v>
      </c>
      <c r="E103" t="s">
        <v>15</v>
      </c>
      <c r="F103" s="48">
        <f>HLOOKUP(MAX($AD103:$AN103),$AD103:$AN$310,$B103,FALSE)</f>
        <v>1</v>
      </c>
      <c r="G103" s="48">
        <f>HLOOKUP(MAX($AN103:$AY103),$AN103:$AY$310,$B103,FALSE)</f>
        <v>0</v>
      </c>
      <c r="H103" s="48">
        <f t="shared" si="20"/>
        <v>3</v>
      </c>
      <c r="I103" s="48">
        <f t="shared" si="21"/>
        <v>0</v>
      </c>
      <c r="J103" s="48">
        <f>COUNTIF('1. Data'!C:C,$D103)</f>
        <v>186</v>
      </c>
      <c r="K103" s="48">
        <f>COUNTIF($D$2:D102,$D102)</f>
        <v>7</v>
      </c>
      <c r="L103" s="48">
        <f>SUMIF('1. Data'!C:C,D103,'1. Data'!E:E)</f>
        <v>358</v>
      </c>
      <c r="M103" s="48">
        <f>SUMIF($D$2:D102,$D103,$F$2:F102)</f>
        <v>5</v>
      </c>
      <c r="N103" s="48">
        <f t="shared" si="22"/>
        <v>1.1593406953317344</v>
      </c>
      <c r="O103" s="48">
        <f>SUMIF('1. Data'!C:C,$D103,'1. Data'!F:F)</f>
        <v>224</v>
      </c>
      <c r="P103" s="48">
        <f>SUMIF($D$2:D102,$D103,$G$2:G102)</f>
        <v>5</v>
      </c>
      <c r="Q103" s="48">
        <f t="shared" si="23"/>
        <v>0.94396777661026365</v>
      </c>
      <c r="R103" s="48">
        <f>COUNTIF('1. Data'!D:D,$E103)</f>
        <v>34</v>
      </c>
      <c r="S103" s="48">
        <f>COUNTIF($E$2:E102,$E102)</f>
        <v>6</v>
      </c>
      <c r="T103" s="48">
        <f>SUMIF('1. Data'!D:D,E103,'1. Data'!F:F)</f>
        <v>31</v>
      </c>
      <c r="U103" s="48">
        <f>SUMIF($E$2:E102,$E103,$G$2:G102)</f>
        <v>1</v>
      </c>
      <c r="V103" s="48">
        <f t="shared" si="25"/>
        <v>0.63645687645687643</v>
      </c>
      <c r="W103" s="48">
        <f>SUMIF('1. Data'!D:D,$E103,'1. Data'!E:E)</f>
        <v>56</v>
      </c>
      <c r="X103" s="48">
        <f>SUMIF($E$2:E102,E103,$F$2:F102)</f>
        <v>6</v>
      </c>
      <c r="Y103" s="48">
        <f t="shared" si="26"/>
        <v>0.95541809644211673</v>
      </c>
      <c r="Z103" s="92">
        <f>AVERAGE('1. Data'!E:E,$F$2:F102)</f>
        <v>1.6223263990624084</v>
      </c>
      <c r="AA103" s="92">
        <f>IF(ISERROR(AVERAGE('1. Data'!F:F,$G$2:G102)),0,AVERAGE('1. Data'!F:F,$G$2:G102))</f>
        <v>1.2569586873718137</v>
      </c>
      <c r="AB103" s="48">
        <f t="shared" si="27"/>
        <v>1.7969780777641886</v>
      </c>
      <c r="AC103" s="48">
        <f t="shared" si="28"/>
        <v>0.75517422128821088</v>
      </c>
      <c r="AD103" s="48">
        <f t="shared" si="18"/>
        <v>0.16579916412418483</v>
      </c>
      <c r="AE103" s="48">
        <f t="shared" si="29"/>
        <v>0.29793746324278686</v>
      </c>
      <c r="AF103" s="48">
        <f t="shared" si="29"/>
        <v>0.26769354499598091</v>
      </c>
      <c r="AG103" s="48">
        <f t="shared" si="29"/>
        <v>0.16034647730558638</v>
      </c>
      <c r="AH103" s="48">
        <f t="shared" si="29"/>
        <v>7.2034776141212939E-2</v>
      </c>
      <c r="AI103" s="48">
        <f t="shared" si="29"/>
        <v>2.5888982712482092E-2</v>
      </c>
      <c r="AJ103" s="48">
        <f t="shared" si="29"/>
        <v>7.7536557316577178E-3</v>
      </c>
      <c r="AK103" s="48">
        <f t="shared" si="29"/>
        <v>1.9904499103313698E-3</v>
      </c>
      <c r="AL103" s="48">
        <f t="shared" si="29"/>
        <v>4.4709935671914593E-4</v>
      </c>
      <c r="AM103" s="48">
        <f t="shared" si="29"/>
        <v>8.9269749178530765E-5</v>
      </c>
      <c r="AN103" s="48">
        <f t="shared" si="29"/>
        <v>1.6041578228132714E-5</v>
      </c>
      <c r="AO103" s="48">
        <f t="shared" si="16"/>
        <v>0.46992873600848217</v>
      </c>
      <c r="AP103" s="48">
        <f t="shared" si="30"/>
        <v>0.35487806727615873</v>
      </c>
      <c r="AQ103" s="48">
        <f t="shared" si="30"/>
        <v>0.13399738405376921</v>
      </c>
      <c r="AR103" s="48">
        <f t="shared" si="30"/>
        <v>3.3730456719154173E-2</v>
      </c>
      <c r="AS103" s="48">
        <f t="shared" si="30"/>
        <v>6.3680928466457367E-3</v>
      </c>
      <c r="AT103" s="48">
        <f t="shared" si="30"/>
        <v>9.6180391131134454E-4</v>
      </c>
      <c r="AU103" s="48">
        <f t="shared" si="30"/>
        <v>1.210549199594166E-4</v>
      </c>
      <c r="AV103" s="48">
        <f t="shared" si="30"/>
        <v>1.3059650701922755E-5</v>
      </c>
      <c r="AW103" s="48">
        <f t="shared" si="30"/>
        <v>1.2327889436400646E-6</v>
      </c>
      <c r="AX103" s="48">
        <f t="shared" si="30"/>
        <v>1.0344115894734475E-7</v>
      </c>
      <c r="AY103" s="48">
        <f t="shared" si="30"/>
        <v>7.8116096657211048E-9</v>
      </c>
    </row>
    <row r="104" spans="1:51">
      <c r="A104" s="48">
        <v>103</v>
      </c>
      <c r="B104" s="48">
        <f t="shared" si="24"/>
        <v>207</v>
      </c>
      <c r="C104" s="93">
        <v>44520</v>
      </c>
      <c r="D104" t="s">
        <v>22</v>
      </c>
      <c r="E104" t="s">
        <v>30</v>
      </c>
      <c r="F104" s="48">
        <f>HLOOKUP(MAX($AD104:$AN104),$AD104:$AN$310,$B104,FALSE)</f>
        <v>1</v>
      </c>
      <c r="G104" s="48">
        <f>HLOOKUP(MAX($AN104:$AY104),$AN104:$AY$310,$B104,FALSE)</f>
        <v>0</v>
      </c>
      <c r="H104" s="48">
        <f t="shared" si="20"/>
        <v>3</v>
      </c>
      <c r="I104" s="48">
        <f t="shared" si="21"/>
        <v>0</v>
      </c>
      <c r="J104" s="48">
        <f>COUNTIF('1. Data'!C:C,$D104)</f>
        <v>184</v>
      </c>
      <c r="K104" s="48">
        <f>COUNTIF($D$2:D103,$D103)</f>
        <v>6</v>
      </c>
      <c r="L104" s="48">
        <f>SUMIF('1. Data'!C:C,D104,'1. Data'!E:E)</f>
        <v>322</v>
      </c>
      <c r="M104" s="48">
        <f>SUMIF($D$2:D103,$D104,$F$2:F103)</f>
        <v>4</v>
      </c>
      <c r="N104" s="48">
        <f t="shared" si="22"/>
        <v>1.0577293721845242</v>
      </c>
      <c r="O104" s="48">
        <f>SUMIF('1. Data'!C:C,$D104,'1. Data'!F:F)</f>
        <v>214</v>
      </c>
      <c r="P104" s="48">
        <f>SUMIF($D$2:D103,$D104,$G$2:G103)</f>
        <v>3</v>
      </c>
      <c r="Q104" s="48">
        <f t="shared" si="23"/>
        <v>0.90889216047110788</v>
      </c>
      <c r="R104" s="48">
        <f>COUNTIF('1. Data'!D:D,$E104)</f>
        <v>17</v>
      </c>
      <c r="S104" s="48">
        <f>COUNTIF($E$2:E103,$E103)</f>
        <v>7</v>
      </c>
      <c r="T104" s="48">
        <f>SUMIF('1. Data'!D:D,E104,'1. Data'!F:F)</f>
        <v>16</v>
      </c>
      <c r="U104" s="48">
        <f>SUMIF($E$2:E103,$E104,$G$2:G103)</f>
        <v>0</v>
      </c>
      <c r="V104" s="48">
        <f t="shared" si="25"/>
        <v>0.53053613053613058</v>
      </c>
      <c r="W104" s="48">
        <f>SUMIF('1. Data'!D:D,$E104,'1. Data'!E:E)</f>
        <v>24</v>
      </c>
      <c r="X104" s="48">
        <f>SUMIF($E$2:E103,E104,$F$2:F103)</f>
        <v>5</v>
      </c>
      <c r="Y104" s="48">
        <f t="shared" si="26"/>
        <v>0.74489888046226072</v>
      </c>
      <c r="Z104" s="92">
        <f>AVERAGE('1. Data'!E:E,$F$2:F103)</f>
        <v>1.6221441124780316</v>
      </c>
      <c r="AA104" s="92">
        <f>IF(ISERROR(AVERAGE('1. Data'!F:F,$G$2:G103)),0,AVERAGE('1. Data'!F:F,$G$2:G103))</f>
        <v>1.2565905096660808</v>
      </c>
      <c r="AB104" s="48">
        <f t="shared" si="27"/>
        <v>1.2780896580562999</v>
      </c>
      <c r="AC104" s="48">
        <f t="shared" si="28"/>
        <v>0.60592810698073862</v>
      </c>
      <c r="AD104" s="48">
        <f t="shared" si="18"/>
        <v>0.2785689544289226</v>
      </c>
      <c r="AE104" s="48">
        <f t="shared" si="29"/>
        <v>0.35603609971116268</v>
      </c>
      <c r="AF104" s="48">
        <f t="shared" si="29"/>
        <v>0.22752302846776934</v>
      </c>
      <c r="AG104" s="48">
        <f t="shared" si="29"/>
        <v>9.6931609884768372E-2</v>
      </c>
      <c r="AH104" s="48">
        <f t="shared" si="29"/>
        <v>3.0971822033117581E-2</v>
      </c>
      <c r="AI104" s="48">
        <f t="shared" si="29"/>
        <v>7.9169530863375664E-3</v>
      </c>
      <c r="AJ104" s="48">
        <f t="shared" si="29"/>
        <v>1.6864293104941568E-3</v>
      </c>
      <c r="AK104" s="48">
        <f t="shared" si="29"/>
        <v>3.0791540868365687E-4</v>
      </c>
      <c r="AL104" s="48">
        <f t="shared" si="29"/>
        <v>4.9192937424345125E-5</v>
      </c>
      <c r="AM104" s="48">
        <f t="shared" si="29"/>
        <v>6.9858871746073698E-6</v>
      </c>
      <c r="AN104" s="48">
        <f t="shared" si="29"/>
        <v>8.9285901502137884E-7</v>
      </c>
      <c r="AO104" s="48">
        <f t="shared" ref="AO104:AO167" si="31">_xlfn.POISSON.DIST(AO$1,$AC104,FALSE)</f>
        <v>0.54556784626909471</v>
      </c>
      <c r="AP104" s="48">
        <f t="shared" si="30"/>
        <v>0.33057489231939119</v>
      </c>
      <c r="AQ104" s="48">
        <f t="shared" si="30"/>
        <v>0.10015230935922509</v>
      </c>
      <c r="AR104" s="48">
        <f t="shared" si="30"/>
        <v>2.0228366406594863E-2</v>
      </c>
      <c r="AS104" s="48">
        <f t="shared" si="30"/>
        <v>3.0642339410151972E-3</v>
      </c>
      <c r="AT104" s="48">
        <f t="shared" si="30"/>
        <v>3.7134109424509347E-4</v>
      </c>
      <c r="AU104" s="48">
        <f t="shared" si="30"/>
        <v>3.7501001046680923E-5</v>
      </c>
      <c r="AV104" s="48">
        <f t="shared" si="30"/>
        <v>3.2461300820140148E-6</v>
      </c>
      <c r="AW104" s="48">
        <f t="shared" si="30"/>
        <v>2.4586518195099677E-7</v>
      </c>
      <c r="AX104" s="48">
        <f t="shared" si="30"/>
        <v>1.6552958252449166E-8</v>
      </c>
      <c r="AY104" s="48">
        <f t="shared" si="30"/>
        <v>1.0029902658837706E-9</v>
      </c>
    </row>
    <row r="105" spans="1:51">
      <c r="A105" s="48">
        <v>104</v>
      </c>
      <c r="B105" s="48">
        <f t="shared" si="24"/>
        <v>206</v>
      </c>
      <c r="C105" s="93">
        <v>44520</v>
      </c>
      <c r="D105" t="s">
        <v>17</v>
      </c>
      <c r="E105" t="s">
        <v>35</v>
      </c>
      <c r="F105" s="48">
        <f>HLOOKUP(MAX($AD105:$AN105),$AD105:$AN$310,$B105,FALSE)</f>
        <v>1</v>
      </c>
      <c r="G105" s="48">
        <f>HLOOKUP(MAX($AN105:$AY105),$AN105:$AY$310,$B105,FALSE)</f>
        <v>1</v>
      </c>
      <c r="H105" s="48">
        <f t="shared" si="20"/>
        <v>1</v>
      </c>
      <c r="I105" s="48">
        <f t="shared" si="21"/>
        <v>1</v>
      </c>
      <c r="J105" s="48">
        <f>COUNTIF('1. Data'!C:C,$D105)</f>
        <v>186</v>
      </c>
      <c r="K105" s="48">
        <f>COUNTIF($D$2:D104,$D104)</f>
        <v>6</v>
      </c>
      <c r="L105" s="48">
        <f>SUMIF('1. Data'!C:C,D105,'1. Data'!E:E)</f>
        <v>321</v>
      </c>
      <c r="M105" s="48">
        <f>SUMIF($D$2:D104,$D105,$F$2:F104)</f>
        <v>4</v>
      </c>
      <c r="N105" s="48">
        <f t="shared" si="22"/>
        <v>1.0436177935247035</v>
      </c>
      <c r="O105" s="48">
        <f>SUMIF('1. Data'!C:C,$D105,'1. Data'!F:F)</f>
        <v>236</v>
      </c>
      <c r="P105" s="48">
        <f>SUMIF($D$2:D104,$D105,$G$2:G104)</f>
        <v>4</v>
      </c>
      <c r="Q105" s="48">
        <f t="shared" si="23"/>
        <v>0.99504662004661992</v>
      </c>
      <c r="R105" s="48">
        <f>COUNTIF('1. Data'!D:D,$E105)</f>
        <v>48</v>
      </c>
      <c r="S105" s="48">
        <f>COUNTIF($E$2:E104,$E104)</f>
        <v>7</v>
      </c>
      <c r="T105" s="48">
        <f>SUMIF('1. Data'!D:D,E105,'1. Data'!F:F)</f>
        <v>79</v>
      </c>
      <c r="U105" s="48">
        <f>SUMIF($E$2:E104,$E105,$G$2:G104)</f>
        <v>5</v>
      </c>
      <c r="V105" s="48">
        <f t="shared" si="25"/>
        <v>1.2157660521296885</v>
      </c>
      <c r="W105" s="48">
        <f>SUMIF('1. Data'!D:D,$E105,'1. Data'!E:E)</f>
        <v>68</v>
      </c>
      <c r="X105" s="48">
        <f>SUMIF($E$2:E104,E105,$F$2:F104)</f>
        <v>4</v>
      </c>
      <c r="Y105" s="48">
        <f t="shared" si="26"/>
        <v>0.80710334980058762</v>
      </c>
      <c r="Z105" s="92">
        <f>AVERAGE('1. Data'!E:E,$F$2:F104)</f>
        <v>1.6219619326500732</v>
      </c>
      <c r="AA105" s="92">
        <f>IF(ISERROR(AVERAGE('1. Data'!F:F,$G$2:G104)),0,AVERAGE('1. Data'!F:F,$G$2:G104))</f>
        <v>1.2562225475841875</v>
      </c>
      <c r="AB105" s="48">
        <f t="shared" si="27"/>
        <v>1.3661905660687028</v>
      </c>
      <c r="AC105" s="48">
        <f t="shared" si="28"/>
        <v>1.5197075651621104</v>
      </c>
      <c r="AD105" s="48">
        <f t="shared" si="18"/>
        <v>0.25507680934319521</v>
      </c>
      <c r="AE105" s="48">
        <f t="shared" si="29"/>
        <v>0.34848353054757847</v>
      </c>
      <c r="AF105" s="48">
        <f t="shared" si="29"/>
        <v>0.23804745593220819</v>
      </c>
      <c r="AG105" s="48">
        <f t="shared" si="29"/>
        <v>0.10840606285707943</v>
      </c>
      <c r="AH105" s="48">
        <f t="shared" si="29"/>
        <v>3.7025835094998176E-2</v>
      </c>
      <c r="AI105" s="48">
        <f t="shared" si="29"/>
        <v>1.0116869321520398E-2</v>
      </c>
      <c r="AJ105" s="48">
        <f t="shared" si="29"/>
        <v>2.3035952375351741E-3</v>
      </c>
      <c r="AK105" s="48">
        <f t="shared" si="29"/>
        <v>4.49592868794478E-4</v>
      </c>
      <c r="AL105" s="48">
        <f t="shared" si="29"/>
        <v>7.6778691989847492E-5</v>
      </c>
      <c r="AM105" s="48">
        <f t="shared" si="29"/>
        <v>1.1654924963513821E-5</v>
      </c>
      <c r="AN105" s="48">
        <f t="shared" si="29"/>
        <v>1.5922848533391192E-6</v>
      </c>
      <c r="AO105" s="48">
        <f t="shared" si="31"/>
        <v>0.21877585528024812</v>
      </c>
      <c r="AP105" s="48">
        <f t="shared" si="30"/>
        <v>0.33247532234420413</v>
      </c>
      <c r="AQ105" s="48">
        <f t="shared" si="30"/>
        <v>0.25263263129809915</v>
      </c>
      <c r="AR105" s="48">
        <f t="shared" si="30"/>
        <v>0.12797590699684375</v>
      </c>
      <c r="AS105" s="48">
        <f t="shared" si="30"/>
        <v>4.8621488505396562E-2</v>
      </c>
      <c r="AT105" s="48">
        <f t="shared" si="30"/>
        <v>1.4778088782218739E-2</v>
      </c>
      <c r="AU105" s="48">
        <f t="shared" si="30"/>
        <v>3.7430622201625255E-3</v>
      </c>
      <c r="AV105" s="48">
        <f t="shared" si="30"/>
        <v>8.1262285326478146E-4</v>
      </c>
      <c r="AW105" s="48">
        <f t="shared" si="30"/>
        <v>1.5436863721626356E-4</v>
      </c>
      <c r="AX105" s="48">
        <f t="shared" si="30"/>
        <v>2.6066131755702286E-5</v>
      </c>
      <c r="AY105" s="48">
        <f t="shared" si="30"/>
        <v>3.9612897623653071E-6</v>
      </c>
    </row>
    <row r="106" spans="1:51">
      <c r="A106" s="48">
        <v>105</v>
      </c>
      <c r="B106" s="48">
        <f t="shared" si="24"/>
        <v>205</v>
      </c>
      <c r="C106" s="93">
        <v>44520</v>
      </c>
      <c r="D106" t="s">
        <v>18</v>
      </c>
      <c r="E106" t="s">
        <v>10</v>
      </c>
      <c r="F106" s="48">
        <f>HLOOKUP(MAX($AD106:$AN106),$AD106:$AN$310,$B106,FALSE)</f>
        <v>0</v>
      </c>
      <c r="G106" s="48">
        <f>HLOOKUP(MAX($AN106:$AY106),$AN106:$AY$310,$B106,FALSE)</f>
        <v>1</v>
      </c>
      <c r="H106" s="48">
        <f t="shared" si="20"/>
        <v>0</v>
      </c>
      <c r="I106" s="48">
        <f t="shared" si="21"/>
        <v>3</v>
      </c>
      <c r="J106" s="48">
        <f>COUNTIF('1. Data'!C:C,$D106)</f>
        <v>17</v>
      </c>
      <c r="K106" s="48">
        <f>COUNTIF($D$2:D105,$D105)</f>
        <v>6</v>
      </c>
      <c r="L106" s="48">
        <f>SUMIF('1. Data'!C:C,D106,'1. Data'!E:E)</f>
        <v>16</v>
      </c>
      <c r="M106" s="48">
        <f>SUMIF($D$2:D105,$D106,$F$2:F105)</f>
        <v>1</v>
      </c>
      <c r="N106" s="48">
        <f t="shared" si="22"/>
        <v>0.45575262910061215</v>
      </c>
      <c r="O106" s="48">
        <f>SUMIF('1. Data'!C:C,$D106,'1. Data'!F:F)</f>
        <v>26</v>
      </c>
      <c r="P106" s="48">
        <f>SUMIF($D$2:D105,$D106,$G$2:G105)</f>
        <v>6</v>
      </c>
      <c r="Q106" s="48">
        <f t="shared" si="23"/>
        <v>1.1075962834243565</v>
      </c>
      <c r="R106" s="48">
        <f>COUNTIF('1. Data'!D:D,$E106)</f>
        <v>184</v>
      </c>
      <c r="S106" s="48">
        <f>COUNTIF($E$2:E105,$E105)</f>
        <v>6</v>
      </c>
      <c r="T106" s="48">
        <f>SUMIF('1. Data'!D:D,E106,'1. Data'!F:F)</f>
        <v>244</v>
      </c>
      <c r="U106" s="48">
        <f>SUMIF($E$2:E105,$E106,$G$2:G105)</f>
        <v>5</v>
      </c>
      <c r="V106" s="48">
        <f t="shared" si="25"/>
        <v>1.0432901176268568</v>
      </c>
      <c r="W106" s="48">
        <f>SUMIF('1. Data'!D:D,$E106,'1. Data'!E:E)</f>
        <v>282</v>
      </c>
      <c r="X106" s="48">
        <f>SUMIF($E$2:E105,E106,$F$2:F105)</f>
        <v>3</v>
      </c>
      <c r="Y106" s="48">
        <f t="shared" si="26"/>
        <v>0.92490974729241882</v>
      </c>
      <c r="Z106" s="92">
        <f>AVERAGE('1. Data'!E:E,$F$2:F105)</f>
        <v>1.6217798594847774</v>
      </c>
      <c r="AA106" s="92">
        <f>IF(ISERROR(AVERAGE('1. Data'!F:F,$G$2:G105)),0,AVERAGE('1. Data'!F:F,$G$2:G105))</f>
        <v>1.2561475409836065</v>
      </c>
      <c r="AB106" s="48">
        <f t="shared" si="27"/>
        <v>0.68362894365091831</v>
      </c>
      <c r="AC106" s="48">
        <f t="shared" si="28"/>
        <v>1.4515340766982354</v>
      </c>
      <c r="AD106" s="48">
        <f t="shared" si="18"/>
        <v>0.50478183969447654</v>
      </c>
      <c r="AE106" s="48">
        <f t="shared" si="29"/>
        <v>0.34508347584450216</v>
      </c>
      <c r="AF106" s="48">
        <f t="shared" si="29"/>
        <v>0.11795452603148208</v>
      </c>
      <c r="AG106" s="48">
        <f t="shared" si="29"/>
        <v>2.6879042676582286E-2</v>
      </c>
      <c r="AH106" s="48">
        <f t="shared" si="29"/>
        <v>4.593822887834974E-3</v>
      </c>
      <c r="AI106" s="48">
        <f t="shared" si="29"/>
        <v>6.2809405762600688E-4</v>
      </c>
      <c r="AJ106" s="48">
        <f t="shared" si="29"/>
        <v>7.1563879521380997E-5</v>
      </c>
      <c r="AK106" s="48">
        <f t="shared" si="29"/>
        <v>6.9890199086804793E-6</v>
      </c>
      <c r="AL106" s="48">
        <f t="shared" si="29"/>
        <v>5.9723703716580688E-7</v>
      </c>
      <c r="AM106" s="48">
        <f t="shared" si="29"/>
        <v>4.536539164742948E-8</v>
      </c>
      <c r="AN106" s="48">
        <f t="shared" si="29"/>
        <v>3.1013094770242364E-9</v>
      </c>
      <c r="AO106" s="48">
        <f t="shared" si="31"/>
        <v>0.23421071515748404</v>
      </c>
      <c r="AP106" s="48">
        <f t="shared" si="30"/>
        <v>0.33996483417895196</v>
      </c>
      <c r="AQ106" s="48">
        <f t="shared" si="30"/>
        <v>0.24673527084490696</v>
      </c>
      <c r="AR106" s="48">
        <f t="shared" si="30"/>
        <v>0.11938155118491701</v>
      </c>
      <c r="AS106" s="48">
        <f t="shared" si="30"/>
        <v>4.3321597418500404E-2</v>
      </c>
      <c r="AT106" s="48">
        <f t="shared" si="30"/>
        <v>1.2576554981991129E-2</v>
      </c>
      <c r="AU106" s="48">
        <f t="shared" si="30"/>
        <v>3.0425496873048457E-3</v>
      </c>
      <c r="AV106" s="48">
        <f t="shared" si="30"/>
        <v>6.3090922159579274E-4</v>
      </c>
      <c r="AW106" s="48">
        <f t="shared" si="30"/>
        <v>1.1447327930618144E-4</v>
      </c>
      <c r="AX106" s="48">
        <f t="shared" si="30"/>
        <v>1.846242953159079E-5</v>
      </c>
      <c r="AY106" s="48">
        <f t="shared" si="30"/>
        <v>2.6798845603743812E-6</v>
      </c>
    </row>
    <row r="107" spans="1:51">
      <c r="A107" s="48">
        <v>106</v>
      </c>
      <c r="B107" s="48">
        <f t="shared" si="24"/>
        <v>204</v>
      </c>
      <c r="C107" s="93">
        <v>44520</v>
      </c>
      <c r="D107" t="s">
        <v>42</v>
      </c>
      <c r="E107" t="s">
        <v>21</v>
      </c>
      <c r="F107" s="48">
        <f>HLOOKUP(MAX($AD107:$AN107),$AD107:$AN$310,$B107,FALSE)</f>
        <v>0</v>
      </c>
      <c r="G107" s="48">
        <f>HLOOKUP(MAX($AN107:$AY107),$AN107:$AY$310,$B107,FALSE)</f>
        <v>0</v>
      </c>
      <c r="H107" s="48">
        <f t="shared" si="20"/>
        <v>1</v>
      </c>
      <c r="I107" s="48">
        <f t="shared" si="21"/>
        <v>1</v>
      </c>
      <c r="J107" s="48">
        <f>COUNTIF('1. Data'!C:C,$D107)</f>
        <v>0</v>
      </c>
      <c r="K107" s="48">
        <f>COUNTIF($D$2:D106,$D106)</f>
        <v>7</v>
      </c>
      <c r="L107" s="48">
        <f>SUMIF('1. Data'!C:C,D107,'1. Data'!E:E)</f>
        <v>0</v>
      </c>
      <c r="M107" s="48">
        <f>SUMIF($D$2:D106,$D107,$F$2:F106)</f>
        <v>0</v>
      </c>
      <c r="N107" s="48">
        <f t="shared" si="22"/>
        <v>0</v>
      </c>
      <c r="O107" s="48">
        <f>SUMIF('1. Data'!C:C,$D107,'1. Data'!F:F)</f>
        <v>0</v>
      </c>
      <c r="P107" s="48">
        <f>SUMIF($D$2:D106,$D107,$G$2:G106)</f>
        <v>0</v>
      </c>
      <c r="Q107" s="48">
        <f t="shared" si="23"/>
        <v>0</v>
      </c>
      <c r="R107" s="48">
        <f>COUNTIF('1. Data'!D:D,$E107)</f>
        <v>149</v>
      </c>
      <c r="S107" s="48">
        <f>COUNTIF($E$2:E106,$E106)</f>
        <v>6</v>
      </c>
      <c r="T107" s="48">
        <f>SUMIF('1. Data'!D:D,E107,'1. Data'!F:F)</f>
        <v>176</v>
      </c>
      <c r="U107" s="48">
        <f>SUMIF($E$2:E106,$E107,$G$2:G106)</f>
        <v>4</v>
      </c>
      <c r="V107" s="48">
        <f t="shared" si="25"/>
        <v>0.92454078104801141</v>
      </c>
      <c r="W107" s="48">
        <f>SUMIF('1. Data'!D:D,$E107,'1. Data'!E:E)</f>
        <v>246</v>
      </c>
      <c r="X107" s="48">
        <f>SUMIF($E$2:E106,E107,$F$2:F106)</f>
        <v>7</v>
      </c>
      <c r="Y107" s="48">
        <f t="shared" si="26"/>
        <v>1.0067555607313381</v>
      </c>
      <c r="Z107" s="92">
        <f>AVERAGE('1. Data'!E:E,$F$2:F106)</f>
        <v>1.6213052385133158</v>
      </c>
      <c r="AA107" s="92">
        <f>IF(ISERROR(AVERAGE('1. Data'!F:F,$G$2:G106)),0,AVERAGE('1. Data'!F:F,$G$2:G106))</f>
        <v>1.2560725782850453</v>
      </c>
      <c r="AB107" s="48">
        <f t="shared" si="27"/>
        <v>0</v>
      </c>
      <c r="AC107" s="48">
        <f t="shared" si="28"/>
        <v>0</v>
      </c>
      <c r="AD107" s="48">
        <f t="shared" si="18"/>
        <v>1</v>
      </c>
      <c r="AE107" s="48">
        <f t="shared" si="29"/>
        <v>0</v>
      </c>
      <c r="AF107" s="48">
        <f t="shared" si="29"/>
        <v>0</v>
      </c>
      <c r="AG107" s="48">
        <f t="shared" si="29"/>
        <v>0</v>
      </c>
      <c r="AH107" s="48">
        <f t="shared" si="29"/>
        <v>0</v>
      </c>
      <c r="AI107" s="48">
        <f t="shared" si="29"/>
        <v>0</v>
      </c>
      <c r="AJ107" s="48">
        <f t="shared" si="29"/>
        <v>0</v>
      </c>
      <c r="AK107" s="48">
        <f t="shared" si="29"/>
        <v>0</v>
      </c>
      <c r="AL107" s="48">
        <f t="shared" si="29"/>
        <v>0</v>
      </c>
      <c r="AM107" s="48">
        <f t="shared" si="29"/>
        <v>0</v>
      </c>
      <c r="AN107" s="48">
        <f t="shared" si="29"/>
        <v>0</v>
      </c>
      <c r="AO107" s="48">
        <f t="shared" si="31"/>
        <v>1</v>
      </c>
      <c r="AP107" s="48">
        <f t="shared" si="30"/>
        <v>0</v>
      </c>
      <c r="AQ107" s="48">
        <f t="shared" si="30"/>
        <v>0</v>
      </c>
      <c r="AR107" s="48">
        <f t="shared" si="30"/>
        <v>0</v>
      </c>
      <c r="AS107" s="48">
        <f t="shared" si="30"/>
        <v>0</v>
      </c>
      <c r="AT107" s="48">
        <f t="shared" si="30"/>
        <v>0</v>
      </c>
      <c r="AU107" s="48">
        <f t="shared" si="30"/>
        <v>0</v>
      </c>
      <c r="AV107" s="48">
        <f t="shared" si="30"/>
        <v>0</v>
      </c>
      <c r="AW107" s="48">
        <f t="shared" si="30"/>
        <v>0</v>
      </c>
      <c r="AX107" s="48">
        <f t="shared" si="30"/>
        <v>0</v>
      </c>
      <c r="AY107" s="48">
        <f t="shared" si="30"/>
        <v>0</v>
      </c>
    </row>
    <row r="108" spans="1:51">
      <c r="A108" s="48">
        <v>107</v>
      </c>
      <c r="B108" s="48">
        <f t="shared" si="24"/>
        <v>203</v>
      </c>
      <c r="C108" s="93">
        <v>44521</v>
      </c>
      <c r="D108" t="s">
        <v>26</v>
      </c>
      <c r="E108" t="s">
        <v>20</v>
      </c>
      <c r="F108" s="48">
        <f>HLOOKUP(MAX($AD108:$AN108),$AD108:$AN$310,$B108,FALSE)</f>
        <v>1</v>
      </c>
      <c r="G108" s="48">
        <f>HLOOKUP(MAX($AN108:$AY108),$AN108:$AY$310,$B108,FALSE)</f>
        <v>1</v>
      </c>
      <c r="H108" s="48">
        <f t="shared" si="20"/>
        <v>1</v>
      </c>
      <c r="I108" s="48">
        <f t="shared" si="21"/>
        <v>1</v>
      </c>
      <c r="J108" s="48">
        <f>COUNTIF('1. Data'!C:C,$D108)</f>
        <v>152</v>
      </c>
      <c r="K108" s="48">
        <f>COUNTIF($D$2:D107,$D107)</f>
        <v>7</v>
      </c>
      <c r="L108" s="48">
        <f>SUMIF('1. Data'!C:C,D108,'1. Data'!E:E)</f>
        <v>205</v>
      </c>
      <c r="M108" s="48">
        <f>SUMIF($D$2:D107,$D108,$F$2:F107)</f>
        <v>5</v>
      </c>
      <c r="N108" s="48">
        <f t="shared" si="22"/>
        <v>0.8148627477692254</v>
      </c>
      <c r="O108" s="48">
        <f>SUMIF('1. Data'!C:C,$D108,'1. Data'!F:F)</f>
        <v>205</v>
      </c>
      <c r="P108" s="48">
        <f>SUMIF($D$2:D107,$D108,$G$2:G107)</f>
        <v>4</v>
      </c>
      <c r="Q108" s="48">
        <f t="shared" si="23"/>
        <v>1.0467946801713879</v>
      </c>
      <c r="R108" s="48">
        <f>COUNTIF('1. Data'!D:D,$E108)</f>
        <v>166</v>
      </c>
      <c r="S108" s="48">
        <f>COUNTIF($E$2:E107,$E107)</f>
        <v>7</v>
      </c>
      <c r="T108" s="48">
        <f>SUMIF('1. Data'!D:D,E108,'1. Data'!F:F)</f>
        <v>175</v>
      </c>
      <c r="U108" s="48">
        <f>SUMIF($E$2:E107,$E108,$G$2:G107)</f>
        <v>4</v>
      </c>
      <c r="V108" s="48">
        <f t="shared" si="25"/>
        <v>0.82398493769831227</v>
      </c>
      <c r="W108" s="48">
        <f>SUMIF('1. Data'!D:D,$E108,'1. Data'!E:E)</f>
        <v>274</v>
      </c>
      <c r="X108" s="48">
        <f>SUMIF($E$2:E107,E108,$F$2:F107)</f>
        <v>6</v>
      </c>
      <c r="Y108" s="48">
        <f t="shared" si="26"/>
        <v>0.998560130214311</v>
      </c>
      <c r="Z108" s="92">
        <f>AVERAGE('1. Data'!E:E,$F$2:F107)</f>
        <v>1.6208308952603863</v>
      </c>
      <c r="AA108" s="92">
        <f>IF(ISERROR(AVERAGE('1. Data'!F:F,$G$2:G107)),0,AVERAGE('1. Data'!F:F,$G$2:G107))</f>
        <v>1.2557050906963136</v>
      </c>
      <c r="AB108" s="48">
        <f t="shared" si="27"/>
        <v>1.3188530021698446</v>
      </c>
      <c r="AC108" s="48">
        <f t="shared" si="28"/>
        <v>1.0830996979808003</v>
      </c>
      <c r="AD108" s="48">
        <f t="shared" si="18"/>
        <v>0.26744188136690555</v>
      </c>
      <c r="AE108" s="48">
        <f t="shared" si="29"/>
        <v>0.35271652814669485</v>
      </c>
      <c r="AF108" s="48">
        <f t="shared" si="29"/>
        <v>0.23259062603059655</v>
      </c>
      <c r="AG108" s="48">
        <f t="shared" si="29"/>
        <v>0.10225094847233861</v>
      </c>
      <c r="AH108" s="48">
        <f t="shared" si="29"/>
        <v>3.3713492591864458E-2</v>
      </c>
      <c r="AI108" s="48">
        <f t="shared" si="29"/>
        <v>8.8926281836822548E-3</v>
      </c>
      <c r="AJ108" s="48">
        <f t="shared" si="29"/>
        <v>1.954678229538253E-3</v>
      </c>
      <c r="AK108" s="48">
        <f t="shared" si="29"/>
        <v>3.6827617875750875E-4</v>
      </c>
      <c r="AL108" s="48">
        <f t="shared" si="29"/>
        <v>6.0712767997747365E-5</v>
      </c>
      <c r="AM108" s="48">
        <f t="shared" si="29"/>
        <v>8.8968018159855665E-6</v>
      </c>
      <c r="AN108" s="48">
        <f t="shared" si="29"/>
        <v>1.1733573784722707E-6</v>
      </c>
      <c r="AO108" s="48">
        <f t="shared" si="31"/>
        <v>0.33854451183402523</v>
      </c>
      <c r="AP108" s="48">
        <f t="shared" si="30"/>
        <v>0.36667745852049016</v>
      </c>
      <c r="AQ108" s="48">
        <f t="shared" si="30"/>
        <v>0.19857412228995516</v>
      </c>
      <c r="AR108" s="48">
        <f t="shared" si="30"/>
        <v>7.169185729301765E-2</v>
      </c>
      <c r="AS108" s="48">
        <f t="shared" si="30"/>
        <v>1.9412357245437512E-2</v>
      </c>
      <c r="AT108" s="48">
        <f t="shared" si="30"/>
        <v>4.2051036539257547E-3</v>
      </c>
      <c r="AU108" s="48">
        <f t="shared" si="30"/>
        <v>7.5909108292415717E-4</v>
      </c>
      <c r="AV108" s="48">
        <f t="shared" si="30"/>
        <v>1.1745304609358209E-4</v>
      </c>
      <c r="AW108" s="48">
        <f t="shared" si="30"/>
        <v>1.5901669843860412E-5</v>
      </c>
      <c r="AX108" s="48">
        <f t="shared" si="30"/>
        <v>1.9136770894750701E-6</v>
      </c>
      <c r="AY108" s="48">
        <f t="shared" si="30"/>
        <v>2.0727030776432233E-7</v>
      </c>
    </row>
    <row r="109" spans="1:51">
      <c r="A109" s="48">
        <v>108</v>
      </c>
      <c r="B109" s="48">
        <f t="shared" si="24"/>
        <v>202</v>
      </c>
      <c r="C109" s="93">
        <v>44521</v>
      </c>
      <c r="D109" t="s">
        <v>25</v>
      </c>
      <c r="E109" t="s">
        <v>11</v>
      </c>
      <c r="F109" s="48">
        <f>HLOOKUP(MAX($AD109:$AN109),$AD109:$AN$310,$B109,FALSE)</f>
        <v>1</v>
      </c>
      <c r="G109" s="48">
        <f>HLOOKUP(MAX($AN109:$AY109),$AN109:$AY$310,$B109,FALSE)</f>
        <v>0</v>
      </c>
      <c r="H109" s="48">
        <f t="shared" si="20"/>
        <v>3</v>
      </c>
      <c r="I109" s="48">
        <f t="shared" si="21"/>
        <v>0</v>
      </c>
      <c r="J109" s="48">
        <f>COUNTIF('1. Data'!C:C,$D109)</f>
        <v>170</v>
      </c>
      <c r="K109" s="48">
        <f>COUNTIF($D$2:D108,$D108)</f>
        <v>6</v>
      </c>
      <c r="L109" s="48">
        <f>SUMIF('1. Data'!C:C,D109,'1. Data'!E:E)</f>
        <v>254</v>
      </c>
      <c r="M109" s="48">
        <f>SUMIF($D$2:D108,$D109,$F$2:F108)</f>
        <v>5</v>
      </c>
      <c r="N109" s="48">
        <f t="shared" si="22"/>
        <v>0.90802550409345217</v>
      </c>
      <c r="O109" s="48">
        <f>SUMIF('1. Data'!C:C,$D109,'1. Data'!F:F)</f>
        <v>198</v>
      </c>
      <c r="P109" s="48">
        <f>SUMIF($D$2:D108,$D109,$G$2:G108)</f>
        <v>2</v>
      </c>
      <c r="Q109" s="48">
        <f t="shared" si="23"/>
        <v>0.90501450564343655</v>
      </c>
      <c r="R109" s="48">
        <f>COUNTIF('1. Data'!D:D,$E109)</f>
        <v>167</v>
      </c>
      <c r="S109" s="48">
        <f>COUNTIF($E$2:E108,$E108)</f>
        <v>7</v>
      </c>
      <c r="T109" s="48">
        <f>SUMIF('1. Data'!D:D,E109,'1. Data'!F:F)</f>
        <v>179</v>
      </c>
      <c r="U109" s="48">
        <f>SUMIF($E$2:E108,$E109,$G$2:G108)</f>
        <v>3</v>
      </c>
      <c r="V109" s="48">
        <f t="shared" si="25"/>
        <v>0.8330294438152458</v>
      </c>
      <c r="W109" s="48">
        <f>SUMIF('1. Data'!D:D,$E109,'1. Data'!E:E)</f>
        <v>293</v>
      </c>
      <c r="X109" s="48">
        <f>SUMIF($E$2:E108,E109,$F$2:F108)</f>
        <v>8</v>
      </c>
      <c r="Y109" s="48">
        <f t="shared" si="26"/>
        <v>1.0674024565050086</v>
      </c>
      <c r="Z109" s="92">
        <f>AVERAGE('1. Data'!E:E,$F$2:F108)</f>
        <v>1.6206493126645218</v>
      </c>
      <c r="AA109" s="92">
        <f>IF(ISERROR(AVERAGE('1. Data'!F:F,$G$2:G108)),0,AVERAGE('1. Data'!F:F,$G$2:G108))</f>
        <v>1.2556303012576777</v>
      </c>
      <c r="AB109" s="48">
        <f t="shared" si="27"/>
        <v>1.5707797513340753</v>
      </c>
      <c r="AC109" s="48">
        <f t="shared" si="28"/>
        <v>0.94662436797187033</v>
      </c>
      <c r="AD109" s="48">
        <f t="shared" si="18"/>
        <v>0.20788302207909246</v>
      </c>
      <c r="AE109" s="48">
        <f t="shared" si="29"/>
        <v>0.32653844172797292</v>
      </c>
      <c r="AF109" s="48">
        <f t="shared" si="29"/>
        <v>0.25645998614924093</v>
      </c>
      <c r="AG109" s="48">
        <f t="shared" si="29"/>
        <v>0.13428071775688166</v>
      </c>
      <c r="AH109" s="48">
        <f t="shared" si="29"/>
        <v>5.2731358111778953E-2</v>
      </c>
      <c r="AI109" s="48">
        <f t="shared" si="29"/>
        <v>1.656586991646564E-2</v>
      </c>
      <c r="AJ109" s="48">
        <f t="shared" si="29"/>
        <v>4.3368888380030919E-3</v>
      </c>
      <c r="AK109" s="48">
        <f t="shared" si="29"/>
        <v>9.7318531007457387E-4</v>
      </c>
      <c r="AL109" s="48">
        <f t="shared" si="29"/>
        <v>1.9108247242011423E-4</v>
      </c>
      <c r="AM109" s="48">
        <f t="shared" si="29"/>
        <v>3.3349830945818604E-5</v>
      </c>
      <c r="AN109" s="48">
        <f t="shared" si="29"/>
        <v>5.2385239160106453E-6</v>
      </c>
      <c r="AO109" s="48">
        <f t="shared" si="31"/>
        <v>0.38804872475730706</v>
      </c>
      <c r="AP109" s="48">
        <f t="shared" si="30"/>
        <v>0.36733637881567605</v>
      </c>
      <c r="AQ109" s="48">
        <f t="shared" si="30"/>
        <v>0.17386478371473241</v>
      </c>
      <c r="AR109" s="48">
        <f t="shared" si="30"/>
        <v>5.4861546998841514E-2</v>
      </c>
      <c r="AS109" s="48">
        <f t="shared" si="30"/>
        <v>1.298331931343435E-2</v>
      </c>
      <c r="AT109" s="48">
        <f t="shared" si="30"/>
        <v>2.4580652878513545E-3</v>
      </c>
      <c r="AU109" s="48">
        <f t="shared" si="30"/>
        <v>3.8781074992431345E-4</v>
      </c>
      <c r="AV109" s="48">
        <f t="shared" si="30"/>
        <v>5.2444443719971561E-5</v>
      </c>
      <c r="AW109" s="48">
        <f t="shared" si="30"/>
        <v>6.2056485487567764E-6</v>
      </c>
      <c r="AX109" s="48">
        <f t="shared" si="30"/>
        <v>6.5271312614693828E-7</v>
      </c>
      <c r="AY109" s="48">
        <f t="shared" si="30"/>
        <v>6.1787415050578831E-8</v>
      </c>
    </row>
    <row r="110" spans="1:51">
      <c r="A110" s="48">
        <v>109</v>
      </c>
      <c r="B110" s="48">
        <f t="shared" si="24"/>
        <v>201</v>
      </c>
      <c r="C110" s="93">
        <v>44526</v>
      </c>
      <c r="D110" t="s">
        <v>23</v>
      </c>
      <c r="E110" t="s">
        <v>25</v>
      </c>
      <c r="F110" s="48">
        <f>HLOOKUP(MAX($AD110:$AN110),$AD110:$AN$310,$B110,FALSE)</f>
        <v>1</v>
      </c>
      <c r="G110" s="48">
        <f>HLOOKUP(MAX($AN110:$AY110),$AN110:$AY$310,$B110,FALSE)</f>
        <v>1</v>
      </c>
      <c r="H110" s="48">
        <f t="shared" si="20"/>
        <v>1</v>
      </c>
      <c r="I110" s="48">
        <f t="shared" si="21"/>
        <v>1</v>
      </c>
      <c r="J110" s="48">
        <f>COUNTIF('1. Data'!C:C,$D110)</f>
        <v>169</v>
      </c>
      <c r="K110" s="48">
        <f>COUNTIF($D$2:D109,$D109)</f>
        <v>7</v>
      </c>
      <c r="L110" s="48">
        <f>SUMIF('1. Data'!C:C,D110,'1. Data'!E:E)</f>
        <v>260</v>
      </c>
      <c r="M110" s="48">
        <f>SUMIF($D$2:D109,$D110,$F$2:F109)</f>
        <v>5</v>
      </c>
      <c r="N110" s="48">
        <f t="shared" si="22"/>
        <v>0.92916488960335941</v>
      </c>
      <c r="O110" s="48">
        <f>SUMIF('1. Data'!C:C,$D110,'1. Data'!F:F)</f>
        <v>232</v>
      </c>
      <c r="P110" s="48">
        <f>SUMIF($D$2:D109,$D110,$G$2:G109)</f>
        <v>3</v>
      </c>
      <c r="Q110" s="48">
        <f t="shared" si="23"/>
        <v>1.0637030684200495</v>
      </c>
      <c r="R110" s="48">
        <f>COUNTIF('1. Data'!D:D,$E110)</f>
        <v>170</v>
      </c>
      <c r="S110" s="48">
        <f>COUNTIF($E$2:E109,$E109)</f>
        <v>6</v>
      </c>
      <c r="T110" s="48">
        <f>SUMIF('1. Data'!D:D,E110,'1. Data'!F:F)</f>
        <v>194</v>
      </c>
      <c r="U110" s="48">
        <f>SUMIF($E$2:E109,$E110,$G$2:G109)</f>
        <v>4</v>
      </c>
      <c r="V110" s="48">
        <f t="shared" si="25"/>
        <v>0.89622641509433965</v>
      </c>
      <c r="W110" s="48">
        <f>SUMIF('1. Data'!D:D,$E110,'1. Data'!E:E)</f>
        <v>284</v>
      </c>
      <c r="X110" s="48">
        <f>SUMIF($E$2:E109,E110,$F$2:F109)</f>
        <v>5</v>
      </c>
      <c r="Y110" s="48">
        <f t="shared" si="26"/>
        <v>1.0133156720580034</v>
      </c>
      <c r="Z110" s="92">
        <f>AVERAGE('1. Data'!E:E,$F$2:F109)</f>
        <v>1.6204678362573099</v>
      </c>
      <c r="AA110" s="92">
        <f>IF(ISERROR(AVERAGE('1. Data'!F:F,$G$2:G109)),0,AVERAGE('1. Data'!F:F,$G$2:G109))</f>
        <v>1.2552631578947369</v>
      </c>
      <c r="AB110" s="48">
        <f t="shared" si="27"/>
        <v>1.5257309834964254</v>
      </c>
      <c r="AC110" s="48">
        <f t="shared" si="28"/>
        <v>1.1966659519725558</v>
      </c>
      <c r="AD110" s="48">
        <f t="shared" si="18"/>
        <v>0.2174620375915029</v>
      </c>
      <c r="AE110" s="48">
        <f t="shared" si="29"/>
        <v>0.33178856848762039</v>
      </c>
      <c r="AF110" s="48">
        <f t="shared" si="29"/>
        <v>0.25311004945574411</v>
      </c>
      <c r="AG110" s="48">
        <f t="shared" si="29"/>
        <v>0.12872594822964709</v>
      </c>
      <c r="AH110" s="48">
        <f t="shared" si="29"/>
        <v>4.9100291898482369E-2</v>
      </c>
      <c r="AI110" s="48">
        <f t="shared" si="29"/>
        <v>1.4982767329646596E-2</v>
      </c>
      <c r="AJ110" s="48">
        <f t="shared" si="29"/>
        <v>3.8099453888933033E-3</v>
      </c>
      <c r="AK110" s="48">
        <f t="shared" si="29"/>
        <v>8.304216750376933E-4</v>
      </c>
      <c r="AL110" s="48">
        <f t="shared" si="29"/>
        <v>1.5837500987150128E-4</v>
      </c>
      <c r="AM110" s="48">
        <f t="shared" si="29"/>
        <v>2.6848628841389037E-5</v>
      </c>
      <c r="AN110" s="48">
        <f t="shared" si="29"/>
        <v>4.0963784887702936E-6</v>
      </c>
      <c r="AO110" s="48">
        <f t="shared" si="31"/>
        <v>0.30220008376107033</v>
      </c>
      <c r="AP110" s="48">
        <f t="shared" si="30"/>
        <v>0.36163255092012725</v>
      </c>
      <c r="AQ110" s="48">
        <f t="shared" si="30"/>
        <v>0.21637668040554897</v>
      </c>
      <c r="AR110" s="48">
        <f t="shared" si="30"/>
        <v>8.6310202080722556E-2</v>
      </c>
      <c r="AS110" s="48">
        <f t="shared" si="30"/>
        <v>2.5821120034467876E-2</v>
      </c>
      <c r="AT110" s="48">
        <f t="shared" si="30"/>
        <v>6.1798510374088279E-3</v>
      </c>
      <c r="AU110" s="48">
        <f t="shared" si="30"/>
        <v>1.2325362207882358E-3</v>
      </c>
      <c r="AV110" s="48">
        <f t="shared" si="30"/>
        <v>2.1070487571288755E-4</v>
      </c>
      <c r="AW110" s="48">
        <f t="shared" si="30"/>
        <v>3.1517918835027707E-5</v>
      </c>
      <c r="AX110" s="48">
        <f t="shared" si="30"/>
        <v>4.1907133718791201E-6</v>
      </c>
      <c r="AY110" s="48">
        <f t="shared" si="30"/>
        <v>5.0148840066038536E-7</v>
      </c>
    </row>
    <row r="111" spans="1:51">
      <c r="A111" s="48">
        <v>110</v>
      </c>
      <c r="B111" s="48">
        <f t="shared" si="24"/>
        <v>200</v>
      </c>
      <c r="C111" s="93">
        <v>44527</v>
      </c>
      <c r="D111" t="s">
        <v>10</v>
      </c>
      <c r="E111" t="s">
        <v>13</v>
      </c>
      <c r="F111" s="48">
        <f>HLOOKUP(MAX($AD111:$AN111),$AD111:$AN$310,$B111,FALSE)</f>
        <v>1</v>
      </c>
      <c r="G111" s="48">
        <f>HLOOKUP(MAX($AN111:$AY111),$AN111:$AY$310,$B111,FALSE)</f>
        <v>1</v>
      </c>
      <c r="H111" s="48">
        <f t="shared" si="20"/>
        <v>1</v>
      </c>
      <c r="I111" s="48">
        <f t="shared" si="21"/>
        <v>1</v>
      </c>
      <c r="J111" s="48">
        <f>COUNTIF('1. Data'!C:C,$D111)</f>
        <v>184</v>
      </c>
      <c r="K111" s="48">
        <f>COUNTIF($D$2:D110,$D110)</f>
        <v>7</v>
      </c>
      <c r="L111" s="48">
        <f>SUMIF('1. Data'!C:C,D111,'1. Data'!E:E)</f>
        <v>347</v>
      </c>
      <c r="M111" s="48">
        <f>SUMIF($D$2:D110,$D111,$F$2:F110)</f>
        <v>7</v>
      </c>
      <c r="N111" s="48">
        <f t="shared" si="22"/>
        <v>1.14387374104219</v>
      </c>
      <c r="O111" s="48">
        <f>SUMIF('1. Data'!C:C,$D111,'1. Data'!F:F)</f>
        <v>250</v>
      </c>
      <c r="P111" s="48">
        <f>SUMIF($D$2:D110,$D111,$G$2:G110)</f>
        <v>5</v>
      </c>
      <c r="Q111" s="48">
        <f t="shared" si="23"/>
        <v>1.0636478027297311</v>
      </c>
      <c r="R111" s="48">
        <f>COUNTIF('1. Data'!D:D,$E111)</f>
        <v>178</v>
      </c>
      <c r="S111" s="48">
        <f>COUNTIF($E$2:E110,$E110)</f>
        <v>6</v>
      </c>
      <c r="T111" s="48">
        <f>SUMIF('1. Data'!D:D,E111,'1. Data'!F:F)</f>
        <v>322</v>
      </c>
      <c r="U111" s="48">
        <f>SUMIF($E$2:E110,$E111,$G$2:G110)</f>
        <v>5</v>
      </c>
      <c r="V111" s="48">
        <f t="shared" si="25"/>
        <v>1.4158621230837771</v>
      </c>
      <c r="W111" s="48">
        <f>SUMIF('1. Data'!D:D,$E111,'1. Data'!E:E)</f>
        <v>232</v>
      </c>
      <c r="X111" s="48">
        <f>SUMIF($E$2:E110,E111,$F$2:F110)</f>
        <v>4</v>
      </c>
      <c r="Y111" s="48">
        <f t="shared" si="26"/>
        <v>0.79159378456180529</v>
      </c>
      <c r="Z111" s="92">
        <f>AVERAGE('1. Data'!E:E,$F$2:F110)</f>
        <v>1.62028646594563</v>
      </c>
      <c r="AA111" s="92">
        <f>IF(ISERROR(AVERAGE('1. Data'!F:F,$G$2:G110)),0,AVERAGE('1. Data'!F:F,$G$2:G110))</f>
        <v>1.2551885413621748</v>
      </c>
      <c r="AB111" s="48">
        <f t="shared" si="27"/>
        <v>1.4671424069888956</v>
      </c>
      <c r="AC111" s="48">
        <f t="shared" si="28"/>
        <v>1.8902871276772939</v>
      </c>
      <c r="AD111" s="48">
        <f t="shared" si="18"/>
        <v>0.23058345830822319</v>
      </c>
      <c r="AE111" s="48">
        <f t="shared" si="29"/>
        <v>0.33829877003415021</v>
      </c>
      <c r="AF111" s="48">
        <f t="shared" si="29"/>
        <v>0.24816623587464307</v>
      </c>
      <c r="AG111" s="48">
        <f t="shared" si="29"/>
        <v>0.12136506954483262</v>
      </c>
      <c r="AH111" s="48">
        <f t="shared" si="29"/>
        <v>4.4514960064095103E-2</v>
      </c>
      <c r="AI111" s="48">
        <f t="shared" si="29"/>
        <v>1.3061957131090207E-2</v>
      </c>
      <c r="AJ111" s="48">
        <f t="shared" si="29"/>
        <v>3.193958537548911E-3</v>
      </c>
      <c r="AK111" s="48">
        <f t="shared" si="29"/>
        <v>6.6942743094317795E-4</v>
      </c>
      <c r="AL111" s="48">
        <f t="shared" si="29"/>
        <v>1.2276817154229587E-4</v>
      </c>
      <c r="AM111" s="48">
        <f t="shared" si="29"/>
        <v>2.0013154522021023E-5</v>
      </c>
      <c r="AN111" s="48">
        <f t="shared" si="29"/>
        <v>2.9362147696878658E-6</v>
      </c>
      <c r="AO111" s="48">
        <f t="shared" si="31"/>
        <v>0.15102843816555303</v>
      </c>
      <c r="AP111" s="48">
        <f t="shared" si="30"/>
        <v>0.28548711257755099</v>
      </c>
      <c r="AQ111" s="48">
        <f t="shared" si="30"/>
        <v>0.26982630701155164</v>
      </c>
      <c r="AR111" s="48">
        <f t="shared" si="30"/>
        <v>0.17001639828421256</v>
      </c>
      <c r="AS111" s="48">
        <f t="shared" si="30"/>
        <v>8.0344952292675756E-2</v>
      </c>
      <c r="AT111" s="48">
        <f t="shared" si="30"/>
        <v>3.0375005818538227E-2</v>
      </c>
      <c r="AU111" s="48">
        <f t="shared" si="30"/>
        <v>9.5695804169843007E-3</v>
      </c>
      <c r="AV111" s="48">
        <f t="shared" si="30"/>
        <v>2.5841792399283023E-3</v>
      </c>
      <c r="AW111" s="48">
        <f t="shared" si="30"/>
        <v>6.106050941059205E-4</v>
      </c>
      <c r="AX111" s="48">
        <f t="shared" si="30"/>
        <v>1.2824654994251166E-4</v>
      </c>
      <c r="AY111" s="48">
        <f t="shared" si="30"/>
        <v>2.4242280252535279E-5</v>
      </c>
    </row>
    <row r="112" spans="1:51">
      <c r="A112" s="48">
        <v>111</v>
      </c>
      <c r="B112" s="48">
        <f t="shared" si="24"/>
        <v>199</v>
      </c>
      <c r="C112" s="93">
        <v>44527</v>
      </c>
      <c r="D112" t="s">
        <v>21</v>
      </c>
      <c r="E112" t="s">
        <v>28</v>
      </c>
      <c r="F112" s="48">
        <f>HLOOKUP(MAX($AD112:$AN112),$AD112:$AN$310,$B112,FALSE)</f>
        <v>1</v>
      </c>
      <c r="G112" s="48">
        <f>HLOOKUP(MAX($AN112:$AY112),$AN112:$AY$310,$B112,FALSE)</f>
        <v>1</v>
      </c>
      <c r="H112" s="48">
        <f t="shared" si="20"/>
        <v>1</v>
      </c>
      <c r="I112" s="48">
        <f t="shared" si="21"/>
        <v>1</v>
      </c>
      <c r="J112" s="48">
        <f>COUNTIF('1. Data'!C:C,$D112)</f>
        <v>150</v>
      </c>
      <c r="K112" s="48">
        <f>COUNTIF($D$2:D111,$D111)</f>
        <v>7</v>
      </c>
      <c r="L112" s="48">
        <f>SUMIF('1. Data'!C:C,D112,'1. Data'!E:E)</f>
        <v>192</v>
      </c>
      <c r="M112" s="48">
        <f>SUMIF($D$2:D111,$D112,$F$2:F111)</f>
        <v>5</v>
      </c>
      <c r="N112" s="48">
        <f t="shared" si="22"/>
        <v>0.77450345125504361</v>
      </c>
      <c r="O112" s="48">
        <f>SUMIF('1. Data'!C:C,$D112,'1. Data'!F:F)</f>
        <v>200</v>
      </c>
      <c r="P112" s="48">
        <f>SUMIF($D$2:D111,$D112,$G$2:G111)</f>
        <v>4</v>
      </c>
      <c r="Q112" s="48">
        <f t="shared" si="23"/>
        <v>1.0352550365926905</v>
      </c>
      <c r="R112" s="48">
        <f>COUNTIF('1. Data'!D:D,$E112)</f>
        <v>136</v>
      </c>
      <c r="S112" s="48">
        <f>COUNTIF($E$2:E111,$E111)</f>
        <v>6</v>
      </c>
      <c r="T112" s="48">
        <f>SUMIF('1. Data'!D:D,E112,'1. Data'!F:F)</f>
        <v>138</v>
      </c>
      <c r="U112" s="48">
        <f>SUMIF($E$2:E111,$E112,$G$2:G111)</f>
        <v>3</v>
      </c>
      <c r="V112" s="48">
        <f t="shared" si="25"/>
        <v>0.79112954795127</v>
      </c>
      <c r="W112" s="48">
        <f>SUMIF('1. Data'!D:D,$E112,'1. Data'!E:E)</f>
        <v>217</v>
      </c>
      <c r="X112" s="48">
        <f>SUMIF($E$2:E111,E112,$F$2:F111)</f>
        <v>6</v>
      </c>
      <c r="Y112" s="48">
        <f t="shared" si="26"/>
        <v>0.96933367884072108</v>
      </c>
      <c r="Z112" s="92">
        <f>AVERAGE('1. Data'!E:E,$F$2:F111)</f>
        <v>1.6201052016364699</v>
      </c>
      <c r="AA112" s="92">
        <f>IF(ISERROR(AVERAGE('1. Data'!F:F,$G$2:G111)),0,AVERAGE('1. Data'!F:F,$G$2:G111))</f>
        <v>1.255113968439509</v>
      </c>
      <c r="AB112" s="48">
        <f t="shared" si="27"/>
        <v>1.2162976734498221</v>
      </c>
      <c r="AC112" s="48">
        <f t="shared" si="28"/>
        <v>1.0279645081659814</v>
      </c>
      <c r="AD112" s="48">
        <f t="shared" si="18"/>
        <v>0.29632523130153271</v>
      </c>
      <c r="AE112" s="48">
        <f t="shared" si="29"/>
        <v>0.36041968941653463</v>
      </c>
      <c r="AF112" s="48">
        <f t="shared" si="29"/>
        <v>0.21918881485141931</v>
      </c>
      <c r="AG112" s="48">
        <f t="shared" si="29"/>
        <v>8.8866281850001699E-2</v>
      </c>
      <c r="AH112" s="48">
        <f t="shared" si="29"/>
        <v>2.7021962965573312E-2</v>
      </c>
      <c r="AI112" s="48">
        <f t="shared" si="29"/>
        <v>6.5733501374148134E-3</v>
      </c>
      <c r="AJ112" s="48">
        <f t="shared" si="29"/>
        <v>1.3325250798181182E-3</v>
      </c>
      <c r="AK112" s="48">
        <f t="shared" si="29"/>
        <v>2.3153530777090213E-4</v>
      </c>
      <c r="AL112" s="48">
        <f t="shared" si="29"/>
        <v>3.5201982020404614E-5</v>
      </c>
      <c r="AM112" s="48">
        <f t="shared" si="29"/>
        <v>4.7573432035822829E-6</v>
      </c>
      <c r="AN112" s="48">
        <f t="shared" si="29"/>
        <v>5.7863454703194586E-7</v>
      </c>
      <c r="AO112" s="48">
        <f t="shared" si="31"/>
        <v>0.3577343854045727</v>
      </c>
      <c r="AP112" s="48">
        <f t="shared" si="30"/>
        <v>0.36773825154647122</v>
      </c>
      <c r="AQ112" s="48">
        <f t="shared" si="30"/>
        <v>0.18901093544239306</v>
      </c>
      <c r="AR112" s="48">
        <f t="shared" si="30"/>
        <v>6.4765511096677233E-2</v>
      </c>
      <c r="AS112" s="48">
        <f t="shared" si="30"/>
        <v>1.6644161690153553E-2</v>
      </c>
      <c r="AT112" s="48">
        <f t="shared" si="30"/>
        <v>3.4219214971307546E-3</v>
      </c>
      <c r="AU112" s="48">
        <f t="shared" si="30"/>
        <v>5.8626897479676884E-4</v>
      </c>
      <c r="AV112" s="48">
        <f t="shared" si="30"/>
        <v>8.6094814047133649E-5</v>
      </c>
      <c r="AW112" s="48">
        <f t="shared" si="30"/>
        <v>1.1062801647200382E-5</v>
      </c>
      <c r="AX112" s="48">
        <f t="shared" si="30"/>
        <v>1.2635741615780181E-6</v>
      </c>
      <c r="AY112" s="48">
        <f t="shared" si="30"/>
        <v>1.2989093915377878E-7</v>
      </c>
    </row>
    <row r="113" spans="1:51">
      <c r="A113" s="48">
        <v>112</v>
      </c>
      <c r="B113" s="48">
        <f t="shared" si="24"/>
        <v>198</v>
      </c>
      <c r="C113" s="93">
        <v>44527</v>
      </c>
      <c r="D113" t="s">
        <v>11</v>
      </c>
      <c r="E113" t="s">
        <v>22</v>
      </c>
      <c r="F113" s="48">
        <f>HLOOKUP(MAX($AD113:$AN113),$AD113:$AN$310,$B113,FALSE)</f>
        <v>1</v>
      </c>
      <c r="G113" s="48">
        <f>HLOOKUP(MAX($AN113:$AY113),$AN113:$AY$310,$B113,FALSE)</f>
        <v>1</v>
      </c>
      <c r="H113" s="48">
        <f t="shared" si="20"/>
        <v>1</v>
      </c>
      <c r="I113" s="48">
        <f t="shared" si="21"/>
        <v>1</v>
      </c>
      <c r="J113" s="48">
        <f>COUNTIF('1. Data'!C:C,$D113)</f>
        <v>167</v>
      </c>
      <c r="K113" s="48">
        <f>COUNTIF($D$2:D112,$D112)</f>
        <v>6</v>
      </c>
      <c r="L113" s="48">
        <f>SUMIF('1. Data'!C:C,D113,'1. Data'!E:E)</f>
        <v>200</v>
      </c>
      <c r="M113" s="48">
        <f>SUMIF($D$2:D112,$D113,$F$2:F112)</f>
        <v>2</v>
      </c>
      <c r="N113" s="48">
        <f t="shared" si="22"/>
        <v>0.72079309068733488</v>
      </c>
      <c r="O113" s="48">
        <f>SUMIF('1. Data'!C:C,$D113,'1. Data'!F:F)</f>
        <v>226</v>
      </c>
      <c r="P113" s="48">
        <f>SUMIF($D$2:D112,$D113,$G$2:G112)</f>
        <v>3</v>
      </c>
      <c r="Q113" s="48">
        <f t="shared" si="23"/>
        <v>1.0547074304905222</v>
      </c>
      <c r="R113" s="48">
        <f>COUNTIF('1. Data'!D:D,$E113)</f>
        <v>186</v>
      </c>
      <c r="S113" s="48">
        <f>COUNTIF($E$2:E112,$E112)</f>
        <v>7</v>
      </c>
      <c r="T113" s="48">
        <f>SUMIF('1. Data'!D:D,E113,'1. Data'!F:F)</f>
        <v>222</v>
      </c>
      <c r="U113" s="48">
        <f>SUMIF($E$2:E112,$E113,$G$2:G112)</f>
        <v>5</v>
      </c>
      <c r="V113" s="48">
        <f t="shared" si="25"/>
        <v>0.93715445624800986</v>
      </c>
      <c r="W113" s="48">
        <f>SUMIF('1. Data'!D:D,$E113,'1. Data'!E:E)</f>
        <v>299</v>
      </c>
      <c r="X113" s="48">
        <f>SUMIF($E$2:E112,E113,$F$2:F112)</f>
        <v>5</v>
      </c>
      <c r="Y113" s="48">
        <f t="shared" si="26"/>
        <v>0.97234777164695829</v>
      </c>
      <c r="Z113" s="92">
        <f>AVERAGE('1. Data'!E:E,$F$2:F112)</f>
        <v>1.6199240432369266</v>
      </c>
      <c r="AA113" s="92">
        <f>IF(ISERROR(AVERAGE('1. Data'!F:F,$G$2:G112)),0,AVERAGE('1. Data'!F:F,$G$2:G112))</f>
        <v>1.2550394390885189</v>
      </c>
      <c r="AB113" s="48">
        <f t="shared" si="27"/>
        <v>1.1353424848132114</v>
      </c>
      <c r="AC113" s="48">
        <f t="shared" si="28"/>
        <v>1.2405108120277124</v>
      </c>
      <c r="AD113" s="48">
        <f t="shared" si="18"/>
        <v>0.32131205798779233</v>
      </c>
      <c r="AE113" s="48">
        <f t="shared" si="29"/>
        <v>0.36479923031630679</v>
      </c>
      <c r="AF113" s="48">
        <f t="shared" si="29"/>
        <v>0.20708603230263145</v>
      </c>
      <c r="AG113" s="48">
        <f t="shared" si="29"/>
        <v>7.8371190161526161E-2</v>
      </c>
      <c r="AH113" s="48">
        <f t="shared" si="29"/>
        <v>2.2244535443938965E-2</v>
      </c>
      <c r="AI113" s="48">
        <f t="shared" si="29"/>
        <v>5.0510332288874376E-3</v>
      </c>
      <c r="AJ113" s="48">
        <f t="shared" si="29"/>
        <v>9.5577543615986004E-4</v>
      </c>
      <c r="AK113" s="48">
        <f t="shared" si="29"/>
        <v>1.5501892265902407E-4</v>
      </c>
      <c r="AL113" s="48">
        <f t="shared" si="29"/>
        <v>2.1999946105595408E-5</v>
      </c>
      <c r="AM113" s="48">
        <f t="shared" si="29"/>
        <v>2.7752748308092725E-6</v>
      </c>
      <c r="AN113" s="48">
        <f t="shared" si="29"/>
        <v>3.1508874224505588E-7</v>
      </c>
      <c r="AO113" s="48">
        <f t="shared" si="31"/>
        <v>0.2892364347478264</v>
      </c>
      <c r="AP113" s="48">
        <f t="shared" si="30"/>
        <v>0.35880092453702661</v>
      </c>
      <c r="AQ113" s="48">
        <f t="shared" si="30"/>
        <v>0.22254821312686049</v>
      </c>
      <c r="AR113" s="48">
        <f t="shared" si="30"/>
        <v>9.2024488193772722E-2</v>
      </c>
      <c r="AS113" s="48">
        <f t="shared" si="30"/>
        <v>2.853934314392292E-2</v>
      </c>
      <c r="AT113" s="48">
        <f t="shared" si="30"/>
        <v>7.0806727476410685E-3</v>
      </c>
      <c r="AU113" s="48">
        <f t="shared" si="30"/>
        <v>1.4639418499797861E-3</v>
      </c>
      <c r="AV113" s="48">
        <f t="shared" si="30"/>
        <v>2.5943367043996764E-4</v>
      </c>
      <c r="AW113" s="48">
        <f t="shared" si="30"/>
        <v>4.0228784148101854E-5</v>
      </c>
      <c r="AX113" s="48">
        <f t="shared" si="30"/>
        <v>5.544915743383274E-6</v>
      </c>
      <c r="AY113" s="48">
        <f t="shared" si="30"/>
        <v>6.8785279314495971E-7</v>
      </c>
    </row>
    <row r="114" spans="1:51">
      <c r="A114" s="48">
        <v>113</v>
      </c>
      <c r="B114" s="48">
        <f t="shared" si="24"/>
        <v>197</v>
      </c>
      <c r="C114" s="93">
        <v>44527</v>
      </c>
      <c r="D114" t="s">
        <v>15</v>
      </c>
      <c r="E114" t="s">
        <v>26</v>
      </c>
      <c r="F114" s="48">
        <f>HLOOKUP(MAX($AD114:$AN114),$AD114:$AN$310,$B114,FALSE)</f>
        <v>1</v>
      </c>
      <c r="G114" s="48">
        <f>HLOOKUP(MAX($AN114:$AY114),$AN114:$AY$310,$B114,FALSE)</f>
        <v>1</v>
      </c>
      <c r="H114" s="48">
        <f t="shared" si="20"/>
        <v>1</v>
      </c>
      <c r="I114" s="48">
        <f t="shared" si="21"/>
        <v>1</v>
      </c>
      <c r="J114" s="48">
        <f>COUNTIF('1. Data'!C:C,$D114)</f>
        <v>34</v>
      </c>
      <c r="K114" s="48">
        <f>COUNTIF($D$2:D113,$D113)</f>
        <v>7</v>
      </c>
      <c r="L114" s="48">
        <f>SUMIF('1. Data'!C:C,D114,'1. Data'!E:E)</f>
        <v>41</v>
      </c>
      <c r="M114" s="48">
        <f>SUMIF($D$2:D113,$D114,$F$2:F113)</f>
        <v>5</v>
      </c>
      <c r="N114" s="48">
        <f t="shared" si="22"/>
        <v>0.69267237208975052</v>
      </c>
      <c r="O114" s="48">
        <f>SUMIF('1. Data'!C:C,$D114,'1. Data'!F:F)</f>
        <v>63</v>
      </c>
      <c r="P114" s="48">
        <f>SUMIF($D$2:D113,$D114,$G$2:G113)</f>
        <v>5</v>
      </c>
      <c r="Q114" s="48">
        <f t="shared" si="23"/>
        <v>1.3215800019298771</v>
      </c>
      <c r="R114" s="48">
        <f>COUNTIF('1. Data'!D:D,$E114)</f>
        <v>152</v>
      </c>
      <c r="S114" s="48">
        <f>COUNTIF($E$2:E113,$E113)</f>
        <v>7</v>
      </c>
      <c r="T114" s="48">
        <f>SUMIF('1. Data'!D:D,E114,'1. Data'!F:F)</f>
        <v>159</v>
      </c>
      <c r="U114" s="48">
        <f>SUMIF($E$2:E113,$E114,$G$2:G113)</f>
        <v>4</v>
      </c>
      <c r="V114" s="48">
        <f t="shared" si="25"/>
        <v>0.81688116471488803</v>
      </c>
      <c r="W114" s="48">
        <f>SUMIF('1. Data'!D:D,$E114,'1. Data'!E:E)</f>
        <v>285</v>
      </c>
      <c r="X114" s="48">
        <f>SUMIF($E$2:E113,E114,$F$2:F113)</f>
        <v>9</v>
      </c>
      <c r="Y114" s="48">
        <f t="shared" si="26"/>
        <v>1.1415740734440596</v>
      </c>
      <c r="Z114" s="92">
        <f>AVERAGE('1. Data'!E:E,$F$2:F113)</f>
        <v>1.6197429906542056</v>
      </c>
      <c r="AA114" s="92">
        <f>IF(ISERROR(AVERAGE('1. Data'!F:F,$G$2:G113)),0,AVERAGE('1. Data'!F:F,$G$2:G113))</f>
        <v>1.2549649532710281</v>
      </c>
      <c r="AB114" s="48">
        <f t="shared" si="27"/>
        <v>1.2807904238640671</v>
      </c>
      <c r="AC114" s="48">
        <f t="shared" si="28"/>
        <v>1.3548272975759119</v>
      </c>
      <c r="AD114" s="48">
        <f t="shared" si="18"/>
        <v>0.27781761996760179</v>
      </c>
      <c r="AE114" s="48">
        <f t="shared" si="18"/>
        <v>0.35582614723521094</v>
      </c>
      <c r="AF114" s="48">
        <f t="shared" si="18"/>
        <v>0.22786936096965194</v>
      </c>
      <c r="AG114" s="48">
        <f t="shared" si="18"/>
        <v>9.7284298473984843E-2</v>
      </c>
      <c r="AH114" s="48">
        <f t="shared" si="18"/>
        <v>3.1150199469453372E-2</v>
      </c>
      <c r="AI114" s="48">
        <f t="shared" si="18"/>
        <v>7.9793754363862851E-3</v>
      </c>
      <c r="AJ114" s="48">
        <f t="shared" si="18"/>
        <v>1.7033179412232844E-3</v>
      </c>
      <c r="AK114" s="48">
        <f t="shared" si="18"/>
        <v>3.1165618684494907E-4</v>
      </c>
      <c r="AL114" s="48">
        <f t="shared" si="18"/>
        <v>4.9895782456125163E-5</v>
      </c>
      <c r="AM114" s="48">
        <f t="shared" si="18"/>
        <v>7.1006711512233072E-6</v>
      </c>
      <c r="AN114" s="48">
        <f t="shared" si="18"/>
        <v>9.0944716134946632E-7</v>
      </c>
      <c r="AO114" s="48">
        <f t="shared" si="31"/>
        <v>0.25799184642187034</v>
      </c>
      <c r="AP114" s="48">
        <f t="shared" si="30"/>
        <v>0.34953439608436226</v>
      </c>
      <c r="AQ114" s="48">
        <f t="shared" si="30"/>
        <v>0.23677937062840251</v>
      </c>
      <c r="AR114" s="48">
        <f t="shared" si="30"/>
        <v>0.1069317182767346</v>
      </c>
      <c r="AS114" s="48">
        <f t="shared" si="30"/>
        <v>3.6218502724504296E-2</v>
      </c>
      <c r="AT114" s="48">
        <f t="shared" si="30"/>
        <v>9.8139632336971833E-3</v>
      </c>
      <c r="AU114" s="48">
        <f t="shared" si="30"/>
        <v>2.2160375477365524E-3</v>
      </c>
      <c r="AV114" s="48">
        <f t="shared" si="30"/>
        <v>4.2890688030380983E-4</v>
      </c>
      <c r="AW114" s="48">
        <f t="shared" si="30"/>
        <v>7.2636843694215606E-5</v>
      </c>
      <c r="AX114" s="48">
        <f t="shared" si="30"/>
        <v>1.0934486516297561E-5</v>
      </c>
      <c r="AY114" s="48">
        <f t="shared" si="30"/>
        <v>1.481434081725564E-6</v>
      </c>
    </row>
    <row r="115" spans="1:51">
      <c r="A115" s="48">
        <v>114</v>
      </c>
      <c r="B115" s="48">
        <f t="shared" si="24"/>
        <v>196</v>
      </c>
      <c r="C115" s="93">
        <v>44527</v>
      </c>
      <c r="D115" t="s">
        <v>30</v>
      </c>
      <c r="E115" t="s">
        <v>17</v>
      </c>
      <c r="F115" s="48">
        <f>HLOOKUP(MAX($AD115:$AN115),$AD115:$AN$310,$B115,FALSE)</f>
        <v>0</v>
      </c>
      <c r="G115" s="48">
        <f>HLOOKUP(MAX($AN115:$AY115),$AN115:$AY$310,$B115,FALSE)</f>
        <v>2</v>
      </c>
      <c r="H115" s="48">
        <f t="shared" si="20"/>
        <v>0</v>
      </c>
      <c r="I115" s="48">
        <f t="shared" si="21"/>
        <v>3</v>
      </c>
      <c r="J115" s="48">
        <f>COUNTIF('1. Data'!C:C,$D115)</f>
        <v>17</v>
      </c>
      <c r="K115" s="48">
        <f>COUNTIF($D$2:D114,$D114)</f>
        <v>6</v>
      </c>
      <c r="L115" s="48">
        <f>SUMIF('1. Data'!C:C,D115,'1. Data'!E:E)</f>
        <v>10</v>
      </c>
      <c r="M115" s="48">
        <f>SUMIF($D$2:D114,$D115,$F$2:F114)</f>
        <v>0</v>
      </c>
      <c r="N115" s="48">
        <f t="shared" si="22"/>
        <v>0.26845690188977983</v>
      </c>
      <c r="O115" s="48">
        <f>SUMIF('1. Data'!C:C,$D115,'1. Data'!F:F)</f>
        <v>36</v>
      </c>
      <c r="P115" s="48">
        <f>SUMIF($D$2:D114,$D115,$G$2:G114)</f>
        <v>8</v>
      </c>
      <c r="Q115" s="48">
        <f t="shared" si="23"/>
        <v>1.5244704311408745</v>
      </c>
      <c r="R115" s="48">
        <f>COUNTIF('1. Data'!D:D,$E115)</f>
        <v>186</v>
      </c>
      <c r="S115" s="48">
        <f>COUNTIF($E$2:E114,$E114)</f>
        <v>7</v>
      </c>
      <c r="T115" s="48">
        <f>SUMIF('1. Data'!D:D,E115,'1. Data'!F:F)</f>
        <v>276</v>
      </c>
      <c r="U115" s="48">
        <f>SUMIF($E$2:E114,$E115,$G$2:G114)</f>
        <v>5</v>
      </c>
      <c r="V115" s="48">
        <f t="shared" si="25"/>
        <v>1.1602275549297543</v>
      </c>
      <c r="W115" s="48">
        <f>SUMIF('1. Data'!D:D,$E115,'1. Data'!E:E)</f>
        <v>331</v>
      </c>
      <c r="X115" s="48">
        <f>SUMIF($E$2:E114,E115,$F$2:F114)</f>
        <v>8</v>
      </c>
      <c r="Y115" s="48">
        <f t="shared" si="26"/>
        <v>1.0845380642666391</v>
      </c>
      <c r="Z115" s="92">
        <f>AVERAGE('1. Data'!E:E,$F$2:F114)</f>
        <v>1.6195620437956204</v>
      </c>
      <c r="AA115" s="92">
        <f>IF(ISERROR(AVERAGE('1. Data'!F:F,$G$2:G114)),0,AVERAGE('1. Data'!F:F,$G$2:G114))</f>
        <v>1.254890510948905</v>
      </c>
      <c r="AB115" s="48">
        <f t="shared" si="27"/>
        <v>0.47153828881158222</v>
      </c>
      <c r="AC115" s="48">
        <f t="shared" si="28"/>
        <v>2.2195657572569214</v>
      </c>
      <c r="AD115" s="48">
        <f t="shared" si="18"/>
        <v>0.624041573388735</v>
      </c>
      <c r="AE115" s="48">
        <f t="shared" si="18"/>
        <v>0.29425949566301152</v>
      </c>
      <c r="AF115" s="48">
        <f t="shared" si="18"/>
        <v>6.9377309525747805E-2</v>
      </c>
      <c r="AG115" s="48">
        <f t="shared" si="18"/>
        <v>1.0904685938707536E-2</v>
      </c>
      <c r="AH115" s="48">
        <f t="shared" si="18"/>
        <v>1.2854942368914681E-3</v>
      </c>
      <c r="AI115" s="48">
        <f t="shared" si="18"/>
        <v>1.2123195054819076E-4</v>
      </c>
      <c r="AJ115" s="48">
        <f t="shared" si="18"/>
        <v>9.5275844184640318E-6</v>
      </c>
      <c r="AK115" s="48">
        <f t="shared" si="18"/>
        <v>6.4180297902720431E-7</v>
      </c>
      <c r="AL115" s="48">
        <f t="shared" si="18"/>
        <v>3.7829334810582825E-8</v>
      </c>
      <c r="AM115" s="48">
        <f t="shared" si="18"/>
        <v>1.9819977559402963E-9</v>
      </c>
      <c r="AN115" s="48">
        <f t="shared" si="18"/>
        <v>9.3458783026448216E-11</v>
      </c>
      <c r="AO115" s="48">
        <f t="shared" si="31"/>
        <v>0.10865628178381372</v>
      </c>
      <c r="AP115" s="48">
        <f t="shared" si="30"/>
        <v>0.24116976235821191</v>
      </c>
      <c r="AQ115" s="48">
        <f t="shared" si="30"/>
        <v>0.26764607310803823</v>
      </c>
      <c r="AR115" s="48">
        <f t="shared" si="30"/>
        <v>0.19801935297829473</v>
      </c>
      <c r="AS115" s="48">
        <f t="shared" si="30"/>
        <v>0.10987924378619859</v>
      </c>
      <c r="AT115" s="48">
        <f t="shared" si="30"/>
        <v>4.877684138822639E-2</v>
      </c>
      <c r="AU115" s="48">
        <f t="shared" si="30"/>
        <v>1.8043901148743231E-2</v>
      </c>
      <c r="AV115" s="48">
        <f t="shared" si="30"/>
        <v>5.7213750167256095E-3</v>
      </c>
      <c r="AW115" s="48">
        <f t="shared" si="30"/>
        <v>1.5873710089436758E-3</v>
      </c>
      <c r="AX115" s="48">
        <f t="shared" si="30"/>
        <v>3.9147492616819498E-4</v>
      </c>
      <c r="AY115" s="48">
        <f t="shared" si="30"/>
        <v>8.6890434094760805E-5</v>
      </c>
    </row>
    <row r="116" spans="1:51">
      <c r="A116" s="48">
        <v>115</v>
      </c>
      <c r="B116" s="48">
        <f t="shared" si="24"/>
        <v>195</v>
      </c>
      <c r="C116" s="93">
        <v>44527</v>
      </c>
      <c r="D116" t="s">
        <v>6</v>
      </c>
      <c r="E116" t="s">
        <v>18</v>
      </c>
      <c r="F116" s="48">
        <f>HLOOKUP(MAX($AD116:$AN116),$AD116:$AN$310,$B116,FALSE)</f>
        <v>2</v>
      </c>
      <c r="G116" s="48">
        <f>HLOOKUP(MAX($AN116:$AY116),$AN116:$AY$310,$B116,FALSE)</f>
        <v>0</v>
      </c>
      <c r="H116" s="48">
        <f t="shared" si="20"/>
        <v>3</v>
      </c>
      <c r="I116" s="48">
        <f t="shared" si="21"/>
        <v>0</v>
      </c>
      <c r="J116" s="48">
        <f>COUNTIF('1. Data'!C:C,$D116)</f>
        <v>183</v>
      </c>
      <c r="K116" s="48">
        <f>COUNTIF($D$2:D115,$D115)</f>
        <v>6</v>
      </c>
      <c r="L116" s="48">
        <f>SUMIF('1. Data'!C:C,D116,'1. Data'!E:E)</f>
        <v>528</v>
      </c>
      <c r="M116" s="48">
        <f>SUMIF($D$2:D115,$D116,$F$2:F115)</f>
        <v>15</v>
      </c>
      <c r="N116" s="48">
        <f t="shared" si="22"/>
        <v>1.774464103290496</v>
      </c>
      <c r="O116" s="48">
        <f>SUMIF('1. Data'!C:C,$D116,'1. Data'!F:F)</f>
        <v>132</v>
      </c>
      <c r="P116" s="48">
        <f>SUMIF($D$2:D115,$D116,$G$2:G115)</f>
        <v>0</v>
      </c>
      <c r="Q116" s="48">
        <f t="shared" si="23"/>
        <v>0.55645625692137324</v>
      </c>
      <c r="R116" s="48">
        <f>COUNTIF('1. Data'!D:D,$E116)</f>
        <v>17</v>
      </c>
      <c r="S116" s="48">
        <f>COUNTIF($E$2:E115,$E115)</f>
        <v>7</v>
      </c>
      <c r="T116" s="48">
        <f>SUMIF('1. Data'!D:D,E116,'1. Data'!F:F)</f>
        <v>13</v>
      </c>
      <c r="U116" s="48">
        <f>SUMIF($E$2:E115,$E116,$G$2:G115)</f>
        <v>1</v>
      </c>
      <c r="V116" s="48">
        <f t="shared" si="25"/>
        <v>0.46476744186046515</v>
      </c>
      <c r="W116" s="48">
        <f>SUMIF('1. Data'!D:D,$E116,'1. Data'!E:E)</f>
        <v>30</v>
      </c>
      <c r="X116" s="48">
        <f>SUMIF($E$2:E115,E116,$F$2:F115)</f>
        <v>3</v>
      </c>
      <c r="Y116" s="48">
        <f t="shared" si="26"/>
        <v>0.84924283396430511</v>
      </c>
      <c r="Z116" s="92">
        <f>AVERAGE('1. Data'!E:E,$F$2:F115)</f>
        <v>1.6190893169877407</v>
      </c>
      <c r="AA116" s="92">
        <f>IF(ISERROR(AVERAGE('1. Data'!F:F,$G$2:G115)),0,AVERAGE('1. Data'!F:F,$G$2:G115))</f>
        <v>1.2551079976649153</v>
      </c>
      <c r="AB116" s="48">
        <f t="shared" si="27"/>
        <v>2.439888142024432</v>
      </c>
      <c r="AC116" s="48">
        <f t="shared" si="28"/>
        <v>0.3245994832041344</v>
      </c>
      <c r="AD116" s="48">
        <f t="shared" si="18"/>
        <v>8.7170601643682233E-2</v>
      </c>
      <c r="AE116" s="48">
        <f t="shared" si="18"/>
        <v>0.21268651728355575</v>
      </c>
      <c r="AF116" s="48">
        <f t="shared" si="18"/>
        <v>0.25946565574431107</v>
      </c>
      <c r="AG116" s="48">
        <f t="shared" si="18"/>
        <v>0.21102239223771271</v>
      </c>
      <c r="AH116" s="48">
        <f t="shared" si="18"/>
        <v>0.12871775813060596</v>
      </c>
      <c r="AI116" s="48">
        <f t="shared" si="18"/>
        <v>6.2811386346166884E-2</v>
      </c>
      <c r="AJ116" s="48">
        <f t="shared" si="18"/>
        <v>2.5542126121687977E-2</v>
      </c>
      <c r="AK116" s="48">
        <f t="shared" si="18"/>
        <v>8.9028472351998598E-3</v>
      </c>
      <c r="AL116" s="48">
        <f t="shared" si="18"/>
        <v>2.7152439249273912E-3</v>
      </c>
      <c r="AM116" s="48">
        <f t="shared" si="18"/>
        <v>7.3609905057046897E-4</v>
      </c>
      <c r="AN116" s="48">
        <f t="shared" si="18"/>
        <v>1.7959993448423279E-4</v>
      </c>
      <c r="AO116" s="48">
        <f t="shared" si="31"/>
        <v>0.72281679594206028</v>
      </c>
      <c r="AP116" s="48">
        <f t="shared" si="30"/>
        <v>0.23462595841406106</v>
      </c>
      <c r="AQ116" s="48">
        <f t="shared" si="30"/>
        <v>3.8079732423739472E-2</v>
      </c>
      <c r="AR116" s="48">
        <f t="shared" si="30"/>
        <v>4.1202204884325192E-3</v>
      </c>
      <c r="AS116" s="48">
        <f t="shared" ref="AP116:AY141" si="32">_xlfn.POISSON.DIST(AS$1,$AC116,FALSE)</f>
        <v>3.3435536030807032E-4</v>
      </c>
      <c r="AT116" s="48">
        <f t="shared" si="32"/>
        <v>2.170631543250636E-5</v>
      </c>
      <c r="AU116" s="48">
        <f t="shared" si="32"/>
        <v>1.174309795276249E-6</v>
      </c>
      <c r="AV116" s="48">
        <f t="shared" si="32"/>
        <v>5.4454336095460547E-8</v>
      </c>
      <c r="AW116" s="48">
        <f t="shared" si="32"/>
        <v>2.209481169351333E-9</v>
      </c>
      <c r="AX116" s="48">
        <f t="shared" si="32"/>
        <v>7.9688493968967849E-11</v>
      </c>
      <c r="AY116" s="48">
        <f t="shared" si="32"/>
        <v>2.5866843959642687E-12</v>
      </c>
    </row>
    <row r="117" spans="1:51">
      <c r="A117" s="48">
        <v>116</v>
      </c>
      <c r="B117" s="48">
        <f t="shared" si="24"/>
        <v>194</v>
      </c>
      <c r="C117" s="93">
        <v>44528</v>
      </c>
      <c r="D117" t="s">
        <v>20</v>
      </c>
      <c r="E117" t="s">
        <v>42</v>
      </c>
      <c r="F117" s="48">
        <f>HLOOKUP(MAX($AD117:$AN117),$AD117:$AN$310,$B117,FALSE)</f>
        <v>0</v>
      </c>
      <c r="G117" s="48">
        <f>HLOOKUP(MAX($AN117:$AY117),$AN117:$AY$310,$B117,FALSE)</f>
        <v>0</v>
      </c>
      <c r="H117" s="48">
        <f t="shared" si="20"/>
        <v>1</v>
      </c>
      <c r="I117" s="48">
        <f t="shared" si="21"/>
        <v>1</v>
      </c>
      <c r="J117" s="48">
        <f>COUNTIF('1. Data'!C:C,$D117)</f>
        <v>168</v>
      </c>
      <c r="K117" s="48">
        <f>COUNTIF($D$2:D116,$D116)</f>
        <v>7</v>
      </c>
      <c r="L117" s="48">
        <f>SUMIF('1. Data'!C:C,D117,'1. Data'!E:E)</f>
        <v>258</v>
      </c>
      <c r="M117" s="48">
        <f>SUMIF($D$2:D116,$D117,$F$2:F116)</f>
        <v>5</v>
      </c>
      <c r="N117" s="48">
        <f t="shared" si="22"/>
        <v>0.92814767139510335</v>
      </c>
      <c r="O117" s="48">
        <f>SUMIF('1. Data'!C:C,$D117,'1. Data'!F:F)</f>
        <v>234</v>
      </c>
      <c r="P117" s="48">
        <f>SUMIF($D$2:D116,$D117,$G$2:G116)</f>
        <v>5</v>
      </c>
      <c r="Q117" s="48">
        <f t="shared" si="23"/>
        <v>1.0884425249169434</v>
      </c>
      <c r="R117" s="48">
        <f>COUNTIF('1. Data'!D:D,$E117)</f>
        <v>0</v>
      </c>
      <c r="S117" s="48">
        <f>COUNTIF($E$2:E116,$E116)</f>
        <v>6</v>
      </c>
      <c r="T117" s="48">
        <f>SUMIF('1. Data'!D:D,E117,'1. Data'!F:F)</f>
        <v>0</v>
      </c>
      <c r="U117" s="48">
        <f>SUMIF($E$2:E116,$E117,$G$2:G116)</f>
        <v>0</v>
      </c>
      <c r="V117" s="48">
        <f t="shared" si="25"/>
        <v>0</v>
      </c>
      <c r="W117" s="48">
        <f>SUMIF('1. Data'!D:D,$E117,'1. Data'!E:E)</f>
        <v>0</v>
      </c>
      <c r="X117" s="48">
        <f>SUMIF($E$2:E116,E117,$F$2:F116)</f>
        <v>0</v>
      </c>
      <c r="Y117" s="48">
        <f t="shared" si="26"/>
        <v>0</v>
      </c>
      <c r="Z117" s="92">
        <f>AVERAGE('1. Data'!E:E,$F$2:F116)</f>
        <v>1.6192004668806537</v>
      </c>
      <c r="AA117" s="92">
        <f>IF(ISERROR(AVERAGE('1. Data'!F:F,$G$2:G116)),0,AVERAGE('1. Data'!F:F,$G$2:G116))</f>
        <v>1.2547417566384593</v>
      </c>
      <c r="AB117" s="48">
        <f t="shared" si="27"/>
        <v>0</v>
      </c>
      <c r="AC117" s="48">
        <f t="shared" si="28"/>
        <v>0</v>
      </c>
      <c r="AD117" s="48">
        <f t="shared" si="18"/>
        <v>1</v>
      </c>
      <c r="AE117" s="48">
        <f t="shared" si="18"/>
        <v>0</v>
      </c>
      <c r="AF117" s="48">
        <f t="shared" si="18"/>
        <v>0</v>
      </c>
      <c r="AG117" s="48">
        <f t="shared" si="18"/>
        <v>0</v>
      </c>
      <c r="AH117" s="48">
        <f t="shared" si="18"/>
        <v>0</v>
      </c>
      <c r="AI117" s="48">
        <f t="shared" si="18"/>
        <v>0</v>
      </c>
      <c r="AJ117" s="48">
        <f t="shared" si="18"/>
        <v>0</v>
      </c>
      <c r="AK117" s="48">
        <f t="shared" si="18"/>
        <v>0</v>
      </c>
      <c r="AL117" s="48">
        <f t="shared" si="18"/>
        <v>0</v>
      </c>
      <c r="AM117" s="48">
        <f t="shared" si="18"/>
        <v>0</v>
      </c>
      <c r="AN117" s="48">
        <f t="shared" si="18"/>
        <v>0</v>
      </c>
      <c r="AO117" s="48">
        <f t="shared" si="31"/>
        <v>1</v>
      </c>
      <c r="AP117" s="48">
        <f t="shared" si="32"/>
        <v>0</v>
      </c>
      <c r="AQ117" s="48">
        <f t="shared" si="32"/>
        <v>0</v>
      </c>
      <c r="AR117" s="48">
        <f t="shared" si="32"/>
        <v>0</v>
      </c>
      <c r="AS117" s="48">
        <f t="shared" si="32"/>
        <v>0</v>
      </c>
      <c r="AT117" s="48">
        <f t="shared" si="32"/>
        <v>0</v>
      </c>
      <c r="AU117" s="48">
        <f t="shared" si="32"/>
        <v>0</v>
      </c>
      <c r="AV117" s="48">
        <f t="shared" si="32"/>
        <v>0</v>
      </c>
      <c r="AW117" s="48">
        <f t="shared" si="32"/>
        <v>0</v>
      </c>
      <c r="AX117" s="48">
        <f t="shared" si="32"/>
        <v>0</v>
      </c>
      <c r="AY117" s="48">
        <f t="shared" si="32"/>
        <v>0</v>
      </c>
    </row>
    <row r="118" spans="1:51">
      <c r="A118" s="48">
        <v>117</v>
      </c>
      <c r="B118" s="48">
        <f t="shared" si="24"/>
        <v>193</v>
      </c>
      <c r="C118" s="93">
        <v>44528</v>
      </c>
      <c r="D118" t="s">
        <v>35</v>
      </c>
      <c r="E118" t="s">
        <v>12</v>
      </c>
      <c r="F118" s="48">
        <f>HLOOKUP(MAX($AD118:$AN118),$AD118:$AN$310,$B118,FALSE)</f>
        <v>1</v>
      </c>
      <c r="G118" s="48">
        <f>HLOOKUP(MAX($AN118:$AY118),$AN118:$AY$310,$B118,FALSE)</f>
        <v>1</v>
      </c>
      <c r="H118" s="48">
        <f t="shared" si="20"/>
        <v>1</v>
      </c>
      <c r="I118" s="48">
        <f t="shared" si="21"/>
        <v>1</v>
      </c>
      <c r="J118" s="48">
        <f>COUNTIF('1. Data'!C:C,$D118)</f>
        <v>47</v>
      </c>
      <c r="K118" s="48">
        <f>COUNTIF($D$2:D117,$D117)</f>
        <v>6</v>
      </c>
      <c r="L118" s="48">
        <f>SUMIF('1. Data'!C:C,D118,'1. Data'!E:E)</f>
        <v>94</v>
      </c>
      <c r="M118" s="48">
        <f>SUMIF($D$2:D117,$D118,$F$2:F117)</f>
        <v>7</v>
      </c>
      <c r="N118" s="48">
        <f t="shared" si="22"/>
        <v>1.1772578435006138</v>
      </c>
      <c r="O118" s="48">
        <f>SUMIF('1. Data'!C:C,$D118,'1. Data'!F:F)</f>
        <v>49</v>
      </c>
      <c r="P118" s="48">
        <f>SUMIF($D$2:D117,$D118,$G$2:G117)</f>
        <v>3</v>
      </c>
      <c r="Q118" s="48">
        <f t="shared" si="23"/>
        <v>0.78216761737604212</v>
      </c>
      <c r="R118" s="48">
        <f>COUNTIF('1. Data'!D:D,$E118)</f>
        <v>184</v>
      </c>
      <c r="S118" s="48">
        <f>COUNTIF($E$2:E117,$E117)</f>
        <v>6</v>
      </c>
      <c r="T118" s="48">
        <f>SUMIF('1. Data'!D:D,E118,'1. Data'!F:F)</f>
        <v>300</v>
      </c>
      <c r="U118" s="48">
        <f>SUMIF($E$2:E117,$E118,$G$2:G117)</f>
        <v>5</v>
      </c>
      <c r="V118" s="48">
        <f t="shared" si="25"/>
        <v>1.2797307221542229</v>
      </c>
      <c r="W118" s="48">
        <f>SUMIF('1. Data'!D:D,$E118,'1. Data'!E:E)</f>
        <v>245</v>
      </c>
      <c r="X118" s="48">
        <f>SUMIF($E$2:E117,E118,$F$2:F117)</f>
        <v>3</v>
      </c>
      <c r="Y118" s="48">
        <f t="shared" si="26"/>
        <v>0.80635107321376065</v>
      </c>
      <c r="Z118" s="92">
        <f>AVERAGE('1. Data'!E:E,$F$2:F117)</f>
        <v>1.6187281213535589</v>
      </c>
      <c r="AA118" s="92">
        <f>IF(ISERROR(AVERAGE('1. Data'!F:F,$G$2:G117)),0,AVERAGE('1. Data'!F:F,$G$2:G117))</f>
        <v>1.2543757292882147</v>
      </c>
      <c r="AB118" s="48">
        <f t="shared" si="27"/>
        <v>1.5366312904639592</v>
      </c>
      <c r="AC118" s="48">
        <f t="shared" si="28"/>
        <v>1.2555848594720678</v>
      </c>
      <c r="AD118" s="48">
        <f t="shared" si="18"/>
        <v>0.21510450687500496</v>
      </c>
      <c r="AE118" s="48">
        <f t="shared" si="18"/>
        <v>0.33053631598395244</v>
      </c>
      <c r="AF118" s="48">
        <f t="shared" si="18"/>
        <v>0.253956222887812</v>
      </c>
      <c r="AG118" s="48">
        <f t="shared" si="18"/>
        <v>0.13007902616581712</v>
      </c>
      <c r="AH118" s="48">
        <f t="shared" si="18"/>
        <v>4.9970875459868662E-2</v>
      </c>
      <c r="AI118" s="48">
        <f t="shared" si="18"/>
        <v>1.5357362168702354E-2</v>
      </c>
      <c r="AJ118" s="48">
        <f t="shared" si="18"/>
        <v>3.9331005412359156E-3</v>
      </c>
      <c r="AK118" s="48">
        <f t="shared" si="18"/>
        <v>8.6338933717197653E-4</v>
      </c>
      <c r="AL118" s="48">
        <f t="shared" si="18"/>
        <v>1.6583888391892459E-4</v>
      </c>
      <c r="AM118" s="48">
        <f t="shared" si="18"/>
        <v>2.8314802022826688E-5</v>
      </c>
      <c r="AN118" s="48">
        <f t="shared" si="18"/>
        <v>4.3509410771567671E-6</v>
      </c>
      <c r="AO118" s="48">
        <f t="shared" si="31"/>
        <v>0.28490916766146601</v>
      </c>
      <c r="AP118" s="48">
        <f t="shared" si="32"/>
        <v>0.35772763724052559</v>
      </c>
      <c r="AQ118" s="48">
        <f t="shared" si="32"/>
        <v>0.22457870256696011</v>
      </c>
      <c r="AR118" s="48">
        <f t="shared" si="32"/>
        <v>9.3992539567651967E-2</v>
      </c>
      <c r="AS118" s="48">
        <f t="shared" si="32"/>
        <v>2.9503902396118269E-2</v>
      </c>
      <c r="AT118" s="48">
        <f t="shared" si="32"/>
        <v>7.4089306287815539E-3</v>
      </c>
      <c r="AU118" s="48">
        <f t="shared" si="32"/>
        <v>1.5504235203961621E-3</v>
      </c>
      <c r="AV118" s="48">
        <f t="shared" si="32"/>
        <v>2.7809832828268674E-4</v>
      </c>
      <c r="AW118" s="48">
        <f t="shared" si="32"/>
        <v>4.364700630452929E-5</v>
      </c>
      <c r="AX118" s="48">
        <f t="shared" si="32"/>
        <v>6.0891689196943033E-6</v>
      </c>
      <c r="AY118" s="48">
        <f t="shared" si="32"/>
        <v>7.6454683023360649E-7</v>
      </c>
    </row>
    <row r="119" spans="1:51">
      <c r="A119" s="48">
        <v>118</v>
      </c>
      <c r="B119" s="48">
        <f t="shared" si="24"/>
        <v>192</v>
      </c>
      <c r="C119" s="93">
        <v>44533</v>
      </c>
      <c r="D119" t="s">
        <v>42</v>
      </c>
      <c r="E119" t="s">
        <v>35</v>
      </c>
      <c r="F119" s="48">
        <f>HLOOKUP(MAX($AD119:$AN119),$AD119:$AN$310,$B119,FALSE)</f>
        <v>0</v>
      </c>
      <c r="G119" s="48">
        <f>HLOOKUP(MAX($AN119:$AY119),$AN119:$AY$310,$B119,FALSE)</f>
        <v>0</v>
      </c>
      <c r="H119" s="48">
        <f t="shared" si="20"/>
        <v>1</v>
      </c>
      <c r="I119" s="48">
        <f t="shared" si="21"/>
        <v>1</v>
      </c>
      <c r="J119" s="48">
        <f>COUNTIF('1. Data'!C:C,$D119)</f>
        <v>0</v>
      </c>
      <c r="K119" s="48">
        <f>COUNTIF($D$2:D118,$D118)</f>
        <v>7</v>
      </c>
      <c r="L119" s="48">
        <f>SUMIF('1. Data'!C:C,D119,'1. Data'!E:E)</f>
        <v>0</v>
      </c>
      <c r="M119" s="48">
        <f>SUMIF($D$2:D118,$D119,$F$2:F118)</f>
        <v>0</v>
      </c>
      <c r="N119" s="48">
        <f t="shared" si="22"/>
        <v>0</v>
      </c>
      <c r="O119" s="48">
        <f>SUMIF('1. Data'!C:C,$D119,'1. Data'!F:F)</f>
        <v>0</v>
      </c>
      <c r="P119" s="48">
        <f>SUMIF($D$2:D118,$D119,$G$2:G118)</f>
        <v>0</v>
      </c>
      <c r="Q119" s="48">
        <f t="shared" si="23"/>
        <v>0</v>
      </c>
      <c r="R119" s="48">
        <f>COUNTIF('1. Data'!D:D,$E119)</f>
        <v>48</v>
      </c>
      <c r="S119" s="48">
        <f>COUNTIF($E$2:E118,$E118)</f>
        <v>7</v>
      </c>
      <c r="T119" s="48">
        <f>SUMIF('1. Data'!D:D,E119,'1. Data'!F:F)</f>
        <v>79</v>
      </c>
      <c r="U119" s="48">
        <f>SUMIF($E$2:E118,$E119,$G$2:G118)</f>
        <v>6</v>
      </c>
      <c r="V119" s="48">
        <f t="shared" si="25"/>
        <v>1.2321236076176787</v>
      </c>
      <c r="W119" s="48">
        <f>SUMIF('1. Data'!D:D,$E119,'1. Data'!E:E)</f>
        <v>68</v>
      </c>
      <c r="X119" s="48">
        <f>SUMIF($E$2:E118,E119,$F$2:F118)</f>
        <v>5</v>
      </c>
      <c r="Y119" s="48">
        <f t="shared" si="26"/>
        <v>0.82003931203931213</v>
      </c>
      <c r="Z119" s="92">
        <f>AVERAGE('1. Data'!E:E,$F$2:F118)</f>
        <v>1.6185476815398074</v>
      </c>
      <c r="AA119" s="92">
        <f>IF(ISERROR(AVERAGE('1. Data'!F:F,$G$2:G118)),0,AVERAGE('1. Data'!F:F,$G$2:G118))</f>
        <v>1.2543015456401283</v>
      </c>
      <c r="AB119" s="48">
        <f t="shared" si="27"/>
        <v>0</v>
      </c>
      <c r="AC119" s="48">
        <f t="shared" si="28"/>
        <v>0</v>
      </c>
      <c r="AD119" s="48">
        <f t="shared" si="18"/>
        <v>1</v>
      </c>
      <c r="AE119" s="48">
        <f t="shared" si="18"/>
        <v>0</v>
      </c>
      <c r="AF119" s="48">
        <f t="shared" si="18"/>
        <v>0</v>
      </c>
      <c r="AG119" s="48">
        <f t="shared" si="18"/>
        <v>0</v>
      </c>
      <c r="AH119" s="48">
        <f t="shared" si="18"/>
        <v>0</v>
      </c>
      <c r="AI119" s="48">
        <f t="shared" si="18"/>
        <v>0</v>
      </c>
      <c r="AJ119" s="48">
        <f t="shared" si="18"/>
        <v>0</v>
      </c>
      <c r="AK119" s="48">
        <f t="shared" si="18"/>
        <v>0</v>
      </c>
      <c r="AL119" s="48">
        <f t="shared" si="18"/>
        <v>0</v>
      </c>
      <c r="AM119" s="48">
        <f t="shared" si="18"/>
        <v>0</v>
      </c>
      <c r="AN119" s="48">
        <f t="shared" si="18"/>
        <v>0</v>
      </c>
      <c r="AO119" s="48">
        <f t="shared" si="31"/>
        <v>1</v>
      </c>
      <c r="AP119" s="48">
        <f t="shared" si="32"/>
        <v>0</v>
      </c>
      <c r="AQ119" s="48">
        <f t="shared" si="32"/>
        <v>0</v>
      </c>
      <c r="AR119" s="48">
        <f t="shared" si="32"/>
        <v>0</v>
      </c>
      <c r="AS119" s="48">
        <f t="shared" si="32"/>
        <v>0</v>
      </c>
      <c r="AT119" s="48">
        <f t="shared" si="32"/>
        <v>0</v>
      </c>
      <c r="AU119" s="48">
        <f t="shared" si="32"/>
        <v>0</v>
      </c>
      <c r="AV119" s="48">
        <f t="shared" si="32"/>
        <v>0</v>
      </c>
      <c r="AW119" s="48">
        <f t="shared" si="32"/>
        <v>0</v>
      </c>
      <c r="AX119" s="48">
        <f t="shared" si="32"/>
        <v>0</v>
      </c>
      <c r="AY119" s="48">
        <f t="shared" si="32"/>
        <v>0</v>
      </c>
    </row>
    <row r="120" spans="1:51">
      <c r="A120" s="48">
        <v>119</v>
      </c>
      <c r="B120" s="48">
        <f t="shared" si="24"/>
        <v>191</v>
      </c>
      <c r="C120" s="93">
        <v>44534</v>
      </c>
      <c r="D120" t="s">
        <v>12</v>
      </c>
      <c r="E120" t="s">
        <v>30</v>
      </c>
      <c r="F120" s="48">
        <f>HLOOKUP(MAX($AD120:$AN120),$AD120:$AN$310,$B120,FALSE)</f>
        <v>1</v>
      </c>
      <c r="G120" s="48">
        <f>HLOOKUP(MAX($AN120:$AY120),$AN120:$AY$310,$B120,FALSE)</f>
        <v>0</v>
      </c>
      <c r="H120" s="48">
        <f t="shared" si="20"/>
        <v>3</v>
      </c>
      <c r="I120" s="48">
        <f t="shared" si="21"/>
        <v>0</v>
      </c>
      <c r="J120" s="48">
        <f>COUNTIF('1. Data'!C:C,$D120)</f>
        <v>186</v>
      </c>
      <c r="K120" s="48">
        <f>COUNTIF($D$2:D119,$D119)</f>
        <v>8</v>
      </c>
      <c r="L120" s="48">
        <f>SUMIF('1. Data'!C:C,D120,'1. Data'!E:E)</f>
        <v>358</v>
      </c>
      <c r="M120" s="48">
        <f>SUMIF($D$2:D119,$D120,$F$2:F119)</f>
        <v>6</v>
      </c>
      <c r="N120" s="48">
        <f t="shared" si="22"/>
        <v>1.1595801987554566</v>
      </c>
      <c r="O120" s="48">
        <f>SUMIF('1. Data'!C:C,$D120,'1. Data'!F:F)</f>
        <v>224</v>
      </c>
      <c r="P120" s="48">
        <f>SUMIF($D$2:D119,$D120,$G$2:G119)</f>
        <v>5</v>
      </c>
      <c r="Q120" s="48">
        <f t="shared" si="23"/>
        <v>0.94136582957212067</v>
      </c>
      <c r="R120" s="48">
        <f>COUNTIF('1. Data'!D:D,$E120)</f>
        <v>17</v>
      </c>
      <c r="S120" s="48">
        <f>COUNTIF($E$2:E119,$E119)</f>
        <v>7</v>
      </c>
      <c r="T120" s="48">
        <f>SUMIF('1. Data'!D:D,E120,'1. Data'!F:F)</f>
        <v>16</v>
      </c>
      <c r="U120" s="48">
        <f>SUMIF($E$2:E119,$E120,$G$2:G119)</f>
        <v>0</v>
      </c>
      <c r="V120" s="48">
        <f t="shared" si="25"/>
        <v>0.53165930403782058</v>
      </c>
      <c r="W120" s="48">
        <f>SUMIF('1. Data'!D:D,$E120,'1. Data'!E:E)</f>
        <v>24</v>
      </c>
      <c r="X120" s="48">
        <f>SUMIF($E$2:E119,E120,$F$2:F119)</f>
        <v>6</v>
      </c>
      <c r="Y120" s="48">
        <f t="shared" si="26"/>
        <v>0.77252252252252251</v>
      </c>
      <c r="Z120" s="92">
        <f>AVERAGE('1. Data'!E:E,$F$2:F119)</f>
        <v>1.6180758017492711</v>
      </c>
      <c r="AA120" s="92">
        <f>IF(ISERROR(AVERAGE('1. Data'!F:F,$G$2:G119)),0,AVERAGE('1. Data'!F:F,$G$2:G119))</f>
        <v>1.253935860058309</v>
      </c>
      <c r="AB120" s="48">
        <f t="shared" si="27"/>
        <v>1.4494752484443207</v>
      </c>
      <c r="AC120" s="48">
        <f t="shared" si="28"/>
        <v>0.627577219714747</v>
      </c>
      <c r="AD120" s="48">
        <f t="shared" si="18"/>
        <v>0.2346934115191702</v>
      </c>
      <c r="AE120" s="48">
        <f t="shared" si="18"/>
        <v>0.34018229096999442</v>
      </c>
      <c r="AF120" s="48">
        <f t="shared" si="18"/>
        <v>0.2465429053600455</v>
      </c>
      <c r="AG120" s="48">
        <f t="shared" si="18"/>
        <v>0.11911927966631219</v>
      </c>
      <c r="AH120" s="48">
        <f t="shared" si="18"/>
        <v>4.3165111872209103E-2</v>
      </c>
      <c r="AI120" s="48">
        <f t="shared" si="18"/>
        <v>1.2513352251019428E-2</v>
      </c>
      <c r="AJ120" s="48">
        <f t="shared" si="18"/>
        <v>3.022965727152951E-3</v>
      </c>
      <c r="AK120" s="48">
        <f t="shared" si="18"/>
        <v>6.2595914262909814E-4</v>
      </c>
      <c r="AL120" s="48">
        <f t="shared" si="18"/>
        <v>1.1341403547228824E-4</v>
      </c>
      <c r="AM120" s="48">
        <f t="shared" si="18"/>
        <v>1.8265648582585346E-5</v>
      </c>
      <c r="AN120" s="48">
        <f t="shared" si="18"/>
        <v>2.6475605517239527E-6</v>
      </c>
      <c r="AO120" s="48">
        <f t="shared" si="31"/>
        <v>0.53388371830639758</v>
      </c>
      <c r="AP120" s="48">
        <f t="shared" si="32"/>
        <v>0.3350532595857002</v>
      </c>
      <c r="AQ120" s="48">
        <f t="shared" si="32"/>
        <v>0.10513589655357854</v>
      </c>
      <c r="AR120" s="48">
        <f t="shared" si="32"/>
        <v>2.1993631217104025E-2</v>
      </c>
      <c r="AS120" s="48">
        <f t="shared" si="32"/>
        <v>3.4506754826654031E-3</v>
      </c>
      <c r="AT120" s="48">
        <f t="shared" si="32"/>
        <v>4.3311306510979944E-4</v>
      </c>
      <c r="AU120" s="48">
        <f t="shared" si="32"/>
        <v>4.5301982203956655E-5</v>
      </c>
      <c r="AV120" s="48">
        <f t="shared" si="32"/>
        <v>4.0614988627323018E-6</v>
      </c>
      <c r="AW120" s="48">
        <f t="shared" si="32"/>
        <v>3.18613020518517E-7</v>
      </c>
      <c r="AX120" s="48">
        <f t="shared" si="32"/>
        <v>2.2217141509103189E-8</v>
      </c>
      <c r="AY120" s="48">
        <f t="shared" si="32"/>
        <v>1.394297189829207E-9</v>
      </c>
    </row>
    <row r="121" spans="1:51">
      <c r="A121" s="48">
        <v>120</v>
      </c>
      <c r="B121" s="48">
        <f t="shared" si="24"/>
        <v>190</v>
      </c>
      <c r="C121" s="93">
        <v>44534</v>
      </c>
      <c r="D121" t="s">
        <v>17</v>
      </c>
      <c r="E121" t="s">
        <v>20</v>
      </c>
      <c r="F121" s="48">
        <f>HLOOKUP(MAX($AD121:$AN121),$AD121:$AN$310,$B121,FALSE)</f>
        <v>1</v>
      </c>
      <c r="G121" s="48">
        <f>HLOOKUP(MAX($AN121:$AY121),$AN121:$AY$310,$B121,FALSE)</f>
        <v>1</v>
      </c>
      <c r="H121" s="48">
        <f t="shared" si="20"/>
        <v>1</v>
      </c>
      <c r="I121" s="48">
        <f t="shared" si="21"/>
        <v>1</v>
      </c>
      <c r="J121" s="48">
        <f>COUNTIF('1. Data'!C:C,$D121)</f>
        <v>186</v>
      </c>
      <c r="K121" s="48">
        <f>COUNTIF($D$2:D120,$D120)</f>
        <v>7</v>
      </c>
      <c r="L121" s="48">
        <f>SUMIF('1. Data'!C:C,D121,'1. Data'!E:E)</f>
        <v>321</v>
      </c>
      <c r="M121" s="48">
        <f>SUMIF($D$2:D120,$D121,$F$2:F120)</f>
        <v>5</v>
      </c>
      <c r="N121" s="48">
        <f t="shared" si="22"/>
        <v>1.0440223159156312</v>
      </c>
      <c r="O121" s="48">
        <f>SUMIF('1. Data'!C:C,$D121,'1. Data'!F:F)</f>
        <v>236</v>
      </c>
      <c r="P121" s="48">
        <f>SUMIF($D$2:D120,$D121,$G$2:G120)</f>
        <v>5</v>
      </c>
      <c r="Q121" s="48">
        <f t="shared" si="23"/>
        <v>0.99611850720340966</v>
      </c>
      <c r="R121" s="48">
        <f>COUNTIF('1. Data'!D:D,$E121)</f>
        <v>166</v>
      </c>
      <c r="S121" s="48">
        <f>COUNTIF($E$2:E120,$E120)</f>
        <v>8</v>
      </c>
      <c r="T121" s="48">
        <f>SUMIF('1. Data'!D:D,E121,'1. Data'!F:F)</f>
        <v>175</v>
      </c>
      <c r="U121" s="48">
        <f>SUMIF($E$2:E120,$E121,$G$2:G120)</f>
        <v>5</v>
      </c>
      <c r="V121" s="48">
        <f t="shared" si="25"/>
        <v>0.82522909668160571</v>
      </c>
      <c r="W121" s="48">
        <f>SUMIF('1. Data'!D:D,$E121,'1. Data'!E:E)</f>
        <v>274</v>
      </c>
      <c r="X121" s="48">
        <f>SUMIF($E$2:E120,E121,$F$2:F120)</f>
        <v>7</v>
      </c>
      <c r="Y121" s="48">
        <f t="shared" si="26"/>
        <v>0.99817471015888215</v>
      </c>
      <c r="Z121" s="92">
        <f>AVERAGE('1. Data'!E:E,$F$2:F120)</f>
        <v>1.6178956572427863</v>
      </c>
      <c r="AA121" s="92">
        <f>IF(ISERROR(AVERAGE('1. Data'!F:F,$G$2:G120)),0,AVERAGE('1. Data'!F:F,$G$2:G120))</f>
        <v>1.2535703876420869</v>
      </c>
      <c r="AB121" s="48">
        <f t="shared" si="27"/>
        <v>1.6860360389212206</v>
      </c>
      <c r="AC121" s="48">
        <f t="shared" si="28"/>
        <v>1.0304674212449065</v>
      </c>
      <c r="AD121" s="48">
        <f t="shared" si="18"/>
        <v>0.1852524037982401</v>
      </c>
      <c r="AE121" s="48">
        <f t="shared" si="18"/>
        <v>0.31234222910061921</v>
      </c>
      <c r="AF121" s="48">
        <f t="shared" si="18"/>
        <v>0.26331012737031623</v>
      </c>
      <c r="AG121" s="48">
        <f t="shared" si="18"/>
        <v>0.14798345471976337</v>
      </c>
      <c r="AH121" s="48">
        <f t="shared" si="18"/>
        <v>6.2376359455396893E-2</v>
      </c>
      <c r="AI121" s="48">
        <f t="shared" si="18"/>
        <v>2.1033758003700709E-2</v>
      </c>
      <c r="AJ121" s="48">
        <f t="shared" si="18"/>
        <v>5.9106123380311846E-3</v>
      </c>
      <c r="AK121" s="48">
        <f t="shared" si="18"/>
        <v>1.4236436305732848E-3</v>
      </c>
      <c r="AL121" s="48">
        <f t="shared" si="18"/>
        <v>3.000393084659006E-4</v>
      </c>
      <c r="AM121" s="48">
        <f t="shared" si="18"/>
        <v>5.620856524072324E-5</v>
      </c>
      <c r="AN121" s="48">
        <f t="shared" si="18"/>
        <v>9.4769666691913949E-6</v>
      </c>
      <c r="AO121" s="48">
        <f t="shared" si="31"/>
        <v>0.3568401269250302</v>
      </c>
      <c r="AP121" s="48">
        <f t="shared" si="32"/>
        <v>0.36771212538914094</v>
      </c>
      <c r="AQ121" s="48">
        <f t="shared" si="32"/>
        <v>0.18945768280511588</v>
      </c>
      <c r="AR121" s="48">
        <f t="shared" si="32"/>
        <v>6.5076656611741099E-2</v>
      </c>
      <c r="AS121" s="48">
        <f t="shared" si="32"/>
        <v>1.676484363048528E-2</v>
      </c>
      <c r="AT121" s="48">
        <f t="shared" si="32"/>
        <v>3.455125036696054E-3</v>
      </c>
      <c r="AU121" s="48">
        <f t="shared" si="32"/>
        <v>5.9339896444048242E-4</v>
      </c>
      <c r="AV121" s="48">
        <f t="shared" si="32"/>
        <v>8.7354042950911847E-5</v>
      </c>
      <c r="AW121" s="48">
        <f t="shared" si="32"/>
        <v>1.1251936921867824E-5</v>
      </c>
      <c r="AX121" s="48">
        <f t="shared" si="32"/>
        <v>1.2883060470986112E-6</v>
      </c>
      <c r="AY121" s="48">
        <f t="shared" si="32"/>
        <v>1.3275574101279233E-7</v>
      </c>
    </row>
    <row r="122" spans="1:51">
      <c r="A122" s="48">
        <v>121</v>
      </c>
      <c r="B122" s="48">
        <f t="shared" si="24"/>
        <v>189</v>
      </c>
      <c r="C122" s="93">
        <v>44534</v>
      </c>
      <c r="D122" t="s">
        <v>25</v>
      </c>
      <c r="E122" t="s">
        <v>10</v>
      </c>
      <c r="F122" s="48">
        <f>HLOOKUP(MAX($AD122:$AN122),$AD122:$AN$310,$B122,FALSE)</f>
        <v>1</v>
      </c>
      <c r="G122" s="48">
        <f>HLOOKUP(MAX($AN122:$AY122),$AN122:$AY$310,$B122,FALSE)</f>
        <v>1</v>
      </c>
      <c r="H122" s="48">
        <f t="shared" si="20"/>
        <v>1</v>
      </c>
      <c r="I122" s="48">
        <f t="shared" si="21"/>
        <v>1</v>
      </c>
      <c r="J122" s="48">
        <f>COUNTIF('1. Data'!C:C,$D122)</f>
        <v>170</v>
      </c>
      <c r="K122" s="48">
        <f>COUNTIF($D$2:D121,$D121)</f>
        <v>7</v>
      </c>
      <c r="L122" s="48">
        <f>SUMIF('1. Data'!C:C,D122,'1. Data'!E:E)</f>
        <v>254</v>
      </c>
      <c r="M122" s="48">
        <f>SUMIF($D$2:D121,$D122,$F$2:F121)</f>
        <v>6</v>
      </c>
      <c r="N122" s="48">
        <f t="shared" si="22"/>
        <v>0.90802520392712349</v>
      </c>
      <c r="O122" s="48">
        <f>SUMIF('1. Data'!C:C,$D122,'1. Data'!F:F)</f>
        <v>198</v>
      </c>
      <c r="P122" s="48">
        <f>SUMIF($D$2:D121,$D122,$G$2:G121)</f>
        <v>2</v>
      </c>
      <c r="Q122" s="48">
        <f t="shared" si="23"/>
        <v>0.90143331048231412</v>
      </c>
      <c r="R122" s="48">
        <f>COUNTIF('1. Data'!D:D,$E122)</f>
        <v>184</v>
      </c>
      <c r="S122" s="48">
        <f>COUNTIF($E$2:E121,$E121)</f>
        <v>8</v>
      </c>
      <c r="T122" s="48">
        <f>SUMIF('1. Data'!D:D,E122,'1. Data'!F:F)</f>
        <v>244</v>
      </c>
      <c r="U122" s="48">
        <f>SUMIF($E$2:E121,$E122,$G$2:G121)</f>
        <v>6</v>
      </c>
      <c r="V122" s="48">
        <f t="shared" si="25"/>
        <v>1.0387610413761041</v>
      </c>
      <c r="W122" s="48">
        <f>SUMIF('1. Data'!D:D,$E122,'1. Data'!E:E)</f>
        <v>282</v>
      </c>
      <c r="X122" s="48">
        <f>SUMIF($E$2:E121,E122,$F$2:F121)</f>
        <v>3</v>
      </c>
      <c r="Y122" s="48">
        <f t="shared" si="26"/>
        <v>0.9175747478386167</v>
      </c>
      <c r="Z122" s="92">
        <f>AVERAGE('1. Data'!E:E,$F$2:F121)</f>
        <v>1.6177156177156178</v>
      </c>
      <c r="AA122" s="92">
        <f>IF(ISERROR(AVERAGE('1. Data'!F:F,$G$2:G121)),0,AVERAGE('1. Data'!F:F,$G$2:G121))</f>
        <v>1.2534965034965035</v>
      </c>
      <c r="AB122" s="48">
        <f t="shared" si="27"/>
        <v>1.3478499120793241</v>
      </c>
      <c r="AC122" s="48">
        <f t="shared" si="28"/>
        <v>1.1737412896905133</v>
      </c>
      <c r="AD122" s="48">
        <f t="shared" si="18"/>
        <v>0.2597982496466047</v>
      </c>
      <c r="AE122" s="48">
        <f t="shared" si="18"/>
        <v>0.3501690479445384</v>
      </c>
      <c r="AF122" s="48">
        <f t="shared" si="18"/>
        <v>0.23598766024247342</v>
      </c>
      <c r="AG122" s="48">
        <f t="shared" si="18"/>
        <v>0.10602531570320774</v>
      </c>
      <c r="AH122" s="48">
        <f t="shared" si="18"/>
        <v>3.5726553112187788E-2</v>
      </c>
      <c r="AI122" s="48">
        <f t="shared" si="18"/>
        <v>9.6308062942319205E-3</v>
      </c>
      <c r="AJ122" s="48">
        <f t="shared" si="18"/>
        <v>2.1634802361555827E-3</v>
      </c>
      <c r="AK122" s="48">
        <f t="shared" si="18"/>
        <v>4.1657809229823695E-4</v>
      </c>
      <c r="AL122" s="48">
        <f t="shared" si="18"/>
        <v>7.0185593134793837E-5</v>
      </c>
      <c r="AM122" s="48">
        <f t="shared" si="18"/>
        <v>1.0511071726218582E-5</v>
      </c>
      <c r="AN122" s="48">
        <f t="shared" si="18"/>
        <v>1.4167347102043137E-6</v>
      </c>
      <c r="AO122" s="48">
        <f t="shared" si="31"/>
        <v>0.3092079380631228</v>
      </c>
      <c r="AP122" s="48">
        <f t="shared" si="32"/>
        <v>0.36293012400475411</v>
      </c>
      <c r="AQ122" s="48">
        <f t="shared" si="32"/>
        <v>0.21299303590843899</v>
      </c>
      <c r="AR122" s="48">
        <f t="shared" si="32"/>
        <v>8.3332906887422994E-2</v>
      </c>
      <c r="AS122" s="48">
        <f t="shared" si="32"/>
        <v>2.4452818400925846E-2</v>
      </c>
      <c r="AT122" s="48">
        <f t="shared" si="32"/>
        <v>5.740256521294119E-3</v>
      </c>
      <c r="AU122" s="48">
        <f t="shared" si="32"/>
        <v>1.1229293487430233E-3</v>
      </c>
      <c r="AV122" s="48">
        <f t="shared" si="32"/>
        <v>1.8828979171785234E-4</v>
      </c>
      <c r="AW122" s="48">
        <f t="shared" si="32"/>
        <v>2.7625437870808728E-5</v>
      </c>
      <c r="AX122" s="48">
        <f t="shared" si="32"/>
        <v>3.6027907860831281E-6</v>
      </c>
      <c r="AY122" s="48">
        <f t="shared" si="32"/>
        <v>4.228744303742307E-7</v>
      </c>
    </row>
    <row r="123" spans="1:51">
      <c r="A123" s="48">
        <v>122</v>
      </c>
      <c r="B123" s="48">
        <f t="shared" si="24"/>
        <v>188</v>
      </c>
      <c r="C123" s="93">
        <v>44534</v>
      </c>
      <c r="D123" t="s">
        <v>28</v>
      </c>
      <c r="E123" t="s">
        <v>15</v>
      </c>
      <c r="F123" s="48">
        <f>HLOOKUP(MAX($AD123:$AN123),$AD123:$AN$310,$B123,FALSE)</f>
        <v>1</v>
      </c>
      <c r="G123" s="48">
        <f>HLOOKUP(MAX($AN123:$AY123),$AN123:$AY$310,$B123,FALSE)</f>
        <v>0</v>
      </c>
      <c r="H123" s="48">
        <f t="shared" si="20"/>
        <v>3</v>
      </c>
      <c r="I123" s="48">
        <f t="shared" si="21"/>
        <v>0</v>
      </c>
      <c r="J123" s="48">
        <f>COUNTIF('1. Data'!C:C,$D123)</f>
        <v>136</v>
      </c>
      <c r="K123" s="48">
        <f>COUNTIF($D$2:D122,$D122)</f>
        <v>8</v>
      </c>
      <c r="L123" s="48">
        <f>SUMIF('1. Data'!C:C,D123,'1. Data'!E:E)</f>
        <v>192</v>
      </c>
      <c r="M123" s="48">
        <f>SUMIF($D$2:D122,$D123,$F$2:F122)</f>
        <v>5</v>
      </c>
      <c r="N123" s="48">
        <f t="shared" si="22"/>
        <v>0.84576530203893796</v>
      </c>
      <c r="O123" s="48">
        <f>SUMIF('1. Data'!C:C,$D123,'1. Data'!F:F)</f>
        <v>193</v>
      </c>
      <c r="P123" s="48">
        <f>SUMIF($D$2:D122,$D123,$G$2:G122)</f>
        <v>6</v>
      </c>
      <c r="Q123" s="48">
        <f t="shared" si="23"/>
        <v>1.1025366669248846</v>
      </c>
      <c r="R123" s="48">
        <f>COUNTIF('1. Data'!D:D,$E123)</f>
        <v>34</v>
      </c>
      <c r="S123" s="48">
        <f>COUNTIF($E$2:E122,$E122)</f>
        <v>7</v>
      </c>
      <c r="T123" s="48">
        <f>SUMIF('1. Data'!D:D,E123,'1. Data'!F:F)</f>
        <v>31</v>
      </c>
      <c r="U123" s="48">
        <f>SUMIF($E$2:E122,$E123,$G$2:G122)</f>
        <v>1</v>
      </c>
      <c r="V123" s="48">
        <f t="shared" si="25"/>
        <v>0.62268525078929626</v>
      </c>
      <c r="W123" s="48">
        <f>SUMIF('1. Data'!D:D,$E123,'1. Data'!E:E)</f>
        <v>56</v>
      </c>
      <c r="X123" s="48">
        <f>SUMIF($E$2:E122,E123,$F$2:F122)</f>
        <v>7</v>
      </c>
      <c r="Y123" s="48">
        <f t="shared" si="26"/>
        <v>0.94995454006403923</v>
      </c>
      <c r="Z123" s="92">
        <f>AVERAGE('1. Data'!E:E,$F$2:F122)</f>
        <v>1.6175356830760268</v>
      </c>
      <c r="AA123" s="92">
        <f>IF(ISERROR(AVERAGE('1. Data'!F:F,$G$2:G122)),0,AVERAGE('1. Data'!F:F,$G$2:G122))</f>
        <v>1.2534226623944071</v>
      </c>
      <c r="AB123" s="48">
        <f t="shared" si="27"/>
        <v>1.2995905860598316</v>
      </c>
      <c r="AC123" s="48">
        <f t="shared" si="28"/>
        <v>0.86051642296576369</v>
      </c>
      <c r="AD123" s="48">
        <f t="shared" si="18"/>
        <v>0.27264339419319611</v>
      </c>
      <c r="AE123" s="48">
        <f t="shared" si="18"/>
        <v>0.35432478844487736</v>
      </c>
      <c r="AF123" s="48">
        <f t="shared" si="18"/>
        <v>0.23023857973530207</v>
      </c>
      <c r="AG123" s="48">
        <f t="shared" si="18"/>
        <v>9.9738630257261485E-2</v>
      </c>
      <c r="AH123" s="48">
        <f t="shared" si="18"/>
        <v>3.2404846237209829E-2</v>
      </c>
      <c r="AI123" s="48">
        <f t="shared" si="18"/>
        <v>8.4226066225188446E-3</v>
      </c>
      <c r="AJ123" s="48">
        <f t="shared" si="18"/>
        <v>1.8243233794517789E-3</v>
      </c>
      <c r="AK123" s="48">
        <f t="shared" si="18"/>
        <v>3.3869621283777029E-4</v>
      </c>
      <c r="AL123" s="48">
        <f t="shared" si="18"/>
        <v>5.5020801217260383E-5</v>
      </c>
      <c r="AM123" s="48">
        <f t="shared" si="18"/>
        <v>7.9449461443801167E-6</v>
      </c>
      <c r="AN123" s="48">
        <f t="shared" si="18"/>
        <v>1.0325177215988725E-6</v>
      </c>
      <c r="AO123" s="48">
        <f t="shared" si="31"/>
        <v>0.42294360811760218</v>
      </c>
      <c r="AP123" s="48">
        <f t="shared" si="32"/>
        <v>0.36394992077359273</v>
      </c>
      <c r="AQ123" s="48">
        <f t="shared" si="32"/>
        <v>0.15659244198138256</v>
      </c>
      <c r="AR123" s="48">
        <f t="shared" si="32"/>
        <v>4.4916789345764402E-2</v>
      </c>
      <c r="AS123" s="48">
        <f t="shared" si="32"/>
        <v>9.6629087247309762E-3</v>
      </c>
      <c r="AT123" s="48">
        <f t="shared" si="32"/>
        <v>1.6630183302500342E-3</v>
      </c>
      <c r="AU123" s="48">
        <f t="shared" si="32"/>
        <v>2.3850909747887599E-4</v>
      </c>
      <c r="AV123" s="48">
        <f t="shared" si="32"/>
        <v>2.9320142201045051E-5</v>
      </c>
      <c r="AW123" s="48">
        <f t="shared" si="32"/>
        <v>3.1538079859613403E-6</v>
      </c>
      <c r="AX123" s="48">
        <f t="shared" si="32"/>
        <v>3.0154484075559063E-7</v>
      </c>
      <c r="AY123" s="48">
        <f t="shared" si="32"/>
        <v>2.5948428773078139E-8</v>
      </c>
    </row>
    <row r="124" spans="1:51">
      <c r="A124" s="48">
        <v>123</v>
      </c>
      <c r="B124" s="48">
        <f t="shared" si="24"/>
        <v>187</v>
      </c>
      <c r="C124" s="93">
        <v>44534</v>
      </c>
      <c r="D124" t="s">
        <v>18</v>
      </c>
      <c r="E124" t="s">
        <v>11</v>
      </c>
      <c r="F124" s="48">
        <f>HLOOKUP(MAX($AD124:$AN124),$AD124:$AN$310,$B124,FALSE)</f>
        <v>0</v>
      </c>
      <c r="G124" s="48">
        <f>HLOOKUP(MAX($AN124:$AY124),$AN124:$AY$310,$B124,FALSE)</f>
        <v>1</v>
      </c>
      <c r="H124" s="48">
        <f t="shared" si="20"/>
        <v>0</v>
      </c>
      <c r="I124" s="48">
        <f t="shared" si="21"/>
        <v>3</v>
      </c>
      <c r="J124" s="48">
        <f>COUNTIF('1. Data'!C:C,$D124)</f>
        <v>17</v>
      </c>
      <c r="K124" s="48">
        <f>COUNTIF($D$2:D123,$D123)</f>
        <v>7</v>
      </c>
      <c r="L124" s="48">
        <f>SUMIF('1. Data'!C:C,D124,'1. Data'!E:E)</f>
        <v>16</v>
      </c>
      <c r="M124" s="48">
        <f>SUMIF($D$2:D123,$D124,$F$2:F123)</f>
        <v>1</v>
      </c>
      <c r="N124" s="48">
        <f t="shared" si="22"/>
        <v>0.43795762813587807</v>
      </c>
      <c r="O124" s="48">
        <f>SUMIF('1. Data'!C:C,$D124,'1. Data'!F:F)</f>
        <v>26</v>
      </c>
      <c r="P124" s="48">
        <f>SUMIF($D$2:D123,$D124,$G$2:G123)</f>
        <v>7</v>
      </c>
      <c r="Q124" s="48">
        <f t="shared" si="23"/>
        <v>1.0973158261677898</v>
      </c>
      <c r="R124" s="48">
        <f>COUNTIF('1. Data'!D:D,$E124)</f>
        <v>167</v>
      </c>
      <c r="S124" s="48">
        <f>COUNTIF($E$2:E123,$E123)</f>
        <v>8</v>
      </c>
      <c r="T124" s="48">
        <f>SUMIF('1. Data'!D:D,E124,'1. Data'!F:F)</f>
        <v>179</v>
      </c>
      <c r="U124" s="48">
        <f>SUMIF($E$2:E123,$E124,$G$2:G123)</f>
        <v>3</v>
      </c>
      <c r="V124" s="48">
        <f t="shared" si="25"/>
        <v>0.82996978851963743</v>
      </c>
      <c r="W124" s="48">
        <f>SUMIF('1. Data'!D:D,$E124,'1. Data'!E:E)</f>
        <v>293</v>
      </c>
      <c r="X124" s="48">
        <f>SUMIF($E$2:E123,E124,$F$2:F123)</f>
        <v>9</v>
      </c>
      <c r="Y124" s="48">
        <f t="shared" si="26"/>
        <v>1.0669972735223006</v>
      </c>
      <c r="Z124" s="92">
        <f>AVERAGE('1. Data'!E:E,$F$2:F123)</f>
        <v>1.617355853232382</v>
      </c>
      <c r="AA124" s="92">
        <f>IF(ISERROR(AVERAGE('1. Data'!F:F,$G$2:G123)),0,AVERAGE('1. Data'!F:F,$G$2:G123))</f>
        <v>1.2530576587070472</v>
      </c>
      <c r="AB124" s="48">
        <f t="shared" si="27"/>
        <v>0.75578973541162953</v>
      </c>
      <c r="AC124" s="48">
        <f t="shared" si="28"/>
        <v>1.1412084592145013</v>
      </c>
      <c r="AD124" s="48">
        <f t="shared" si="18"/>
        <v>0.46963957723425254</v>
      </c>
      <c r="AE124" s="48">
        <f t="shared" si="18"/>
        <v>0.35494877181670526</v>
      </c>
      <c r="AF124" s="48">
        <f t="shared" si="18"/>
        <v>0.13413331916801524</v>
      </c>
      <c r="AG124" s="48">
        <f t="shared" si="18"/>
        <v>3.3792195267959305E-2</v>
      </c>
      <c r="AH124" s="48">
        <f t="shared" si="18"/>
        <v>6.3849485801372695E-3</v>
      </c>
      <c r="AI124" s="48">
        <f t="shared" si="18"/>
        <v>9.6513571959976172E-4</v>
      </c>
      <c r="AJ124" s="48">
        <f t="shared" si="18"/>
        <v>1.2157327835876938E-4</v>
      </c>
      <c r="AK124" s="48">
        <f t="shared" si="18"/>
        <v>1.3126262269128406E-5</v>
      </c>
      <c r="AL124" s="48">
        <f t="shared" si="18"/>
        <v>1.2400867859160219E-6</v>
      </c>
      <c r="AM124" s="48">
        <f t="shared" si="18"/>
        <v>1.0413831820165883E-7</v>
      </c>
      <c r="AN124" s="48">
        <f t="shared" si="18"/>
        <v>7.8706671959843703E-9</v>
      </c>
      <c r="AO124" s="48">
        <f t="shared" si="31"/>
        <v>0.31943276700601586</v>
      </c>
      <c r="AP124" s="48">
        <f t="shared" si="32"/>
        <v>0.36453937585756019</v>
      </c>
      <c r="AQ124" s="48">
        <f t="shared" si="32"/>
        <v>0.20800770972271115</v>
      </c>
      <c r="AR124" s="48">
        <f t="shared" si="32"/>
        <v>7.9126719305797455E-2</v>
      </c>
      <c r="AS124" s="48">
        <f t="shared" si="32"/>
        <v>2.257502035541686E-2</v>
      </c>
      <c r="AT124" s="48">
        <f t="shared" si="32"/>
        <v>5.1525608393082553E-3</v>
      </c>
      <c r="AU124" s="48">
        <f t="shared" si="32"/>
        <v>9.8002433607265746E-4</v>
      </c>
      <c r="AV124" s="48">
        <f t="shared" si="32"/>
        <v>1.5977315179459923E-4</v>
      </c>
      <c r="AW124" s="48">
        <f t="shared" si="32"/>
        <v>2.2791809047919882E-5</v>
      </c>
      <c r="AX124" s="48">
        <f t="shared" si="32"/>
        <v>2.8900228095875354E-6</v>
      </c>
      <c r="AY124" s="48">
        <f t="shared" si="32"/>
        <v>3.298118477624145E-7</v>
      </c>
    </row>
    <row r="125" spans="1:51">
      <c r="A125" s="48">
        <v>124</v>
      </c>
      <c r="B125" s="48">
        <f t="shared" si="24"/>
        <v>186</v>
      </c>
      <c r="C125" s="93">
        <v>44534</v>
      </c>
      <c r="D125" t="s">
        <v>13</v>
      </c>
      <c r="E125" t="s">
        <v>6</v>
      </c>
      <c r="F125" s="48">
        <f>HLOOKUP(MAX($AD125:$AN125),$AD125:$AN$310,$B125,FALSE)</f>
        <v>1</v>
      </c>
      <c r="G125" s="48">
        <f>HLOOKUP(MAX($AN125:$AY125),$AN125:$AY$310,$B125,FALSE)</f>
        <v>1</v>
      </c>
      <c r="H125" s="48">
        <f t="shared" si="20"/>
        <v>1</v>
      </c>
      <c r="I125" s="48">
        <f t="shared" si="21"/>
        <v>1</v>
      </c>
      <c r="J125" s="48">
        <f>COUNTIF('1. Data'!C:C,$D125)</f>
        <v>176</v>
      </c>
      <c r="K125" s="48">
        <f>COUNTIF($D$2:D124,$D124)</f>
        <v>8</v>
      </c>
      <c r="L125" s="48">
        <f>SUMIF('1. Data'!C:C,D125,'1. Data'!E:E)</f>
        <v>403</v>
      </c>
      <c r="M125" s="48">
        <f>SUMIF($D$2:D124,$D125,$F$2:F124)</f>
        <v>12</v>
      </c>
      <c r="N125" s="48">
        <f t="shared" si="22"/>
        <v>1.3949259053404519</v>
      </c>
      <c r="O125" s="48">
        <f>SUMIF('1. Data'!C:C,$D125,'1. Data'!F:F)</f>
        <v>163</v>
      </c>
      <c r="P125" s="48">
        <f>SUMIF($D$2:D124,$D125,$G$2:G124)</f>
        <v>1</v>
      </c>
      <c r="Q125" s="48">
        <f t="shared" si="23"/>
        <v>0.71134536124131242</v>
      </c>
      <c r="R125" s="48">
        <f>COUNTIF('1. Data'!D:D,$E125)</f>
        <v>181</v>
      </c>
      <c r="S125" s="48">
        <f>COUNTIF($E$2:E124,$E124)</f>
        <v>7</v>
      </c>
      <c r="T125" s="48">
        <f>SUMIF('1. Data'!D:D,E125,'1. Data'!F:F)</f>
        <v>374</v>
      </c>
      <c r="U125" s="48">
        <f>SUMIF($E$2:E124,$E125,$G$2:G124)</f>
        <v>8</v>
      </c>
      <c r="V125" s="48">
        <f t="shared" si="25"/>
        <v>1.6216607015739934</v>
      </c>
      <c r="W125" s="48">
        <f>SUMIF('1. Data'!D:D,$E125,'1. Data'!E:E)</f>
        <v>158</v>
      </c>
      <c r="X125" s="48">
        <f>SUMIF($E$2:E124,E125,$F$2:F124)</f>
        <v>2</v>
      </c>
      <c r="Y125" s="48">
        <f t="shared" si="26"/>
        <v>0.52636014679855048</v>
      </c>
      <c r="Z125" s="92">
        <f>AVERAGE('1. Data'!E:E,$F$2:F124)</f>
        <v>1.6168850072780203</v>
      </c>
      <c r="AA125" s="92">
        <f>IF(ISERROR(AVERAGE('1. Data'!F:F,$G$2:G124)),0,AVERAGE('1. Data'!F:F,$G$2:G124))</f>
        <v>1.2529839883551674</v>
      </c>
      <c r="AB125" s="48">
        <f t="shared" si="27"/>
        <v>1.1871709832684698</v>
      </c>
      <c r="AC125" s="48">
        <f t="shared" si="28"/>
        <v>1.4453932340116029</v>
      </c>
      <c r="AD125" s="48">
        <f t="shared" si="18"/>
        <v>0.305083129654103</v>
      </c>
      <c r="AE125" s="48">
        <f t="shared" si="18"/>
        <v>0.36218583901008355</v>
      </c>
      <c r="AF125" s="48">
        <f t="shared" si="18"/>
        <v>0.21498825931175833</v>
      </c>
      <c r="AG125" s="48">
        <f t="shared" si="18"/>
        <v>8.5075941066105637E-2</v>
      </c>
      <c r="AH125" s="48">
        <f t="shared" si="18"/>
        <v>2.5249922151984738E-2</v>
      </c>
      <c r="AI125" s="48">
        <f t="shared" si="18"/>
        <v>5.9951949817248149E-3</v>
      </c>
      <c r="AJ125" s="48">
        <f t="shared" si="18"/>
        <v>1.1862202535567405E-3</v>
      </c>
      <c r="AK125" s="48">
        <f t="shared" si="18"/>
        <v>2.0117803782684701E-4</v>
      </c>
      <c r="AL125" s="48">
        <f t="shared" si="18"/>
        <v>2.9854091122364925E-5</v>
      </c>
      <c r="AM125" s="48">
        <f t="shared" si="18"/>
        <v>3.9379900791471596E-6</v>
      </c>
      <c r="AN125" s="48">
        <f t="shared" si="18"/>
        <v>4.6750675543626269E-7</v>
      </c>
      <c r="AO125" s="48">
        <f t="shared" si="31"/>
        <v>0.235653391405131</v>
      </c>
      <c r="AP125" s="48">
        <f t="shared" si="32"/>
        <v>0.34061181750886432</v>
      </c>
      <c r="AQ125" s="48">
        <f t="shared" si="32"/>
        <v>0.24615900822585371</v>
      </c>
      <c r="AR125" s="48">
        <f t="shared" si="32"/>
        <v>0.11859885499355181</v>
      </c>
      <c r="AS125" s="48">
        <f t="shared" si="32"/>
        <v>4.2855495642300741E-2</v>
      </c>
      <c r="AT125" s="48">
        <f t="shared" si="32"/>
        <v>1.2388608688319038E-2</v>
      </c>
      <c r="AU125" s="48">
        <f t="shared" si="32"/>
        <v>2.9844018628189489E-3</v>
      </c>
      <c r="AV125" s="48">
        <f t="shared" si="32"/>
        <v>6.1623346572716212E-4</v>
      </c>
      <c r="AW125" s="48">
        <f t="shared" si="32"/>
        <v>1.1133746024169528E-4</v>
      </c>
      <c r="AX125" s="48">
        <f t="shared" si="32"/>
        <v>1.7880712413931309E-5</v>
      </c>
      <c r="AY125" s="48">
        <f t="shared" si="32"/>
        <v>2.5844660742403608E-6</v>
      </c>
    </row>
    <row r="126" spans="1:51">
      <c r="A126" s="48">
        <v>125</v>
      </c>
      <c r="B126" s="48">
        <f t="shared" si="24"/>
        <v>185</v>
      </c>
      <c r="C126" s="93">
        <v>44535</v>
      </c>
      <c r="D126" t="s">
        <v>23</v>
      </c>
      <c r="E126" t="s">
        <v>21</v>
      </c>
      <c r="F126" s="48">
        <f>HLOOKUP(MAX($AD126:$AN126),$AD126:$AN$310,$B126,FALSE)</f>
        <v>1</v>
      </c>
      <c r="G126" s="48">
        <f>HLOOKUP(MAX($AN126:$AY126),$AN126:$AY$310,$B126,FALSE)</f>
        <v>1</v>
      </c>
      <c r="H126" s="48">
        <f t="shared" si="20"/>
        <v>1</v>
      </c>
      <c r="I126" s="48">
        <f t="shared" si="21"/>
        <v>1</v>
      </c>
      <c r="J126" s="48">
        <f>COUNTIF('1. Data'!C:C,$D126)</f>
        <v>169</v>
      </c>
      <c r="K126" s="48">
        <f>COUNTIF($D$2:D125,$D125)</f>
        <v>8</v>
      </c>
      <c r="L126" s="48">
        <f>SUMIF('1. Data'!C:C,D126,'1. Data'!E:E)</f>
        <v>260</v>
      </c>
      <c r="M126" s="48">
        <f>SUMIF($D$2:D125,$D126,$F$2:F125)</f>
        <v>6</v>
      </c>
      <c r="N126" s="48">
        <f t="shared" si="22"/>
        <v>0.92956007465153301</v>
      </c>
      <c r="O126" s="48">
        <f>SUMIF('1. Data'!C:C,$D126,'1. Data'!F:F)</f>
        <v>232</v>
      </c>
      <c r="P126" s="48">
        <f>SUMIF($D$2:D125,$D126,$G$2:G125)</f>
        <v>4</v>
      </c>
      <c r="Q126" s="48">
        <f t="shared" si="23"/>
        <v>1.0641889276035619</v>
      </c>
      <c r="R126" s="48">
        <f>COUNTIF('1. Data'!D:D,$E126)</f>
        <v>149</v>
      </c>
      <c r="S126" s="48">
        <f>COUNTIF($E$2:E125,$E125)</f>
        <v>7</v>
      </c>
      <c r="T126" s="48">
        <f>SUMIF('1. Data'!D:D,E126,'1. Data'!F:F)</f>
        <v>176</v>
      </c>
      <c r="U126" s="48">
        <f>SUMIF($E$2:E125,$E126,$G$2:G125)</f>
        <v>4</v>
      </c>
      <c r="V126" s="48">
        <f t="shared" si="25"/>
        <v>0.92093272581077457</v>
      </c>
      <c r="W126" s="48">
        <f>SUMIF('1. Data'!D:D,$E126,'1. Data'!E:E)</f>
        <v>246</v>
      </c>
      <c r="X126" s="48">
        <f>SUMIF($E$2:E125,E126,$F$2:F125)</f>
        <v>7</v>
      </c>
      <c r="Y126" s="48">
        <f t="shared" si="26"/>
        <v>1.0031480071084031</v>
      </c>
      <c r="Z126" s="92">
        <f>AVERAGE('1. Data'!E:E,$F$2:F125)</f>
        <v>1.6167054714784632</v>
      </c>
      <c r="AA126" s="92">
        <f>IF(ISERROR(AVERAGE('1. Data'!F:F,$G$2:G125)),0,AVERAGE('1. Data'!F:F,$G$2:G125))</f>
        <v>1.2529103608847496</v>
      </c>
      <c r="AB126" s="48">
        <f t="shared" si="27"/>
        <v>1.5075557620951143</v>
      </c>
      <c r="AC126" s="48">
        <f t="shared" si="28"/>
        <v>1.2279103010810328</v>
      </c>
      <c r="AD126" s="48">
        <f t="shared" si="18"/>
        <v>0.22145059493016939</v>
      </c>
      <c r="AE126" s="48">
        <f t="shared" si="18"/>
        <v>0.33384912040636794</v>
      </c>
      <c r="AF126" s="48">
        <f t="shared" si="18"/>
        <v>0.25164808256950288</v>
      </c>
      <c r="AG126" s="48">
        <f t="shared" si="18"/>
        <v>0.12645783896594703</v>
      </c>
      <c r="AH126" s="48">
        <f t="shared" si="18"/>
        <v>4.7660560948802416E-2</v>
      </c>
      <c r="AI126" s="48">
        <f t="shared" si="18"/>
        <v>1.4370190656610479E-2</v>
      </c>
      <c r="AJ126" s="48">
        <f t="shared" si="18"/>
        <v>3.6106439544630834E-3</v>
      </c>
      <c r="AK126" s="48">
        <f t="shared" si="18"/>
        <v>7.7760672834638746E-4</v>
      </c>
      <c r="AL126" s="48">
        <f t="shared" si="18"/>
        <v>1.4653568799531604E-4</v>
      </c>
      <c r="AM126" s="48">
        <f t="shared" si="18"/>
        <v>2.4545635643323441E-5</v>
      </c>
      <c r="AN126" s="48">
        <f t="shared" si="18"/>
        <v>3.7003914448379295E-6</v>
      </c>
      <c r="AO126" s="48">
        <f t="shared" si="31"/>
        <v>0.29290401980693026</v>
      </c>
      <c r="AP126" s="48">
        <f t="shared" si="32"/>
        <v>0.35965986314897253</v>
      </c>
      <c r="AQ126" s="48">
        <f t="shared" si="32"/>
        <v>0.22081502542300901</v>
      </c>
      <c r="AR126" s="48">
        <f t="shared" si="32"/>
        <v>9.0380348116794296E-2</v>
      </c>
      <c r="AS126" s="48">
        <f t="shared" si="32"/>
        <v>2.7744740116975367E-2</v>
      </c>
      <c r="AT126" s="48">
        <f t="shared" si="32"/>
        <v>6.8136104380900429E-3</v>
      </c>
      <c r="AU126" s="48">
        <f t="shared" si="32"/>
        <v>1.394417074080668E-3</v>
      </c>
      <c r="AV126" s="48">
        <f t="shared" si="32"/>
        <v>2.4460272703813251E-4</v>
      </c>
      <c r="AW126" s="48">
        <f t="shared" si="32"/>
        <v>3.7543776025329388E-5</v>
      </c>
      <c r="AX126" s="48">
        <f t="shared" si="32"/>
        <v>5.1222654803312214E-6</v>
      </c>
      <c r="AY126" s="48">
        <f t="shared" si="32"/>
        <v>6.2896825481704837E-7</v>
      </c>
    </row>
    <row r="127" spans="1:51">
      <c r="A127" s="48">
        <v>126</v>
      </c>
      <c r="B127" s="48">
        <f t="shared" si="24"/>
        <v>184</v>
      </c>
      <c r="C127" s="93">
        <v>44535</v>
      </c>
      <c r="D127" t="s">
        <v>22</v>
      </c>
      <c r="E127" t="s">
        <v>26</v>
      </c>
      <c r="F127" s="48">
        <f>HLOOKUP(MAX($AD127:$AN127),$AD127:$AN$310,$B127,FALSE)</f>
        <v>1</v>
      </c>
      <c r="G127" s="48">
        <f>HLOOKUP(MAX($AN127:$AY127),$AN127:$AY$310,$B127,FALSE)</f>
        <v>0</v>
      </c>
      <c r="H127" s="48">
        <f t="shared" si="20"/>
        <v>3</v>
      </c>
      <c r="I127" s="48">
        <f t="shared" si="21"/>
        <v>0</v>
      </c>
      <c r="J127" s="48">
        <f>COUNTIF('1. Data'!C:C,$D127)</f>
        <v>184</v>
      </c>
      <c r="K127" s="48">
        <f>COUNTIF($D$2:D126,$D126)</f>
        <v>8</v>
      </c>
      <c r="L127" s="48">
        <f>SUMIF('1. Data'!C:C,D127,'1. Data'!E:E)</f>
        <v>322</v>
      </c>
      <c r="M127" s="48">
        <f>SUMIF($D$2:D126,$D127,$F$2:F126)</f>
        <v>5</v>
      </c>
      <c r="N127" s="48">
        <f t="shared" si="22"/>
        <v>1.0535710268178546</v>
      </c>
      <c r="O127" s="48">
        <f>SUMIF('1. Data'!C:C,$D127,'1. Data'!F:F)</f>
        <v>214</v>
      </c>
      <c r="P127" s="48">
        <f>SUMIF($D$2:D126,$D127,$G$2:G126)</f>
        <v>3</v>
      </c>
      <c r="Q127" s="48">
        <f t="shared" si="23"/>
        <v>0.90211937799969033</v>
      </c>
      <c r="R127" s="48">
        <f>COUNTIF('1. Data'!D:D,$E127)</f>
        <v>152</v>
      </c>
      <c r="S127" s="48">
        <f>COUNTIF($E$2:E126,$E126)</f>
        <v>8</v>
      </c>
      <c r="T127" s="48">
        <f>SUMIF('1. Data'!D:D,E127,'1. Data'!F:F)</f>
        <v>159</v>
      </c>
      <c r="U127" s="48">
        <f>SUMIF($E$2:E126,$E127,$G$2:G126)</f>
        <v>5</v>
      </c>
      <c r="V127" s="48">
        <f t="shared" si="25"/>
        <v>0.81814328843474216</v>
      </c>
      <c r="W127" s="48">
        <f>SUMIF('1. Data'!D:D,$E127,'1. Data'!E:E)</f>
        <v>285</v>
      </c>
      <c r="X127" s="48">
        <f>SUMIF($E$2:E126,E127,$F$2:F126)</f>
        <v>10</v>
      </c>
      <c r="Y127" s="48">
        <f t="shared" si="26"/>
        <v>1.1405631299496042</v>
      </c>
      <c r="Z127" s="92">
        <f>AVERAGE('1. Data'!E:E,$F$2:F126)</f>
        <v>1.6165260401512946</v>
      </c>
      <c r="AA127" s="92">
        <f>IF(ISERROR(AVERAGE('1. Data'!F:F,$G$2:G126)),0,AVERAGE('1. Data'!F:F,$G$2:G126))</f>
        <v>1.2528367762583648</v>
      </c>
      <c r="AB127" s="48">
        <f t="shared" si="27"/>
        <v>1.9425215806954199</v>
      </c>
      <c r="AC127" s="48">
        <f t="shared" si="28"/>
        <v>0.92467236244968243</v>
      </c>
      <c r="AD127" s="48">
        <f t="shared" si="18"/>
        <v>0.14334204514970988</v>
      </c>
      <c r="AE127" s="48">
        <f t="shared" si="18"/>
        <v>0.2784450161243287</v>
      </c>
      <c r="AF127" s="48">
        <f t="shared" si="18"/>
        <v>0.2704427264292964</v>
      </c>
      <c r="AG127" s="48">
        <f t="shared" si="18"/>
        <v>0.17511361081033858</v>
      </c>
      <c r="AH127" s="48">
        <f t="shared" si="18"/>
        <v>8.5040492018145356E-2</v>
      </c>
      <c r="AI127" s="48">
        <f t="shared" si="18"/>
        <v>3.3038598195640805E-2</v>
      </c>
      <c r="AJ127" s="48">
        <f t="shared" si="18"/>
        <v>1.0696364998492835E-2</v>
      </c>
      <c r="AK127" s="48">
        <f t="shared" si="18"/>
        <v>2.9682742635096376E-3</v>
      </c>
      <c r="AL127" s="48">
        <f t="shared" si="18"/>
        <v>7.2074210178628406E-4</v>
      </c>
      <c r="AM127" s="48">
        <f t="shared" si="18"/>
        <v>1.5556189853729247E-4</v>
      </c>
      <c r="AN127" s="48">
        <f t="shared" si="18"/>
        <v>3.0218234504264217E-5</v>
      </c>
      <c r="AO127" s="48">
        <f t="shared" si="31"/>
        <v>0.39666135894319021</v>
      </c>
      <c r="AP127" s="48">
        <f t="shared" si="32"/>
        <v>0.36678179586650117</v>
      </c>
      <c r="AQ127" s="48">
        <f t="shared" si="32"/>
        <v>0.16957649484370738</v>
      </c>
      <c r="AR127" s="48">
        <f t="shared" si="32"/>
        <v>5.2267566034355777E-2</v>
      </c>
      <c r="AS127" s="48">
        <f t="shared" si="32"/>
        <v>1.208259344112063E-2</v>
      </c>
      <c r="AT127" s="48">
        <f t="shared" si="32"/>
        <v>2.2344880443440109E-3</v>
      </c>
      <c r="AU127" s="48">
        <f t="shared" si="32"/>
        <v>3.4436155647152446E-4</v>
      </c>
      <c r="AV127" s="48">
        <f t="shared" si="32"/>
        <v>4.5488801994196391E-5</v>
      </c>
      <c r="AW127" s="48">
        <f t="shared" si="32"/>
        <v>5.2577797506224052E-6</v>
      </c>
      <c r="AX127" s="48">
        <f t="shared" si="32"/>
        <v>5.4019151369423641E-7</v>
      </c>
      <c r="AY127" s="48">
        <f t="shared" si="32"/>
        <v>4.9950016314291892E-8</v>
      </c>
    </row>
    <row r="128" spans="1:51">
      <c r="A128" s="48">
        <v>127</v>
      </c>
      <c r="B128" s="48">
        <f t="shared" si="24"/>
        <v>183</v>
      </c>
      <c r="C128" s="93">
        <v>44540</v>
      </c>
      <c r="D128" t="s">
        <v>11</v>
      </c>
      <c r="E128" t="s">
        <v>28</v>
      </c>
      <c r="F128" s="48">
        <f>HLOOKUP(MAX($AD128:$AN128),$AD128:$AN$310,$B128,FALSE)</f>
        <v>1</v>
      </c>
      <c r="G128" s="48">
        <f>HLOOKUP(MAX($AN128:$AY128),$AN128:$AY$310,$B128,FALSE)</f>
        <v>1</v>
      </c>
      <c r="H128" s="48">
        <f t="shared" si="20"/>
        <v>1</v>
      </c>
      <c r="I128" s="48">
        <f t="shared" si="21"/>
        <v>1</v>
      </c>
      <c r="J128" s="48">
        <f>COUNTIF('1. Data'!C:C,$D128)</f>
        <v>167</v>
      </c>
      <c r="K128" s="48">
        <f>COUNTIF($D$2:D127,$D127)</f>
        <v>7</v>
      </c>
      <c r="L128" s="48">
        <f>SUMIF('1. Data'!C:C,D128,'1. Data'!E:E)</f>
        <v>200</v>
      </c>
      <c r="M128" s="48">
        <f>SUMIF($D$2:D127,$D128,$F$2:F127)</f>
        <v>3</v>
      </c>
      <c r="N128" s="48">
        <f t="shared" si="22"/>
        <v>0.72179233399316178</v>
      </c>
      <c r="O128" s="48">
        <f>SUMIF('1. Data'!C:C,$D128,'1. Data'!F:F)</f>
        <v>226</v>
      </c>
      <c r="P128" s="48">
        <f>SUMIF($D$2:D127,$D128,$G$2:G127)</f>
        <v>4</v>
      </c>
      <c r="Q128" s="48">
        <f t="shared" si="23"/>
        <v>1.0553838268975126</v>
      </c>
      <c r="R128" s="48">
        <f>COUNTIF('1. Data'!D:D,$E128)</f>
        <v>136</v>
      </c>
      <c r="S128" s="48">
        <f>COUNTIF($E$2:E127,$E127)</f>
        <v>8</v>
      </c>
      <c r="T128" s="48">
        <f>SUMIF('1. Data'!D:D,E128,'1. Data'!F:F)</f>
        <v>138</v>
      </c>
      <c r="U128" s="48">
        <f>SUMIF($E$2:E127,$E128,$G$2:G127)</f>
        <v>4</v>
      </c>
      <c r="V128" s="48">
        <f t="shared" si="25"/>
        <v>0.78733163028332565</v>
      </c>
      <c r="W128" s="48">
        <f>SUMIF('1. Data'!D:D,$E128,'1. Data'!E:E)</f>
        <v>217</v>
      </c>
      <c r="X128" s="48">
        <f>SUMIF($E$2:E127,E128,$F$2:F127)</f>
        <v>7</v>
      </c>
      <c r="Y128" s="48">
        <f t="shared" si="26"/>
        <v>0.96238977865754904</v>
      </c>
      <c r="Z128" s="92">
        <f>AVERAGE('1. Data'!E:E,$F$2:F127)</f>
        <v>1.6163467132053519</v>
      </c>
      <c r="AA128" s="92">
        <f>IF(ISERROR(AVERAGE('1. Data'!F:F,$G$2:G127)),0,AVERAGE('1. Data'!F:F,$G$2:G127))</f>
        <v>1.2524723676556138</v>
      </c>
      <c r="AB128" s="48">
        <f t="shared" si="27"/>
        <v>1.122788075100474</v>
      </c>
      <c r="AC128" s="48">
        <f t="shared" si="28"/>
        <v>1.0407257181906029</v>
      </c>
      <c r="AD128" s="48">
        <f t="shared" ref="AD128:AN151" si="33">_xlfn.POISSON.DIST(AD$1,$AB128,FALSE)</f>
        <v>0.32537136901972591</v>
      </c>
      <c r="AE128" s="48">
        <f t="shared" si="33"/>
        <v>0.36532309311446409</v>
      </c>
      <c r="AF128" s="48">
        <f t="shared" si="33"/>
        <v>0.20509020625387017</v>
      </c>
      <c r="AG128" s="48">
        <f t="shared" si="33"/>
        <v>7.6757612633914007E-2</v>
      </c>
      <c r="AH128" s="48">
        <f t="shared" si="33"/>
        <v>2.1545633034635026E-2</v>
      </c>
      <c r="AI128" s="48">
        <f t="shared" si="33"/>
        <v>4.8382359683558068E-3</v>
      </c>
      <c r="AJ128" s="48">
        <f t="shared" si="33"/>
        <v>9.0538560829868278E-4</v>
      </c>
      <c r="AK128" s="48">
        <f t="shared" si="33"/>
        <v>1.452223091950501E-4</v>
      </c>
      <c r="AL128" s="48">
        <f t="shared" si="33"/>
        <v>2.0381734625344531E-5</v>
      </c>
      <c r="AM128" s="48">
        <f t="shared" si="33"/>
        <v>2.5427076207999188E-6</v>
      </c>
      <c r="AN128" s="48">
        <f t="shared" si="33"/>
        <v>2.8549217951012434E-7</v>
      </c>
      <c r="AO128" s="48">
        <f t="shared" si="31"/>
        <v>0.35319826652045666</v>
      </c>
      <c r="AP128" s="48">
        <f t="shared" si="32"/>
        <v>0.36758251958817822</v>
      </c>
      <c r="AQ128" s="48">
        <f t="shared" si="32"/>
        <v>0.19127629084635908</v>
      </c>
      <c r="AR128" s="48">
        <f t="shared" si="32"/>
        <v>6.6355385054637228E-2</v>
      </c>
      <c r="AS128" s="48">
        <f t="shared" si="32"/>
        <v>1.7264438941700329E-2</v>
      </c>
      <c r="AT128" s="48">
        <f t="shared" si="32"/>
        <v>3.5935091233517788E-3</v>
      </c>
      <c r="AU128" s="48">
        <f t="shared" si="32"/>
        <v>6.2330956053746026E-4</v>
      </c>
      <c r="AV128" s="48">
        <f t="shared" si="32"/>
        <v>9.2670612863631215E-5</v>
      </c>
      <c r="AW128" s="48">
        <f t="shared" si="32"/>
        <v>1.2055586265958195E-5</v>
      </c>
      <c r="AX128" s="48">
        <f t="shared" si="32"/>
        <v>1.3940620749831251E-6</v>
      </c>
      <c r="AY128" s="48">
        <f t="shared" si="32"/>
        <v>1.4508362541890932E-7</v>
      </c>
    </row>
    <row r="129" spans="1:51">
      <c r="A129" s="48">
        <v>128</v>
      </c>
      <c r="B129" s="48">
        <f t="shared" si="24"/>
        <v>182</v>
      </c>
      <c r="C129" s="93">
        <v>44541</v>
      </c>
      <c r="D129" t="s">
        <v>6</v>
      </c>
      <c r="E129" t="s">
        <v>25</v>
      </c>
      <c r="F129" s="48">
        <f>HLOOKUP(MAX($AD129:$AN129),$AD129:$AN$310,$B129,FALSE)</f>
        <v>2</v>
      </c>
      <c r="G129" s="48">
        <f>HLOOKUP(MAX($AN129:$AY129),$AN129:$AY$310,$B129,FALSE)</f>
        <v>0</v>
      </c>
      <c r="H129" s="48">
        <f t="shared" si="20"/>
        <v>3</v>
      </c>
      <c r="I129" s="48">
        <f t="shared" si="21"/>
        <v>0</v>
      </c>
      <c r="J129" s="48">
        <f>COUNTIF('1. Data'!C:C,$D129)</f>
        <v>183</v>
      </c>
      <c r="K129" s="48">
        <f>COUNTIF($D$2:D128,$D128)</f>
        <v>8</v>
      </c>
      <c r="L129" s="48">
        <f>SUMIF('1. Data'!C:C,D129,'1. Data'!E:E)</f>
        <v>528</v>
      </c>
      <c r="M129" s="48">
        <f>SUMIF($D$2:D128,$D129,$F$2:F128)</f>
        <v>17</v>
      </c>
      <c r="N129" s="48">
        <f t="shared" si="22"/>
        <v>1.7655367763838361</v>
      </c>
      <c r="O129" s="48">
        <f>SUMIF('1. Data'!C:C,$D129,'1. Data'!F:F)</f>
        <v>132</v>
      </c>
      <c r="P129" s="48">
        <f>SUMIF($D$2:D128,$D129,$G$2:G128)</f>
        <v>0</v>
      </c>
      <c r="Q129" s="48">
        <f t="shared" si="23"/>
        <v>0.55182054782364509</v>
      </c>
      <c r="R129" s="48">
        <f>COUNTIF('1. Data'!D:D,$E129)</f>
        <v>170</v>
      </c>
      <c r="S129" s="48">
        <f>COUNTIF($E$2:E128,$E128)</f>
        <v>8</v>
      </c>
      <c r="T129" s="48">
        <f>SUMIF('1. Data'!D:D,E129,'1. Data'!F:F)</f>
        <v>194</v>
      </c>
      <c r="U129" s="48">
        <f>SUMIF($E$2:E128,$E129,$G$2:G128)</f>
        <v>5</v>
      </c>
      <c r="V129" s="48">
        <f t="shared" si="25"/>
        <v>0.89266884585584483</v>
      </c>
      <c r="W129" s="48">
        <f>SUMIF('1. Data'!D:D,$E129,'1. Data'!E:E)</f>
        <v>284</v>
      </c>
      <c r="X129" s="48">
        <f>SUMIF($E$2:E128,E129,$F$2:F128)</f>
        <v>6</v>
      </c>
      <c r="Y129" s="48">
        <f t="shared" si="26"/>
        <v>1.0080721785785041</v>
      </c>
      <c r="Z129" s="92">
        <f>AVERAGE('1. Data'!E:E,$F$2:F128)</f>
        <v>1.6161674905495784</v>
      </c>
      <c r="AA129" s="92">
        <f>IF(ISERROR(AVERAGE('1. Data'!F:F,$G$2:G128)),0,AVERAGE('1. Data'!F:F,$G$2:G128))</f>
        <v>1.2523989531840651</v>
      </c>
      <c r="AB129" s="48">
        <f t="shared" si="27"/>
        <v>2.876436321074789</v>
      </c>
      <c r="AC129" s="48">
        <f t="shared" si="28"/>
        <v>0.61692297200508639</v>
      </c>
      <c r="AD129" s="48">
        <f t="shared" si="33"/>
        <v>5.6335165979560328E-2</v>
      </c>
      <c r="AE129" s="48">
        <f t="shared" si="33"/>
        <v>0.16204451757738411</v>
      </c>
      <c r="AF129" s="48">
        <f t="shared" si="33"/>
        <v>0.23305536799531493</v>
      </c>
      <c r="AG129" s="48">
        <f t="shared" si="33"/>
        <v>0.22345630844105824</v>
      </c>
      <c r="AH129" s="48">
        <f t="shared" si="33"/>
        <v>0.16068946044328772</v>
      </c>
      <c r="AI129" s="48">
        <f t="shared" si="33"/>
        <v>9.2442600086596619E-2</v>
      </c>
      <c r="AJ129" s="48">
        <f t="shared" si="33"/>
        <v>4.4317542083946344E-2</v>
      </c>
      <c r="AK129" s="48">
        <f t="shared" si="33"/>
        <v>1.8210941101574826E-2</v>
      </c>
      <c r="AL129" s="48">
        <f t="shared" si="33"/>
        <v>6.5478265531904402E-3</v>
      </c>
      <c r="AM129" s="48">
        <f t="shared" si="33"/>
        <v>2.092711791299438E-3</v>
      </c>
      <c r="AN129" s="48">
        <f t="shared" si="33"/>
        <v>6.0195522060351836E-4</v>
      </c>
      <c r="AO129" s="48">
        <f t="shared" si="31"/>
        <v>0.53960225695912556</v>
      </c>
      <c r="AP129" s="48">
        <f t="shared" si="32"/>
        <v>0.332893028063876</v>
      </c>
      <c r="AQ129" s="48">
        <f t="shared" si="32"/>
        <v>0.1026846781164695</v>
      </c>
      <c r="AR129" s="48">
        <f t="shared" si="32"/>
        <v>2.111617893433268E-2</v>
      </c>
      <c r="AS129" s="48">
        <f t="shared" si="32"/>
        <v>3.2567639663899275E-3</v>
      </c>
      <c r="AT129" s="48">
        <f t="shared" si="32"/>
        <v>4.0183450105286955E-4</v>
      </c>
      <c r="AU129" s="48">
        <f t="shared" si="32"/>
        <v>4.1316822440619543E-5</v>
      </c>
      <c r="AV129" s="48">
        <f t="shared" si="32"/>
        <v>3.6413281276962135E-6</v>
      </c>
      <c r="AW129" s="48">
        <f t="shared" si="32"/>
        <v>2.8080237132300701E-7</v>
      </c>
      <c r="AX129" s="48">
        <f t="shared" si="32"/>
        <v>1.9248159273629499E-8</v>
      </c>
      <c r="AY129" s="48">
        <f t="shared" si="32"/>
        <v>1.187463162471476E-9</v>
      </c>
    </row>
    <row r="130" spans="1:51">
      <c r="A130" s="48">
        <v>129</v>
      </c>
      <c r="B130" s="48">
        <f t="shared" si="24"/>
        <v>181</v>
      </c>
      <c r="C130" s="93">
        <v>44541</v>
      </c>
      <c r="D130" t="s">
        <v>35</v>
      </c>
      <c r="E130" t="s">
        <v>22</v>
      </c>
      <c r="F130" s="48">
        <f>HLOOKUP(MAX($AD130:$AN130),$AD130:$AN$310,$B130,FALSE)</f>
        <v>1</v>
      </c>
      <c r="G130" s="48">
        <f>HLOOKUP(MAX($AN130:$AY130),$AN130:$AY$310,$B130,FALSE)</f>
        <v>0</v>
      </c>
      <c r="H130" s="48">
        <f t="shared" si="20"/>
        <v>3</v>
      </c>
      <c r="I130" s="48">
        <f t="shared" si="21"/>
        <v>0</v>
      </c>
      <c r="J130" s="48">
        <f>COUNTIF('1. Data'!C:C,$D130)</f>
        <v>47</v>
      </c>
      <c r="K130" s="48">
        <f>COUNTIF($D$2:D129,$D129)</f>
        <v>8</v>
      </c>
      <c r="L130" s="48">
        <f>SUMIF('1. Data'!C:C,D130,'1. Data'!E:E)</f>
        <v>94</v>
      </c>
      <c r="M130" s="48">
        <f>SUMIF($D$2:D129,$D130,$F$2:F129)</f>
        <v>8</v>
      </c>
      <c r="N130" s="48">
        <f t="shared" si="22"/>
        <v>1.1474166121648135</v>
      </c>
      <c r="O130" s="48">
        <f>SUMIF('1. Data'!C:C,$D130,'1. Data'!F:F)</f>
        <v>49</v>
      </c>
      <c r="P130" s="48">
        <f>SUMIF($D$2:D129,$D130,$G$2:G129)</f>
        <v>4</v>
      </c>
      <c r="Q130" s="48">
        <f t="shared" si="23"/>
        <v>0.76965616227283273</v>
      </c>
      <c r="R130" s="48">
        <f>COUNTIF('1. Data'!D:D,$E130)</f>
        <v>186</v>
      </c>
      <c r="S130" s="48">
        <f>COUNTIF($E$2:E129,$E129)</f>
        <v>7</v>
      </c>
      <c r="T130" s="48">
        <f>SUMIF('1. Data'!D:D,E130,'1. Data'!F:F)</f>
        <v>222</v>
      </c>
      <c r="U130" s="48">
        <f>SUMIF($E$2:E129,$E130,$G$2:G129)</f>
        <v>6</v>
      </c>
      <c r="V130" s="48">
        <f t="shared" si="25"/>
        <v>0.94354172205507114</v>
      </c>
      <c r="W130" s="48">
        <f>SUMIF('1. Data'!D:D,$E130,'1. Data'!E:E)</f>
        <v>299</v>
      </c>
      <c r="X130" s="48">
        <f>SUMIF($E$2:E129,E130,$F$2:F129)</f>
        <v>6</v>
      </c>
      <c r="Y130" s="48">
        <f t="shared" si="26"/>
        <v>0.97774630036903121</v>
      </c>
      <c r="Z130" s="92">
        <f>AVERAGE('1. Data'!E:E,$F$2:F129)</f>
        <v>1.6162790697674418</v>
      </c>
      <c r="AA130" s="92">
        <f>IF(ISERROR(AVERAGE('1. Data'!F:F,$G$2:G129)),0,AVERAGE('1. Data'!F:F,$G$2:G129))</f>
        <v>1.2520348837209303</v>
      </c>
      <c r="AB130" s="48">
        <f t="shared" si="27"/>
        <v>1.8132749570480213</v>
      </c>
      <c r="AC130" s="48">
        <f t="shared" si="28"/>
        <v>0.90923111398034118</v>
      </c>
      <c r="AD130" s="48">
        <f t="shared" si="33"/>
        <v>0.16311905320009823</v>
      </c>
      <c r="AE130" s="48">
        <f t="shared" si="33"/>
        <v>0.29577969418512201</v>
      </c>
      <c r="AF130" s="48">
        <f t="shared" si="33"/>
        <v>0.26816495613460206</v>
      </c>
      <c r="AG130" s="48">
        <f t="shared" si="33"/>
        <v>0.16208559977225173</v>
      </c>
      <c r="AH130" s="48">
        <f t="shared" si="33"/>
        <v>7.3476439741283164E-2</v>
      </c>
      <c r="AI130" s="48">
        <f t="shared" si="33"/>
        <v>2.6646597623183346E-2</v>
      </c>
      <c r="AJ130" s="48">
        <f t="shared" si="33"/>
        <v>8.052934693442277E-3</v>
      </c>
      <c r="AK130" s="48">
        <f t="shared" si="33"/>
        <v>2.0860264014802973E-3</v>
      </c>
      <c r="AL130" s="48">
        <f t="shared" si="33"/>
        <v>4.7281742919315324E-4</v>
      </c>
      <c r="AM130" s="48">
        <f t="shared" si="33"/>
        <v>9.526088929019665E-5</v>
      </c>
      <c r="AN130" s="48">
        <f t="shared" si="33"/>
        <v>1.7273418493603726E-5</v>
      </c>
      <c r="AO130" s="48">
        <f t="shared" si="31"/>
        <v>0.40283383829585501</v>
      </c>
      <c r="AP130" s="48">
        <f t="shared" si="32"/>
        <v>0.36626905954271688</v>
      </c>
      <c r="AQ130" s="48">
        <f t="shared" si="32"/>
        <v>0.16651161251227817</v>
      </c>
      <c r="AR130" s="48">
        <f t="shared" si="32"/>
        <v>5.046584631173387E-2</v>
      </c>
      <c r="AS130" s="48">
        <f t="shared" si="32"/>
        <v>1.1471279414994618E-2</v>
      </c>
      <c r="AT130" s="48">
        <f t="shared" si="32"/>
        <v>2.0860088322550633E-3</v>
      </c>
      <c r="AU130" s="48">
        <f t="shared" si="32"/>
        <v>3.1611068905401684E-4</v>
      </c>
      <c r="AV130" s="48">
        <f t="shared" si="32"/>
        <v>4.1059667707096774E-5</v>
      </c>
      <c r="AW130" s="48">
        <f t="shared" si="32"/>
        <v>4.6665909261232626E-6</v>
      </c>
      <c r="AX130" s="48">
        <f t="shared" si="32"/>
        <v>4.7144551847217904E-7</v>
      </c>
      <c r="AY130" s="48">
        <f t="shared" si="32"/>
        <v>4.2865293394149833E-8</v>
      </c>
    </row>
    <row r="131" spans="1:51">
      <c r="A131" s="48">
        <v>130</v>
      </c>
      <c r="B131" s="48">
        <f t="shared" si="24"/>
        <v>180</v>
      </c>
      <c r="C131" s="93">
        <v>44541</v>
      </c>
      <c r="D131" t="s">
        <v>26</v>
      </c>
      <c r="E131" t="s">
        <v>17</v>
      </c>
      <c r="F131" s="48">
        <f>HLOOKUP(MAX($AD131:$AN131),$AD131:$AN$310,$B131,FALSE)</f>
        <v>1</v>
      </c>
      <c r="G131" s="48">
        <f>HLOOKUP(MAX($AN131:$AY131),$AN131:$AY$310,$B131,FALSE)</f>
        <v>1</v>
      </c>
      <c r="H131" s="48">
        <f t="shared" ref="H131:H194" si="34">IF(F131=G131,1,IF(F131&gt;G131,3,0))</f>
        <v>1</v>
      </c>
      <c r="I131" s="48">
        <f t="shared" ref="I131:I194" si="35">IF(F131=G131,1,IF(F131&lt;G131,3,0))</f>
        <v>1</v>
      </c>
      <c r="J131" s="48">
        <f>COUNTIF('1. Data'!C:C,$D131)</f>
        <v>152</v>
      </c>
      <c r="K131" s="48">
        <f>COUNTIF($D$2:D130,$D130)</f>
        <v>8</v>
      </c>
      <c r="L131" s="48">
        <f>SUMIF('1. Data'!C:C,D131,'1. Data'!E:E)</f>
        <v>205</v>
      </c>
      <c r="M131" s="48">
        <f>SUMIF($D$2:D130,$D131,$F$2:F130)</f>
        <v>6</v>
      </c>
      <c r="N131" s="48">
        <f t="shared" ref="N131:N194" si="36">((M131+L131)/(K131+J131))/Z131</f>
        <v>0.81600768746628316</v>
      </c>
      <c r="O131" s="48">
        <f>SUMIF('1. Data'!C:C,$D131,'1. Data'!F:F)</f>
        <v>205</v>
      </c>
      <c r="P131" s="48">
        <f>SUMIF($D$2:D130,$D131,$G$2:G130)</f>
        <v>5</v>
      </c>
      <c r="Q131" s="48">
        <f t="shared" ref="Q131:Q194" si="37">((O131+P131)/(K131+J131))/AA131</f>
        <v>1.0485982122126771</v>
      </c>
      <c r="R131" s="48">
        <f>COUNTIF('1. Data'!D:D,$E131)</f>
        <v>186</v>
      </c>
      <c r="S131" s="48">
        <f>COUNTIF($E$2:E130,$E130)</f>
        <v>8</v>
      </c>
      <c r="T131" s="48">
        <f>SUMIF('1. Data'!D:D,E131,'1. Data'!F:F)</f>
        <v>276</v>
      </c>
      <c r="U131" s="48">
        <f>SUMIF($E$2:E130,$E131,$G$2:G130)</f>
        <v>7</v>
      </c>
      <c r="V131" s="48">
        <f t="shared" si="25"/>
        <v>1.1654523085171824</v>
      </c>
      <c r="W131" s="48">
        <f>SUMIF('1. Data'!D:D,$E131,'1. Data'!E:E)</f>
        <v>331</v>
      </c>
      <c r="X131" s="48">
        <f>SUMIF($E$2:E130,E131,$F$2:F130)</f>
        <v>8</v>
      </c>
      <c r="Y131" s="48">
        <f t="shared" si="26"/>
        <v>1.0812590259483852</v>
      </c>
      <c r="Z131" s="92">
        <f>AVERAGE('1. Data'!E:E,$F$2:F130)</f>
        <v>1.6160999709386805</v>
      </c>
      <c r="AA131" s="92">
        <f>IF(ISERROR(AVERAGE('1. Data'!F:F,$G$2:G130)),0,AVERAGE('1. Data'!F:F,$G$2:G130))</f>
        <v>1.2516710258645742</v>
      </c>
      <c r="AB131" s="48">
        <f t="shared" si="27"/>
        <v>1.4259103404694331</v>
      </c>
      <c r="AC131" s="48">
        <f t="shared" si="28"/>
        <v>1.5296561549288021</v>
      </c>
      <c r="AD131" s="48">
        <f t="shared" si="33"/>
        <v>0.24028961824786788</v>
      </c>
      <c r="AE131" s="48">
        <f t="shared" si="33"/>
        <v>0.34263145136708739</v>
      </c>
      <c r="AF131" s="48">
        <f t="shared" si="33"/>
        <v>0.24428086473718985</v>
      </c>
      <c r="AG131" s="48">
        <f t="shared" si="33"/>
        <v>0.11610753700252457</v>
      </c>
      <c r="AH131" s="48">
        <f t="shared" si="33"/>
        <v>4.1389734404584315E-2</v>
      </c>
      <c r="AI131" s="48">
        <f t="shared" si="33"/>
        <v>1.1803610055356049E-2</v>
      </c>
      <c r="AJ131" s="48">
        <f t="shared" si="33"/>
        <v>2.8051482721335261E-3</v>
      </c>
      <c r="AK131" s="48">
        <f t="shared" si="33"/>
        <v>5.7141284682645204E-4</v>
      </c>
      <c r="AL131" s="48">
        <f t="shared" si="33"/>
        <v>1.0184793587086414E-4</v>
      </c>
      <c r="AM131" s="48">
        <f t="shared" si="33"/>
        <v>1.6136224990414763E-5</v>
      </c>
      <c r="AN131" s="48">
        <f t="shared" si="33"/>
        <v>2.3008810069973684E-6</v>
      </c>
      <c r="AO131" s="48">
        <f t="shared" si="31"/>
        <v>0.21661013483986405</v>
      </c>
      <c r="AP131" s="48">
        <f t="shared" si="32"/>
        <v>0.33133902597775577</v>
      </c>
      <c r="AQ131" s="48">
        <f t="shared" si="32"/>
        <v>0.25341739022749427</v>
      </c>
      <c r="AR131" s="48">
        <f t="shared" si="32"/>
        <v>0.12921382357582692</v>
      </c>
      <c r="AS131" s="48">
        <f t="shared" si="32"/>
        <v>4.9413180133661971E-2</v>
      </c>
      <c r="AT131" s="48">
        <f t="shared" si="32"/>
        <v>1.511703502521234E-2</v>
      </c>
      <c r="AU131" s="48">
        <f t="shared" si="32"/>
        <v>3.8539776117650529E-3</v>
      </c>
      <c r="AV131" s="48">
        <f t="shared" si="32"/>
        <v>8.4218008211346099E-4</v>
      </c>
      <c r="AW131" s="48">
        <f t="shared" si="32"/>
        <v>1.6103074327041223E-4</v>
      </c>
      <c r="AX131" s="48">
        <f t="shared" si="32"/>
        <v>2.7369074175149592E-5</v>
      </c>
      <c r="AY131" s="48">
        <f t="shared" si="32"/>
        <v>4.1865272766720494E-6</v>
      </c>
    </row>
    <row r="132" spans="1:51">
      <c r="A132" s="48">
        <v>131</v>
      </c>
      <c r="B132" s="48">
        <f t="shared" ref="B132:B195" si="38">B131-1</f>
        <v>179</v>
      </c>
      <c r="C132" s="93">
        <v>44541</v>
      </c>
      <c r="D132" t="s">
        <v>21</v>
      </c>
      <c r="E132" t="s">
        <v>18</v>
      </c>
      <c r="F132" s="48">
        <f>HLOOKUP(MAX($AD132:$AN132),$AD132:$AN$310,$B132,FALSE)</f>
        <v>1</v>
      </c>
      <c r="G132" s="48">
        <f>HLOOKUP(MAX($AN132:$AY132),$AN132:$AY$310,$B132,FALSE)</f>
        <v>0</v>
      </c>
      <c r="H132" s="48">
        <f t="shared" si="34"/>
        <v>3</v>
      </c>
      <c r="I132" s="48">
        <f t="shared" si="35"/>
        <v>0</v>
      </c>
      <c r="J132" s="48">
        <f>COUNTIF('1. Data'!C:C,$D132)</f>
        <v>150</v>
      </c>
      <c r="K132" s="48">
        <f>COUNTIF($D$2:D131,$D131)</f>
        <v>7</v>
      </c>
      <c r="L132" s="48">
        <f>SUMIF('1. Data'!C:C,D132,'1. Data'!E:E)</f>
        <v>192</v>
      </c>
      <c r="M132" s="48">
        <f>SUMIF($D$2:D131,$D132,$F$2:F131)</f>
        <v>6</v>
      </c>
      <c r="N132" s="48">
        <f t="shared" si="36"/>
        <v>0.78045060086986984</v>
      </c>
      <c r="O132" s="48">
        <f>SUMIF('1. Data'!C:C,$D132,'1. Data'!F:F)</f>
        <v>200</v>
      </c>
      <c r="P132" s="48">
        <f>SUMIF($D$2:D131,$D132,$G$2:G131)</f>
        <v>5</v>
      </c>
      <c r="Q132" s="48">
        <f t="shared" si="37"/>
        <v>1.0432523700536402</v>
      </c>
      <c r="R132" s="48">
        <f>COUNTIF('1. Data'!D:D,$E132)</f>
        <v>17</v>
      </c>
      <c r="S132" s="48">
        <f>COUNTIF($E$2:E131,$E131)</f>
        <v>8</v>
      </c>
      <c r="T132" s="48">
        <f>SUMIF('1. Data'!D:D,E132,'1. Data'!F:F)</f>
        <v>13</v>
      </c>
      <c r="U132" s="48">
        <f>SUMIF($E$2:E131,$E132,$G$2:G131)</f>
        <v>1</v>
      </c>
      <c r="V132" s="48">
        <f t="shared" ref="V132:V195" si="39">IF(ISERROR(((U132+T132)/(R132+S132))/AA132),0,((U132+T132)/(R132+S132))/AA132)</f>
        <v>0.44742804085422472</v>
      </c>
      <c r="W132" s="48">
        <f>SUMIF('1. Data'!D:D,$E132,'1. Data'!E:E)</f>
        <v>30</v>
      </c>
      <c r="X132" s="48">
        <f>SUMIF($E$2:E131,E132,$F$2:F131)</f>
        <v>5</v>
      </c>
      <c r="Y132" s="48">
        <f t="shared" ref="Y132:Y195" si="40">IF(ISERROR(((X132+W132)/(R132+S132))/Z132),0,((X132+W132)/(R132+S132))/Z132)</f>
        <v>0.86637900035958282</v>
      </c>
      <c r="Z132" s="92">
        <f>AVERAGE('1. Data'!E:E,$F$2:F131)</f>
        <v>1.6159209761766415</v>
      </c>
      <c r="AA132" s="92">
        <f>IF(ISERROR(AVERAGE('1. Data'!F:F,$G$2:G131)),0,AVERAGE('1. Data'!F:F,$G$2:G131))</f>
        <v>1.2515979081929112</v>
      </c>
      <c r="AB132" s="48">
        <f t="shared" ref="AB132:AB195" si="41">N132*Y132*Z132</f>
        <v>1.0926308412178176</v>
      </c>
      <c r="AC132" s="48">
        <f t="shared" ref="AC132:AC195" si="42">V132*Q132*AA132</f>
        <v>0.58422132723003861</v>
      </c>
      <c r="AD132" s="48">
        <f t="shared" si="33"/>
        <v>0.33533312400919235</v>
      </c>
      <c r="AE132" s="48">
        <f t="shared" si="33"/>
        <v>0.3663953133743626</v>
      </c>
      <c r="AF132" s="48">
        <f t="shared" si="33"/>
        <v>0.20016740973524785</v>
      </c>
      <c r="AG132" s="48">
        <f t="shared" si="33"/>
        <v>7.2903028427805147E-2</v>
      </c>
      <c r="AH132" s="48">
        <f t="shared" si="33"/>
        <v>1.99140243195998E-2</v>
      </c>
      <c r="AI132" s="48">
        <f t="shared" si="33"/>
        <v>4.3517354288712829E-3</v>
      </c>
      <c r="AJ132" s="48">
        <f t="shared" si="33"/>
        <v>7.9247339040083463E-4</v>
      </c>
      <c r="AK132" s="48">
        <f t="shared" si="33"/>
        <v>1.2369726674234304E-4</v>
      </c>
      <c r="AL132" s="48">
        <f t="shared" si="33"/>
        <v>1.6894431077128818E-5</v>
      </c>
      <c r="AM132" s="48">
        <f t="shared" si="33"/>
        <v>2.0510418266333026E-6</v>
      </c>
      <c r="AN132" s="48">
        <f t="shared" si="33"/>
        <v>2.2410315564072721E-7</v>
      </c>
      <c r="AO132" s="48">
        <f t="shared" si="31"/>
        <v>0.55753983391595541</v>
      </c>
      <c r="AP132" s="48">
        <f t="shared" si="32"/>
        <v>0.32572666175399473</v>
      </c>
      <c r="AQ132" s="48">
        <f t="shared" si="32"/>
        <v>9.5148231322064306E-2</v>
      </c>
      <c r="AR132" s="48">
        <f t="shared" si="32"/>
        <v>1.8529208662189049E-2</v>
      </c>
      <c r="AS132" s="48">
        <f t="shared" si="32"/>
        <v>2.7062897192866031E-3</v>
      </c>
      <c r="AT132" s="48">
        <f t="shared" si="32"/>
        <v>3.1621443433412573E-4</v>
      </c>
      <c r="AU132" s="48">
        <f t="shared" si="32"/>
        <v>3.0789869419329776E-5</v>
      </c>
      <c r="AV132" s="48">
        <f t="shared" si="32"/>
        <v>2.5697283396286358E-6</v>
      </c>
      <c r="AW132" s="48">
        <f t="shared" si="32"/>
        <v>1.8766126264980995E-7</v>
      </c>
      <c r="AX132" s="48">
        <f t="shared" si="32"/>
        <v>1.2181745770548548E-8</v>
      </c>
      <c r="AY132" s="48">
        <f t="shared" si="32"/>
        <v>7.1168356820487781E-10</v>
      </c>
    </row>
    <row r="133" spans="1:51">
      <c r="A133" s="48">
        <v>132</v>
      </c>
      <c r="B133" s="48">
        <f t="shared" si="38"/>
        <v>178</v>
      </c>
      <c r="C133" s="93">
        <v>44541</v>
      </c>
      <c r="D133" t="s">
        <v>15</v>
      </c>
      <c r="E133" t="s">
        <v>13</v>
      </c>
      <c r="F133" s="48">
        <f>HLOOKUP(MAX($AD133:$AN133),$AD133:$AN$310,$B133,FALSE)</f>
        <v>0</v>
      </c>
      <c r="G133" s="48">
        <f>HLOOKUP(MAX($AN133:$AY133),$AN133:$AY$310,$B133,FALSE)</f>
        <v>2</v>
      </c>
      <c r="H133" s="48">
        <f t="shared" si="34"/>
        <v>0</v>
      </c>
      <c r="I133" s="48">
        <f t="shared" si="35"/>
        <v>3</v>
      </c>
      <c r="J133" s="48">
        <f>COUNTIF('1. Data'!C:C,$D133)</f>
        <v>34</v>
      </c>
      <c r="K133" s="48">
        <f>COUNTIF($D$2:D132,$D132)</f>
        <v>7</v>
      </c>
      <c r="L133" s="48">
        <f>SUMIF('1. Data'!C:C,D133,'1. Data'!E:E)</f>
        <v>41</v>
      </c>
      <c r="M133" s="48">
        <f>SUMIF($D$2:D132,$D133,$F$2:F132)</f>
        <v>6</v>
      </c>
      <c r="N133" s="48">
        <f t="shared" si="36"/>
        <v>0.70948295138173378</v>
      </c>
      <c r="O133" s="48">
        <f>SUMIF('1. Data'!C:C,$D133,'1. Data'!F:F)</f>
        <v>63</v>
      </c>
      <c r="P133" s="48">
        <f>SUMIF($D$2:D132,$D133,$G$2:G132)</f>
        <v>6</v>
      </c>
      <c r="Q133" s="48">
        <f t="shared" si="37"/>
        <v>1.3450132481826211</v>
      </c>
      <c r="R133" s="48">
        <f>COUNTIF('1. Data'!D:D,$E133)</f>
        <v>178</v>
      </c>
      <c r="S133" s="48">
        <f>COUNTIF($E$2:E132,$E132)</f>
        <v>7</v>
      </c>
      <c r="T133" s="48">
        <f>SUMIF('1. Data'!D:D,E133,'1. Data'!F:F)</f>
        <v>322</v>
      </c>
      <c r="U133" s="48">
        <f>SUMIF($E$2:E132,$E133,$G$2:G132)</f>
        <v>6</v>
      </c>
      <c r="V133" s="48">
        <f t="shared" si="39"/>
        <v>1.4169790960877313</v>
      </c>
      <c r="W133" s="48">
        <f>SUMIF('1. Data'!D:D,$E133,'1. Data'!E:E)</f>
        <v>232</v>
      </c>
      <c r="X133" s="48">
        <f>SUMIF($E$2:E132,E133,$F$2:F132)</f>
        <v>5</v>
      </c>
      <c r="Y133" s="48">
        <f t="shared" si="40"/>
        <v>0.79287473704155353</v>
      </c>
      <c r="Z133" s="92">
        <f>AVERAGE('1. Data'!E:E,$F$2:F132)</f>
        <v>1.6157420853906477</v>
      </c>
      <c r="AA133" s="92">
        <f>IF(ISERROR(AVERAGE('1. Data'!F:F,$G$2:G132)),0,AVERAGE('1. Data'!F:F,$G$2:G132))</f>
        <v>1.2512343886145803</v>
      </c>
      <c r="AB133" s="48">
        <f t="shared" si="41"/>
        <v>0.90890518636470763</v>
      </c>
      <c r="AC133" s="48">
        <f t="shared" si="42"/>
        <v>2.3846721373183772</v>
      </c>
      <c r="AD133" s="48">
        <f t="shared" si="33"/>
        <v>0.4029651543668718</v>
      </c>
      <c r="AE133" s="48">
        <f t="shared" si="33"/>
        <v>0.3662571187283048</v>
      </c>
      <c r="AF133" s="48">
        <f t="shared" si="33"/>
        <v>0.16644649737757533</v>
      </c>
      <c r="AG133" s="48">
        <f t="shared" si="33"/>
        <v>5.0428028239572646E-2</v>
      </c>
      <c r="AH133" s="48">
        <f t="shared" si="33"/>
        <v>1.1458574101273379E-2</v>
      </c>
      <c r="AI133" s="48">
        <f t="shared" si="33"/>
        <v>2.082951485798339E-3</v>
      </c>
      <c r="AJ133" s="48">
        <f t="shared" si="33"/>
        <v>3.1553423473136387E-4</v>
      </c>
      <c r="AK133" s="48">
        <f t="shared" si="33"/>
        <v>4.0970100346136595E-5</v>
      </c>
      <c r="AL133" s="48">
        <f t="shared" si="33"/>
        <v>4.6547420863107375E-6</v>
      </c>
      <c r="AM133" s="48">
        <f t="shared" si="33"/>
        <v>4.7007991371532392E-7</v>
      </c>
      <c r="AN133" s="48">
        <f t="shared" si="33"/>
        <v>4.2725807158173162E-8</v>
      </c>
      <c r="AO133" s="48">
        <f t="shared" si="31"/>
        <v>9.211917706911843E-2</v>
      </c>
      <c r="AP133" s="48">
        <f t="shared" si="32"/>
        <v>0.21967403486942469</v>
      </c>
      <c r="AQ133" s="48">
        <f t="shared" si="32"/>
        <v>0.26192527512271141</v>
      </c>
      <c r="AR133" s="48">
        <f t="shared" si="32"/>
        <v>0.20820196854819339</v>
      </c>
      <c r="AS133" s="48">
        <f t="shared" si="32"/>
        <v>0.12412335833292851</v>
      </c>
      <c r="AT133" s="48">
        <f t="shared" si="32"/>
        <v>5.9198702841383913E-2</v>
      </c>
      <c r="AU133" s="48">
        <f t="shared" si="32"/>
        <v>2.3528249538539714E-2</v>
      </c>
      <c r="AV133" s="48">
        <f t="shared" si="32"/>
        <v>8.0153087306328048E-3</v>
      </c>
      <c r="AW133" s="48">
        <f t="shared" si="32"/>
        <v>2.3892354252430976E-3</v>
      </c>
      <c r="AX133" s="48">
        <f t="shared" si="32"/>
        <v>6.3306034978569397E-4</v>
      </c>
      <c r="AY133" s="48">
        <f t="shared" si="32"/>
        <v>1.5096413773749696E-4</v>
      </c>
    </row>
    <row r="134" spans="1:51">
      <c r="A134" s="48">
        <v>133</v>
      </c>
      <c r="B134" s="48">
        <f t="shared" si="38"/>
        <v>177</v>
      </c>
      <c r="C134" s="93">
        <v>44541</v>
      </c>
      <c r="D134" t="s">
        <v>10</v>
      </c>
      <c r="E134" t="s">
        <v>23</v>
      </c>
      <c r="F134" s="48">
        <f>HLOOKUP(MAX($AD134:$AN134),$AD134:$AN$310,$B134,FALSE)</f>
        <v>2</v>
      </c>
      <c r="G134" s="48">
        <f>HLOOKUP(MAX($AN134:$AY134),$AN134:$AY$310,$B134,FALSE)</f>
        <v>1</v>
      </c>
      <c r="H134" s="48">
        <f t="shared" si="34"/>
        <v>3</v>
      </c>
      <c r="I134" s="48">
        <f t="shared" si="35"/>
        <v>0</v>
      </c>
      <c r="J134" s="48">
        <f>COUNTIF('1. Data'!C:C,$D134)</f>
        <v>184</v>
      </c>
      <c r="K134" s="48">
        <f>COUNTIF($D$2:D133,$D133)</f>
        <v>7</v>
      </c>
      <c r="L134" s="48">
        <f>SUMIF('1. Data'!C:C,D134,'1. Data'!E:E)</f>
        <v>347</v>
      </c>
      <c r="M134" s="48">
        <f>SUMIF($D$2:D133,$D134,$F$2:F133)</f>
        <v>8</v>
      </c>
      <c r="N134" s="48">
        <f t="shared" si="36"/>
        <v>1.1506654381558032</v>
      </c>
      <c r="O134" s="48">
        <f>SUMIF('1. Data'!C:C,$D134,'1. Data'!F:F)</f>
        <v>250</v>
      </c>
      <c r="P134" s="48">
        <f>SUMIF($D$2:D133,$D134,$G$2:G133)</f>
        <v>6</v>
      </c>
      <c r="Q134" s="48">
        <f t="shared" si="37"/>
        <v>1.0710073978693164</v>
      </c>
      <c r="R134" s="48">
        <f>COUNTIF('1. Data'!D:D,$E134)</f>
        <v>170</v>
      </c>
      <c r="S134" s="48">
        <f>COUNTIF($E$2:E133,$E133)</f>
        <v>7</v>
      </c>
      <c r="T134" s="48">
        <f>SUMIF('1. Data'!D:D,E134,'1. Data'!F:F)</f>
        <v>224</v>
      </c>
      <c r="U134" s="48">
        <f>SUMIF($E$2:E133,$E134,$G$2:G133)</f>
        <v>5</v>
      </c>
      <c r="V134" s="48">
        <f t="shared" si="39"/>
        <v>1.0338275197609028</v>
      </c>
      <c r="W134" s="48">
        <f>SUMIF('1. Data'!D:D,$E134,'1. Data'!E:E)</f>
        <v>316</v>
      </c>
      <c r="X134" s="48">
        <f>SUMIF($E$2:E133,E134,$F$2:F133)</f>
        <v>8</v>
      </c>
      <c r="Y134" s="48">
        <f t="shared" si="40"/>
        <v>1.1332502582133162</v>
      </c>
      <c r="Z134" s="92">
        <f>AVERAGE('1. Data'!E:E,$F$2:F133)</f>
        <v>1.6152729384436701</v>
      </c>
      <c r="AA134" s="92">
        <f>IF(ISERROR(AVERAGE('1. Data'!F:F,$G$2:G133)),0,AVERAGE('1. Data'!F:F,$G$2:G133))</f>
        <v>1.2514518002322881</v>
      </c>
      <c r="AB134" s="48">
        <f t="shared" si="41"/>
        <v>2.1063028359462161</v>
      </c>
      <c r="AC134" s="48">
        <f t="shared" si="42"/>
        <v>1.3856536390512626</v>
      </c>
      <c r="AD134" s="48">
        <f t="shared" si="33"/>
        <v>0.12168703270915468</v>
      </c>
      <c r="AE134" s="48">
        <f t="shared" si="33"/>
        <v>0.25630974209317248</v>
      </c>
      <c r="AF134" s="48">
        <f t="shared" si="33"/>
        <v>0.26993296832574626</v>
      </c>
      <c r="AG134" s="48">
        <f t="shared" si="33"/>
        <v>0.1895201922332998</v>
      </c>
      <c r="AH134" s="48">
        <f t="shared" si="33"/>
        <v>9.9796729592517883E-2</v>
      </c>
      <c r="AI134" s="48">
        <f t="shared" si="33"/>
        <v>4.2040426911775591E-2</v>
      </c>
      <c r="AJ134" s="48">
        <f t="shared" si="33"/>
        <v>1.4758311738110432E-2</v>
      </c>
      <c r="AK134" s="48">
        <f t="shared" si="33"/>
        <v>4.4407819811086218E-3</v>
      </c>
      <c r="AL134" s="48">
        <f t="shared" si="33"/>
        <v>1.1692039600784915E-3</v>
      </c>
      <c r="AM134" s="48">
        <f t="shared" si="33"/>
        <v>2.7363306854587499E-4</v>
      </c>
      <c r="AN134" s="48">
        <f t="shared" si="33"/>
        <v>5.7635410828684155E-5</v>
      </c>
      <c r="AO134" s="48">
        <f t="shared" si="31"/>
        <v>0.25016023184371461</v>
      </c>
      <c r="AP134" s="48">
        <f t="shared" si="32"/>
        <v>0.34663543560015064</v>
      </c>
      <c r="AQ134" s="48">
        <f t="shared" si="32"/>
        <v>0.24015832638173423</v>
      </c>
      <c r="AR134" s="48">
        <f t="shared" si="32"/>
        <v>0.11092541963310366</v>
      </c>
      <c r="AS134" s="48">
        <f t="shared" si="32"/>
        <v>3.8426052844474611E-2</v>
      </c>
      <c r="AT134" s="48">
        <f t="shared" si="32"/>
        <v>1.0649039991664474E-2</v>
      </c>
      <c r="AU134" s="48">
        <f t="shared" si="32"/>
        <v>2.4593135028087151E-3</v>
      </c>
      <c r="AV134" s="48">
        <f t="shared" si="32"/>
        <v>4.8682238639068646E-4</v>
      </c>
      <c r="AW134" s="48">
        <f t="shared" si="32"/>
        <v>8.4320901409234262E-5</v>
      </c>
      <c r="AX134" s="48">
        <f t="shared" si="32"/>
        <v>1.2982173765087579E-5</v>
      </c>
      <c r="AY134" s="48">
        <f t="shared" si="32"/>
        <v>1.7988796320389441E-6</v>
      </c>
    </row>
    <row r="135" spans="1:51">
      <c r="A135" s="48">
        <v>134</v>
      </c>
      <c r="B135" s="48">
        <f t="shared" si="38"/>
        <v>176</v>
      </c>
      <c r="C135" s="93">
        <v>44542</v>
      </c>
      <c r="D135" t="s">
        <v>30</v>
      </c>
      <c r="E135" t="s">
        <v>42</v>
      </c>
      <c r="F135" s="48">
        <f>HLOOKUP(MAX($AD135:$AN135),$AD135:$AN$310,$B135,FALSE)</f>
        <v>0</v>
      </c>
      <c r="G135" s="48">
        <f>HLOOKUP(MAX($AN135:$AY135),$AN135:$AY$310,$B135,FALSE)</f>
        <v>0</v>
      </c>
      <c r="H135" s="48">
        <f t="shared" si="34"/>
        <v>1</v>
      </c>
      <c r="I135" s="48">
        <f t="shared" si="35"/>
        <v>1</v>
      </c>
      <c r="J135" s="48">
        <f>COUNTIF('1. Data'!C:C,$D135)</f>
        <v>17</v>
      </c>
      <c r="K135" s="48">
        <f>COUNTIF($D$2:D134,$D134)</f>
        <v>8</v>
      </c>
      <c r="L135" s="48">
        <f>SUMIF('1. Data'!C:C,D135,'1. Data'!E:E)</f>
        <v>10</v>
      </c>
      <c r="M135" s="48">
        <f>SUMIF($D$2:D134,$D135,$F$2:F134)</f>
        <v>0</v>
      </c>
      <c r="N135" s="48">
        <f t="shared" si="36"/>
        <v>0.24761904761904763</v>
      </c>
      <c r="O135" s="48">
        <f>SUMIF('1. Data'!C:C,$D135,'1. Data'!F:F)</f>
        <v>36</v>
      </c>
      <c r="P135" s="48">
        <f>SUMIF($D$2:D134,$D135,$G$2:G134)</f>
        <v>10</v>
      </c>
      <c r="Q135" s="48">
        <f t="shared" si="37"/>
        <v>1.4703781025284157</v>
      </c>
      <c r="R135" s="48">
        <f>COUNTIF('1. Data'!D:D,$E135)</f>
        <v>0</v>
      </c>
      <c r="S135" s="48">
        <f>COUNTIF($E$2:E134,$E134)</f>
        <v>7</v>
      </c>
      <c r="T135" s="48">
        <f>SUMIF('1. Data'!D:D,E135,'1. Data'!F:F)</f>
        <v>0</v>
      </c>
      <c r="U135" s="48">
        <f>SUMIF($E$2:E134,$E135,$G$2:G134)</f>
        <v>0</v>
      </c>
      <c r="V135" s="48">
        <f t="shared" si="39"/>
        <v>0</v>
      </c>
      <c r="W135" s="48">
        <f>SUMIF('1. Data'!D:D,$E135,'1. Data'!E:E)</f>
        <v>0</v>
      </c>
      <c r="X135" s="48">
        <f>SUMIF($E$2:E134,E135,$F$2:F134)</f>
        <v>0</v>
      </c>
      <c r="Y135" s="48">
        <f t="shared" si="40"/>
        <v>0</v>
      </c>
      <c r="Z135" s="92">
        <f>AVERAGE('1. Data'!E:E,$F$2:F134)</f>
        <v>1.6153846153846154</v>
      </c>
      <c r="AA135" s="92">
        <f>IF(ISERROR(AVERAGE('1. Data'!F:F,$G$2:G134)),0,AVERAGE('1. Data'!F:F,$G$2:G134))</f>
        <v>1.2513788098693759</v>
      </c>
      <c r="AB135" s="48">
        <f t="shared" si="41"/>
        <v>0</v>
      </c>
      <c r="AC135" s="48">
        <f t="shared" si="42"/>
        <v>0</v>
      </c>
      <c r="AD135" s="48">
        <f t="shared" si="33"/>
        <v>1</v>
      </c>
      <c r="AE135" s="48">
        <f t="shared" si="33"/>
        <v>0</v>
      </c>
      <c r="AF135" s="48">
        <f t="shared" si="33"/>
        <v>0</v>
      </c>
      <c r="AG135" s="48">
        <f t="shared" si="33"/>
        <v>0</v>
      </c>
      <c r="AH135" s="48">
        <f t="shared" si="33"/>
        <v>0</v>
      </c>
      <c r="AI135" s="48">
        <f t="shared" si="33"/>
        <v>0</v>
      </c>
      <c r="AJ135" s="48">
        <f t="shared" si="33"/>
        <v>0</v>
      </c>
      <c r="AK135" s="48">
        <f t="shared" si="33"/>
        <v>0</v>
      </c>
      <c r="AL135" s="48">
        <f t="shared" si="33"/>
        <v>0</v>
      </c>
      <c r="AM135" s="48">
        <f t="shared" si="33"/>
        <v>0</v>
      </c>
      <c r="AN135" s="48">
        <f t="shared" si="33"/>
        <v>0</v>
      </c>
      <c r="AO135" s="48">
        <f t="shared" si="31"/>
        <v>1</v>
      </c>
      <c r="AP135" s="48">
        <f t="shared" si="32"/>
        <v>0</v>
      </c>
      <c r="AQ135" s="48">
        <f t="shared" si="32"/>
        <v>0</v>
      </c>
      <c r="AR135" s="48">
        <f t="shared" si="32"/>
        <v>0</v>
      </c>
      <c r="AS135" s="48">
        <f t="shared" si="32"/>
        <v>0</v>
      </c>
      <c r="AT135" s="48">
        <f t="shared" si="32"/>
        <v>0</v>
      </c>
      <c r="AU135" s="48">
        <f t="shared" si="32"/>
        <v>0</v>
      </c>
      <c r="AV135" s="48">
        <f t="shared" si="32"/>
        <v>0</v>
      </c>
      <c r="AW135" s="48">
        <f t="shared" si="32"/>
        <v>0</v>
      </c>
      <c r="AX135" s="48">
        <f t="shared" si="32"/>
        <v>0</v>
      </c>
      <c r="AY135" s="48">
        <f t="shared" si="32"/>
        <v>0</v>
      </c>
    </row>
    <row r="136" spans="1:51">
      <c r="A136" s="48">
        <v>135</v>
      </c>
      <c r="B136" s="48">
        <f t="shared" si="38"/>
        <v>175</v>
      </c>
      <c r="C136" s="93">
        <v>44542</v>
      </c>
      <c r="D136" t="s">
        <v>20</v>
      </c>
      <c r="E136" t="s">
        <v>12</v>
      </c>
      <c r="F136" s="48">
        <f>HLOOKUP(MAX($AD136:$AN136),$AD136:$AN$310,$B136,FALSE)</f>
        <v>1</v>
      </c>
      <c r="G136" s="48">
        <f>HLOOKUP(MAX($AN136:$AY136),$AN136:$AY$310,$B136,FALSE)</f>
        <v>1</v>
      </c>
      <c r="H136" s="48">
        <f t="shared" si="34"/>
        <v>1</v>
      </c>
      <c r="I136" s="48">
        <f t="shared" si="35"/>
        <v>1</v>
      </c>
      <c r="J136" s="48">
        <f>COUNTIF('1. Data'!C:C,$D136)</f>
        <v>168</v>
      </c>
      <c r="K136" s="48">
        <f>COUNTIF($D$2:D135,$D135)</f>
        <v>7</v>
      </c>
      <c r="L136" s="48">
        <f>SUMIF('1. Data'!C:C,D136,'1. Data'!E:E)</f>
        <v>258</v>
      </c>
      <c r="M136" s="48">
        <f>SUMIF($D$2:D135,$D136,$F$2:F135)</f>
        <v>5</v>
      </c>
      <c r="N136" s="48">
        <f t="shared" si="36"/>
        <v>0.93061019124630984</v>
      </c>
      <c r="O136" s="48">
        <f>SUMIF('1. Data'!C:C,$D136,'1. Data'!F:F)</f>
        <v>234</v>
      </c>
      <c r="P136" s="48">
        <f>SUMIF($D$2:D135,$D136,$G$2:G135)</f>
        <v>5</v>
      </c>
      <c r="Q136" s="48">
        <f t="shared" si="37"/>
        <v>1.0916843954004705</v>
      </c>
      <c r="R136" s="48">
        <f>COUNTIF('1. Data'!D:D,$E136)</f>
        <v>184</v>
      </c>
      <c r="S136" s="48">
        <f>COUNTIF($E$2:E135,$E135)</f>
        <v>7</v>
      </c>
      <c r="T136" s="48">
        <f>SUMIF('1. Data'!D:D,E136,'1. Data'!F:F)</f>
        <v>300</v>
      </c>
      <c r="U136" s="48">
        <f>SUMIF($E$2:E135,$E136,$G$2:G135)</f>
        <v>6</v>
      </c>
      <c r="V136" s="48">
        <f t="shared" si="39"/>
        <v>1.2806348304167714</v>
      </c>
      <c r="W136" s="48">
        <f>SUMIF('1. Data'!D:D,$E136,'1. Data'!E:E)</f>
        <v>245</v>
      </c>
      <c r="X136" s="48">
        <f>SUMIF($E$2:E135,E136,$F$2:F135)</f>
        <v>4</v>
      </c>
      <c r="Y136" s="48">
        <f t="shared" si="40"/>
        <v>0.80726492711082254</v>
      </c>
      <c r="Z136" s="92">
        <f>AVERAGE('1. Data'!E:E,$F$2:F135)</f>
        <v>1.6149158444573419</v>
      </c>
      <c r="AA136" s="92">
        <f>IF(ISERROR(AVERAGE('1. Data'!F:F,$G$2:G135)),0,AVERAGE('1. Data'!F:F,$G$2:G135))</f>
        <v>1.251015670342426</v>
      </c>
      <c r="AB136" s="48">
        <f t="shared" si="41"/>
        <v>1.2132038618865506</v>
      </c>
      <c r="AC136" s="48">
        <f t="shared" si="42"/>
        <v>1.7489812826834761</v>
      </c>
      <c r="AD136" s="48">
        <f t="shared" si="33"/>
        <v>0.29724342535592646</v>
      </c>
      <c r="AE136" s="48">
        <f t="shared" si="33"/>
        <v>0.36061687156219663</v>
      </c>
      <c r="AF136" s="48">
        <f t="shared" si="33"/>
        <v>0.21875089062035161</v>
      </c>
      <c r="AG136" s="48">
        <f t="shared" si="33"/>
        <v>8.8463141763910999E-2</v>
      </c>
      <c r="AH136" s="48">
        <f t="shared" si="33"/>
        <v>2.6830956305648558E-2</v>
      </c>
      <c r="AI136" s="48">
        <f t="shared" si="33"/>
        <v>6.5102839616244194E-3</v>
      </c>
      <c r="AJ136" s="48">
        <f t="shared" si="33"/>
        <v>1.3163836073701372E-3</v>
      </c>
      <c r="AK136" s="48">
        <f t="shared" si="33"/>
        <v>2.2814881088365694E-4</v>
      </c>
      <c r="AL136" s="48">
        <f t="shared" si="33"/>
        <v>3.4598877306109578E-5</v>
      </c>
      <c r="AM136" s="48">
        <f t="shared" si="33"/>
        <v>4.6639435071901224E-6</v>
      </c>
      <c r="AN136" s="48">
        <f t="shared" si="33"/>
        <v>5.6583142745437549E-7</v>
      </c>
      <c r="AO136" s="48">
        <f t="shared" si="31"/>
        <v>0.17395106017641923</v>
      </c>
      <c r="AP136" s="48">
        <f t="shared" si="32"/>
        <v>0.30423714835150423</v>
      </c>
      <c r="AQ136" s="48">
        <f t="shared" si="32"/>
        <v>0.26605253898188846</v>
      </c>
      <c r="AR136" s="48">
        <f t="shared" si="32"/>
        <v>0.15510697029657966</v>
      </c>
      <c r="AS136" s="48">
        <f t="shared" si="32"/>
        <v>6.7819796965614881E-2</v>
      </c>
      <c r="AT136" s="48">
        <f t="shared" si="32"/>
        <v>2.3723111097650785E-2</v>
      </c>
      <c r="AU136" s="48">
        <f t="shared" si="32"/>
        <v>6.915212879468652E-3</v>
      </c>
      <c r="AV136" s="48">
        <f t="shared" si="32"/>
        <v>1.7277968417089135E-3</v>
      </c>
      <c r="AW136" s="48">
        <f t="shared" si="32"/>
        <v>3.7773554205356379E-4</v>
      </c>
      <c r="AX136" s="48">
        <f t="shared" si="32"/>
        <v>7.3405821428442186E-5</v>
      </c>
      <c r="AY136" s="48">
        <f t="shared" si="32"/>
        <v>1.2838540771835133E-5</v>
      </c>
    </row>
    <row r="137" spans="1:51">
      <c r="A137" s="48">
        <v>136</v>
      </c>
      <c r="B137" s="48">
        <f t="shared" si="38"/>
        <v>174</v>
      </c>
      <c r="C137" s="93">
        <v>44544</v>
      </c>
      <c r="D137" t="s">
        <v>23</v>
      </c>
      <c r="E137" t="s">
        <v>6</v>
      </c>
      <c r="F137" s="48">
        <f>HLOOKUP(MAX($AD137:$AN137),$AD137:$AN$310,$B137,FALSE)</f>
        <v>0</v>
      </c>
      <c r="G137" s="48">
        <f>HLOOKUP(MAX($AN137:$AY137),$AN137:$AY$310,$B137,FALSE)</f>
        <v>2</v>
      </c>
      <c r="H137" s="48">
        <f t="shared" si="34"/>
        <v>0</v>
      </c>
      <c r="I137" s="48">
        <f t="shared" si="35"/>
        <v>3</v>
      </c>
      <c r="J137" s="48">
        <f>COUNTIF('1. Data'!C:C,$D137)</f>
        <v>169</v>
      </c>
      <c r="K137" s="48">
        <f>COUNTIF($D$2:D136,$D136)</f>
        <v>7</v>
      </c>
      <c r="L137" s="48">
        <f>SUMIF('1. Data'!C:C,D137,'1. Data'!E:E)</f>
        <v>260</v>
      </c>
      <c r="M137" s="48">
        <f>SUMIF($D$2:D136,$D137,$F$2:F136)</f>
        <v>7</v>
      </c>
      <c r="N137" s="48">
        <f t="shared" si="36"/>
        <v>0.93949976317250838</v>
      </c>
      <c r="O137" s="48">
        <f>SUMIF('1. Data'!C:C,$D137,'1. Data'!F:F)</f>
        <v>232</v>
      </c>
      <c r="P137" s="48">
        <f>SUMIF($D$2:D136,$D137,$G$2:G136)</f>
        <v>5</v>
      </c>
      <c r="Q137" s="48">
        <f t="shared" si="37"/>
        <v>1.076460775425873</v>
      </c>
      <c r="R137" s="48">
        <f>COUNTIF('1. Data'!D:D,$E137)</f>
        <v>181</v>
      </c>
      <c r="S137" s="48">
        <f>COUNTIF($E$2:E136,$E136)</f>
        <v>8</v>
      </c>
      <c r="T137" s="48">
        <f>SUMIF('1. Data'!D:D,E137,'1. Data'!F:F)</f>
        <v>374</v>
      </c>
      <c r="U137" s="48">
        <f>SUMIF($E$2:E136,$E137,$G$2:G136)</f>
        <v>9</v>
      </c>
      <c r="V137" s="48">
        <f t="shared" si="39"/>
        <v>1.619942132697235</v>
      </c>
      <c r="W137" s="48">
        <f>SUMIF('1. Data'!D:D,$E137,'1. Data'!E:E)</f>
        <v>158</v>
      </c>
      <c r="X137" s="48">
        <f>SUMIF($E$2:E136,E137,$F$2:F136)</f>
        <v>3</v>
      </c>
      <c r="Y137" s="48">
        <f t="shared" si="40"/>
        <v>0.52754820936639113</v>
      </c>
      <c r="Z137" s="92">
        <f>AVERAGE('1. Data'!E:E,$F$2:F136)</f>
        <v>1.6147374528575573</v>
      </c>
      <c r="AA137" s="92">
        <f>IF(ISERROR(AVERAGE('1. Data'!F:F,$G$2:G136)),0,AVERAGE('1. Data'!F:F,$G$2:G136))</f>
        <v>1.2509428488540759</v>
      </c>
      <c r="AB137" s="48">
        <f t="shared" si="41"/>
        <v>0.80031461307287743</v>
      </c>
      <c r="AC137" s="48">
        <f t="shared" si="42"/>
        <v>2.1813993491434358</v>
      </c>
      <c r="AD137" s="48">
        <f t="shared" si="33"/>
        <v>0.44918762158635767</v>
      </c>
      <c r="AE137" s="48">
        <f t="shared" si="33"/>
        <v>0.35949141756701192</v>
      </c>
      <c r="AF137" s="48">
        <f t="shared" si="33"/>
        <v>0.14385311737658166</v>
      </c>
      <c r="AG137" s="48">
        <f t="shared" si="33"/>
        <v>3.8375917324188734E-2</v>
      </c>
      <c r="AH137" s="48">
        <f t="shared" si="33"/>
        <v>7.6782018561562075E-3</v>
      </c>
      <c r="AI137" s="48">
        <f t="shared" si="33"/>
        <v>1.2289954295210213E-3</v>
      </c>
      <c r="AJ137" s="48">
        <f t="shared" si="33"/>
        <v>1.6393050027424178E-4</v>
      </c>
      <c r="AK137" s="48">
        <f t="shared" si="33"/>
        <v>1.8742282128260462E-5</v>
      </c>
      <c r="AL137" s="48">
        <f t="shared" si="33"/>
        <v>1.8749652836976777E-6</v>
      </c>
      <c r="AM137" s="48">
        <f t="shared" si="33"/>
        <v>1.6672912394973186E-7</v>
      </c>
      <c r="AN137" s="48">
        <f t="shared" si="33"/>
        <v>1.3343575432180935E-8</v>
      </c>
      <c r="AO137" s="48">
        <f t="shared" si="31"/>
        <v>0.11288345669748856</v>
      </c>
      <c r="AP137" s="48">
        <f t="shared" si="32"/>
        <v>0.24624389896896276</v>
      </c>
      <c r="AQ137" s="48">
        <f t="shared" si="32"/>
        <v>0.26857814047071871</v>
      </c>
      <c r="AR137" s="48">
        <f t="shared" si="32"/>
        <v>0.19529206027232665</v>
      </c>
      <c r="AS137" s="48">
        <f t="shared" si="32"/>
        <v>0.10650249329273354</v>
      </c>
      <c r="AT137" s="48">
        <f t="shared" si="32"/>
        <v>4.6464893910184414E-2</v>
      </c>
      <c r="AU137" s="48">
        <f t="shared" si="32"/>
        <v>1.6893081555615825E-2</v>
      </c>
      <c r="AV137" s="48">
        <f t="shared" si="32"/>
        <v>5.2643653014924881E-3</v>
      </c>
      <c r="AW137" s="48">
        <f t="shared" si="32"/>
        <v>1.4354603802911241E-3</v>
      </c>
      <c r="AX137" s="48">
        <f t="shared" si="32"/>
        <v>3.4792359325424909E-4</v>
      </c>
      <c r="AY137" s="48">
        <f t="shared" si="32"/>
        <v>7.5896029987646623E-5</v>
      </c>
    </row>
    <row r="138" spans="1:51">
      <c r="A138" s="48">
        <v>137</v>
      </c>
      <c r="B138" s="48">
        <f t="shared" si="38"/>
        <v>173</v>
      </c>
      <c r="C138" s="93">
        <v>44544</v>
      </c>
      <c r="D138" t="s">
        <v>10</v>
      </c>
      <c r="E138" t="s">
        <v>11</v>
      </c>
      <c r="F138" s="48">
        <f>HLOOKUP(MAX($AD138:$AN138),$AD138:$AN$310,$B138,FALSE)</f>
        <v>1</v>
      </c>
      <c r="G138" s="48">
        <f>HLOOKUP(MAX($AN138:$AY138),$AN138:$AY$310,$B138,FALSE)</f>
        <v>1</v>
      </c>
      <c r="H138" s="48">
        <f t="shared" si="34"/>
        <v>1</v>
      </c>
      <c r="I138" s="48">
        <f t="shared" si="35"/>
        <v>1</v>
      </c>
      <c r="J138" s="48">
        <f>COUNTIF('1. Data'!C:C,$D138)</f>
        <v>184</v>
      </c>
      <c r="K138" s="48">
        <f>COUNTIF($D$2:D137,$D137)</f>
        <v>9</v>
      </c>
      <c r="L138" s="48">
        <f>SUMIF('1. Data'!C:C,D138,'1. Data'!E:E)</f>
        <v>347</v>
      </c>
      <c r="M138" s="48">
        <f>SUMIF($D$2:D137,$D138,$F$2:F137)</f>
        <v>10</v>
      </c>
      <c r="N138" s="48">
        <f t="shared" si="36"/>
        <v>1.1458689787551732</v>
      </c>
      <c r="O138" s="48">
        <f>SUMIF('1. Data'!C:C,$D138,'1. Data'!F:F)</f>
        <v>250</v>
      </c>
      <c r="P138" s="48">
        <f>SUMIF($D$2:D137,$D138,$G$2:G137)</f>
        <v>7</v>
      </c>
      <c r="Q138" s="48">
        <f t="shared" si="37"/>
        <v>1.0642972272466316</v>
      </c>
      <c r="R138" s="48">
        <f>COUNTIF('1. Data'!D:D,$E138)</f>
        <v>167</v>
      </c>
      <c r="S138" s="48">
        <f>COUNTIF($E$2:E137,$E137)</f>
        <v>8</v>
      </c>
      <c r="T138" s="48">
        <f>SUMIF('1. Data'!D:D,E138,'1. Data'!F:F)</f>
        <v>179</v>
      </c>
      <c r="U138" s="48">
        <f>SUMIF($E$2:E137,$E138,$G$2:G137)</f>
        <v>4</v>
      </c>
      <c r="V138" s="48">
        <f t="shared" si="39"/>
        <v>0.83579574806278567</v>
      </c>
      <c r="W138" s="48">
        <f>SUMIF('1. Data'!D:D,$E138,'1. Data'!E:E)</f>
        <v>293</v>
      </c>
      <c r="X138" s="48">
        <f>SUMIF($E$2:E137,E138,$F$2:F137)</f>
        <v>9</v>
      </c>
      <c r="Y138" s="48">
        <f t="shared" si="40"/>
        <v>1.069037523741081</v>
      </c>
      <c r="Z138" s="92">
        <f>AVERAGE('1. Data'!E:E,$F$2:F137)</f>
        <v>1.6142691415313226</v>
      </c>
      <c r="AA138" s="92">
        <f>IF(ISERROR(AVERAGE('1. Data'!F:F,$G$2:G137)),0,AVERAGE('1. Data'!F:F,$G$2:G137))</f>
        <v>1.2511600928074247</v>
      </c>
      <c r="AB138" s="48">
        <f t="shared" si="41"/>
        <v>1.9774424661946417</v>
      </c>
      <c r="AC138" s="48">
        <f t="shared" si="42"/>
        <v>1.1129508147779064</v>
      </c>
      <c r="AD138" s="48">
        <f t="shared" si="33"/>
        <v>0.13842280599199891</v>
      </c>
      <c r="AE138" s="48">
        <f t="shared" si="33"/>
        <v>0.27372313485840077</v>
      </c>
      <c r="AF138" s="48">
        <f t="shared" si="33"/>
        <v>0.27063587542446227</v>
      </c>
      <c r="AG138" s="48">
        <f t="shared" si="33"/>
        <v>0.17838895764669813</v>
      </c>
      <c r="AH138" s="48">
        <f t="shared" si="33"/>
        <v>8.8188475087694604E-2</v>
      </c>
      <c r="AI138" s="48">
        <f t="shared" si="33"/>
        <v>3.4877527133471087E-2</v>
      </c>
      <c r="AJ138" s="48">
        <f t="shared" si="33"/>
        <v>1.1494717211596931E-2</v>
      </c>
      <c r="AK138" s="48">
        <f t="shared" si="33"/>
        <v>3.2471631358728928E-3</v>
      </c>
      <c r="AL138" s="48">
        <f t="shared" si="33"/>
        <v>8.0263478494210284E-4</v>
      </c>
      <c r="AM138" s="48">
        <f t="shared" si="33"/>
        <v>1.7635156762105711E-4</v>
      </c>
      <c r="AN138" s="48">
        <f t="shared" si="33"/>
        <v>3.4872507879387432E-5</v>
      </c>
      <c r="AO138" s="48">
        <f t="shared" si="31"/>
        <v>0.32858792699810013</v>
      </c>
      <c r="AP138" s="48">
        <f t="shared" si="32"/>
        <v>0.36570220107871876</v>
      </c>
      <c r="AQ138" s="48">
        <f t="shared" si="32"/>
        <v>0.20350428132831694</v>
      </c>
      <c r="AR138" s="48">
        <f t="shared" si="32"/>
        <v>7.5496751905047538E-2</v>
      </c>
      <c r="AS138" s="48">
        <f t="shared" si="32"/>
        <v>2.1006042886452036E-2</v>
      </c>
      <c r="AT138" s="48">
        <f t="shared" si="32"/>
        <v>4.675738509147283E-3</v>
      </c>
      <c r="AU138" s="48">
        <f t="shared" si="32"/>
        <v>8.6731116390731779E-4</v>
      </c>
      <c r="AV138" s="48">
        <f t="shared" si="32"/>
        <v>1.3789638093380334E-4</v>
      </c>
      <c r="AW138" s="48">
        <f t="shared" si="32"/>
        <v>1.9183986189400104E-5</v>
      </c>
      <c r="AX138" s="48">
        <f t="shared" si="32"/>
        <v>2.3723147844645472E-6</v>
      </c>
      <c r="AY138" s="48">
        <f t="shared" si="32"/>
        <v>2.640269672279494E-7</v>
      </c>
    </row>
    <row r="139" spans="1:51">
      <c r="A139" s="48">
        <v>138</v>
      </c>
      <c r="B139" s="48">
        <f t="shared" si="38"/>
        <v>172</v>
      </c>
      <c r="C139" s="93">
        <v>44544</v>
      </c>
      <c r="D139" t="s">
        <v>25</v>
      </c>
      <c r="E139" t="s">
        <v>21</v>
      </c>
      <c r="F139" s="48">
        <f>HLOOKUP(MAX($AD139:$AN139),$AD139:$AN$310,$B139,FALSE)</f>
        <v>1</v>
      </c>
      <c r="G139" s="48">
        <f>HLOOKUP(MAX($AN139:$AY139),$AN139:$AY$310,$B139,FALSE)</f>
        <v>1</v>
      </c>
      <c r="H139" s="48">
        <f t="shared" si="34"/>
        <v>1</v>
      </c>
      <c r="I139" s="48">
        <f t="shared" si="35"/>
        <v>1</v>
      </c>
      <c r="J139" s="48">
        <f>COUNTIF('1. Data'!C:C,$D139)</f>
        <v>170</v>
      </c>
      <c r="K139" s="48">
        <f>COUNTIF($D$2:D138,$D138)</f>
        <v>9</v>
      </c>
      <c r="L139" s="48">
        <f>SUMIF('1. Data'!C:C,D139,'1. Data'!E:E)</f>
        <v>254</v>
      </c>
      <c r="M139" s="48">
        <f>SUMIF($D$2:D138,$D139,$F$2:F138)</f>
        <v>7</v>
      </c>
      <c r="N139" s="48">
        <f t="shared" si="36"/>
        <v>0.90335707325590853</v>
      </c>
      <c r="O139" s="48">
        <f>SUMIF('1. Data'!C:C,$D139,'1. Data'!F:F)</f>
        <v>198</v>
      </c>
      <c r="P139" s="48">
        <f>SUMIF($D$2:D138,$D139,$G$2:G138)</f>
        <v>3</v>
      </c>
      <c r="Q139" s="48">
        <f t="shared" si="37"/>
        <v>0.89754332360157174</v>
      </c>
      <c r="R139" s="48">
        <f>COUNTIF('1. Data'!D:D,$E139)</f>
        <v>149</v>
      </c>
      <c r="S139" s="48">
        <f>COUNTIF($E$2:E138,$E138)</f>
        <v>8</v>
      </c>
      <c r="T139" s="48">
        <f>SUMIF('1. Data'!D:D,E139,'1. Data'!F:F)</f>
        <v>176</v>
      </c>
      <c r="U139" s="48">
        <f>SUMIF($E$2:E138,$E139,$G$2:G138)</f>
        <v>5</v>
      </c>
      <c r="V139" s="48">
        <f t="shared" si="39"/>
        <v>0.92149146437770779</v>
      </c>
      <c r="W139" s="48">
        <f>SUMIF('1. Data'!D:D,$E139,'1. Data'!E:E)</f>
        <v>246</v>
      </c>
      <c r="X139" s="48">
        <f>SUMIF($E$2:E138,E139,$F$2:F138)</f>
        <v>8</v>
      </c>
      <c r="Y139" s="48">
        <f t="shared" si="40"/>
        <v>1.0023191715511905</v>
      </c>
      <c r="Z139" s="92">
        <f>AVERAGE('1. Data'!E:E,$F$2:F138)</f>
        <v>1.6140910408814149</v>
      </c>
      <c r="AA139" s="92">
        <f>IF(ISERROR(AVERAGE('1. Data'!F:F,$G$2:G138)),0,AVERAGE('1. Data'!F:F,$G$2:G138))</f>
        <v>1.2510872716729486</v>
      </c>
      <c r="AB139" s="48">
        <f t="shared" si="41"/>
        <v>1.4614821439936354</v>
      </c>
      <c r="AC139" s="48">
        <f t="shared" si="42"/>
        <v>1.034747398547035</v>
      </c>
      <c r="AD139" s="48">
        <f t="shared" si="33"/>
        <v>0.23189232208670071</v>
      </c>
      <c r="AE139" s="48">
        <f t="shared" si="33"/>
        <v>0.33890648805893397</v>
      </c>
      <c r="AF139" s="48">
        <f t="shared" si="33"/>
        <v>0.24765289039086216</v>
      </c>
      <c r="AG139" s="48">
        <f t="shared" si="33"/>
        <v>0.1206467590715527</v>
      </c>
      <c r="AH139" s="48">
        <f t="shared" si="33"/>
        <v>4.4080771028444085E-2</v>
      </c>
      <c r="AI139" s="48">
        <f t="shared" si="33"/>
        <v>1.2884651950308596E-2</v>
      </c>
      <c r="AJ139" s="48">
        <f t="shared" si="33"/>
        <v>3.138448126158138E-3</v>
      </c>
      <c r="AK139" s="48">
        <f t="shared" si="33"/>
        <v>6.5525512803291412E-4</v>
      </c>
      <c r="AL139" s="48">
        <f t="shared" si="33"/>
        <v>1.197054586725459E-4</v>
      </c>
      <c r="AM139" s="48">
        <f t="shared" si="33"/>
        <v>1.9438598932054816E-5</v>
      </c>
      <c r="AN139" s="48">
        <f t="shared" si="33"/>
        <v>2.8409165243451892E-6</v>
      </c>
      <c r="AO139" s="48">
        <f t="shared" si="31"/>
        <v>0.35531612295891152</v>
      </c>
      <c r="AP139" s="48">
        <f t="shared" si="32"/>
        <v>0.36766243389355213</v>
      </c>
      <c r="AQ139" s="48">
        <f t="shared" si="32"/>
        <v>0.19021887350741212</v>
      </c>
      <c r="AR139" s="48">
        <f t="shared" si="32"/>
        <v>6.5609494838780744E-2</v>
      </c>
      <c r="AS139" s="48">
        <f t="shared" si="32"/>
        <v>1.6972313526103372E-2</v>
      </c>
      <c r="AT139" s="48">
        <f t="shared" si="32"/>
        <v>3.5124114536920245E-3</v>
      </c>
      <c r="AU139" s="48">
        <f t="shared" si="32"/>
        <v>6.0574310238910517E-4</v>
      </c>
      <c r="AV139" s="48">
        <f t="shared" si="32"/>
        <v>8.9541585626419702E-5</v>
      </c>
      <c r="AW139" s="48">
        <f t="shared" si="32"/>
        <v>1.1581615348589251E-5</v>
      </c>
      <c r="AX139" s="48">
        <f t="shared" si="32"/>
        <v>1.3315607058805727E-6</v>
      </c>
      <c r="AY139" s="48">
        <f t="shared" si="32"/>
        <v>1.3778289764173745E-7</v>
      </c>
    </row>
    <row r="140" spans="1:51">
      <c r="A140" s="48">
        <v>139</v>
      </c>
      <c r="B140" s="48">
        <f t="shared" si="38"/>
        <v>171</v>
      </c>
      <c r="C140" s="93">
        <v>44544</v>
      </c>
      <c r="D140" t="s">
        <v>18</v>
      </c>
      <c r="E140" t="s">
        <v>15</v>
      </c>
      <c r="F140" s="48">
        <f>HLOOKUP(MAX($AD140:$AN140),$AD140:$AN$310,$B140,FALSE)</f>
        <v>0</v>
      </c>
      <c r="G140" s="48">
        <f>HLOOKUP(MAX($AN140:$AY140),$AN140:$AY$310,$B140,FALSE)</f>
        <v>0</v>
      </c>
      <c r="H140" s="48">
        <f t="shared" si="34"/>
        <v>1</v>
      </c>
      <c r="I140" s="48">
        <f t="shared" si="35"/>
        <v>1</v>
      </c>
      <c r="J140" s="48">
        <f>COUNTIF('1. Data'!C:C,$D140)</f>
        <v>17</v>
      </c>
      <c r="K140" s="48">
        <f>COUNTIF($D$2:D139,$D139)</f>
        <v>9</v>
      </c>
      <c r="L140" s="48">
        <f>SUMIF('1. Data'!C:C,D140,'1. Data'!E:E)</f>
        <v>16</v>
      </c>
      <c r="M140" s="48">
        <f>SUMIF($D$2:D139,$D140,$F$2:F139)</f>
        <v>1</v>
      </c>
      <c r="N140" s="48">
        <f t="shared" si="36"/>
        <v>0.40513096816976124</v>
      </c>
      <c r="O140" s="48">
        <f>SUMIF('1. Data'!C:C,$D140,'1. Data'!F:F)</f>
        <v>26</v>
      </c>
      <c r="P140" s="48">
        <f>SUMIF($D$2:D139,$D140,$G$2:G139)</f>
        <v>8</v>
      </c>
      <c r="Q140" s="48">
        <f t="shared" si="37"/>
        <v>1.0453054822841663</v>
      </c>
      <c r="R140" s="48">
        <f>COUNTIF('1. Data'!D:D,$E140)</f>
        <v>34</v>
      </c>
      <c r="S140" s="48">
        <f>COUNTIF($E$2:E139,$E139)</f>
        <v>9</v>
      </c>
      <c r="T140" s="48">
        <f>SUMIF('1. Data'!D:D,E140,'1. Data'!F:F)</f>
        <v>31</v>
      </c>
      <c r="U140" s="48">
        <f>SUMIF($E$2:E139,$E140,$G$2:G139)</f>
        <v>1</v>
      </c>
      <c r="V140" s="48">
        <f t="shared" si="39"/>
        <v>0.5948660473737527</v>
      </c>
      <c r="W140" s="48">
        <f>SUMIF('1. Data'!D:D,$E140,'1. Data'!E:E)</f>
        <v>56</v>
      </c>
      <c r="X140" s="48">
        <f>SUMIF($E$2:E139,E140,$F$2:F139)</f>
        <v>8</v>
      </c>
      <c r="Y140" s="48">
        <f t="shared" si="40"/>
        <v>0.92221331194867673</v>
      </c>
      <c r="Z140" s="92">
        <f>AVERAGE('1. Data'!E:E,$F$2:F139)</f>
        <v>1.6139130434782609</v>
      </c>
      <c r="AA140" s="92">
        <f>IF(ISERROR(AVERAGE('1. Data'!F:F,$G$2:G139)),0,AVERAGE('1. Data'!F:F,$G$2:G139))</f>
        <v>1.2510144927536231</v>
      </c>
      <c r="AB140" s="48">
        <f t="shared" si="41"/>
        <v>0.60298562704336556</v>
      </c>
      <c r="AC140" s="48">
        <f t="shared" si="42"/>
        <v>0.77790175425798436</v>
      </c>
      <c r="AD140" s="48">
        <f t="shared" si="33"/>
        <v>0.54717553284399256</v>
      </c>
      <c r="AE140" s="48">
        <f t="shared" si="33"/>
        <v>0.32993898177472247</v>
      </c>
      <c r="AF140" s="48">
        <f t="shared" si="33"/>
        <v>9.9474231905740298E-2</v>
      </c>
      <c r="AG140" s="48">
        <f t="shared" si="33"/>
        <v>1.9993844033446662E-2</v>
      </c>
      <c r="AH140" s="48">
        <f t="shared" si="33"/>
        <v>3.0140001453787717E-3</v>
      </c>
      <c r="AI140" s="48">
        <f t="shared" si="33"/>
        <v>3.6347975351400276E-4</v>
      </c>
      <c r="AJ140" s="48">
        <f t="shared" si="33"/>
        <v>3.6528844515034815E-5</v>
      </c>
      <c r="AK140" s="48">
        <f t="shared" si="33"/>
        <v>3.1466240307239868E-6</v>
      </c>
      <c r="AL140" s="48">
        <f t="shared" si="33"/>
        <v>2.3717113302947728E-7</v>
      </c>
      <c r="AM140" s="48">
        <f t="shared" si="33"/>
        <v>1.5890087151818331E-8</v>
      </c>
      <c r="AN140" s="48">
        <f t="shared" si="33"/>
        <v>9.58149416501289E-10</v>
      </c>
      <c r="AO140" s="48">
        <f t="shared" si="31"/>
        <v>0.45936886956992667</v>
      </c>
      <c r="AP140" s="48">
        <f t="shared" si="32"/>
        <v>0.35734384948995318</v>
      </c>
      <c r="AQ140" s="48">
        <f t="shared" si="32"/>
        <v>0.13898920369576784</v>
      </c>
      <c r="AR140" s="48">
        <f t="shared" si="32"/>
        <v>3.6039981792619379E-2</v>
      </c>
      <c r="AS140" s="48">
        <f t="shared" si="32"/>
        <v>7.0088912649761068E-3</v>
      </c>
      <c r="AT140" s="48">
        <f t="shared" si="32"/>
        <v>1.0904457620856756E-3</v>
      </c>
      <c r="AU140" s="48">
        <f t="shared" si="32"/>
        <v>1.4137661187493857E-4</v>
      </c>
      <c r="AV140" s="48">
        <f t="shared" si="32"/>
        <v>1.5711016341223584E-5</v>
      </c>
      <c r="AW140" s="48">
        <f t="shared" si="32"/>
        <v>1.5277033966267047E-6</v>
      </c>
      <c r="AX140" s="48">
        <f t="shared" si="32"/>
        <v>1.3204479469131069E-7</v>
      </c>
      <c r="AY140" s="48">
        <f t="shared" si="32"/>
        <v>1.0271787743100584E-8</v>
      </c>
    </row>
    <row r="141" spans="1:51">
      <c r="A141" s="48">
        <v>140</v>
      </c>
      <c r="B141" s="48">
        <f t="shared" si="38"/>
        <v>170</v>
      </c>
      <c r="C141" s="93">
        <v>44545</v>
      </c>
      <c r="D141" t="s">
        <v>22</v>
      </c>
      <c r="E141" t="s">
        <v>20</v>
      </c>
      <c r="F141" s="48">
        <f>HLOOKUP(MAX($AD141:$AN141),$AD141:$AN$310,$B141,FALSE)</f>
        <v>1</v>
      </c>
      <c r="G141" s="48">
        <f>HLOOKUP(MAX($AN141:$AY141),$AN141:$AY$310,$B141,FALSE)</f>
        <v>0</v>
      </c>
      <c r="H141" s="48">
        <f t="shared" si="34"/>
        <v>3</v>
      </c>
      <c r="I141" s="48">
        <f t="shared" si="35"/>
        <v>0</v>
      </c>
      <c r="J141" s="48">
        <f>COUNTIF('1. Data'!C:C,$D141)</f>
        <v>184</v>
      </c>
      <c r="K141" s="48">
        <f>COUNTIF($D$2:D140,$D140)</f>
        <v>9</v>
      </c>
      <c r="L141" s="48">
        <f>SUMIF('1. Data'!C:C,D141,'1. Data'!E:E)</f>
        <v>322</v>
      </c>
      <c r="M141" s="48">
        <f>SUMIF($D$2:D140,$D141,$F$2:F140)</f>
        <v>6</v>
      </c>
      <c r="N141" s="48">
        <f t="shared" si="36"/>
        <v>1.0533246977547495</v>
      </c>
      <c r="O141" s="48">
        <f>SUMIF('1. Data'!C:C,$D141,'1. Data'!F:F)</f>
        <v>214</v>
      </c>
      <c r="P141" s="48">
        <f>SUMIF($D$2:D140,$D141,$G$2:G140)</f>
        <v>3</v>
      </c>
      <c r="Q141" s="48">
        <f t="shared" si="37"/>
        <v>0.89901295096688072</v>
      </c>
      <c r="R141" s="48">
        <f>COUNTIF('1. Data'!D:D,$E141)</f>
        <v>166</v>
      </c>
      <c r="S141" s="48">
        <f>COUNTIF($E$2:E140,$E140)</f>
        <v>9</v>
      </c>
      <c r="T141" s="48">
        <f>SUMIF('1. Data'!D:D,E141,'1. Data'!F:F)</f>
        <v>175</v>
      </c>
      <c r="U141" s="48">
        <f>SUMIF($E$2:E140,$E141,$G$2:G140)</f>
        <v>6</v>
      </c>
      <c r="V141" s="48">
        <f t="shared" si="39"/>
        <v>0.82699721964782202</v>
      </c>
      <c r="W141" s="48">
        <f>SUMIF('1. Data'!D:D,$E141,'1. Data'!E:E)</f>
        <v>274</v>
      </c>
      <c r="X141" s="48">
        <f>SUMIF($E$2:E140,E141,$F$2:F140)</f>
        <v>8</v>
      </c>
      <c r="Y141" s="48">
        <f t="shared" si="40"/>
        <v>0.99875000000000003</v>
      </c>
      <c r="Z141" s="92">
        <f>AVERAGE('1. Data'!E:E,$F$2:F140)</f>
        <v>1.6134453781512605</v>
      </c>
      <c r="AA141" s="92">
        <f>IF(ISERROR(AVERAGE('1. Data'!F:F,$G$2:G140)),0,AVERAGE('1. Data'!F:F,$G$2:G140))</f>
        <v>1.2506519849319038</v>
      </c>
      <c r="AB141" s="48">
        <f t="shared" si="41"/>
        <v>1.697357512953368</v>
      </c>
      <c r="AC141" s="48">
        <f t="shared" si="42"/>
        <v>0.92983625214288801</v>
      </c>
      <c r="AD141" s="48">
        <f t="shared" si="33"/>
        <v>0.18316690127642854</v>
      </c>
      <c r="AE141" s="48">
        <f t="shared" si="33"/>
        <v>0.3108997160059338</v>
      </c>
      <c r="AF141" s="48">
        <f t="shared" si="33"/>
        <v>0.2638539843688702</v>
      </c>
      <c r="AG141" s="48">
        <f t="shared" si="33"/>
        <v>0.1492848475637274</v>
      </c>
      <c r="AH141" s="48">
        <f t="shared" si="33"/>
        <v>6.3347439395597768E-2</v>
      </c>
      <c r="AI141" s="48">
        <f t="shared" si="33"/>
        <v>2.1504650436895211E-2</v>
      </c>
      <c r="AJ141" s="48">
        <f t="shared" si="33"/>
        <v>6.0835133304166667E-3</v>
      </c>
      <c r="AK141" s="48">
        <f t="shared" si="33"/>
        <v>1.4751281509335283E-3</v>
      </c>
      <c r="AL141" s="48">
        <f t="shared" si="33"/>
        <v>3.1297748119450458E-4</v>
      </c>
      <c r="AM141" s="48">
        <f t="shared" si="33"/>
        <v>5.9026075454523652E-5</v>
      </c>
      <c r="AN141" s="48">
        <f t="shared" si="33"/>
        <v>1.0018835263288822E-5</v>
      </c>
      <c r="AO141" s="48">
        <f t="shared" si="31"/>
        <v>0.39461832298613425</v>
      </c>
      <c r="AP141" s="48">
        <f t="shared" si="32"/>
        <v>0.36693042247233876</v>
      </c>
      <c r="AQ141" s="48">
        <f t="shared" si="32"/>
        <v>0.17059260441444299</v>
      </c>
      <c r="AR141" s="48">
        <f t="shared" si="32"/>
        <v>5.2874395977339998E-2</v>
      </c>
      <c r="AS141" s="48">
        <f t="shared" si="32"/>
        <v>1.2291132547472201E-2</v>
      </c>
      <c r="AT141" s="48">
        <f t="shared" si="32"/>
        <v>2.2857481245066049E-3</v>
      </c>
      <c r="AU141" s="48">
        <f t="shared" si="32"/>
        <v>3.5422857823897596E-4</v>
      </c>
      <c r="AV141" s="48">
        <f t="shared" si="32"/>
        <v>4.7053510513090533E-5</v>
      </c>
      <c r="AW141" s="48">
        <f t="shared" si="32"/>
        <v>5.4690074832072391E-6</v>
      </c>
      <c r="AX141" s="48">
        <f t="shared" ref="AP141:AY167" si="43">_xlfn.POISSON.DIST(AX$1,$AC141,FALSE)</f>
        <v>5.6503126901409264E-7</v>
      </c>
      <c r="AY141" s="48">
        <f t="shared" si="43"/>
        <v>5.2538655752360317E-8</v>
      </c>
    </row>
    <row r="142" spans="1:51">
      <c r="A142" s="48">
        <v>141</v>
      </c>
      <c r="B142" s="48">
        <f t="shared" si="38"/>
        <v>169</v>
      </c>
      <c r="C142" s="93">
        <v>44545</v>
      </c>
      <c r="D142" t="s">
        <v>13</v>
      </c>
      <c r="E142" t="s">
        <v>30</v>
      </c>
      <c r="F142" s="48">
        <f>HLOOKUP(MAX($AD142:$AN142),$AD142:$AN$310,$B142,FALSE)</f>
        <v>1</v>
      </c>
      <c r="G142" s="48">
        <f>HLOOKUP(MAX($AN142:$AY142),$AN142:$AY$310,$B142,FALSE)</f>
        <v>0</v>
      </c>
      <c r="H142" s="48">
        <f t="shared" si="34"/>
        <v>3</v>
      </c>
      <c r="I142" s="48">
        <f t="shared" si="35"/>
        <v>0</v>
      </c>
      <c r="J142" s="48">
        <f>COUNTIF('1. Data'!C:C,$D142)</f>
        <v>176</v>
      </c>
      <c r="K142" s="48">
        <f>COUNTIF($D$2:D141,$D141)</f>
        <v>8</v>
      </c>
      <c r="L142" s="48">
        <f>SUMIF('1. Data'!C:C,D142,'1. Data'!E:E)</f>
        <v>403</v>
      </c>
      <c r="M142" s="48">
        <f>SUMIF($D$2:D141,$D142,$F$2:F141)</f>
        <v>13</v>
      </c>
      <c r="N142" s="48">
        <f t="shared" si="36"/>
        <v>1.40142247066447</v>
      </c>
      <c r="O142" s="48">
        <f>SUMIF('1. Data'!C:C,$D142,'1. Data'!F:F)</f>
        <v>163</v>
      </c>
      <c r="P142" s="48">
        <f>SUMIF($D$2:D141,$D142,$G$2:G141)</f>
        <v>2</v>
      </c>
      <c r="Q142" s="48">
        <f t="shared" si="37"/>
        <v>0.71722508764153603</v>
      </c>
      <c r="R142" s="48">
        <f>COUNTIF('1. Data'!D:D,$E142)</f>
        <v>17</v>
      </c>
      <c r="S142" s="48">
        <f>COUNTIF($E$2:E141,$E141)</f>
        <v>9</v>
      </c>
      <c r="T142" s="48">
        <f>SUMIF('1. Data'!D:D,E142,'1. Data'!F:F)</f>
        <v>16</v>
      </c>
      <c r="U142" s="48">
        <f>SUMIF($E$2:E141,$E142,$G$2:G141)</f>
        <v>0</v>
      </c>
      <c r="V142" s="48">
        <f t="shared" si="39"/>
        <v>0.49219362657731525</v>
      </c>
      <c r="W142" s="48">
        <f>SUMIF('1. Data'!D:D,$E142,'1. Data'!E:E)</f>
        <v>24</v>
      </c>
      <c r="X142" s="48">
        <f>SUMIF($E$2:E141,E142,$F$2:F141)</f>
        <v>7</v>
      </c>
      <c r="Y142" s="48">
        <f t="shared" si="40"/>
        <v>0.73906377336077456</v>
      </c>
      <c r="Z142" s="92">
        <f>AVERAGE('1. Data'!E:E,$F$2:F141)</f>
        <v>1.6132676709154115</v>
      </c>
      <c r="AA142" s="92">
        <f>IF(ISERROR(AVERAGE('1. Data'!F:F,$G$2:G141)),0,AVERAGE('1. Data'!F:F,$G$2:G141))</f>
        <v>1.250289687137891</v>
      </c>
      <c r="AB142" s="48">
        <f t="shared" si="41"/>
        <v>1.6709267919460988</v>
      </c>
      <c r="AC142" s="48">
        <f t="shared" si="42"/>
        <v>0.44136928470248377</v>
      </c>
      <c r="AD142" s="48">
        <f t="shared" si="33"/>
        <v>0.18807268059624474</v>
      </c>
      <c r="AE142" s="48">
        <f t="shared" si="33"/>
        <v>0.3142556808413865</v>
      </c>
      <c r="AF142" s="48">
        <f t="shared" si="33"/>
        <v>0.26254911831956762</v>
      </c>
      <c r="AG142" s="48">
        <f t="shared" si="33"/>
        <v>0.1462334520006639</v>
      </c>
      <c r="AH142" s="48">
        <f t="shared" si="33"/>
        <v>6.1086348206668341E-2</v>
      </c>
      <c r="AI142" s="48">
        <f t="shared" si="33"/>
        <v>2.0414163168134117E-2</v>
      </c>
      <c r="AJ142" s="48">
        <f t="shared" si="33"/>
        <v>5.6850953621324259E-3</v>
      </c>
      <c r="AK142" s="48">
        <f t="shared" si="33"/>
        <v>1.3570540221936537E-3</v>
      </c>
      <c r="AL142" s="48">
        <f t="shared" si="33"/>
        <v>2.8344224047519945E-4</v>
      </c>
      <c r="AM142" s="48">
        <f t="shared" si="33"/>
        <v>5.2623470397693217E-5</v>
      </c>
      <c r="AN142" s="48">
        <f t="shared" si="33"/>
        <v>8.7929966572688012E-6</v>
      </c>
      <c r="AO142" s="48">
        <f t="shared" si="31"/>
        <v>0.64315515535344447</v>
      </c>
      <c r="AP142" s="48">
        <f t="shared" si="43"/>
        <v>0.28386893087106463</v>
      </c>
      <c r="AQ142" s="48">
        <f t="shared" si="43"/>
        <v>6.2645513483910301E-2</v>
      </c>
      <c r="AR142" s="48">
        <f t="shared" si="43"/>
        <v>9.2166018254044337E-3</v>
      </c>
      <c r="AS142" s="48">
        <f t="shared" si="43"/>
        <v>1.01698123876659E-3</v>
      </c>
      <c r="AT142" s="48">
        <f t="shared" si="43"/>
        <v>8.9772856382051191E-5</v>
      </c>
      <c r="AU142" s="48">
        <f t="shared" si="43"/>
        <v>6.6038302345074536E-6</v>
      </c>
      <c r="AV142" s="48">
        <f t="shared" si="43"/>
        <v>4.1638968955731355E-7</v>
      </c>
      <c r="AW142" s="48">
        <f t="shared" si="43"/>
        <v>2.2972702429675006E-8</v>
      </c>
      <c r="AX142" s="48">
        <f t="shared" si="43"/>
        <v>1.1266050265631867E-9</v>
      </c>
      <c r="AY142" s="48">
        <f t="shared" si="43"/>
        <v>4.9724885471641622E-11</v>
      </c>
    </row>
    <row r="143" spans="1:51">
      <c r="A143" s="48">
        <v>142</v>
      </c>
      <c r="B143" s="48">
        <f t="shared" si="38"/>
        <v>168</v>
      </c>
      <c r="C143" s="93">
        <v>44545</v>
      </c>
      <c r="D143" t="s">
        <v>12</v>
      </c>
      <c r="E143" t="s">
        <v>17</v>
      </c>
      <c r="F143" s="48">
        <f>HLOOKUP(MAX($AD143:$AN143),$AD143:$AN$310,$B143,FALSE)</f>
        <v>2</v>
      </c>
      <c r="G143" s="48">
        <f>HLOOKUP(MAX($AN143:$AY143),$AN143:$AY$310,$B143,FALSE)</f>
        <v>1</v>
      </c>
      <c r="H143" s="48">
        <f t="shared" si="34"/>
        <v>3</v>
      </c>
      <c r="I143" s="48">
        <f t="shared" si="35"/>
        <v>0</v>
      </c>
      <c r="J143" s="48">
        <f>COUNTIF('1. Data'!C:C,$D143)</f>
        <v>186</v>
      </c>
      <c r="K143" s="48">
        <f>COUNTIF($D$2:D142,$D142)</f>
        <v>9</v>
      </c>
      <c r="L143" s="48">
        <f>SUMIF('1. Data'!C:C,D143,'1. Data'!E:E)</f>
        <v>358</v>
      </c>
      <c r="M143" s="48">
        <f>SUMIF($D$2:D142,$D143,$F$2:F142)</f>
        <v>7</v>
      </c>
      <c r="N143" s="48">
        <f t="shared" si="36"/>
        <v>1.160378400773374</v>
      </c>
      <c r="O143" s="48">
        <f>SUMIF('1. Data'!C:C,$D143,'1. Data'!F:F)</f>
        <v>224</v>
      </c>
      <c r="P143" s="48">
        <f>SUMIF($D$2:D142,$D143,$G$2:G142)</f>
        <v>5</v>
      </c>
      <c r="Q143" s="48">
        <f t="shared" si="37"/>
        <v>0.93954159834604689</v>
      </c>
      <c r="R143" s="48">
        <f>COUNTIF('1. Data'!D:D,$E143)</f>
        <v>186</v>
      </c>
      <c r="S143" s="48">
        <f>COUNTIF($E$2:E142,$E142)</f>
        <v>9</v>
      </c>
      <c r="T143" s="48">
        <f>SUMIF('1. Data'!D:D,E143,'1. Data'!F:F)</f>
        <v>276</v>
      </c>
      <c r="U143" s="48">
        <f>SUMIF($E$2:E142,$E143,$G$2:G142)</f>
        <v>8</v>
      </c>
      <c r="V143" s="48">
        <f t="shared" si="39"/>
        <v>1.1651956940186781</v>
      </c>
      <c r="W143" s="48">
        <f>SUMIF('1. Data'!D:D,$E143,'1. Data'!E:E)</f>
        <v>331</v>
      </c>
      <c r="X143" s="48">
        <f>SUMIF($E$2:E142,E143,$F$2:F142)</f>
        <v>9</v>
      </c>
      <c r="Y143" s="48">
        <f t="shared" si="40"/>
        <v>1.0809004281176633</v>
      </c>
      <c r="Z143" s="92">
        <f>AVERAGE('1. Data'!E:E,$F$2:F142)</f>
        <v>1.613090066608746</v>
      </c>
      <c r="AA143" s="92">
        <f>IF(ISERROR(AVERAGE('1. Data'!F:F,$G$2:G142)),0,AVERAGE('1. Data'!F:F,$G$2:G142))</f>
        <v>1.249927599189111</v>
      </c>
      <c r="AB143" s="48">
        <f t="shared" si="41"/>
        <v>2.0232238782715237</v>
      </c>
      <c r="AC143" s="48">
        <f t="shared" si="42"/>
        <v>1.3683580201552681</v>
      </c>
      <c r="AD143" s="48">
        <f t="shared" si="33"/>
        <v>0.13222848863849837</v>
      </c>
      <c r="AE143" s="48">
        <f t="shared" si="33"/>
        <v>0.26752783560116478</v>
      </c>
      <c r="AF143" s="48">
        <f t="shared" si="33"/>
        <v>0.27063435254528767</v>
      </c>
      <c r="AG143" s="48">
        <f t="shared" si="33"/>
        <v>0.18251796145005991</v>
      </c>
      <c r="AH143" s="48">
        <f t="shared" si="33"/>
        <v>9.2318674454800687E-2</v>
      </c>
      <c r="AI143" s="48">
        <f t="shared" si="33"/>
        <v>3.7356269313465612E-2</v>
      </c>
      <c r="AJ143" s="48">
        <f t="shared" si="33"/>
        <v>1.2596682679690894E-2</v>
      </c>
      <c r="AK143" s="48">
        <f t="shared" si="33"/>
        <v>3.6408441692228496E-3</v>
      </c>
      <c r="AL143" s="48">
        <f t="shared" si="33"/>
        <v>9.2078035752966554E-4</v>
      </c>
      <c r="AM143" s="48">
        <f t="shared" si="33"/>
        <v>2.0699386733304554E-4</v>
      </c>
      <c r="AN143" s="48">
        <f t="shared" si="33"/>
        <v>4.1879493504398544E-5</v>
      </c>
      <c r="AO143" s="48">
        <f t="shared" si="31"/>
        <v>0.25452454079496373</v>
      </c>
      <c r="AP143" s="48">
        <f t="shared" si="43"/>
        <v>0.34828069672312528</v>
      </c>
      <c r="AQ143" s="48">
        <f t="shared" si="43"/>
        <v>0.23828634231317661</v>
      </c>
      <c r="AR143" s="48">
        <f t="shared" si="43"/>
        <v>0.10868700919923295</v>
      </c>
      <c r="AS143" s="48">
        <f t="shared" si="43"/>
        <v>3.7180685181114947E-2</v>
      </c>
      <c r="AT143" s="48">
        <f t="shared" si="43"/>
        <v>1.0175297752489343E-2</v>
      </c>
      <c r="AU143" s="48">
        <f t="shared" si="43"/>
        <v>2.3205750478477796E-3</v>
      </c>
      <c r="AV143" s="48">
        <f t="shared" si="43"/>
        <v>4.5362535401352903E-4</v>
      </c>
      <c r="AW143" s="48">
        <f t="shared" si="43"/>
        <v>7.7590236413773141E-5</v>
      </c>
      <c r="AX143" s="48">
        <f t="shared" si="43"/>
        <v>1.1796802475836653E-5</v>
      </c>
      <c r="AY143" s="48">
        <f t="shared" si="43"/>
        <v>1.6142249279998595E-6</v>
      </c>
    </row>
    <row r="144" spans="1:51">
      <c r="A144" s="48">
        <v>143</v>
      </c>
      <c r="B144" s="48">
        <f t="shared" si="38"/>
        <v>167</v>
      </c>
      <c r="C144" s="93">
        <v>44545</v>
      </c>
      <c r="D144" t="s">
        <v>42</v>
      </c>
      <c r="E144" t="s">
        <v>26</v>
      </c>
      <c r="F144" s="48">
        <f>HLOOKUP(MAX($AD144:$AN144),$AD144:$AN$310,$B144,FALSE)</f>
        <v>0</v>
      </c>
      <c r="G144" s="48">
        <f>HLOOKUP(MAX($AN144:$AY144),$AN144:$AY$310,$B144,FALSE)</f>
        <v>0</v>
      </c>
      <c r="H144" s="48">
        <f t="shared" si="34"/>
        <v>1</v>
      </c>
      <c r="I144" s="48">
        <f t="shared" si="35"/>
        <v>1</v>
      </c>
      <c r="J144" s="48">
        <f>COUNTIF('1. Data'!C:C,$D144)</f>
        <v>0</v>
      </c>
      <c r="K144" s="48">
        <f>COUNTIF($D$2:D143,$D143)</f>
        <v>8</v>
      </c>
      <c r="L144" s="48">
        <f>SUMIF('1. Data'!C:C,D144,'1. Data'!E:E)</f>
        <v>0</v>
      </c>
      <c r="M144" s="48">
        <f>SUMIF($D$2:D143,$D144,$F$2:F143)</f>
        <v>0</v>
      </c>
      <c r="N144" s="48">
        <f t="shared" si="36"/>
        <v>0</v>
      </c>
      <c r="O144" s="48">
        <f>SUMIF('1. Data'!C:C,$D144,'1. Data'!F:F)</f>
        <v>0</v>
      </c>
      <c r="P144" s="48">
        <f>SUMIF($D$2:D143,$D144,$G$2:G143)</f>
        <v>0</v>
      </c>
      <c r="Q144" s="48">
        <f t="shared" si="37"/>
        <v>0</v>
      </c>
      <c r="R144" s="48">
        <f>COUNTIF('1. Data'!D:D,$E144)</f>
        <v>152</v>
      </c>
      <c r="S144" s="48">
        <f>COUNTIF($E$2:E143,$E143)</f>
        <v>9</v>
      </c>
      <c r="T144" s="48">
        <f>SUMIF('1. Data'!D:D,E144,'1. Data'!F:F)</f>
        <v>159</v>
      </c>
      <c r="U144" s="48">
        <f>SUMIF($E$2:E143,$E144,$G$2:G143)</f>
        <v>5</v>
      </c>
      <c r="V144" s="48">
        <f t="shared" si="39"/>
        <v>0.81500121576261408</v>
      </c>
      <c r="W144" s="48">
        <f>SUMIF('1. Data'!D:D,$E144,'1. Data'!E:E)</f>
        <v>285</v>
      </c>
      <c r="X144" s="48">
        <f>SUMIF($E$2:E143,E144,$F$2:F143)</f>
        <v>11</v>
      </c>
      <c r="Y144" s="48">
        <f t="shared" si="40"/>
        <v>1.1396646051909949</v>
      </c>
      <c r="Z144" s="92">
        <f>AVERAGE('1. Data'!E:E,$F$2:F143)</f>
        <v>1.6132020845396642</v>
      </c>
      <c r="AA144" s="92">
        <f>IF(ISERROR(AVERAGE('1. Data'!F:F,$G$2:G143)),0,AVERAGE('1. Data'!F:F,$G$2:G143))</f>
        <v>1.2498552403011001</v>
      </c>
      <c r="AB144" s="48">
        <f t="shared" si="41"/>
        <v>0</v>
      </c>
      <c r="AC144" s="48">
        <f t="shared" si="42"/>
        <v>0</v>
      </c>
      <c r="AD144" s="48">
        <f t="shared" si="33"/>
        <v>1</v>
      </c>
      <c r="AE144" s="48">
        <f t="shared" si="33"/>
        <v>0</v>
      </c>
      <c r="AF144" s="48">
        <f t="shared" si="33"/>
        <v>0</v>
      </c>
      <c r="AG144" s="48">
        <f t="shared" si="33"/>
        <v>0</v>
      </c>
      <c r="AH144" s="48">
        <f t="shared" si="33"/>
        <v>0</v>
      </c>
      <c r="AI144" s="48">
        <f t="shared" si="33"/>
        <v>0</v>
      </c>
      <c r="AJ144" s="48">
        <f t="shared" si="33"/>
        <v>0</v>
      </c>
      <c r="AK144" s="48">
        <f t="shared" si="33"/>
        <v>0</v>
      </c>
      <c r="AL144" s="48">
        <f t="shared" si="33"/>
        <v>0</v>
      </c>
      <c r="AM144" s="48">
        <f t="shared" si="33"/>
        <v>0</v>
      </c>
      <c r="AN144" s="48">
        <f t="shared" si="33"/>
        <v>0</v>
      </c>
      <c r="AO144" s="48">
        <f t="shared" si="31"/>
        <v>1</v>
      </c>
      <c r="AP144" s="48">
        <f t="shared" si="43"/>
        <v>0</v>
      </c>
      <c r="AQ144" s="48">
        <f t="shared" si="43"/>
        <v>0</v>
      </c>
      <c r="AR144" s="48">
        <f t="shared" si="43"/>
        <v>0</v>
      </c>
      <c r="AS144" s="48">
        <f t="shared" si="43"/>
        <v>0</v>
      </c>
      <c r="AT144" s="48">
        <f t="shared" si="43"/>
        <v>0</v>
      </c>
      <c r="AU144" s="48">
        <f t="shared" si="43"/>
        <v>0</v>
      </c>
      <c r="AV144" s="48">
        <f t="shared" si="43"/>
        <v>0</v>
      </c>
      <c r="AW144" s="48">
        <f t="shared" si="43"/>
        <v>0</v>
      </c>
      <c r="AX144" s="48">
        <f t="shared" si="43"/>
        <v>0</v>
      </c>
      <c r="AY144" s="48">
        <f t="shared" si="43"/>
        <v>0</v>
      </c>
    </row>
    <row r="145" spans="1:51">
      <c r="A145" s="48">
        <v>144</v>
      </c>
      <c r="B145" s="48">
        <f t="shared" si="38"/>
        <v>166</v>
      </c>
      <c r="C145" s="93">
        <v>44545</v>
      </c>
      <c r="D145" t="s">
        <v>28</v>
      </c>
      <c r="E145" t="s">
        <v>35</v>
      </c>
      <c r="F145" s="48">
        <f>HLOOKUP(MAX($AD145:$AN145),$AD145:$AN$310,$B145,FALSE)</f>
        <v>1</v>
      </c>
      <c r="G145" s="48">
        <f>HLOOKUP(MAX($AN145:$AY145),$AN145:$AY$310,$B145,FALSE)</f>
        <v>1</v>
      </c>
      <c r="H145" s="48">
        <f t="shared" si="34"/>
        <v>1</v>
      </c>
      <c r="I145" s="48">
        <f t="shared" si="35"/>
        <v>1</v>
      </c>
      <c r="J145" s="48">
        <f>COUNTIF('1. Data'!C:C,$D145)</f>
        <v>136</v>
      </c>
      <c r="K145" s="48">
        <f>COUNTIF($D$2:D144,$D144)</f>
        <v>9</v>
      </c>
      <c r="L145" s="48">
        <f>SUMIF('1. Data'!C:C,D145,'1. Data'!E:E)</f>
        <v>192</v>
      </c>
      <c r="M145" s="48">
        <f>SUMIF($D$2:D144,$D145,$F$2:F144)</f>
        <v>6</v>
      </c>
      <c r="N145" s="48">
        <f t="shared" si="36"/>
        <v>0.84670891402826942</v>
      </c>
      <c r="O145" s="48">
        <f>SUMIF('1. Data'!C:C,$D145,'1. Data'!F:F)</f>
        <v>193</v>
      </c>
      <c r="P145" s="48">
        <f>SUMIF($D$2:D144,$D145,$G$2:G144)</f>
        <v>6</v>
      </c>
      <c r="Q145" s="48">
        <f t="shared" si="37"/>
        <v>1.0983761072903437</v>
      </c>
      <c r="R145" s="48">
        <f>COUNTIF('1. Data'!D:D,$E145)</f>
        <v>48</v>
      </c>
      <c r="S145" s="48">
        <f>COUNTIF($E$2:E144,$E144)</f>
        <v>9</v>
      </c>
      <c r="T145" s="48">
        <f>SUMIF('1. Data'!D:D,E145,'1. Data'!F:F)</f>
        <v>79</v>
      </c>
      <c r="U145" s="48">
        <f>SUMIF($E$2:E144,$E145,$G$2:G144)</f>
        <v>6</v>
      </c>
      <c r="V145" s="48">
        <f t="shared" si="39"/>
        <v>1.193466060332671</v>
      </c>
      <c r="W145" s="48">
        <f>SUMIF('1. Data'!D:D,$E145,'1. Data'!E:E)</f>
        <v>68</v>
      </c>
      <c r="X145" s="48">
        <f>SUMIF($E$2:E144,E145,$F$2:F144)</f>
        <v>5</v>
      </c>
      <c r="Y145" s="48">
        <f t="shared" si="40"/>
        <v>0.79411783226911503</v>
      </c>
      <c r="Z145" s="92">
        <f>AVERAGE('1. Data'!E:E,$F$2:F144)</f>
        <v>1.6127351664254703</v>
      </c>
      <c r="AA145" s="92">
        <f>IF(ISERROR(AVERAGE('1. Data'!F:F,$G$2:G144)),0,AVERAGE('1. Data'!F:F,$G$2:G144))</f>
        <v>1.2494934876989869</v>
      </c>
      <c r="AB145" s="48">
        <f t="shared" si="41"/>
        <v>1.0843815916502397</v>
      </c>
      <c r="AC145" s="48">
        <f t="shared" si="42"/>
        <v>1.6379292828013898</v>
      </c>
      <c r="AD145" s="48">
        <f t="shared" si="33"/>
        <v>0.33811081180553204</v>
      </c>
      <c r="AE145" s="48">
        <f t="shared" si="33"/>
        <v>0.36664114025983752</v>
      </c>
      <c r="AF145" s="48">
        <f t="shared" si="33"/>
        <v>0.19878945161971068</v>
      </c>
      <c r="AG145" s="48">
        <f t="shared" si="33"/>
        <v>7.1854540650220067E-2</v>
      </c>
      <c r="AH145" s="48">
        <f t="shared" si="33"/>
        <v>1.9479435289395622E-2</v>
      </c>
      <c r="AI145" s="48">
        <f t="shared" si="33"/>
        <v>4.2246282087125353E-3</v>
      </c>
      <c r="AJ145" s="48">
        <f t="shared" si="33"/>
        <v>7.6351817684903306E-4</v>
      </c>
      <c r="AK145" s="48">
        <f t="shared" si="33"/>
        <v>1.1827786512363502E-4</v>
      </c>
      <c r="AL145" s="48">
        <f t="shared" si="33"/>
        <v>1.6032292454969901E-5</v>
      </c>
      <c r="AM145" s="48">
        <f t="shared" si="33"/>
        <v>1.9316803122358231E-6</v>
      </c>
      <c r="AN145" s="48">
        <f t="shared" si="33"/>
        <v>2.0946785715417121E-7</v>
      </c>
      <c r="AO145" s="48">
        <f t="shared" si="31"/>
        <v>0.19438213626843096</v>
      </c>
      <c r="AP145" s="48">
        <f t="shared" si="43"/>
        <v>0.31838419304755317</v>
      </c>
      <c r="AQ145" s="48">
        <f t="shared" si="43"/>
        <v>0.26074539648683903</v>
      </c>
      <c r="AR145" s="48">
        <f t="shared" si="43"/>
        <v>0.1423608400871508</v>
      </c>
      <c r="AS145" s="48">
        <f t="shared" si="43"/>
        <v>5.8294247175737515E-2</v>
      </c>
      <c r="AT145" s="48">
        <f t="shared" si="43"/>
        <v>1.9096370893600539E-2</v>
      </c>
      <c r="AU145" s="48">
        <f t="shared" si="43"/>
        <v>5.2130841803107513E-3</v>
      </c>
      <c r="AV145" s="48">
        <f t="shared" si="43"/>
        <v>1.2198090332342351E-3</v>
      </c>
      <c r="AW145" s="48">
        <f t="shared" si="43"/>
        <v>2.497451168700012E-4</v>
      </c>
      <c r="AX145" s="48">
        <f t="shared" si="43"/>
        <v>4.5451648906447804E-5</v>
      </c>
      <c r="AY145" s="48">
        <f t="shared" si="43"/>
        <v>7.4446586695478575E-6</v>
      </c>
    </row>
    <row r="146" spans="1:51">
      <c r="A146" s="48">
        <v>145</v>
      </c>
      <c r="B146" s="48">
        <f t="shared" si="38"/>
        <v>165</v>
      </c>
      <c r="C146" s="93">
        <v>44547</v>
      </c>
      <c r="D146" t="s">
        <v>6</v>
      </c>
      <c r="E146" t="s">
        <v>10</v>
      </c>
      <c r="F146" s="48">
        <f>HLOOKUP(MAX($AD146:$AN146),$AD146:$AN$310,$B146,FALSE)</f>
        <v>2</v>
      </c>
      <c r="G146" s="48">
        <f>HLOOKUP(MAX($AN146:$AY146),$AN146:$AY$310,$B146,FALSE)</f>
        <v>0</v>
      </c>
      <c r="H146" s="48">
        <f t="shared" si="34"/>
        <v>3</v>
      </c>
      <c r="I146" s="48">
        <f t="shared" si="35"/>
        <v>0</v>
      </c>
      <c r="J146" s="48">
        <f>COUNTIF('1. Data'!C:C,$D146)</f>
        <v>183</v>
      </c>
      <c r="K146" s="48">
        <f>COUNTIF($D$2:D145,$D145)</f>
        <v>8</v>
      </c>
      <c r="L146" s="48">
        <f>SUMIF('1. Data'!C:C,D146,'1. Data'!E:E)</f>
        <v>528</v>
      </c>
      <c r="M146" s="48">
        <f>SUMIF($D$2:D145,$D146,$F$2:F145)</f>
        <v>19</v>
      </c>
      <c r="N146" s="48">
        <f t="shared" si="36"/>
        <v>1.7759823682432971</v>
      </c>
      <c r="O146" s="48">
        <f>SUMIF('1. Data'!C:C,$D146,'1. Data'!F:F)</f>
        <v>132</v>
      </c>
      <c r="P146" s="48">
        <f>SUMIF($D$2:D145,$D146,$G$2:G145)</f>
        <v>0</v>
      </c>
      <c r="Q146" s="48">
        <f t="shared" si="37"/>
        <v>0.55313566247705326</v>
      </c>
      <c r="R146" s="48">
        <f>COUNTIF('1. Data'!D:D,$E146)</f>
        <v>184</v>
      </c>
      <c r="S146" s="48">
        <f>COUNTIF($E$2:E145,$E145)</f>
        <v>8</v>
      </c>
      <c r="T146" s="48">
        <f>SUMIF('1. Data'!D:D,E146,'1. Data'!F:F)</f>
        <v>244</v>
      </c>
      <c r="U146" s="48">
        <f>SUMIF($E$2:E145,$E146,$G$2:G145)</f>
        <v>7</v>
      </c>
      <c r="V146" s="48">
        <f t="shared" si="39"/>
        <v>1.0463177396943031</v>
      </c>
      <c r="W146" s="48">
        <f>SUMIF('1. Data'!D:D,$E146,'1. Data'!E:E)</f>
        <v>282</v>
      </c>
      <c r="X146" s="48">
        <f>SUMIF($E$2:E145,E146,$F$2:F145)</f>
        <v>4</v>
      </c>
      <c r="Y146" s="48">
        <f t="shared" si="40"/>
        <v>0.923739458101561</v>
      </c>
      <c r="Z146" s="92">
        <f>AVERAGE('1. Data'!E:E,$F$2:F145)</f>
        <v>1.6125578703703705</v>
      </c>
      <c r="AA146" s="92">
        <f>IF(ISERROR(AVERAGE('1. Data'!F:F,$G$2:G145)),0,AVERAGE('1. Data'!F:F,$G$2:G145))</f>
        <v>1.2494212962962963</v>
      </c>
      <c r="AB146" s="48">
        <f t="shared" si="41"/>
        <v>2.6454737360290776</v>
      </c>
      <c r="AC146" s="48">
        <f t="shared" si="42"/>
        <v>0.72310964209239781</v>
      </c>
      <c r="AD146" s="48">
        <f t="shared" si="33"/>
        <v>7.0971723911772616E-2</v>
      </c>
      <c r="AE146" s="48">
        <f t="shared" si="33"/>
        <v>0.18775383160930131</v>
      </c>
      <c r="AF146" s="48">
        <f t="shared" si="33"/>
        <v>0.24834891518061639</v>
      </c>
      <c r="AG146" s="48">
        <f t="shared" si="33"/>
        <v>0.21900017749387793</v>
      </c>
      <c r="AH146" s="48">
        <f t="shared" si="33"/>
        <v>0.14483980443644015</v>
      </c>
      <c r="AI146" s="48">
        <f t="shared" si="33"/>
        <v>7.6633979713638001E-2</v>
      </c>
      <c r="AJ146" s="48">
        <f t="shared" si="33"/>
        <v>3.3788863436635758E-2</v>
      </c>
      <c r="AK146" s="48">
        <f t="shared" si="33"/>
        <v>1.2769650113127596E-2</v>
      </c>
      <c r="AL146" s="48">
        <f t="shared" si="33"/>
        <v>4.2227217490699775E-3</v>
      </c>
      <c r="AM146" s="48">
        <f t="shared" si="33"/>
        <v>1.2412332757470422E-3</v>
      </c>
      <c r="AN146" s="48">
        <f t="shared" si="33"/>
        <v>3.2836500312741348E-4</v>
      </c>
      <c r="AO146" s="48">
        <f t="shared" si="31"/>
        <v>0.48524098163521479</v>
      </c>
      <c r="AP146" s="48">
        <f t="shared" si="43"/>
        <v>0.35088243255880397</v>
      </c>
      <c r="AQ146" s="48">
        <f t="shared" si="43"/>
        <v>0.1268632351120533</v>
      </c>
      <c r="AR146" s="48">
        <f t="shared" si="43"/>
        <v>3.0578676178853532E-2</v>
      </c>
      <c r="AS146" s="48">
        <f t="shared" si="43"/>
        <v>5.5279338968375257E-3</v>
      </c>
      <c r="AT146" s="48">
        <f t="shared" si="43"/>
        <v>7.9946046033052358E-4</v>
      </c>
      <c r="AU146" s="48">
        <f t="shared" si="43"/>
        <v>9.634959455610473E-5</v>
      </c>
      <c r="AV146" s="48">
        <f t="shared" si="43"/>
        <v>9.9530458336018059E-6</v>
      </c>
      <c r="AW146" s="48">
        <f t="shared" si="43"/>
        <v>8.9964292630812571E-7</v>
      </c>
      <c r="AX146" s="48">
        <f t="shared" si="43"/>
        <v>7.2282274939291868E-8</v>
      </c>
      <c r="AY146" s="48">
        <f t="shared" si="43"/>
        <v>5.2268009960975584E-9</v>
      </c>
    </row>
    <row r="147" spans="1:51">
      <c r="A147" s="48">
        <v>146</v>
      </c>
      <c r="B147" s="48">
        <f t="shared" si="38"/>
        <v>164</v>
      </c>
      <c r="C147" s="93">
        <v>44548</v>
      </c>
      <c r="D147" t="s">
        <v>35</v>
      </c>
      <c r="E147" t="s">
        <v>18</v>
      </c>
      <c r="F147" s="48">
        <f>HLOOKUP(MAX($AD147:$AN147),$AD147:$AN$310,$B147,FALSE)</f>
        <v>1</v>
      </c>
      <c r="G147" s="48">
        <f>HLOOKUP(MAX($AN147:$AY147),$AN147:$AY$310,$B147,FALSE)</f>
        <v>0</v>
      </c>
      <c r="H147" s="48">
        <f t="shared" si="34"/>
        <v>3</v>
      </c>
      <c r="I147" s="48">
        <f t="shared" si="35"/>
        <v>0</v>
      </c>
      <c r="J147" s="48">
        <f>COUNTIF('1. Data'!C:C,$D147)</f>
        <v>47</v>
      </c>
      <c r="K147" s="48">
        <f>COUNTIF($D$2:D146,$D146)</f>
        <v>9</v>
      </c>
      <c r="L147" s="48">
        <f>SUMIF('1. Data'!C:C,D147,'1. Data'!E:E)</f>
        <v>94</v>
      </c>
      <c r="M147" s="48">
        <f>SUMIF($D$2:D146,$D147,$F$2:F146)</f>
        <v>9</v>
      </c>
      <c r="N147" s="48">
        <f t="shared" si="36"/>
        <v>1.1405221012171685</v>
      </c>
      <c r="O147" s="48">
        <f>SUMIF('1. Data'!C:C,$D147,'1. Data'!F:F)</f>
        <v>49</v>
      </c>
      <c r="P147" s="48">
        <f>SUMIF($D$2:D146,$D147,$G$2:G146)</f>
        <v>4</v>
      </c>
      <c r="Q147" s="48">
        <f t="shared" si="37"/>
        <v>0.75771273076159595</v>
      </c>
      <c r="R147" s="48">
        <f>COUNTIF('1. Data'!D:D,$E147)</f>
        <v>17</v>
      </c>
      <c r="S147" s="48">
        <f>COUNTIF($E$2:E146,$E146)</f>
        <v>8</v>
      </c>
      <c r="T147" s="48">
        <f>SUMIF('1. Data'!D:D,E147,'1. Data'!F:F)</f>
        <v>13</v>
      </c>
      <c r="U147" s="48">
        <f>SUMIF($E$2:E146,$E147,$G$2:G146)</f>
        <v>1</v>
      </c>
      <c r="V147" s="48">
        <f t="shared" si="39"/>
        <v>0.44833719314497456</v>
      </c>
      <c r="W147" s="48">
        <f>SUMIF('1. Data'!D:D,$E147,'1. Data'!E:E)</f>
        <v>30</v>
      </c>
      <c r="X147" s="48">
        <f>SUMIF($E$2:E146,E147,$F$2:F146)</f>
        <v>6</v>
      </c>
      <c r="Y147" s="48">
        <f t="shared" si="40"/>
        <v>0.8929291479820628</v>
      </c>
      <c r="Z147" s="92">
        <f>AVERAGE('1. Data'!E:E,$F$2:F146)</f>
        <v>1.6126699450390511</v>
      </c>
      <c r="AA147" s="92">
        <f>IF(ISERROR(AVERAGE('1. Data'!F:F,$G$2:G146)),0,AVERAGE('1. Data'!F:F,$G$2:G146))</f>
        <v>1.2490598785073763</v>
      </c>
      <c r="AB147" s="48">
        <f t="shared" si="41"/>
        <v>1.6423518257527225</v>
      </c>
      <c r="AC147" s="48">
        <f t="shared" si="42"/>
        <v>0.42431912922649379</v>
      </c>
      <c r="AD147" s="48">
        <f t="shared" si="33"/>
        <v>0.19352437107160178</v>
      </c>
      <c r="AE147" s="48">
        <f t="shared" si="33"/>
        <v>0.31783510415709254</v>
      </c>
      <c r="AF147" s="48">
        <f t="shared" si="33"/>
        <v>0.26099853180035387</v>
      </c>
      <c r="AG147" s="48">
        <f t="shared" si="33"/>
        <v>0.14288380507369702</v>
      </c>
      <c r="AH147" s="48">
        <f t="shared" si="33"/>
        <v>5.8666369533320606E-2</v>
      </c>
      <c r="AI147" s="48">
        <f t="shared" si="33"/>
        <v>1.9270163822666584E-2</v>
      </c>
      <c r="AJ147" s="48">
        <f t="shared" si="33"/>
        <v>5.2747314561184221E-3</v>
      </c>
      <c r="AK147" s="48">
        <f t="shared" si="33"/>
        <v>1.2375664053302031E-3</v>
      </c>
      <c r="AL147" s="48">
        <f t="shared" si="33"/>
        <v>2.5406493066053635E-4</v>
      </c>
      <c r="AM147" s="48">
        <f t="shared" si="33"/>
        <v>4.6362666970007836E-5</v>
      </c>
      <c r="AN147" s="48">
        <f t="shared" si="33"/>
        <v>7.614381074495782E-6</v>
      </c>
      <c r="AO147" s="48">
        <f t="shared" si="31"/>
        <v>0.65421506944247854</v>
      </c>
      <c r="AP147" s="48">
        <f t="shared" si="43"/>
        <v>0.27759596859268265</v>
      </c>
      <c r="AQ147" s="48">
        <f t="shared" si="43"/>
        <v>5.8894639835016097E-2</v>
      </c>
      <c r="AR147" s="48">
        <f t="shared" si="43"/>
        <v>8.3300407636340019E-3</v>
      </c>
      <c r="AS147" s="48">
        <f t="shared" si="43"/>
        <v>8.8364891081159412E-4</v>
      </c>
      <c r="AT147" s="48">
        <f t="shared" si="43"/>
        <v>7.4989827275503048E-5</v>
      </c>
      <c r="AU147" s="48">
        <f t="shared" si="43"/>
        <v>5.3032697017311019E-6</v>
      </c>
      <c r="AV147" s="48">
        <f t="shared" si="43"/>
        <v>3.214683974131132E-7</v>
      </c>
      <c r="AW147" s="48">
        <f t="shared" si="43"/>
        <v>1.7050648808021017E-8</v>
      </c>
      <c r="AX147" s="48">
        <f t="shared" si="43"/>
        <v>8.0387960610736015E-10</v>
      </c>
      <c r="AY147" s="48">
        <f t="shared" si="43"/>
        <v>3.4110149446641116E-11</v>
      </c>
    </row>
    <row r="148" spans="1:51">
      <c r="A148" s="48">
        <v>147</v>
      </c>
      <c r="B148" s="48">
        <f t="shared" si="38"/>
        <v>163</v>
      </c>
      <c r="C148" s="93">
        <v>44548</v>
      </c>
      <c r="D148" t="s">
        <v>20</v>
      </c>
      <c r="E148" t="s">
        <v>25</v>
      </c>
      <c r="F148" s="48">
        <f>HLOOKUP(MAX($AD148:$AN148),$AD148:$AN$310,$B148,FALSE)</f>
        <v>1</v>
      </c>
      <c r="G148" s="48">
        <f>HLOOKUP(MAX($AN148:$AY148),$AN148:$AY$310,$B148,FALSE)</f>
        <v>1</v>
      </c>
      <c r="H148" s="48">
        <f t="shared" si="34"/>
        <v>1</v>
      </c>
      <c r="I148" s="48">
        <f t="shared" si="35"/>
        <v>1</v>
      </c>
      <c r="J148" s="48">
        <f>COUNTIF('1. Data'!C:C,$D148)</f>
        <v>168</v>
      </c>
      <c r="K148" s="48">
        <f>COUNTIF($D$2:D147,$D147)</f>
        <v>9</v>
      </c>
      <c r="L148" s="48">
        <f>SUMIF('1. Data'!C:C,D148,'1. Data'!E:E)</f>
        <v>258</v>
      </c>
      <c r="M148" s="48">
        <f>SUMIF($D$2:D147,$D148,$F$2:F147)</f>
        <v>6</v>
      </c>
      <c r="N148" s="48">
        <f t="shared" si="36"/>
        <v>0.92498115409867965</v>
      </c>
      <c r="O148" s="48">
        <f>SUMIF('1. Data'!C:C,$D148,'1. Data'!F:F)</f>
        <v>234</v>
      </c>
      <c r="P148" s="48">
        <f>SUMIF($D$2:D147,$D148,$G$2:G147)</f>
        <v>6</v>
      </c>
      <c r="Q148" s="48">
        <f t="shared" si="37"/>
        <v>1.0858762295789794</v>
      </c>
      <c r="R148" s="48">
        <f>COUNTIF('1. Data'!D:D,$E148)</f>
        <v>170</v>
      </c>
      <c r="S148" s="48">
        <f>COUNTIF($E$2:E147,$E147)</f>
        <v>8</v>
      </c>
      <c r="T148" s="48">
        <f>SUMIF('1. Data'!D:D,E148,'1. Data'!F:F)</f>
        <v>194</v>
      </c>
      <c r="U148" s="48">
        <f>SUMIF($E$2:E147,$E148,$G$2:G147)</f>
        <v>5</v>
      </c>
      <c r="V148" s="48">
        <f t="shared" si="39"/>
        <v>0.89531410193025274</v>
      </c>
      <c r="W148" s="48">
        <f>SUMIF('1. Data'!D:D,$E148,'1. Data'!E:E)</f>
        <v>284</v>
      </c>
      <c r="X148" s="48">
        <f>SUMIF($E$2:E147,E148,$F$2:F147)</f>
        <v>8</v>
      </c>
      <c r="Y148" s="48">
        <f t="shared" si="40"/>
        <v>1.017337546144794</v>
      </c>
      <c r="Z148" s="92">
        <f>AVERAGE('1. Data'!E:E,$F$2:F147)</f>
        <v>1.6124927703875072</v>
      </c>
      <c r="AA148" s="92">
        <f>IF(ISERROR(AVERAGE('1. Data'!F:F,$G$2:G147)),0,AVERAGE('1. Data'!F:F,$G$2:G147))</f>
        <v>1.2486986697513014</v>
      </c>
      <c r="AB148" s="48">
        <f t="shared" si="41"/>
        <v>1.5173848145888453</v>
      </c>
      <c r="AC148" s="48">
        <f t="shared" si="42"/>
        <v>1.2139852229562749</v>
      </c>
      <c r="AD148" s="48">
        <f t="shared" si="33"/>
        <v>0.21928460764720908</v>
      </c>
      <c r="AE148" s="48">
        <f t="shared" si="33"/>
        <v>0.33273913371694802</v>
      </c>
      <c r="AF148" s="48">
        <f t="shared" si="33"/>
        <v>0.25244665436077218</v>
      </c>
      <c r="AG148" s="48">
        <f t="shared" si="33"/>
        <v>0.1276862399402649</v>
      </c>
      <c r="AH148" s="48">
        <f t="shared" si="33"/>
        <v>4.8437290379326405E-2</v>
      </c>
      <c r="AI148" s="48">
        <f t="shared" si="33"/>
        <v>1.4699601776284051E-2</v>
      </c>
      <c r="AJ148" s="48">
        <f t="shared" si="33"/>
        <v>3.7174920859727734E-3</v>
      </c>
      <c r="AK148" s="48">
        <f t="shared" si="33"/>
        <v>8.0583800565847089E-4</v>
      </c>
      <c r="AL148" s="48">
        <f t="shared" si="33"/>
        <v>1.528457941005906E-4</v>
      </c>
      <c r="AM148" s="48">
        <f t="shared" si="33"/>
        <v>2.5769542993556575E-5</v>
      </c>
      <c r="AN148" s="48">
        <f t="shared" si="33"/>
        <v>3.9102313217317118E-6</v>
      </c>
      <c r="AO148" s="48">
        <f t="shared" si="31"/>
        <v>0.29701126162878277</v>
      </c>
      <c r="AP148" s="48">
        <f t="shared" si="43"/>
        <v>0.36056728266894233</v>
      </c>
      <c r="AQ148" s="48">
        <f t="shared" si="43"/>
        <v>0.21886167652079716</v>
      </c>
      <c r="AR148" s="48">
        <f t="shared" si="43"/>
        <v>8.8564947055894669E-2</v>
      </c>
      <c r="AS148" s="48">
        <f t="shared" si="43"/>
        <v>2.6879134249440249E-2</v>
      </c>
      <c r="AT148" s="48">
        <f t="shared" si="43"/>
        <v>6.5261743569356694E-3</v>
      </c>
      <c r="AU148" s="48">
        <f t="shared" si="43"/>
        <v>1.3204465386260113E-3</v>
      </c>
      <c r="AV148" s="48">
        <f t="shared" si="43"/>
        <v>2.2900036937082018E-4</v>
      </c>
      <c r="AW148" s="48">
        <f t="shared" si="43"/>
        <v>3.4750383058463039E-5</v>
      </c>
      <c r="AX148" s="48">
        <f t="shared" si="43"/>
        <v>4.687383502782699E-6</v>
      </c>
      <c r="AY148" s="48">
        <f t="shared" si="43"/>
        <v>5.690414306707203E-7</v>
      </c>
    </row>
    <row r="149" spans="1:51">
      <c r="A149" s="48">
        <v>148</v>
      </c>
      <c r="B149" s="48">
        <f t="shared" si="38"/>
        <v>162</v>
      </c>
      <c r="C149" s="93">
        <v>44548</v>
      </c>
      <c r="D149" t="s">
        <v>17</v>
      </c>
      <c r="E149" t="s">
        <v>22</v>
      </c>
      <c r="F149" s="48">
        <f>HLOOKUP(MAX($AD149:$AN149),$AD149:$AN$310,$B149,FALSE)</f>
        <v>1</v>
      </c>
      <c r="G149" s="48">
        <f>HLOOKUP(MAX($AN149:$AY149),$AN149:$AY$310,$B149,FALSE)</f>
        <v>1</v>
      </c>
      <c r="H149" s="48">
        <f t="shared" si="34"/>
        <v>1</v>
      </c>
      <c r="I149" s="48">
        <f t="shared" si="35"/>
        <v>1</v>
      </c>
      <c r="J149" s="48">
        <f>COUNTIF('1. Data'!C:C,$D149)</f>
        <v>186</v>
      </c>
      <c r="K149" s="48">
        <f>COUNTIF($D$2:D148,$D148)</f>
        <v>8</v>
      </c>
      <c r="L149" s="48">
        <f>SUMIF('1. Data'!C:C,D149,'1. Data'!E:E)</f>
        <v>321</v>
      </c>
      <c r="M149" s="48">
        <f>SUMIF($D$2:D148,$D149,$F$2:F148)</f>
        <v>6</v>
      </c>
      <c r="N149" s="48">
        <f t="shared" si="36"/>
        <v>1.0454323630374385</v>
      </c>
      <c r="O149" s="48">
        <f>SUMIF('1. Data'!C:C,$D149,'1. Data'!F:F)</f>
        <v>236</v>
      </c>
      <c r="P149" s="48">
        <f>SUMIF($D$2:D148,$D149,$G$2:G148)</f>
        <v>6</v>
      </c>
      <c r="Q149" s="48">
        <f t="shared" si="37"/>
        <v>0.99903566833674273</v>
      </c>
      <c r="R149" s="48">
        <f>COUNTIF('1. Data'!D:D,$E149)</f>
        <v>186</v>
      </c>
      <c r="S149" s="48">
        <f>COUNTIF($E$2:E148,$E148)</f>
        <v>8</v>
      </c>
      <c r="T149" s="48">
        <f>SUMIF('1. Data'!D:D,E149,'1. Data'!F:F)</f>
        <v>222</v>
      </c>
      <c r="U149" s="48">
        <f>SUMIF($E$2:E148,$E149,$G$2:G148)</f>
        <v>6</v>
      </c>
      <c r="V149" s="48">
        <f t="shared" si="39"/>
        <v>0.94124021644949318</v>
      </c>
      <c r="W149" s="48">
        <f>SUMIF('1. Data'!D:D,$E149,'1. Data'!E:E)</f>
        <v>299</v>
      </c>
      <c r="X149" s="48">
        <f>SUMIF($E$2:E148,E149,$F$2:F148)</f>
        <v>7</v>
      </c>
      <c r="Y149" s="48">
        <f t="shared" si="40"/>
        <v>0.97829450486072211</v>
      </c>
      <c r="Z149" s="92">
        <f>AVERAGE('1. Data'!E:E,$F$2:F148)</f>
        <v>1.6123156981786644</v>
      </c>
      <c r="AA149" s="92">
        <f>IF(ISERROR(AVERAGE('1. Data'!F:F,$G$2:G148)),0,AVERAGE('1. Data'!F:F,$G$2:G148))</f>
        <v>1.2486267707429892</v>
      </c>
      <c r="AB149" s="48">
        <f t="shared" si="41"/>
        <v>1.6489809437600833</v>
      </c>
      <c r="AC149" s="48">
        <f t="shared" si="42"/>
        <v>1.1741243937153472</v>
      </c>
      <c r="AD149" s="48">
        <f t="shared" si="33"/>
        <v>0.19224571803196541</v>
      </c>
      <c r="AE149" s="48">
        <f t="shared" si="33"/>
        <v>0.31700952555418521</v>
      </c>
      <c r="AF149" s="48">
        <f t="shared" si="33"/>
        <v>0.2613713333146383</v>
      </c>
      <c r="AG149" s="48">
        <f t="shared" si="33"/>
        <v>0.14366544929366784</v>
      </c>
      <c r="AH149" s="48">
        <f t="shared" si="33"/>
        <v>5.9225397040497216E-2</v>
      </c>
      <c r="AI149" s="48">
        <f t="shared" si="33"/>
        <v>1.9532310221280953E-2</v>
      </c>
      <c r="AJ149" s="48">
        <f t="shared" si="33"/>
        <v>5.3680678904170966E-3</v>
      </c>
      <c r="AK149" s="48">
        <f t="shared" si="33"/>
        <v>1.264548808015455E-3</v>
      </c>
      <c r="AL149" s="48">
        <f t="shared" si="33"/>
        <v>2.606521108590015E-4</v>
      </c>
      <c r="AM149" s="48">
        <f t="shared" si="33"/>
        <v>4.7756707084148233E-5</v>
      </c>
      <c r="AN149" s="48">
        <f t="shared" si="33"/>
        <v>7.8749899918492655E-6</v>
      </c>
      <c r="AO149" s="48">
        <f t="shared" si="31"/>
        <v>0.30908950194566542</v>
      </c>
      <c r="AP149" s="48">
        <f t="shared" si="43"/>
        <v>0.36290952407573301</v>
      </c>
      <c r="AQ149" s="48">
        <f t="shared" si="43"/>
        <v>0.21305046246447268</v>
      </c>
      <c r="AR149" s="48">
        <f t="shared" si="43"/>
        <v>8.3382581690624402E-2</v>
      </c>
      <c r="AS149" s="48">
        <f t="shared" si="43"/>
        <v>2.4475380793481206E-2</v>
      </c>
      <c r="AT149" s="48">
        <f t="shared" si="43"/>
        <v>5.7474283270196741E-3</v>
      </c>
      <c r="AU149" s="48">
        <f t="shared" si="43"/>
        <v>1.1246992999807293E-3</v>
      </c>
      <c r="AV149" s="48">
        <f t="shared" si="43"/>
        <v>1.8864812624313604E-4</v>
      </c>
      <c r="AW149" s="48">
        <f t="shared" si="43"/>
        <v>2.7687045856344768E-5</v>
      </c>
      <c r="AX149" s="48">
        <f t="shared" si="43"/>
        <v>3.6120039922055342E-6</v>
      </c>
      <c r="AY149" s="48">
        <f t="shared" si="43"/>
        <v>4.2409419974457448E-7</v>
      </c>
    </row>
    <row r="150" spans="1:51">
      <c r="A150" s="48">
        <v>149</v>
      </c>
      <c r="B150" s="48">
        <f t="shared" si="38"/>
        <v>161</v>
      </c>
      <c r="C150" s="93">
        <v>44548</v>
      </c>
      <c r="D150" t="s">
        <v>15</v>
      </c>
      <c r="E150" t="s">
        <v>42</v>
      </c>
      <c r="F150" s="48">
        <f>HLOOKUP(MAX($AD150:$AN150),$AD150:$AN$310,$B150,FALSE)</f>
        <v>0</v>
      </c>
      <c r="G150" s="48">
        <f>HLOOKUP(MAX($AN150:$AY150),$AN150:$AY$310,$B150,FALSE)</f>
        <v>0</v>
      </c>
      <c r="H150" s="48">
        <f t="shared" si="34"/>
        <v>1</v>
      </c>
      <c r="I150" s="48">
        <f t="shared" si="35"/>
        <v>1</v>
      </c>
      <c r="J150" s="48">
        <f>COUNTIF('1. Data'!C:C,$D150)</f>
        <v>34</v>
      </c>
      <c r="K150" s="48">
        <f>COUNTIF($D$2:D149,$D149)</f>
        <v>8</v>
      </c>
      <c r="L150" s="48">
        <f>SUMIF('1. Data'!C:C,D150,'1. Data'!E:E)</f>
        <v>41</v>
      </c>
      <c r="M150" s="48">
        <f>SUMIF($D$2:D149,$D150,$F$2:F149)</f>
        <v>6</v>
      </c>
      <c r="N150" s="48">
        <f t="shared" si="36"/>
        <v>0.69413853745155285</v>
      </c>
      <c r="O150" s="48">
        <f>SUMIF('1. Data'!C:C,$D150,'1. Data'!F:F)</f>
        <v>63</v>
      </c>
      <c r="P150" s="48">
        <f>SUMIF($D$2:D149,$D150,$G$2:G149)</f>
        <v>8</v>
      </c>
      <c r="Q150" s="48">
        <f t="shared" si="37"/>
        <v>1.3539462081128748</v>
      </c>
      <c r="R150" s="48">
        <f>COUNTIF('1. Data'!D:D,$E150)</f>
        <v>0</v>
      </c>
      <c r="S150" s="48">
        <f>COUNTIF($E$2:E149,$E149)</f>
        <v>9</v>
      </c>
      <c r="T150" s="48">
        <f>SUMIF('1. Data'!D:D,E150,'1. Data'!F:F)</f>
        <v>0</v>
      </c>
      <c r="U150" s="48">
        <f>SUMIF($E$2:E149,$E150,$G$2:G149)</f>
        <v>0</v>
      </c>
      <c r="V150" s="48">
        <f t="shared" si="39"/>
        <v>0</v>
      </c>
      <c r="W150" s="48">
        <f>SUMIF('1. Data'!D:D,$E150,'1. Data'!E:E)</f>
        <v>0</v>
      </c>
      <c r="X150" s="48">
        <f>SUMIF($E$2:E149,E150,$F$2:F149)</f>
        <v>0</v>
      </c>
      <c r="Y150" s="48">
        <f t="shared" si="40"/>
        <v>0</v>
      </c>
      <c r="Z150" s="92">
        <f>AVERAGE('1. Data'!E:E,$F$2:F149)</f>
        <v>1.6121387283236994</v>
      </c>
      <c r="AA150" s="92">
        <f>IF(ISERROR(AVERAGE('1. Data'!F:F,$G$2:G149)),0,AVERAGE('1. Data'!F:F,$G$2:G149))</f>
        <v>1.2485549132947977</v>
      </c>
      <c r="AB150" s="48">
        <f t="shared" si="41"/>
        <v>0</v>
      </c>
      <c r="AC150" s="48">
        <f t="shared" si="42"/>
        <v>0</v>
      </c>
      <c r="AD150" s="48">
        <f t="shared" si="33"/>
        <v>1</v>
      </c>
      <c r="AE150" s="48">
        <f t="shared" si="33"/>
        <v>0</v>
      </c>
      <c r="AF150" s="48">
        <f t="shared" si="33"/>
        <v>0</v>
      </c>
      <c r="AG150" s="48">
        <f t="shared" si="33"/>
        <v>0</v>
      </c>
      <c r="AH150" s="48">
        <f t="shared" si="33"/>
        <v>0</v>
      </c>
      <c r="AI150" s="48">
        <f t="shared" si="33"/>
        <v>0</v>
      </c>
      <c r="AJ150" s="48">
        <f t="shared" si="33"/>
        <v>0</v>
      </c>
      <c r="AK150" s="48">
        <f t="shared" si="33"/>
        <v>0</v>
      </c>
      <c r="AL150" s="48">
        <f t="shared" si="33"/>
        <v>0</v>
      </c>
      <c r="AM150" s="48">
        <f t="shared" si="33"/>
        <v>0</v>
      </c>
      <c r="AN150" s="48">
        <f t="shared" si="33"/>
        <v>0</v>
      </c>
      <c r="AO150" s="48">
        <f t="shared" si="31"/>
        <v>1</v>
      </c>
      <c r="AP150" s="48">
        <f t="shared" si="43"/>
        <v>0</v>
      </c>
      <c r="AQ150" s="48">
        <f t="shared" si="43"/>
        <v>0</v>
      </c>
      <c r="AR150" s="48">
        <f t="shared" si="43"/>
        <v>0</v>
      </c>
      <c r="AS150" s="48">
        <f t="shared" si="43"/>
        <v>0</v>
      </c>
      <c r="AT150" s="48">
        <f t="shared" si="43"/>
        <v>0</v>
      </c>
      <c r="AU150" s="48">
        <f t="shared" si="43"/>
        <v>0</v>
      </c>
      <c r="AV150" s="48">
        <f t="shared" si="43"/>
        <v>0</v>
      </c>
      <c r="AW150" s="48">
        <f t="shared" si="43"/>
        <v>0</v>
      </c>
      <c r="AX150" s="48">
        <f t="shared" si="43"/>
        <v>0</v>
      </c>
      <c r="AY150" s="48">
        <f t="shared" si="43"/>
        <v>0</v>
      </c>
    </row>
    <row r="151" spans="1:51">
      <c r="A151" s="48">
        <v>150</v>
      </c>
      <c r="B151" s="48">
        <f t="shared" si="38"/>
        <v>160</v>
      </c>
      <c r="C151" s="93">
        <v>44548</v>
      </c>
      <c r="D151" t="s">
        <v>30</v>
      </c>
      <c r="E151" t="s">
        <v>28</v>
      </c>
      <c r="F151" s="48">
        <f>HLOOKUP(MAX($AD151:$AN151),$AD151:$AN$310,$B151,FALSE)</f>
        <v>0</v>
      </c>
      <c r="G151" s="48">
        <f>HLOOKUP(MAX($AN151:$AY151),$AN151:$AY$310,$B151,FALSE)</f>
        <v>1</v>
      </c>
      <c r="H151" s="48">
        <f t="shared" si="34"/>
        <v>0</v>
      </c>
      <c r="I151" s="48">
        <f t="shared" si="35"/>
        <v>3</v>
      </c>
      <c r="J151" s="48">
        <f>COUNTIF('1. Data'!C:C,$D151)</f>
        <v>17</v>
      </c>
      <c r="K151" s="48">
        <f>COUNTIF($D$2:D150,$D150)</f>
        <v>8</v>
      </c>
      <c r="L151" s="48">
        <f>SUMIF('1. Data'!C:C,D151,'1. Data'!E:E)</f>
        <v>10</v>
      </c>
      <c r="M151" s="48">
        <f>SUMIF($D$2:D150,$D151,$F$2:F150)</f>
        <v>0</v>
      </c>
      <c r="N151" s="48">
        <f t="shared" si="36"/>
        <v>0.24818931516672643</v>
      </c>
      <c r="O151" s="48">
        <f>SUMIF('1. Data'!C:C,$D151,'1. Data'!F:F)</f>
        <v>36</v>
      </c>
      <c r="P151" s="48">
        <f>SUMIF($D$2:D150,$D151,$G$2:G150)</f>
        <v>10</v>
      </c>
      <c r="Q151" s="48">
        <f t="shared" si="37"/>
        <v>1.4741296296296298</v>
      </c>
      <c r="R151" s="48">
        <f>COUNTIF('1. Data'!D:D,$E151)</f>
        <v>136</v>
      </c>
      <c r="S151" s="48">
        <f>COUNTIF($E$2:E150,$E150)</f>
        <v>8</v>
      </c>
      <c r="T151" s="48">
        <f>SUMIF('1. Data'!D:D,E151,'1. Data'!F:F)</f>
        <v>138</v>
      </c>
      <c r="U151" s="48">
        <f>SUMIF($E$2:E150,$E151,$G$2:G150)</f>
        <v>5</v>
      </c>
      <c r="V151" s="48">
        <f t="shared" si="39"/>
        <v>0.79559381430041154</v>
      </c>
      <c r="W151" s="48">
        <f>SUMIF('1. Data'!D:D,$E151,'1. Data'!E:E)</f>
        <v>217</v>
      </c>
      <c r="X151" s="48">
        <f>SUMIF($E$2:E150,E151,$F$2:F150)</f>
        <v>8</v>
      </c>
      <c r="Y151" s="48">
        <f t="shared" si="40"/>
        <v>0.96948951237002501</v>
      </c>
      <c r="Z151" s="92">
        <f>AVERAGE('1. Data'!E:E,$F$2:F150)</f>
        <v>1.6116729268997401</v>
      </c>
      <c r="AA151" s="92">
        <f>IF(ISERROR(AVERAGE('1. Data'!F:F,$G$2:G150)),0,AVERAGE('1. Data'!F:F,$G$2:G150))</f>
        <v>1.2481941635365501</v>
      </c>
      <c r="AB151" s="48">
        <f t="shared" si="41"/>
        <v>0.38779580494801003</v>
      </c>
      <c r="AC151" s="48">
        <f t="shared" si="42"/>
        <v>1.4638926183127574</v>
      </c>
      <c r="AD151" s="48">
        <f t="shared" si="33"/>
        <v>0.6785508858521816</v>
      </c>
      <c r="AE151" s="48">
        <f t="shared" si="33"/>
        <v>0.26313918697723204</v>
      </c>
      <c r="AF151" s="48">
        <f t="shared" ref="AE151:AN176" si="44">_xlfn.POISSON.DIST(AF$1,$AB151,FALSE)</f>
        <v>5.1022136413600302E-2</v>
      </c>
      <c r="AG151" s="48">
        <f t="shared" si="44"/>
        <v>6.5953901535597687E-3</v>
      </c>
      <c r="AH151" s="48">
        <f t="shared" si="44"/>
        <v>6.394161583864723E-4</v>
      </c>
      <c r="AI151" s="48">
        <f t="shared" si="44"/>
        <v>4.9592580767649272E-5</v>
      </c>
      <c r="AJ151" s="48">
        <f t="shared" si="44"/>
        <v>3.2052991297066247E-6</v>
      </c>
      <c r="AK151" s="48">
        <f t="shared" si="44"/>
        <v>1.7757165087196255E-7</v>
      </c>
      <c r="AL151" s="48">
        <f t="shared" si="44"/>
        <v>8.607692660729936E-9</v>
      </c>
      <c r="AM151" s="48">
        <f t="shared" si="44"/>
        <v>3.7089190045698284E-10</v>
      </c>
      <c r="AN151" s="48">
        <f t="shared" si="44"/>
        <v>1.4383032308641277E-11</v>
      </c>
      <c r="AO151" s="48">
        <f t="shared" si="31"/>
        <v>0.23133402475053169</v>
      </c>
      <c r="AP151" s="48">
        <f t="shared" si="43"/>
        <v>0.33864817119688406</v>
      </c>
      <c r="AQ151" s="48">
        <f t="shared" si="43"/>
        <v>0.2478722790101168</v>
      </c>
      <c r="AR151" s="48">
        <f t="shared" si="43"/>
        <v>0.12095279984242337</v>
      </c>
      <c r="AS151" s="48">
        <f t="shared" si="43"/>
        <v>4.4265477713396048E-2</v>
      </c>
      <c r="AT151" s="48">
        <f t="shared" si="43"/>
        <v>1.2959981214145655E-2</v>
      </c>
      <c r="AU151" s="48">
        <f t="shared" si="43"/>
        <v>3.1620034721433076E-3</v>
      </c>
      <c r="AV151" s="48">
        <f t="shared" si="43"/>
        <v>6.6126193456427158E-4</v>
      </c>
      <c r="AW151" s="48">
        <f t="shared" si="43"/>
        <v>1.2100205809748131E-4</v>
      </c>
      <c r="AX151" s="48">
        <f t="shared" si="43"/>
        <v>1.9681557738839342E-5</v>
      </c>
      <c r="AY151" s="48">
        <f t="shared" si="43"/>
        <v>2.8811687090783318E-6</v>
      </c>
    </row>
    <row r="152" spans="1:51">
      <c r="A152" s="48">
        <v>151</v>
      </c>
      <c r="B152" s="48">
        <f t="shared" si="38"/>
        <v>159</v>
      </c>
      <c r="C152" s="93">
        <v>44548</v>
      </c>
      <c r="D152" t="s">
        <v>21</v>
      </c>
      <c r="E152" t="s">
        <v>13</v>
      </c>
      <c r="F152" s="48">
        <f>HLOOKUP(MAX($AD152:$AN152),$AD152:$AN$310,$B152,FALSE)</f>
        <v>0</v>
      </c>
      <c r="G152" s="48">
        <f>HLOOKUP(MAX($AN152:$AY152),$AN152:$AY$310,$B152,FALSE)</f>
        <v>1</v>
      </c>
      <c r="H152" s="48">
        <f t="shared" si="34"/>
        <v>0</v>
      </c>
      <c r="I152" s="48">
        <f t="shared" si="35"/>
        <v>3</v>
      </c>
      <c r="J152" s="48">
        <f>COUNTIF('1. Data'!C:C,$D152)</f>
        <v>150</v>
      </c>
      <c r="K152" s="48">
        <f>COUNTIF($D$2:D151,$D151)</f>
        <v>8</v>
      </c>
      <c r="L152" s="48">
        <f>SUMIF('1. Data'!C:C,D152,'1. Data'!E:E)</f>
        <v>192</v>
      </c>
      <c r="M152" s="48">
        <f>SUMIF($D$2:D151,$D152,$F$2:F151)</f>
        <v>7</v>
      </c>
      <c r="N152" s="48">
        <f t="shared" si="36"/>
        <v>0.78170797572742823</v>
      </c>
      <c r="O152" s="48">
        <f>SUMIF('1. Data'!C:C,$D152,'1. Data'!F:F)</f>
        <v>200</v>
      </c>
      <c r="P152" s="48">
        <f>SUMIF($D$2:D151,$D152,$G$2:G151)</f>
        <v>5</v>
      </c>
      <c r="Q152" s="48">
        <f t="shared" si="37"/>
        <v>1.0395360895713897</v>
      </c>
      <c r="R152" s="48">
        <f>COUNTIF('1. Data'!D:D,$E152)</f>
        <v>178</v>
      </c>
      <c r="S152" s="48">
        <f>COUNTIF($E$2:E151,$E151)</f>
        <v>9</v>
      </c>
      <c r="T152" s="48">
        <f>SUMIF('1. Data'!D:D,E152,'1. Data'!F:F)</f>
        <v>322</v>
      </c>
      <c r="U152" s="48">
        <f>SUMIF($E$2:E151,$E152,$G$2:G151)</f>
        <v>8</v>
      </c>
      <c r="V152" s="48">
        <f t="shared" si="39"/>
        <v>1.4138883972936547</v>
      </c>
      <c r="W152" s="48">
        <f>SUMIF('1. Data'!D:D,$E152,'1. Data'!E:E)</f>
        <v>232</v>
      </c>
      <c r="X152" s="48">
        <f>SUMIF($E$2:E151,E152,$F$2:F151)</f>
        <v>5</v>
      </c>
      <c r="Y152" s="48">
        <f t="shared" si="40"/>
        <v>0.78660244696985671</v>
      </c>
      <c r="Z152" s="92">
        <f>AVERAGE('1. Data'!E:E,$F$2:F151)</f>
        <v>1.611207394569613</v>
      </c>
      <c r="AA152" s="92">
        <f>IF(ISERROR(AVERAGE('1. Data'!F:F,$G$2:G151)),0,AVERAGE('1. Data'!F:F,$G$2:G151))</f>
        <v>1.2481224725592144</v>
      </c>
      <c r="AB152" s="48">
        <f t="shared" si="41"/>
        <v>0.99072080346203462</v>
      </c>
      <c r="AC152" s="48">
        <f t="shared" si="42"/>
        <v>1.8344754521848052</v>
      </c>
      <c r="AD152" s="48">
        <f t="shared" ref="AD152:AN215" si="45">_xlfn.POISSON.DIST(AD$1,$AB152,FALSE)</f>
        <v>0.37130895376130996</v>
      </c>
      <c r="AE152" s="48">
        <f t="shared" si="44"/>
        <v>0.36786350500305243</v>
      </c>
      <c r="AF152" s="48">
        <f t="shared" si="44"/>
        <v>0.18222501362049212</v>
      </c>
      <c r="AG152" s="48">
        <f t="shared" si="44"/>
        <v>6.0178037301658063E-2</v>
      </c>
      <c r="AH152" s="48">
        <f t="shared" si="44"/>
        <v>1.4904908366566738E-2</v>
      </c>
      <c r="AI152" s="48">
        <f t="shared" si="44"/>
        <v>2.9533205584906016E-3</v>
      </c>
      <c r="AJ152" s="48">
        <f t="shared" si="44"/>
        <v>4.8765268609812535E-4</v>
      </c>
      <c r="AK152" s="48">
        <f t="shared" si="44"/>
        <v>6.9018237283079275E-5</v>
      </c>
      <c r="AL152" s="48">
        <f t="shared" si="44"/>
        <v>8.5472254368281725E-6</v>
      </c>
      <c r="AM152" s="48">
        <f t="shared" si="44"/>
        <v>9.4087933912728425E-7</v>
      </c>
      <c r="AN152" s="48">
        <f t="shared" si="44"/>
        <v>9.3214873482101012E-8</v>
      </c>
      <c r="AO152" s="48">
        <f t="shared" si="31"/>
        <v>0.15969724864444632</v>
      </c>
      <c r="AP152" s="48">
        <f t="shared" si="43"/>
        <v>0.29296068241968998</v>
      </c>
      <c r="AQ152" s="48">
        <f t="shared" si="43"/>
        <v>0.26871459017711496</v>
      </c>
      <c r="AR152" s="48">
        <f t="shared" si="43"/>
        <v>0.16431677310793916</v>
      </c>
      <c r="AS152" s="48">
        <f t="shared" si="43"/>
        <v>7.5358771662183716E-2</v>
      </c>
      <c r="AT152" s="48">
        <f t="shared" si="43"/>
        <v>2.7648763344215205E-2</v>
      </c>
      <c r="AU152" s="48">
        <f t="shared" si="43"/>
        <v>8.4534962730382999E-3</v>
      </c>
      <c r="AV152" s="48">
        <f t="shared" si="43"/>
        <v>2.215390199717789E-3</v>
      </c>
      <c r="AW152" s="48">
        <f t="shared" si="43"/>
        <v>5.0800986729913401E-4</v>
      </c>
      <c r="AX152" s="48">
        <f t="shared" si="43"/>
        <v>1.0354795900310234E-4</v>
      </c>
      <c r="AY152" s="48">
        <f t="shared" si="43"/>
        <v>1.8995618891503028E-5</v>
      </c>
    </row>
    <row r="153" spans="1:51">
      <c r="A153" s="48">
        <v>152</v>
      </c>
      <c r="B153" s="48">
        <f t="shared" si="38"/>
        <v>158</v>
      </c>
      <c r="C153" s="93">
        <v>44549</v>
      </c>
      <c r="D153" t="s">
        <v>26</v>
      </c>
      <c r="E153" t="s">
        <v>12</v>
      </c>
      <c r="F153" s="48">
        <f>HLOOKUP(MAX($AD153:$AN153),$AD153:$AN$310,$B153,FALSE)</f>
        <v>1</v>
      </c>
      <c r="G153" s="48">
        <f>HLOOKUP(MAX($AN153:$AY153),$AN153:$AY$310,$B153,FALSE)</f>
        <v>1</v>
      </c>
      <c r="H153" s="48">
        <f t="shared" si="34"/>
        <v>1</v>
      </c>
      <c r="I153" s="48">
        <f t="shared" si="35"/>
        <v>1</v>
      </c>
      <c r="J153" s="48">
        <f>COUNTIF('1. Data'!C:C,$D153)</f>
        <v>152</v>
      </c>
      <c r="K153" s="48">
        <f>COUNTIF($D$2:D152,$D152)</f>
        <v>8</v>
      </c>
      <c r="L153" s="48">
        <f>SUMIF('1. Data'!C:C,D153,'1. Data'!E:E)</f>
        <v>205</v>
      </c>
      <c r="M153" s="48">
        <f>SUMIF($D$2:D152,$D153,$F$2:F152)</f>
        <v>7</v>
      </c>
      <c r="N153" s="48">
        <f t="shared" si="36"/>
        <v>0.82260218716385802</v>
      </c>
      <c r="O153" s="48">
        <f>SUMIF('1. Data'!C:C,$D153,'1. Data'!F:F)</f>
        <v>205</v>
      </c>
      <c r="P153" s="48">
        <f>SUMIF($D$2:D152,$D153,$G$2:G152)</f>
        <v>6</v>
      </c>
      <c r="Q153" s="48">
        <f t="shared" si="37"/>
        <v>1.0566476746876445</v>
      </c>
      <c r="R153" s="48">
        <f>COUNTIF('1. Data'!D:D,$E153)</f>
        <v>184</v>
      </c>
      <c r="S153" s="48">
        <f>COUNTIF($E$2:E152,$E152)</f>
        <v>8</v>
      </c>
      <c r="T153" s="48">
        <f>SUMIF('1. Data'!D:D,E153,'1. Data'!F:F)</f>
        <v>300</v>
      </c>
      <c r="U153" s="48">
        <f>SUMIF($E$2:E152,$E153,$G$2:G152)</f>
        <v>7</v>
      </c>
      <c r="V153" s="48">
        <f t="shared" si="39"/>
        <v>1.2811644396884156</v>
      </c>
      <c r="W153" s="48">
        <f>SUMIF('1. Data'!D:D,$E153,'1. Data'!E:E)</f>
        <v>245</v>
      </c>
      <c r="X153" s="48">
        <f>SUMIF($E$2:E152,E153,$F$2:F152)</f>
        <v>5</v>
      </c>
      <c r="Y153" s="48">
        <f t="shared" si="40"/>
        <v>0.8083747908449862</v>
      </c>
      <c r="Z153" s="92">
        <f>AVERAGE('1. Data'!E:E,$F$2:F152)</f>
        <v>1.6107421311002021</v>
      </c>
      <c r="AA153" s="92">
        <f>IF(ISERROR(AVERAGE('1. Data'!F:F,$G$2:G152)),0,AVERAGE('1. Data'!F:F,$G$2:G152))</f>
        <v>1.2480508229858505</v>
      </c>
      <c r="AB153" s="48">
        <f t="shared" si="41"/>
        <v>1.0710965978696068</v>
      </c>
      <c r="AC153" s="48">
        <f t="shared" si="42"/>
        <v>1.6895356048390981</v>
      </c>
      <c r="AD153" s="48">
        <f t="shared" si="45"/>
        <v>0.34263258117236456</v>
      </c>
      <c r="AE153" s="48">
        <f t="shared" si="44"/>
        <v>0.36699259201300155</v>
      </c>
      <c r="AF153" s="48">
        <f t="shared" si="44"/>
        <v>0.19654225837423728</v>
      </c>
      <c r="AG153" s="48">
        <f t="shared" si="44"/>
        <v>7.0171914760751603E-2</v>
      </c>
      <c r="AH153" s="48">
        <f t="shared" si="44"/>
        <v>1.8790224791559264E-2</v>
      </c>
      <c r="AI153" s="48">
        <f t="shared" si="44"/>
        <v>4.0252291694888552E-3</v>
      </c>
      <c r="AJ153" s="48">
        <f t="shared" si="44"/>
        <v>7.1856821151416908E-4</v>
      </c>
      <c r="AK153" s="48">
        <f t="shared" si="44"/>
        <v>1.0995085238429653E-4</v>
      </c>
      <c r="AL153" s="48">
        <f t="shared" si="44"/>
        <v>1.4720997990210362E-5</v>
      </c>
      <c r="AM153" s="48">
        <f t="shared" si="44"/>
        <v>1.7519567627288507E-6</v>
      </c>
      <c r="AN153" s="48">
        <f t="shared" si="44"/>
        <v>1.8765149281735194E-7</v>
      </c>
      <c r="AO153" s="48">
        <f t="shared" si="31"/>
        <v>0.18460523386710856</v>
      </c>
      <c r="AP153" s="48">
        <f t="shared" si="43"/>
        <v>0.31189711545812837</v>
      </c>
      <c r="AQ153" s="48">
        <f t="shared" si="43"/>
        <v>0.26348064080655953</v>
      </c>
      <c r="AR153" s="48">
        <f t="shared" si="43"/>
        <v>0.14838664127616794</v>
      </c>
      <c r="AS153" s="48">
        <f t="shared" si="43"/>
        <v>6.2676128429643194E-2</v>
      </c>
      <c r="AT153" s="48">
        <f t="shared" si="43"/>
        <v>2.1178710111070038E-2</v>
      </c>
      <c r="AU153" s="48">
        <f t="shared" si="43"/>
        <v>5.9636974662031017E-3</v>
      </c>
      <c r="AV153" s="48">
        <f t="shared" si="43"/>
        <v>1.4394113150912667E-3</v>
      </c>
      <c r="AW153" s="48">
        <f t="shared" si="43"/>
        <v>3.0399208335687072E-4</v>
      </c>
      <c r="AX153" s="48">
        <f t="shared" si="43"/>
        <v>5.7067272046738538E-5</v>
      </c>
      <c r="AY153" s="48">
        <f t="shared" si="43"/>
        <v>9.6417187994003989E-6</v>
      </c>
    </row>
    <row r="154" spans="1:51">
      <c r="A154" s="48">
        <v>153</v>
      </c>
      <c r="B154" s="48">
        <f t="shared" si="38"/>
        <v>157</v>
      </c>
      <c r="C154" s="93">
        <v>44549</v>
      </c>
      <c r="D154" t="s">
        <v>11</v>
      </c>
      <c r="E154" t="s">
        <v>23</v>
      </c>
      <c r="F154" s="48">
        <f>HLOOKUP(MAX($AD154:$AN154),$AD154:$AN$310,$B154,FALSE)</f>
        <v>1</v>
      </c>
      <c r="G154" s="48">
        <f>HLOOKUP(MAX($AN154:$AY154),$AN154:$AY$310,$B154,FALSE)</f>
        <v>1</v>
      </c>
      <c r="H154" s="48">
        <f t="shared" si="34"/>
        <v>1</v>
      </c>
      <c r="I154" s="48">
        <f t="shared" si="35"/>
        <v>1</v>
      </c>
      <c r="J154" s="48">
        <f>COUNTIF('1. Data'!C:C,$D154)</f>
        <v>167</v>
      </c>
      <c r="K154" s="48">
        <f>COUNTIF($D$2:D153,$D153)</f>
        <v>8</v>
      </c>
      <c r="L154" s="48">
        <f>SUMIF('1. Data'!C:C,D154,'1. Data'!E:E)</f>
        <v>200</v>
      </c>
      <c r="M154" s="48">
        <f>SUMIF($D$2:D153,$D154,$F$2:F153)</f>
        <v>4</v>
      </c>
      <c r="N154" s="48">
        <f t="shared" si="36"/>
        <v>0.72379177015850249</v>
      </c>
      <c r="O154" s="48">
        <f>SUMIF('1. Data'!C:C,$D154,'1. Data'!F:F)</f>
        <v>226</v>
      </c>
      <c r="P154" s="48">
        <f>SUMIF($D$2:D153,$D154,$G$2:G153)</f>
        <v>5</v>
      </c>
      <c r="Q154" s="48">
        <f t="shared" si="37"/>
        <v>1.0577099236641223</v>
      </c>
      <c r="R154" s="48">
        <f>COUNTIF('1. Data'!D:D,$E154)</f>
        <v>170</v>
      </c>
      <c r="S154" s="48">
        <f>COUNTIF($E$2:E153,$E153)</f>
        <v>9</v>
      </c>
      <c r="T154" s="48">
        <f>SUMIF('1. Data'!D:D,E154,'1. Data'!F:F)</f>
        <v>224</v>
      </c>
      <c r="U154" s="48">
        <f>SUMIF($E$2:E153,$E154,$G$2:G153)</f>
        <v>6</v>
      </c>
      <c r="V154" s="48">
        <f t="shared" si="39"/>
        <v>1.0295974371201462</v>
      </c>
      <c r="W154" s="48">
        <f>SUMIF('1. Data'!D:D,$E154,'1. Data'!E:E)</f>
        <v>316</v>
      </c>
      <c r="X154" s="48">
        <f>SUMIF($E$2:E153,E154,$F$2:F153)</f>
        <v>10</v>
      </c>
      <c r="Y154" s="48">
        <f t="shared" si="40"/>
        <v>1.1308007582304351</v>
      </c>
      <c r="Z154" s="92">
        <f>AVERAGE('1. Data'!E:E,$F$2:F153)</f>
        <v>1.6105658198614319</v>
      </c>
      <c r="AA154" s="92">
        <f>IF(ISERROR(AVERAGE('1. Data'!F:F,$G$2:G153)),0,AVERAGE('1. Data'!F:F,$G$2:G153))</f>
        <v>1.2479792147806004</v>
      </c>
      <c r="AB154" s="48">
        <f t="shared" si="41"/>
        <v>1.3181905981657642</v>
      </c>
      <c r="AC154" s="48">
        <f t="shared" si="42"/>
        <v>1.359068616998593</v>
      </c>
      <c r="AD154" s="48">
        <f t="shared" si="45"/>
        <v>0.26761909462688849</v>
      </c>
      <c r="AE154" s="48">
        <f t="shared" si="44"/>
        <v>0.35277297442679845</v>
      </c>
      <c r="AF154" s="48">
        <f t="shared" si="44"/>
        <v>0.23251100908818867</v>
      </c>
      <c r="AG154" s="48">
        <f t="shared" si="44"/>
        <v>0.10216460871669493</v>
      </c>
      <c r="AH154" s="48">
        <f t="shared" si="44"/>
        <v>3.3668106668907842E-2</v>
      </c>
      <c r="AI154" s="48">
        <f t="shared" si="44"/>
        <v>8.8761963337992689E-3</v>
      </c>
      <c r="AJ154" s="48">
        <f t="shared" si="44"/>
        <v>1.9500864257812687E-3</v>
      </c>
      <c r="AK154" s="48">
        <f t="shared" si="44"/>
        <v>3.6722651315365082E-4</v>
      </c>
      <c r="AL154" s="48">
        <f t="shared" si="44"/>
        <v>6.0509317129542251E-5</v>
      </c>
      <c r="AM154" s="48">
        <f t="shared" si="44"/>
        <v>8.8625347712881321E-6</v>
      </c>
      <c r="AN154" s="48">
        <f t="shared" si="44"/>
        <v>1.1682510011429202E-6</v>
      </c>
      <c r="AO154" s="48">
        <f t="shared" si="31"/>
        <v>0.25689993779622122</v>
      </c>
      <c r="AP154" s="48">
        <f t="shared" si="43"/>
        <v>0.34914464316773497</v>
      </c>
      <c r="AQ154" s="48">
        <f t="shared" si="43"/>
        <v>0.23725576366122048</v>
      </c>
      <c r="AR154" s="48">
        <f t="shared" si="43"/>
        <v>0.10748228753133333</v>
      </c>
      <c r="AS154" s="48">
        <f t="shared" si="43"/>
        <v>3.6518950966763566E-2</v>
      </c>
      <c r="AT154" s="48">
        <f t="shared" si="43"/>
        <v>9.9263520369277589E-3</v>
      </c>
      <c r="AU154" s="48">
        <f t="shared" si="43"/>
        <v>2.248432255778096E-3</v>
      </c>
      <c r="AV154" s="48">
        <f t="shared" si="43"/>
        <v>4.3653910232505257E-4</v>
      </c>
      <c r="AW154" s="48">
        <f t="shared" si="43"/>
        <v>7.4160824257839427E-5</v>
      </c>
      <c r="AX154" s="48">
        <f t="shared" si="43"/>
        <v>1.119884987328638E-5</v>
      </c>
      <c r="AY154" s="48">
        <f t="shared" si="43"/>
        <v>1.5220005409262206E-6</v>
      </c>
    </row>
    <row r="155" spans="1:51">
      <c r="A155" s="48">
        <v>154</v>
      </c>
      <c r="B155" s="48">
        <f t="shared" si="38"/>
        <v>156</v>
      </c>
      <c r="C155" s="93">
        <v>44568</v>
      </c>
      <c r="D155" t="s">
        <v>6</v>
      </c>
      <c r="E155" t="s">
        <v>22</v>
      </c>
      <c r="F155" s="48">
        <f>HLOOKUP(MAX($AD155:$AN155),$AD155:$AN$310,$B155,FALSE)</f>
        <v>2</v>
      </c>
      <c r="G155" s="48">
        <f>HLOOKUP(MAX($AN155:$AY155),$AN155:$AY$310,$B155,FALSE)</f>
        <v>0</v>
      </c>
      <c r="H155" s="48">
        <f t="shared" si="34"/>
        <v>3</v>
      </c>
      <c r="I155" s="48">
        <f t="shared" si="35"/>
        <v>0</v>
      </c>
      <c r="J155" s="48">
        <f>COUNTIF('1. Data'!C:C,$D155)</f>
        <v>183</v>
      </c>
      <c r="K155" s="48">
        <f>COUNTIF($D$2:D154,$D154)</f>
        <v>9</v>
      </c>
      <c r="L155" s="48">
        <f>SUMIF('1. Data'!C:C,D155,'1. Data'!E:E)</f>
        <v>528</v>
      </c>
      <c r="M155" s="48">
        <f>SUMIF($D$2:D154,$D155,$F$2:F154)</f>
        <v>21</v>
      </c>
      <c r="N155" s="48">
        <f t="shared" si="36"/>
        <v>1.775579637096774</v>
      </c>
      <c r="O155" s="48">
        <f>SUMIF('1. Data'!C:C,$D155,'1. Data'!F:F)</f>
        <v>132</v>
      </c>
      <c r="P155" s="48">
        <f>SUMIF($D$2:D154,$D155,$G$2:G154)</f>
        <v>0</v>
      </c>
      <c r="Q155" s="48">
        <f t="shared" si="37"/>
        <v>0.55092217853839043</v>
      </c>
      <c r="R155" s="48">
        <f>COUNTIF('1. Data'!D:D,$E155)</f>
        <v>186</v>
      </c>
      <c r="S155" s="48">
        <f>COUNTIF($E$2:E154,$E154)</f>
        <v>8</v>
      </c>
      <c r="T155" s="48">
        <f>SUMIF('1. Data'!D:D,E155,'1. Data'!F:F)</f>
        <v>222</v>
      </c>
      <c r="U155" s="48">
        <f>SUMIF($E$2:E154,$E155,$G$2:G154)</f>
        <v>7</v>
      </c>
      <c r="V155" s="48">
        <f t="shared" si="39"/>
        <v>0.94591324375101338</v>
      </c>
      <c r="W155" s="48">
        <f>SUMIF('1. Data'!D:D,$E155,'1. Data'!E:E)</f>
        <v>299</v>
      </c>
      <c r="X155" s="48">
        <f>SUMIF($E$2:E154,E155,$F$2:F154)</f>
        <v>8</v>
      </c>
      <c r="Y155" s="48">
        <f t="shared" si="40"/>
        <v>0.98266544728965732</v>
      </c>
      <c r="Z155" s="92">
        <f>AVERAGE('1. Data'!E:E,$F$2:F154)</f>
        <v>1.6103896103896105</v>
      </c>
      <c r="AA155" s="92">
        <f>IF(ISERROR(AVERAGE('1. Data'!F:F,$G$2:G154)),0,AVERAGE('1. Data'!F:F,$G$2:G154))</f>
        <v>1.2479076479076479</v>
      </c>
      <c r="AB155" s="48">
        <f t="shared" si="41"/>
        <v>2.8098090133438638</v>
      </c>
      <c r="AC155" s="48">
        <f t="shared" si="42"/>
        <v>0.65031535507882177</v>
      </c>
      <c r="AD155" s="48">
        <f t="shared" si="45"/>
        <v>6.0216491840638903E-2</v>
      </c>
      <c r="AE155" s="48">
        <f t="shared" si="44"/>
        <v>0.16919684152577441</v>
      </c>
      <c r="AF155" s="48">
        <f t="shared" si="44"/>
        <v>0.2377054051742172</v>
      </c>
      <c r="AG155" s="48">
        <f t="shared" si="44"/>
        <v>0.22263559665969018</v>
      </c>
      <c r="AH155" s="48">
        <f t="shared" si="44"/>
        <v>0.15639087654639663</v>
      </c>
      <c r="AI155" s="48">
        <f t="shared" si="44"/>
        <v>8.7885698904962561E-2</v>
      </c>
      <c r="AJ155" s="48">
        <f t="shared" si="44"/>
        <v>4.1157004821198134E-2</v>
      </c>
      <c r="AK155" s="48">
        <f t="shared" si="44"/>
        <v>1.6520474729834179E-2</v>
      </c>
      <c r="AL155" s="48">
        <f t="shared" si="44"/>
        <v>5.8024223500759489E-3</v>
      </c>
      <c r="AM155" s="48">
        <f t="shared" si="44"/>
        <v>1.8115220687190321E-3</v>
      </c>
      <c r="AN155" s="48">
        <f t="shared" si="44"/>
        <v>5.0900310365580524E-4</v>
      </c>
      <c r="AO155" s="48">
        <f t="shared" si="31"/>
        <v>0.52188117292962821</v>
      </c>
      <c r="AP155" s="48">
        <f t="shared" si="43"/>
        <v>0.33938734028268319</v>
      </c>
      <c r="AQ155" s="48">
        <f t="shared" si="43"/>
        <v>0.110354399352595</v>
      </c>
      <c r="AR155" s="48">
        <f t="shared" si="43"/>
        <v>2.392172013316431E-2</v>
      </c>
      <c r="AS155" s="48">
        <f t="shared" si="43"/>
        <v>3.8891654806237357E-3</v>
      </c>
      <c r="AT155" s="48">
        <f t="shared" si="43"/>
        <v>5.0583680609842441E-4</v>
      </c>
      <c r="AU155" s="48">
        <f t="shared" si="43"/>
        <v>5.4825573694972304E-5</v>
      </c>
      <c r="AV155" s="48">
        <f t="shared" si="43"/>
        <v>5.0934160606922974E-6</v>
      </c>
      <c r="AW155" s="48">
        <f t="shared" si="43"/>
        <v>4.1404083425915902E-7</v>
      </c>
      <c r="AX155" s="48">
        <f t="shared" si="43"/>
        <v>2.9917456905375209E-8</v>
      </c>
      <c r="AY155" s="48">
        <f t="shared" si="43"/>
        <v>1.9455781610474413E-9</v>
      </c>
    </row>
    <row r="156" spans="1:51">
      <c r="A156" s="48">
        <v>155</v>
      </c>
      <c r="B156" s="48">
        <f t="shared" si="38"/>
        <v>155</v>
      </c>
      <c r="C156" s="93">
        <v>44569</v>
      </c>
      <c r="D156" t="s">
        <v>35</v>
      </c>
      <c r="E156" t="s">
        <v>25</v>
      </c>
      <c r="F156" s="48">
        <f>HLOOKUP(MAX($AD156:$AN156),$AD156:$AN$310,$B156,FALSE)</f>
        <v>1</v>
      </c>
      <c r="G156" s="48">
        <f>HLOOKUP(MAX($AN156:$AY156),$AN156:$AY$310,$B156,FALSE)</f>
        <v>0</v>
      </c>
      <c r="H156" s="48">
        <f t="shared" si="34"/>
        <v>3</v>
      </c>
      <c r="I156" s="48">
        <f t="shared" si="35"/>
        <v>0</v>
      </c>
      <c r="J156" s="48">
        <f>COUNTIF('1. Data'!C:C,$D156)</f>
        <v>47</v>
      </c>
      <c r="K156" s="48">
        <f>COUNTIF($D$2:D155,$D155)</f>
        <v>10</v>
      </c>
      <c r="L156" s="48">
        <f>SUMIF('1. Data'!C:C,D156,'1. Data'!E:E)</f>
        <v>94</v>
      </c>
      <c r="M156" s="48">
        <f>SUMIF($D$2:D155,$D156,$F$2:F155)</f>
        <v>10</v>
      </c>
      <c r="N156" s="48">
        <f t="shared" si="36"/>
        <v>1.1329146944753499</v>
      </c>
      <c r="O156" s="48">
        <f>SUMIF('1. Data'!C:C,$D156,'1. Data'!F:F)</f>
        <v>49</v>
      </c>
      <c r="P156" s="48">
        <f>SUMIF($D$2:D155,$D156,$G$2:G155)</f>
        <v>4</v>
      </c>
      <c r="Q156" s="48">
        <f t="shared" si="37"/>
        <v>0.74532190791502351</v>
      </c>
      <c r="R156" s="48">
        <f>COUNTIF('1. Data'!D:D,$E156)</f>
        <v>170</v>
      </c>
      <c r="S156" s="48">
        <f>COUNTIF($E$2:E155,$E155)</f>
        <v>10</v>
      </c>
      <c r="T156" s="48">
        <f>SUMIF('1. Data'!D:D,E156,'1. Data'!F:F)</f>
        <v>194</v>
      </c>
      <c r="U156" s="48">
        <f>SUMIF($E$2:E155,$E156,$G$2:G155)</f>
        <v>6</v>
      </c>
      <c r="V156" s="48">
        <f t="shared" si="39"/>
        <v>0.89063624216260673</v>
      </c>
      <c r="W156" s="48">
        <f>SUMIF('1. Data'!D:D,$E156,'1. Data'!E:E)</f>
        <v>284</v>
      </c>
      <c r="X156" s="48">
        <f>SUMIF($E$2:E155,E156,$F$2:F155)</f>
        <v>9</v>
      </c>
      <c r="Y156" s="48">
        <f t="shared" si="40"/>
        <v>1.0107269397667105</v>
      </c>
      <c r="Z156" s="92">
        <f>AVERAGE('1. Data'!E:E,$F$2:F155)</f>
        <v>1.6105020196191575</v>
      </c>
      <c r="AA156" s="92">
        <f>IF(ISERROR(AVERAGE('1. Data'!F:F,$G$2:G155)),0,AVERAGE('1. Data'!F:F,$G$2:G155))</f>
        <v>1.2475476053087131</v>
      </c>
      <c r="AB156" s="48">
        <f t="shared" si="41"/>
        <v>1.8441333637848749</v>
      </c>
      <c r="AC156" s="48">
        <f t="shared" si="42"/>
        <v>0.82813545323891502</v>
      </c>
      <c r="AD156" s="48">
        <f t="shared" si="45"/>
        <v>0.15816233071590094</v>
      </c>
      <c r="AE156" s="48">
        <f t="shared" si="44"/>
        <v>0.29167243096717027</v>
      </c>
      <c r="AF156" s="48">
        <f t="shared" si="44"/>
        <v>0.26894143062139975</v>
      </c>
      <c r="AG156" s="48">
        <f t="shared" si="44"/>
        <v>0.16532128837098617</v>
      </c>
      <c r="AH156" s="48">
        <f t="shared" si="44"/>
        <v>7.6218625907209042E-2</v>
      </c>
      <c r="AI156" s="48">
        <f t="shared" si="44"/>
        <v>2.8111462195464454E-2</v>
      </c>
      <c r="AJ156" s="48">
        <f t="shared" si="44"/>
        <v>8.6402142232388686E-3</v>
      </c>
      <c r="AK156" s="48">
        <f t="shared" si="44"/>
        <v>2.2762439027604895E-3</v>
      </c>
      <c r="AL156" s="48">
        <f t="shared" si="44"/>
        <v>5.247121656490639E-4</v>
      </c>
      <c r="AM156" s="48">
        <f t="shared" si="44"/>
        <v>1.0751546789525035E-4</v>
      </c>
      <c r="AN156" s="48">
        <f t="shared" si="44"/>
        <v>1.9827286146857289E-5</v>
      </c>
      <c r="AO156" s="48">
        <f t="shared" si="31"/>
        <v>0.43686307904755073</v>
      </c>
      <c r="AP156" s="48">
        <f t="shared" si="43"/>
        <v>0.36178180397039134</v>
      </c>
      <c r="AQ156" s="48">
        <f t="shared" si="43"/>
        <v>0.14980216910230618</v>
      </c>
      <c r="AR156" s="48">
        <f t="shared" si="43"/>
        <v>4.135216240190364E-2</v>
      </c>
      <c r="AS156" s="48">
        <f t="shared" si="43"/>
        <v>8.5612979382774217E-3</v>
      </c>
      <c r="AT156" s="48">
        <f t="shared" si="43"/>
        <v>1.4179828696857524E-3</v>
      </c>
      <c r="AU156" s="48">
        <f t="shared" si="43"/>
        <v>1.9571364774537126E-4</v>
      </c>
      <c r="AV156" s="48">
        <f t="shared" si="43"/>
        <v>2.3153915768664947E-5</v>
      </c>
      <c r="AW156" s="48">
        <f t="shared" si="43"/>
        <v>2.3968223161673671E-6</v>
      </c>
      <c r="AX156" s="48">
        <f t="shared" si="43"/>
        <v>2.2054372612582347E-7</v>
      </c>
      <c r="AY156" s="48">
        <f t="shared" si="43"/>
        <v>1.8264007859420771E-8</v>
      </c>
    </row>
    <row r="157" spans="1:51">
      <c r="A157" s="48">
        <v>156</v>
      </c>
      <c r="B157" s="48">
        <f t="shared" si="38"/>
        <v>154</v>
      </c>
      <c r="C157" s="93">
        <v>44569</v>
      </c>
      <c r="D157" t="s">
        <v>12</v>
      </c>
      <c r="E157" t="s">
        <v>42</v>
      </c>
      <c r="F157" s="48">
        <f>HLOOKUP(MAX($AD157:$AN157),$AD157:$AN$310,$B157,FALSE)</f>
        <v>0</v>
      </c>
      <c r="G157" s="48">
        <f>HLOOKUP(MAX($AN157:$AY157),$AN157:$AY$310,$B157,FALSE)</f>
        <v>0</v>
      </c>
      <c r="H157" s="48">
        <f t="shared" si="34"/>
        <v>1</v>
      </c>
      <c r="I157" s="48">
        <f t="shared" si="35"/>
        <v>1</v>
      </c>
      <c r="J157" s="48">
        <f>COUNTIF('1. Data'!C:C,$D157)</f>
        <v>186</v>
      </c>
      <c r="K157" s="48">
        <f>COUNTIF($D$2:D156,$D156)</f>
        <v>10</v>
      </c>
      <c r="L157" s="48">
        <f>SUMIF('1. Data'!C:C,D157,'1. Data'!E:E)</f>
        <v>358</v>
      </c>
      <c r="M157" s="48">
        <f>SUMIF($D$2:D156,$D157,$F$2:F156)</f>
        <v>9</v>
      </c>
      <c r="N157" s="48">
        <f t="shared" si="36"/>
        <v>1.1627763948137018</v>
      </c>
      <c r="O157" s="48">
        <f>SUMIF('1. Data'!C:C,$D157,'1. Data'!F:F)</f>
        <v>224</v>
      </c>
      <c r="P157" s="48">
        <f>SUMIF($D$2:D156,$D157,$G$2:G156)</f>
        <v>6</v>
      </c>
      <c r="Q157" s="48">
        <f t="shared" si="37"/>
        <v>0.9408923143725576</v>
      </c>
      <c r="R157" s="48">
        <f>COUNTIF('1. Data'!D:D,$E157)</f>
        <v>0</v>
      </c>
      <c r="S157" s="48">
        <f>COUNTIF($E$2:E156,$E156)</f>
        <v>9</v>
      </c>
      <c r="T157" s="48">
        <f>SUMIF('1. Data'!D:D,E157,'1. Data'!F:F)</f>
        <v>0</v>
      </c>
      <c r="U157" s="48">
        <f>SUMIF($E$2:E156,$E157,$G$2:G156)</f>
        <v>0</v>
      </c>
      <c r="V157" s="48">
        <f t="shared" si="39"/>
        <v>0</v>
      </c>
      <c r="W157" s="48">
        <f>SUMIF('1. Data'!D:D,$E157,'1. Data'!E:E)</f>
        <v>0</v>
      </c>
      <c r="X157" s="48">
        <f>SUMIF($E$2:E156,E157,$F$2:F156)</f>
        <v>0</v>
      </c>
      <c r="Y157" s="48">
        <f t="shared" si="40"/>
        <v>0</v>
      </c>
      <c r="Z157" s="92">
        <f>AVERAGE('1. Data'!E:E,$F$2:F156)</f>
        <v>1.6103259301990194</v>
      </c>
      <c r="AA157" s="92">
        <f>IF(ISERROR(AVERAGE('1. Data'!F:F,$G$2:G156)),0,AVERAGE('1. Data'!F:F,$G$2:G156))</f>
        <v>1.2471877704066916</v>
      </c>
      <c r="AB157" s="48">
        <f t="shared" si="41"/>
        <v>0</v>
      </c>
      <c r="AC157" s="48">
        <f t="shared" si="42"/>
        <v>0</v>
      </c>
      <c r="AD157" s="48">
        <f t="shared" si="45"/>
        <v>1</v>
      </c>
      <c r="AE157" s="48">
        <f t="shared" si="44"/>
        <v>0</v>
      </c>
      <c r="AF157" s="48">
        <f t="shared" si="44"/>
        <v>0</v>
      </c>
      <c r="AG157" s="48">
        <f t="shared" si="44"/>
        <v>0</v>
      </c>
      <c r="AH157" s="48">
        <f t="shared" si="44"/>
        <v>0</v>
      </c>
      <c r="AI157" s="48">
        <f t="shared" si="44"/>
        <v>0</v>
      </c>
      <c r="AJ157" s="48">
        <f t="shared" si="44"/>
        <v>0</v>
      </c>
      <c r="AK157" s="48">
        <f t="shared" si="44"/>
        <v>0</v>
      </c>
      <c r="AL157" s="48">
        <f t="shared" si="44"/>
        <v>0</v>
      </c>
      <c r="AM157" s="48">
        <f t="shared" si="44"/>
        <v>0</v>
      </c>
      <c r="AN157" s="48">
        <f t="shared" si="44"/>
        <v>0</v>
      </c>
      <c r="AO157" s="48">
        <f t="shared" si="31"/>
        <v>1</v>
      </c>
      <c r="AP157" s="48">
        <f t="shared" si="43"/>
        <v>0</v>
      </c>
      <c r="AQ157" s="48">
        <f t="shared" si="43"/>
        <v>0</v>
      </c>
      <c r="AR157" s="48">
        <f t="shared" si="43"/>
        <v>0</v>
      </c>
      <c r="AS157" s="48">
        <f t="shared" si="43"/>
        <v>0</v>
      </c>
      <c r="AT157" s="48">
        <f t="shared" si="43"/>
        <v>0</v>
      </c>
      <c r="AU157" s="48">
        <f t="shared" si="43"/>
        <v>0</v>
      </c>
      <c r="AV157" s="48">
        <f t="shared" si="43"/>
        <v>0</v>
      </c>
      <c r="AW157" s="48">
        <f t="shared" si="43"/>
        <v>0</v>
      </c>
      <c r="AX157" s="48">
        <f t="shared" si="43"/>
        <v>0</v>
      </c>
      <c r="AY157" s="48">
        <f t="shared" si="43"/>
        <v>0</v>
      </c>
    </row>
    <row r="158" spans="1:51">
      <c r="A158" s="48">
        <v>157</v>
      </c>
      <c r="B158" s="48">
        <f t="shared" si="38"/>
        <v>153</v>
      </c>
      <c r="C158" s="93">
        <v>44569</v>
      </c>
      <c r="D158" t="s">
        <v>26</v>
      </c>
      <c r="E158" t="s">
        <v>18</v>
      </c>
      <c r="F158" s="48">
        <f>HLOOKUP(MAX($AD158:$AN158),$AD158:$AN$310,$B158,FALSE)</f>
        <v>1</v>
      </c>
      <c r="G158" s="48">
        <f>HLOOKUP(MAX($AN158:$AY158),$AN158:$AY$310,$B158,FALSE)</f>
        <v>0</v>
      </c>
      <c r="H158" s="48">
        <f t="shared" si="34"/>
        <v>3</v>
      </c>
      <c r="I158" s="48">
        <f t="shared" si="35"/>
        <v>0</v>
      </c>
      <c r="J158" s="48">
        <f>COUNTIF('1. Data'!C:C,$D158)</f>
        <v>152</v>
      </c>
      <c r="K158" s="48">
        <f>COUNTIF($D$2:D157,$D157)</f>
        <v>9</v>
      </c>
      <c r="L158" s="48">
        <f>SUMIF('1. Data'!C:C,D158,'1. Data'!E:E)</f>
        <v>205</v>
      </c>
      <c r="M158" s="48">
        <f>SUMIF($D$2:D157,$D158,$F$2:F157)</f>
        <v>8</v>
      </c>
      <c r="N158" s="48">
        <f t="shared" si="36"/>
        <v>0.82179820506573298</v>
      </c>
      <c r="O158" s="48">
        <f>SUMIF('1. Data'!C:C,$D158,'1. Data'!F:F)</f>
        <v>205</v>
      </c>
      <c r="P158" s="48">
        <f>SUMIF($D$2:D157,$D158,$G$2:G157)</f>
        <v>7</v>
      </c>
      <c r="Q158" s="48">
        <f t="shared" si="37"/>
        <v>1.0560959773846395</v>
      </c>
      <c r="R158" s="48">
        <f>COUNTIF('1. Data'!D:D,$E158)</f>
        <v>17</v>
      </c>
      <c r="S158" s="48">
        <f>COUNTIF($E$2:E157,$E157)</f>
        <v>9</v>
      </c>
      <c r="T158" s="48">
        <f>SUMIF('1. Data'!D:D,E158,'1. Data'!F:F)</f>
        <v>13</v>
      </c>
      <c r="U158" s="48">
        <f>SUMIF($E$2:E157,$E158,$G$2:G157)</f>
        <v>1</v>
      </c>
      <c r="V158" s="48">
        <f t="shared" si="39"/>
        <v>0.4318650821888565</v>
      </c>
      <c r="W158" s="48">
        <f>SUMIF('1. Data'!D:D,$E158,'1. Data'!E:E)</f>
        <v>30</v>
      </c>
      <c r="X158" s="48">
        <f>SUMIF($E$2:E157,E158,$F$2:F157)</f>
        <v>7</v>
      </c>
      <c r="Y158" s="48">
        <f t="shared" si="40"/>
        <v>0.88397470342661111</v>
      </c>
      <c r="Z158" s="92">
        <f>AVERAGE('1. Data'!E:E,$F$2:F157)</f>
        <v>1.6098615916955017</v>
      </c>
      <c r="AA158" s="92">
        <f>IF(ISERROR(AVERAGE('1. Data'!F:F,$G$2:G157)),0,AVERAGE('1. Data'!F:F,$G$2:G157))</f>
        <v>1.2468281430219146</v>
      </c>
      <c r="AB158" s="48">
        <f t="shared" si="41"/>
        <v>1.1694820610550818</v>
      </c>
      <c r="AC158" s="48">
        <f t="shared" si="42"/>
        <v>0.56866706474557516</v>
      </c>
      <c r="AD158" s="48">
        <f t="shared" si="45"/>
        <v>0.310527734028404</v>
      </c>
      <c r="AE158" s="48">
        <f t="shared" si="44"/>
        <v>0.36315661440630215</v>
      </c>
      <c r="AF158" s="48">
        <f t="shared" si="44"/>
        <v>0.21235257295083396</v>
      </c>
      <c r="AG158" s="48">
        <f t="shared" si="44"/>
        <v>8.2780841561630306E-2</v>
      </c>
      <c r="AH158" s="48">
        <f t="shared" si="44"/>
        <v>2.4202677301342398E-2</v>
      </c>
      <c r="AI158" s="48">
        <f t="shared" si="44"/>
        <v>5.6609193866849856E-3</v>
      </c>
      <c r="AJ158" s="48">
        <f t="shared" si="44"/>
        <v>1.1033906119678391E-3</v>
      </c>
      <c r="AK158" s="48">
        <f t="shared" si="44"/>
        <v>1.8434221814756817E-4</v>
      </c>
      <c r="AL158" s="48">
        <f t="shared" si="44"/>
        <v>2.6948114652335413E-5</v>
      </c>
      <c r="AM158" s="48">
        <f t="shared" si="44"/>
        <v>3.501704073906873E-6</v>
      </c>
      <c r="AN158" s="48">
        <f t="shared" si="44"/>
        <v>4.0951800975575944E-7</v>
      </c>
      <c r="AO158" s="48">
        <f t="shared" si="31"/>
        <v>0.56627975010650422</v>
      </c>
      <c r="AP158" s="48">
        <f t="shared" si="43"/>
        <v>0.32202464331792358</v>
      </c>
      <c r="AQ158" s="48">
        <f t="shared" si="43"/>
        <v>9.1562404345672185E-2</v>
      </c>
      <c r="AR158" s="48">
        <f t="shared" si="43"/>
        <v>1.7356174573433632E-2</v>
      </c>
      <c r="AS158" s="48">
        <f t="shared" si="43"/>
        <v>2.4674712124715722E-3</v>
      </c>
      <c r="AT158" s="48">
        <f t="shared" si="43"/>
        <v>2.8063392234808286E-4</v>
      </c>
      <c r="AU158" s="48">
        <f t="shared" si="43"/>
        <v>2.659787814828699E-5</v>
      </c>
      <c r="AV158" s="48">
        <f t="shared" si="43"/>
        <v>2.1607624707209806E-6</v>
      </c>
      <c r="AW158" s="48">
        <f t="shared" si="43"/>
        <v>1.5359430647966149E-7</v>
      </c>
      <c r="AX158" s="48">
        <f t="shared" si="43"/>
        <v>9.704891491935717E-9</v>
      </c>
      <c r="AY158" s="48">
        <f t="shared" si="43"/>
        <v>5.5188521583933813E-10</v>
      </c>
    </row>
    <row r="159" spans="1:51">
      <c r="A159" s="48">
        <v>158</v>
      </c>
      <c r="B159" s="48">
        <f t="shared" si="38"/>
        <v>152</v>
      </c>
      <c r="C159" s="93">
        <v>44569</v>
      </c>
      <c r="D159" t="s">
        <v>17</v>
      </c>
      <c r="E159" t="s">
        <v>28</v>
      </c>
      <c r="F159" s="48">
        <f>HLOOKUP(MAX($AD159:$AN159),$AD159:$AN$310,$B159,FALSE)</f>
        <v>1</v>
      </c>
      <c r="G159" s="48">
        <f>HLOOKUP(MAX($AN159:$AY159),$AN159:$AY$310,$B159,FALSE)</f>
        <v>0</v>
      </c>
      <c r="H159" s="48">
        <f t="shared" si="34"/>
        <v>3</v>
      </c>
      <c r="I159" s="48">
        <f t="shared" si="35"/>
        <v>0</v>
      </c>
      <c r="J159" s="48">
        <f>COUNTIF('1. Data'!C:C,$D159)</f>
        <v>186</v>
      </c>
      <c r="K159" s="48">
        <f>COUNTIF($D$2:D158,$D158)</f>
        <v>9</v>
      </c>
      <c r="L159" s="48">
        <f>SUMIF('1. Data'!C:C,D159,'1. Data'!E:E)</f>
        <v>321</v>
      </c>
      <c r="M159" s="48">
        <f>SUMIF($D$2:D158,$D159,$F$2:F158)</f>
        <v>7</v>
      </c>
      <c r="N159" s="48">
        <f t="shared" si="36"/>
        <v>1.0449562853574315</v>
      </c>
      <c r="O159" s="48">
        <f>SUMIF('1. Data'!C:C,$D159,'1. Data'!F:F)</f>
        <v>236</v>
      </c>
      <c r="P159" s="48">
        <f>SUMIF($D$2:D158,$D159,$G$2:G158)</f>
        <v>7</v>
      </c>
      <c r="Q159" s="48">
        <f t="shared" si="37"/>
        <v>0.99974738490002135</v>
      </c>
      <c r="R159" s="48">
        <f>COUNTIF('1. Data'!D:D,$E159)</f>
        <v>136</v>
      </c>
      <c r="S159" s="48">
        <f>COUNTIF($E$2:E158,$E158)</f>
        <v>9</v>
      </c>
      <c r="T159" s="48">
        <f>SUMIF('1. Data'!D:D,E159,'1. Data'!F:F)</f>
        <v>138</v>
      </c>
      <c r="U159" s="48">
        <f>SUMIF($E$2:E158,$E159,$G$2:G158)</f>
        <v>6</v>
      </c>
      <c r="V159" s="48">
        <f t="shared" si="39"/>
        <v>0.79673354811955721</v>
      </c>
      <c r="W159" s="48">
        <f>SUMIF('1. Data'!D:D,$E159,'1. Data'!E:E)</f>
        <v>217</v>
      </c>
      <c r="X159" s="48">
        <f>SUMIF($E$2:E158,E159,$F$2:F158)</f>
        <v>8</v>
      </c>
      <c r="Y159" s="48">
        <f t="shared" si="40"/>
        <v>0.96399194743602412</v>
      </c>
      <c r="Z159" s="92">
        <f>AVERAGE('1. Data'!E:E,$F$2:F158)</f>
        <v>1.609685788411646</v>
      </c>
      <c r="AA159" s="92">
        <f>IF(ISERROR(AVERAGE('1. Data'!F:F,$G$2:G158)),0,AVERAGE('1. Data'!F:F,$G$2:G158))</f>
        <v>1.2464687229749207</v>
      </c>
      <c r="AB159" s="48">
        <f t="shared" si="41"/>
        <v>1.6214838910718763</v>
      </c>
      <c r="AC159" s="48">
        <f t="shared" si="42"/>
        <v>0.99285257534898674</v>
      </c>
      <c r="AD159" s="48">
        <f t="shared" si="45"/>
        <v>0.19760525674298829</v>
      </c>
      <c r="AE159" s="48">
        <f t="shared" si="44"/>
        <v>0.32041374059987776</v>
      </c>
      <c r="AF159" s="48">
        <f t="shared" si="44"/>
        <v>0.25977285943039236</v>
      </c>
      <c r="AG159" s="48">
        <f t="shared" si="44"/>
        <v>0.14040583563468673</v>
      </c>
      <c r="AH159" s="48">
        <f t="shared" si="44"/>
        <v>5.691645017353255E-2</v>
      </c>
      <c r="AI159" s="48">
        <f t="shared" si="44"/>
        <v>1.8457821418675614E-2</v>
      </c>
      <c r="AJ159" s="48">
        <f t="shared" si="44"/>
        <v>4.9881766824439941E-3</v>
      </c>
      <c r="AK159" s="48">
        <f t="shared" si="44"/>
        <v>1.1554640194861843E-3</v>
      </c>
      <c r="AL159" s="48">
        <f t="shared" si="44"/>
        <v>2.3419578678875126E-4</v>
      </c>
      <c r="AM159" s="48">
        <f t="shared" si="44"/>
        <v>4.2193855070540375E-5</v>
      </c>
      <c r="AN159" s="48">
        <f t="shared" si="44"/>
        <v>6.8416656299102756E-6</v>
      </c>
      <c r="AO159" s="48">
        <f t="shared" si="31"/>
        <v>0.37051825087084694</v>
      </c>
      <c r="AP159" s="48">
        <f t="shared" si="43"/>
        <v>0.36786999959092226</v>
      </c>
      <c r="AQ159" s="48">
        <f t="shared" si="43"/>
        <v>0.18262033824373894</v>
      </c>
      <c r="AR159" s="48">
        <f t="shared" si="43"/>
        <v>6.0438357712133094E-2</v>
      </c>
      <c r="AS159" s="48">
        <f t="shared" si="43"/>
        <v>1.5001594776088657E-2</v>
      </c>
      <c r="AT159" s="48">
        <f t="shared" si="43"/>
        <v>2.9788744015563067E-3</v>
      </c>
      <c r="AU159" s="48">
        <f t="shared" si="43"/>
        <v>4.9293052020439165E-4</v>
      </c>
      <c r="AV159" s="48">
        <f t="shared" si="43"/>
        <v>6.9915333779006669E-5</v>
      </c>
      <c r="AW159" s="48">
        <f t="shared" si="43"/>
        <v>8.6769523998588168E-6</v>
      </c>
      <c r="AX159" s="48">
        <f t="shared" si="43"/>
        <v>9.5721494848671163E-7</v>
      </c>
      <c r="AY159" s="48">
        <f t="shared" si="43"/>
        <v>9.503733267675785E-8</v>
      </c>
    </row>
    <row r="160" spans="1:51">
      <c r="A160" s="48">
        <v>159</v>
      </c>
      <c r="B160" s="48">
        <f t="shared" si="38"/>
        <v>151</v>
      </c>
      <c r="C160" s="93">
        <v>44569</v>
      </c>
      <c r="D160" t="s">
        <v>30</v>
      </c>
      <c r="E160" t="s">
        <v>23</v>
      </c>
      <c r="F160" s="48">
        <f>HLOOKUP(MAX($AD160:$AN160),$AD160:$AN$310,$B160,FALSE)</f>
        <v>0</v>
      </c>
      <c r="G160" s="48">
        <f>HLOOKUP(MAX($AN160:$AY160),$AN160:$AY$310,$B160,FALSE)</f>
        <v>1</v>
      </c>
      <c r="H160" s="48">
        <f t="shared" si="34"/>
        <v>0</v>
      </c>
      <c r="I160" s="48">
        <f t="shared" si="35"/>
        <v>3</v>
      </c>
      <c r="J160" s="48">
        <f>COUNTIF('1. Data'!C:C,$D160)</f>
        <v>17</v>
      </c>
      <c r="K160" s="48">
        <f>COUNTIF($D$2:D159,$D159)</f>
        <v>9</v>
      </c>
      <c r="L160" s="48">
        <f>SUMIF('1. Data'!C:C,D160,'1. Data'!E:E)</f>
        <v>10</v>
      </c>
      <c r="M160" s="48">
        <f>SUMIF($D$2:D159,$D160,$F$2:F159)</f>
        <v>0</v>
      </c>
      <c r="N160" s="48">
        <f t="shared" si="36"/>
        <v>0.23896425865987195</v>
      </c>
      <c r="O160" s="48">
        <f>SUMIF('1. Data'!C:C,$D160,'1. Data'!F:F)</f>
        <v>36</v>
      </c>
      <c r="P160" s="48">
        <f>SUMIF($D$2:D159,$D160,$G$2:G159)</f>
        <v>11</v>
      </c>
      <c r="Q160" s="48">
        <f t="shared" si="37"/>
        <v>1.4506688963210701</v>
      </c>
      <c r="R160" s="48">
        <f>COUNTIF('1. Data'!D:D,$E160)</f>
        <v>170</v>
      </c>
      <c r="S160" s="48">
        <f>COUNTIF($E$2:E159,$E159)</f>
        <v>10</v>
      </c>
      <c r="T160" s="48">
        <f>SUMIF('1. Data'!D:D,E160,'1. Data'!F:F)</f>
        <v>224</v>
      </c>
      <c r="U160" s="48">
        <f>SUMIF($E$2:E159,$E160,$G$2:G159)</f>
        <v>7</v>
      </c>
      <c r="V160" s="48">
        <f t="shared" si="39"/>
        <v>1.0298720320690717</v>
      </c>
      <c r="W160" s="48">
        <f>SUMIF('1. Data'!D:D,$E160,'1. Data'!E:E)</f>
        <v>316</v>
      </c>
      <c r="X160" s="48">
        <f>SUMIF($E$2:E159,E160,$F$2:F159)</f>
        <v>11</v>
      </c>
      <c r="Y160" s="48">
        <f t="shared" si="40"/>
        <v>1.1287078484034616</v>
      </c>
      <c r="Z160" s="92">
        <f>AVERAGE('1. Data'!E:E,$F$2:F159)</f>
        <v>1.6095100864553313</v>
      </c>
      <c r="AA160" s="92">
        <f>IF(ISERROR(AVERAGE('1. Data'!F:F,$G$2:G159)),0,AVERAGE('1. Data'!F:F,$G$2:G159))</f>
        <v>1.2461095100864554</v>
      </c>
      <c r="AB160" s="48">
        <f t="shared" si="41"/>
        <v>0.43411840323210071</v>
      </c>
      <c r="AC160" s="48">
        <f t="shared" si="42"/>
        <v>1.8616917502787065</v>
      </c>
      <c r="AD160" s="48">
        <f t="shared" si="45"/>
        <v>0.64783554512165065</v>
      </c>
      <c r="AE160" s="48">
        <f t="shared" si="44"/>
        <v>0.28123733240520848</v>
      </c>
      <c r="AF160" s="48">
        <f t="shared" si="44"/>
        <v>6.1045150836502325E-2</v>
      </c>
      <c r="AG160" s="48">
        <f t="shared" si="44"/>
        <v>8.8336078020683755E-3</v>
      </c>
      <c r="AH160" s="48">
        <f t="shared" si="44"/>
        <v>9.5870792845313745E-4</v>
      </c>
      <c r="AI160" s="48">
        <f t="shared" si="44"/>
        <v>8.3238551013206245E-5</v>
      </c>
      <c r="AJ160" s="48">
        <f t="shared" si="44"/>
        <v>6.022564475534475E-6</v>
      </c>
      <c r="AK160" s="48">
        <f t="shared" si="44"/>
        <v>3.735008676402005E-7</v>
      </c>
      <c r="AL160" s="48">
        <f t="shared" si="44"/>
        <v>2.0267950033220934E-8</v>
      </c>
      <c r="AM160" s="48">
        <f t="shared" si="44"/>
        <v>9.7763223391220972E-10</v>
      </c>
      <c r="AN160" s="48">
        <f t="shared" si="44"/>
        <v>4.2440814433419941E-11</v>
      </c>
      <c r="AO160" s="48">
        <f t="shared" si="31"/>
        <v>0.15540949379562857</v>
      </c>
      <c r="AP160" s="48">
        <f t="shared" si="43"/>
        <v>0.28932457251431154</v>
      </c>
      <c r="AQ160" s="48">
        <f t="shared" si="43"/>
        <v>0.26931658490140364</v>
      </c>
      <c r="AR160" s="48">
        <f t="shared" si="43"/>
        <v>0.16712815477472603</v>
      </c>
      <c r="AS160" s="48">
        <f t="shared" si="43"/>
        <v>7.7785276745852561E-2</v>
      </c>
      <c r="AT160" s="48">
        <f t="shared" si="43"/>
        <v>2.8962441602179971E-2</v>
      </c>
      <c r="AU160" s="48">
        <f t="shared" si="43"/>
        <v>8.9865230997845363E-3</v>
      </c>
      <c r="AV160" s="48">
        <f t="shared" si="43"/>
        <v>2.3900194169368433E-3</v>
      </c>
      <c r="AW160" s="48">
        <f t="shared" si="43"/>
        <v>5.5618492893965527E-4</v>
      </c>
      <c r="AX160" s="48">
        <f t="shared" si="43"/>
        <v>1.150494326484783E-4</v>
      </c>
      <c r="AY160" s="48">
        <f t="shared" si="43"/>
        <v>2.141865796359176E-5</v>
      </c>
    </row>
    <row r="161" spans="1:51">
      <c r="A161" s="48">
        <v>160</v>
      </c>
      <c r="B161" s="48">
        <f t="shared" si="38"/>
        <v>150</v>
      </c>
      <c r="C161" s="93">
        <v>44569</v>
      </c>
      <c r="D161" t="s">
        <v>20</v>
      </c>
      <c r="E161" t="s">
        <v>13</v>
      </c>
      <c r="F161" s="48">
        <f>HLOOKUP(MAX($AD161:$AN161),$AD161:$AN$310,$B161,FALSE)</f>
        <v>1</v>
      </c>
      <c r="G161" s="48">
        <f>HLOOKUP(MAX($AN161:$AY161),$AN161:$AY$310,$B161,FALSE)</f>
        <v>1</v>
      </c>
      <c r="H161" s="48">
        <f t="shared" si="34"/>
        <v>1</v>
      </c>
      <c r="I161" s="48">
        <f t="shared" si="35"/>
        <v>1</v>
      </c>
      <c r="J161" s="48">
        <f>COUNTIF('1. Data'!C:C,$D161)</f>
        <v>168</v>
      </c>
      <c r="K161" s="48">
        <f>COUNTIF($D$2:D160,$D160)</f>
        <v>9</v>
      </c>
      <c r="L161" s="48">
        <f>SUMIF('1. Data'!C:C,D161,'1. Data'!E:E)</f>
        <v>258</v>
      </c>
      <c r="M161" s="48">
        <f>SUMIF($D$2:D160,$D161,$F$2:F160)</f>
        <v>7</v>
      </c>
      <c r="N161" s="48">
        <f t="shared" si="36"/>
        <v>0.93047357479932624</v>
      </c>
      <c r="O161" s="48">
        <f>SUMIF('1. Data'!C:C,$D161,'1. Data'!F:F)</f>
        <v>234</v>
      </c>
      <c r="P161" s="48">
        <f>SUMIF($D$2:D160,$D161,$G$2:G160)</f>
        <v>7</v>
      </c>
      <c r="Q161" s="48">
        <f t="shared" si="37"/>
        <v>1.092728519643382</v>
      </c>
      <c r="R161" s="48">
        <f>COUNTIF('1. Data'!D:D,$E161)</f>
        <v>178</v>
      </c>
      <c r="S161" s="48">
        <f>COUNTIF($E$2:E160,$E160)</f>
        <v>9</v>
      </c>
      <c r="T161" s="48">
        <f>SUMIF('1. Data'!D:D,E161,'1. Data'!F:F)</f>
        <v>322</v>
      </c>
      <c r="U161" s="48">
        <f>SUMIF($E$2:E160,$E161,$G$2:G160)</f>
        <v>9</v>
      </c>
      <c r="V161" s="48">
        <f t="shared" si="39"/>
        <v>1.4205446508608697</v>
      </c>
      <c r="W161" s="48">
        <f>SUMIF('1. Data'!D:D,$E161,'1. Data'!E:E)</f>
        <v>232</v>
      </c>
      <c r="X161" s="48">
        <f>SUMIF($E$2:E160,E161,$F$2:F160)</f>
        <v>5</v>
      </c>
      <c r="Y161" s="48">
        <f t="shared" si="40"/>
        <v>0.78765888385141625</v>
      </c>
      <c r="Z161" s="92">
        <f>AVERAGE('1. Data'!E:E,$F$2:F160)</f>
        <v>1.6090463843272833</v>
      </c>
      <c r="AA161" s="92">
        <f>IF(ISERROR(AVERAGE('1. Data'!F:F,$G$2:G160)),0,AVERAGE('1. Data'!F:F,$G$2:G160))</f>
        <v>1.2460386055891675</v>
      </c>
      <c r="AB161" s="48">
        <f t="shared" si="41"/>
        <v>1.179263300681499</v>
      </c>
      <c r="AC161" s="48">
        <f t="shared" si="42"/>
        <v>1.9341879144489809</v>
      </c>
      <c r="AD161" s="48">
        <f t="shared" si="45"/>
        <v>0.30750519404299143</v>
      </c>
      <c r="AE161" s="48">
        <f t="shared" si="44"/>
        <v>0.36262959010384288</v>
      </c>
      <c r="AF161" s="48">
        <f t="shared" si="44"/>
        <v>0.21381788367531843</v>
      </c>
      <c r="AG161" s="48">
        <f t="shared" si="44"/>
        <v>8.4049194415896256E-2</v>
      </c>
      <c r="AH161" s="48">
        <f t="shared" si="44"/>
        <v>2.4779032606627709E-2</v>
      </c>
      <c r="AI161" s="48">
        <f t="shared" si="44"/>
        <v>5.8442007558772583E-3</v>
      </c>
      <c r="AJ161" s="48">
        <f t="shared" si="44"/>
        <v>1.1486419122035193E-3</v>
      </c>
      <c r="AK161" s="48">
        <f t="shared" si="44"/>
        <v>1.9350732181231902E-4</v>
      </c>
      <c r="AL161" s="48">
        <f t="shared" si="44"/>
        <v>2.8524510378304025E-5</v>
      </c>
      <c r="AM161" s="48">
        <f t="shared" si="44"/>
        <v>3.7375453621158345E-6</v>
      </c>
      <c r="AN161" s="48">
        <f t="shared" si="44"/>
        <v>4.4075500801755463E-7</v>
      </c>
      <c r="AO161" s="48">
        <f t="shared" si="31"/>
        <v>0.1445416013210348</v>
      </c>
      <c r="AP161" s="48">
        <f t="shared" si="43"/>
        <v>0.27957061841024833</v>
      </c>
      <c r="AQ161" s="48">
        <f t="shared" si="43"/>
        <v>0.2703710556820651</v>
      </c>
      <c r="AR161" s="48">
        <f t="shared" si="43"/>
        <v>0.17431614277235424</v>
      </c>
      <c r="AS161" s="48">
        <f t="shared" si="43"/>
        <v>8.4290044160912667E-2</v>
      </c>
      <c r="AT161" s="48">
        <f t="shared" si="43"/>
        <v>3.260655694488164E-2</v>
      </c>
      <c r="AU161" s="48">
        <f t="shared" si="43"/>
        <v>1.0511201395763749E-2</v>
      </c>
      <c r="AV161" s="48">
        <f t="shared" si="43"/>
        <v>2.9043769580036419E-3</v>
      </c>
      <c r="AW161" s="48">
        <f t="shared" si="43"/>
        <v>7.0220135139684354E-4</v>
      </c>
      <c r="AX161" s="48">
        <f t="shared" si="43"/>
        <v>1.5090992970905745E-4</v>
      </c>
      <c r="AY161" s="48">
        <f t="shared" si="43"/>
        <v>2.918881622136041E-5</v>
      </c>
    </row>
    <row r="162" spans="1:51">
      <c r="A162" s="48">
        <v>161</v>
      </c>
      <c r="B162" s="48">
        <f t="shared" si="38"/>
        <v>149</v>
      </c>
      <c r="C162" s="93">
        <v>44570</v>
      </c>
      <c r="D162" t="s">
        <v>21</v>
      </c>
      <c r="E162" t="s">
        <v>11</v>
      </c>
      <c r="F162" s="48">
        <f>HLOOKUP(MAX($AD162:$AN162),$AD162:$AN$310,$B162,FALSE)</f>
        <v>1</v>
      </c>
      <c r="G162" s="48">
        <f>HLOOKUP(MAX($AN162:$AY162),$AN162:$AY$310,$B162,FALSE)</f>
        <v>1</v>
      </c>
      <c r="H162" s="48">
        <f t="shared" si="34"/>
        <v>1</v>
      </c>
      <c r="I162" s="48">
        <f t="shared" si="35"/>
        <v>1</v>
      </c>
      <c r="J162" s="48">
        <f>COUNTIF('1. Data'!C:C,$D162)</f>
        <v>150</v>
      </c>
      <c r="K162" s="48">
        <f>COUNTIF($D$2:D161,$D161)</f>
        <v>9</v>
      </c>
      <c r="L162" s="48">
        <f>SUMIF('1. Data'!C:C,D162,'1. Data'!E:E)</f>
        <v>192</v>
      </c>
      <c r="M162" s="48">
        <f>SUMIF($D$2:D161,$D162,$F$2:F161)</f>
        <v>7</v>
      </c>
      <c r="N162" s="48">
        <f t="shared" si="36"/>
        <v>0.77791964187197549</v>
      </c>
      <c r="O162" s="48">
        <f>SUMIF('1. Data'!C:C,$D162,'1. Data'!F:F)</f>
        <v>200</v>
      </c>
      <c r="P162" s="48">
        <f>SUMIF($D$2:D161,$D162,$G$2:G161)</f>
        <v>6</v>
      </c>
      <c r="Q162" s="48">
        <f t="shared" si="37"/>
        <v>1.0398322851153041</v>
      </c>
      <c r="R162" s="48">
        <f>COUNTIF('1. Data'!D:D,$E162)</f>
        <v>167</v>
      </c>
      <c r="S162" s="48">
        <f>COUNTIF($E$2:E161,$E161)</f>
        <v>9</v>
      </c>
      <c r="T162" s="48">
        <f>SUMIF('1. Data'!D:D,E162,'1. Data'!F:F)</f>
        <v>179</v>
      </c>
      <c r="U162" s="48">
        <f>SUMIF($E$2:E161,$E162,$G$2:G161)</f>
        <v>5</v>
      </c>
      <c r="V162" s="48">
        <f t="shared" si="39"/>
        <v>0.83907031479847016</v>
      </c>
      <c r="W162" s="48">
        <f>SUMIF('1. Data'!D:D,$E162,'1. Data'!E:E)</f>
        <v>293</v>
      </c>
      <c r="X162" s="48">
        <f>SUMIF($E$2:E161,E162,$F$2:F161)</f>
        <v>10</v>
      </c>
      <c r="Y162" s="48">
        <f t="shared" si="40"/>
        <v>1.0700615174299386</v>
      </c>
      <c r="Z162" s="92">
        <f>AVERAGE('1. Data'!E:E,$F$2:F161)</f>
        <v>1.6088709677419355</v>
      </c>
      <c r="AA162" s="92">
        <f>IF(ISERROR(AVERAGE('1. Data'!F:F,$G$2:G161)),0,AVERAGE('1. Data'!F:F,$G$2:G161))</f>
        <v>1.2459677419354838</v>
      </c>
      <c r="AB162" s="48">
        <f t="shared" si="41"/>
        <v>1.3392593834500488</v>
      </c>
      <c r="AC162" s="48">
        <f t="shared" si="42"/>
        <v>1.0870973889841815</v>
      </c>
      <c r="AD162" s="48">
        <f t="shared" si="45"/>
        <v>0.26203966764660164</v>
      </c>
      <c r="AE162" s="48">
        <f t="shared" si="44"/>
        <v>0.35093908373184335</v>
      </c>
      <c r="AF162" s="48">
        <f t="shared" si="44"/>
        <v>0.23499923045361684</v>
      </c>
      <c r="AG162" s="48">
        <f t="shared" si="44"/>
        <v>0.10490830816284896</v>
      </c>
      <c r="AH162" s="48">
        <f t="shared" si="44"/>
        <v>3.5124859027241204E-2</v>
      </c>
      <c r="AI162" s="48">
        <f t="shared" si="44"/>
        <v>9.4082594089185834E-3</v>
      </c>
      <c r="AJ162" s="48">
        <f t="shared" si="44"/>
        <v>2.1000166158877346E-3</v>
      </c>
      <c r="AK162" s="48">
        <f t="shared" si="44"/>
        <v>4.0178099403266734E-4</v>
      </c>
      <c r="AL162" s="48">
        <f t="shared" si="44"/>
        <v>6.7261120793767138E-5</v>
      </c>
      <c r="AM162" s="48">
        <f t="shared" si="44"/>
        <v>1.0008898573824421E-5</v>
      </c>
      <c r="AN162" s="48">
        <f t="shared" si="44"/>
        <v>1.3404511332994213E-6</v>
      </c>
      <c r="AO162" s="48">
        <f t="shared" si="31"/>
        <v>0.33719381711373531</v>
      </c>
      <c r="AP162" s="48">
        <f t="shared" si="43"/>
        <v>0.36656251816595126</v>
      </c>
      <c r="AQ162" s="48">
        <f t="shared" si="43"/>
        <v>0.19924457819883609</v>
      </c>
      <c r="AR162" s="48">
        <f t="shared" si="43"/>
        <v>7.2199420243069773E-2</v>
      </c>
      <c r="AS162" s="48">
        <f t="shared" si="43"/>
        <v>1.9621950308103198E-2</v>
      </c>
      <c r="AT162" s="48">
        <f t="shared" si="43"/>
        <v>4.2661941893432703E-3</v>
      </c>
      <c r="AU162" s="48">
        <f t="shared" si="43"/>
        <v>7.7296142735575903E-4</v>
      </c>
      <c r="AV162" s="48">
        <f t="shared" si="43"/>
        <v>1.2004062135199043E-4</v>
      </c>
      <c r="AW162" s="48">
        <f t="shared" si="43"/>
        <v>1.6311980755473389E-5</v>
      </c>
      <c r="AX162" s="48">
        <f t="shared" si="43"/>
        <v>1.9703012987150392E-6</v>
      </c>
      <c r="AY162" s="48">
        <f t="shared" si="43"/>
        <v>2.1419093973452593E-7</v>
      </c>
    </row>
    <row r="163" spans="1:51">
      <c r="A163" s="48">
        <v>162</v>
      </c>
      <c r="B163" s="48">
        <f t="shared" si="38"/>
        <v>148</v>
      </c>
      <c r="C163" s="93">
        <v>44570</v>
      </c>
      <c r="D163" t="s">
        <v>15</v>
      </c>
      <c r="E163" t="s">
        <v>10</v>
      </c>
      <c r="F163" s="48">
        <f>HLOOKUP(MAX($AD163:$AN163),$AD163:$AN$310,$B163,FALSE)</f>
        <v>1</v>
      </c>
      <c r="G163" s="48">
        <f>HLOOKUP(MAX($AN163:$AY163),$AN163:$AY$310,$B163,FALSE)</f>
        <v>1</v>
      </c>
      <c r="H163" s="48">
        <f t="shared" si="34"/>
        <v>1</v>
      </c>
      <c r="I163" s="48">
        <f t="shared" si="35"/>
        <v>1</v>
      </c>
      <c r="J163" s="48">
        <f>COUNTIF('1. Data'!C:C,$D163)</f>
        <v>34</v>
      </c>
      <c r="K163" s="48">
        <f>COUNTIF($D$2:D162,$D162)</f>
        <v>9</v>
      </c>
      <c r="L163" s="48">
        <f>SUMIF('1. Data'!C:C,D163,'1. Data'!E:E)</f>
        <v>41</v>
      </c>
      <c r="M163" s="48">
        <f>SUMIF($D$2:D162,$D163,$F$2:F162)</f>
        <v>6</v>
      </c>
      <c r="N163" s="48">
        <f t="shared" si="36"/>
        <v>0.67944688874921433</v>
      </c>
      <c r="O163" s="48">
        <f>SUMIF('1. Data'!C:C,$D163,'1. Data'!F:F)</f>
        <v>63</v>
      </c>
      <c r="P163" s="48">
        <f>SUMIF($D$2:D162,$D163,$G$2:G162)</f>
        <v>8</v>
      </c>
      <c r="Q163" s="48">
        <f t="shared" si="37"/>
        <v>1.3252804187873868</v>
      </c>
      <c r="R163" s="48">
        <f>COUNTIF('1. Data'!D:D,$E163)</f>
        <v>184</v>
      </c>
      <c r="S163" s="48">
        <f>COUNTIF($E$2:E162,$E162)</f>
        <v>9</v>
      </c>
      <c r="T163" s="48">
        <f>SUMIF('1. Data'!D:D,E163,'1. Data'!F:F)</f>
        <v>244</v>
      </c>
      <c r="U163" s="48">
        <f>SUMIF($E$2:E162,$E163,$G$2:G162)</f>
        <v>7</v>
      </c>
      <c r="V163" s="48">
        <f t="shared" si="39"/>
        <v>1.04384087863769</v>
      </c>
      <c r="W163" s="48">
        <f>SUMIF('1. Data'!D:D,$E163,'1. Data'!E:E)</f>
        <v>282</v>
      </c>
      <c r="X163" s="48">
        <f>SUMIF($E$2:E162,E163,$F$2:F162)</f>
        <v>6</v>
      </c>
      <c r="Y163" s="48">
        <f t="shared" si="40"/>
        <v>0.92760117630583949</v>
      </c>
      <c r="Z163" s="92">
        <f>AVERAGE('1. Data'!E:E,$F$2:F162)</f>
        <v>1.6086956521739131</v>
      </c>
      <c r="AA163" s="92">
        <f>IF(ISERROR(AVERAGE('1. Data'!F:F,$G$2:G162)),0,AVERAGE('1. Data'!F:F,$G$2:G162))</f>
        <v>1.2458969190901239</v>
      </c>
      <c r="AB163" s="48">
        <f t="shared" si="41"/>
        <v>1.0138896578226617</v>
      </c>
      <c r="AC163" s="48">
        <f t="shared" si="42"/>
        <v>1.7235512182157207</v>
      </c>
      <c r="AD163" s="48">
        <f t="shared" si="45"/>
        <v>0.36280504401389274</v>
      </c>
      <c r="AE163" s="48">
        <f t="shared" si="44"/>
        <v>0.36784428193158142</v>
      </c>
      <c r="AF163" s="48">
        <f t="shared" si="44"/>
        <v>0.18647675656981688</v>
      </c>
      <c r="AG163" s="48">
        <f t="shared" si="44"/>
        <v>6.3022284970150472E-2</v>
      </c>
      <c r="AH163" s="48">
        <f t="shared" si="44"/>
        <v>1.5974410735897036E-2</v>
      </c>
      <c r="AI163" s="48">
        <f t="shared" si="44"/>
        <v>3.2392579669874608E-3</v>
      </c>
      <c r="AJ163" s="48">
        <f t="shared" si="44"/>
        <v>5.4737502529137426E-4</v>
      </c>
      <c r="AK163" s="48">
        <f t="shared" si="44"/>
        <v>7.9282553870477603E-5</v>
      </c>
      <c r="AL163" s="48">
        <f t="shared" si="44"/>
        <v>1.0047970176880622E-5</v>
      </c>
      <c r="AM163" s="48">
        <f t="shared" si="44"/>
        <v>1.1319481160499794E-6</v>
      </c>
      <c r="AN163" s="48">
        <f t="shared" si="44"/>
        <v>1.1476704880549188E-7</v>
      </c>
      <c r="AO163" s="48">
        <f t="shared" si="31"/>
        <v>0.17843137272491738</v>
      </c>
      <c r="AP163" s="48">
        <f t="shared" si="43"/>
        <v>0.30753560982793465</v>
      </c>
      <c r="AQ163" s="48">
        <f t="shared" si="43"/>
        <v>0.26502668748182573</v>
      </c>
      <c r="AR163" s="48">
        <f t="shared" si="43"/>
        <v>0.15226235668965926</v>
      </c>
      <c r="AS163" s="48">
        <f t="shared" si="43"/>
        <v>6.5607992590214714E-2</v>
      </c>
      <c r="AT163" s="48">
        <f t="shared" si="43"/>
        <v>2.2615747110710495E-2</v>
      </c>
      <c r="AU163" s="48">
        <f t="shared" si="43"/>
        <v>6.496566413920624E-3</v>
      </c>
      <c r="AV163" s="48">
        <f t="shared" si="43"/>
        <v>1.5995949938474622E-3</v>
      </c>
      <c r="AW163" s="48">
        <f t="shared" si="43"/>
        <v>3.4462298753719524E-4</v>
      </c>
      <c r="AX163" s="48">
        <f t="shared" si="43"/>
        <v>6.5997263332763688E-5</v>
      </c>
      <c r="AY163" s="48">
        <f t="shared" si="43"/>
        <v>1.1374966361608876E-5</v>
      </c>
    </row>
    <row r="164" spans="1:51">
      <c r="A164" s="48">
        <v>163</v>
      </c>
      <c r="B164" s="48">
        <f t="shared" si="38"/>
        <v>147</v>
      </c>
      <c r="C164" s="93">
        <v>44575</v>
      </c>
      <c r="D164" t="s">
        <v>13</v>
      </c>
      <c r="E164" t="s">
        <v>26</v>
      </c>
      <c r="F164" s="48">
        <f>HLOOKUP(MAX($AD164:$AN164),$AD164:$AN$310,$B164,FALSE)</f>
        <v>2</v>
      </c>
      <c r="G164" s="48">
        <f>HLOOKUP(MAX($AN164:$AY164),$AN164:$AY$310,$B164,FALSE)</f>
        <v>0</v>
      </c>
      <c r="H164" s="48">
        <f t="shared" si="34"/>
        <v>3</v>
      </c>
      <c r="I164" s="48">
        <f t="shared" si="35"/>
        <v>0</v>
      </c>
      <c r="J164" s="48">
        <f>COUNTIF('1. Data'!C:C,$D164)</f>
        <v>176</v>
      </c>
      <c r="K164" s="48">
        <f>COUNTIF($D$2:D163,$D163)</f>
        <v>9</v>
      </c>
      <c r="L164" s="48">
        <f>SUMIF('1. Data'!C:C,D164,'1. Data'!E:E)</f>
        <v>403</v>
      </c>
      <c r="M164" s="48">
        <f>SUMIF($D$2:D163,$D164,$F$2:F163)</f>
        <v>14</v>
      </c>
      <c r="N164" s="48">
        <f t="shared" si="36"/>
        <v>1.4013213643134903</v>
      </c>
      <c r="O164" s="48">
        <f>SUMIF('1. Data'!C:C,$D164,'1. Data'!F:F)</f>
        <v>163</v>
      </c>
      <c r="P164" s="48">
        <f>SUMIF($D$2:D163,$D164,$G$2:G163)</f>
        <v>2</v>
      </c>
      <c r="Q164" s="48">
        <f t="shared" si="37"/>
        <v>0.71590398161562663</v>
      </c>
      <c r="R164" s="48">
        <f>COUNTIF('1. Data'!D:D,$E164)</f>
        <v>152</v>
      </c>
      <c r="S164" s="48">
        <f>COUNTIF($E$2:E163,$E163)</f>
        <v>9</v>
      </c>
      <c r="T164" s="48">
        <f>SUMIF('1. Data'!D:D,E164,'1. Data'!F:F)</f>
        <v>159</v>
      </c>
      <c r="U164" s="48">
        <f>SUMIF($E$2:E163,$E164,$G$2:G163)</f>
        <v>5</v>
      </c>
      <c r="V164" s="48">
        <f t="shared" si="39"/>
        <v>0.81763699613092833</v>
      </c>
      <c r="W164" s="48">
        <f>SUMIF('1. Data'!D:D,$E164,'1. Data'!E:E)</f>
        <v>285</v>
      </c>
      <c r="X164" s="48">
        <f>SUMIF($E$2:E163,E164,$F$2:F163)</f>
        <v>11</v>
      </c>
      <c r="Y164" s="48">
        <f t="shared" si="40"/>
        <v>1.1429816332247005</v>
      </c>
      <c r="Z164" s="92">
        <f>AVERAGE('1. Data'!E:E,$F$2:F163)</f>
        <v>1.6085204375359816</v>
      </c>
      <c r="AA164" s="92">
        <f>IF(ISERROR(AVERAGE('1. Data'!F:F,$G$2:G163)),0,AVERAGE('1. Data'!F:F,$G$2:G163))</f>
        <v>1.2458261370178469</v>
      </c>
      <c r="AB164" s="48">
        <f t="shared" si="41"/>
        <v>2.5763423840794601</v>
      </c>
      <c r="AC164" s="48">
        <f t="shared" si="42"/>
        <v>0.72924380736001704</v>
      </c>
      <c r="AD164" s="48">
        <f t="shared" si="45"/>
        <v>7.605166370300806E-2</v>
      </c>
      <c r="AE164" s="48">
        <f t="shared" si="44"/>
        <v>0.19593512457781712</v>
      </c>
      <c r="AF164" s="48">
        <f t="shared" si="44"/>
        <v>0.25239798298985971</v>
      </c>
      <c r="AG164" s="48">
        <f t="shared" si="44"/>
        <v>0.21675454041098072</v>
      </c>
      <c r="AH164" s="48">
        <f t="shared" si="44"/>
        <v>0.13960847735061846</v>
      </c>
      <c r="AI164" s="48">
        <f t="shared" si="44"/>
        <v>7.1935847475039061E-2</v>
      </c>
      <c r="AJ164" s="48">
        <f t="shared" si="44"/>
        <v>3.0888562130769757E-2</v>
      </c>
      <c r="AK164" s="48">
        <f t="shared" si="44"/>
        <v>1.1368501685824857E-2</v>
      </c>
      <c r="AL164" s="48">
        <f t="shared" si="44"/>
        <v>3.6611440920836704E-3</v>
      </c>
      <c r="AM164" s="48">
        <f t="shared" si="44"/>
        <v>1.0480400776285862E-3</v>
      </c>
      <c r="AN164" s="48">
        <f t="shared" si="44"/>
        <v>2.7001100722084514E-4</v>
      </c>
      <c r="AO164" s="48">
        <f t="shared" si="31"/>
        <v>0.48227354394074778</v>
      </c>
      <c r="AP164" s="48">
        <f t="shared" si="43"/>
        <v>0.35169499537235943</v>
      </c>
      <c r="AQ164" s="48">
        <f t="shared" si="43"/>
        <v>0.12823569872740145</v>
      </c>
      <c r="AR164" s="48">
        <f t="shared" si="43"/>
        <v>3.1171696393147451E-2</v>
      </c>
      <c r="AS164" s="48">
        <f t="shared" si="43"/>
        <v>5.6829416399023372E-3</v>
      </c>
      <c r="AT164" s="48">
        <f t="shared" si="43"/>
        <v>8.2884999969743214E-4</v>
      </c>
      <c r="AU164" s="48">
        <f t="shared" si="43"/>
        <v>1.0073895491828404E-4</v>
      </c>
      <c r="AV164" s="48">
        <f t="shared" si="43"/>
        <v>1.0494751290582668E-5</v>
      </c>
      <c r="AW164" s="48">
        <f t="shared" si="43"/>
        <v>9.5665404855511601E-7</v>
      </c>
      <c r="AX164" s="48">
        <f t="shared" si="43"/>
        <v>7.7514893410523159E-8</v>
      </c>
      <c r="AY164" s="48">
        <f t="shared" si="43"/>
        <v>5.6527255997795725E-9</v>
      </c>
    </row>
    <row r="165" spans="1:51">
      <c r="A165" s="48">
        <v>164</v>
      </c>
      <c r="B165" s="48">
        <f t="shared" si="38"/>
        <v>146</v>
      </c>
      <c r="C165" s="93">
        <v>44576</v>
      </c>
      <c r="D165" t="s">
        <v>10</v>
      </c>
      <c r="E165" t="s">
        <v>21</v>
      </c>
      <c r="F165" s="48">
        <f>HLOOKUP(MAX($AD165:$AN165),$AD165:$AN$310,$B165,FALSE)</f>
        <v>1</v>
      </c>
      <c r="G165" s="48">
        <f>HLOOKUP(MAX($AN165:$AY165),$AN165:$AY$310,$B165,FALSE)</f>
        <v>1</v>
      </c>
      <c r="H165" s="48">
        <f t="shared" si="34"/>
        <v>1</v>
      </c>
      <c r="I165" s="48">
        <f t="shared" si="35"/>
        <v>1</v>
      </c>
      <c r="J165" s="48">
        <f>COUNTIF('1. Data'!C:C,$D165)</f>
        <v>184</v>
      </c>
      <c r="K165" s="48">
        <f>COUNTIF($D$2:D164,$D164)</f>
        <v>10</v>
      </c>
      <c r="L165" s="48">
        <f>SUMIF('1. Data'!C:C,D165,'1. Data'!E:E)</f>
        <v>347</v>
      </c>
      <c r="M165" s="48">
        <f>SUMIF($D$2:D164,$D165,$F$2:F164)</f>
        <v>11</v>
      </c>
      <c r="N165" s="48">
        <f t="shared" si="36"/>
        <v>1.1471607989229664</v>
      </c>
      <c r="O165" s="48">
        <f>SUMIF('1. Data'!C:C,$D165,'1. Data'!F:F)</f>
        <v>250</v>
      </c>
      <c r="P165" s="48">
        <f>SUMIF($D$2:D164,$D165,$G$2:G164)</f>
        <v>8</v>
      </c>
      <c r="Q165" s="48">
        <f t="shared" si="37"/>
        <v>1.0677892219448519</v>
      </c>
      <c r="R165" s="48">
        <f>COUNTIF('1. Data'!D:D,$E165)</f>
        <v>149</v>
      </c>
      <c r="S165" s="48">
        <f>COUNTIF($E$2:E164,$E164)</f>
        <v>10</v>
      </c>
      <c r="T165" s="48">
        <f>SUMIF('1. Data'!D:D,E165,'1. Data'!F:F)</f>
        <v>176</v>
      </c>
      <c r="U165" s="48">
        <f>SUMIF($E$2:E164,$E165,$G$2:G164)</f>
        <v>6</v>
      </c>
      <c r="V165" s="48">
        <f t="shared" si="39"/>
        <v>0.91905567374649788</v>
      </c>
      <c r="W165" s="48">
        <f>SUMIF('1. Data'!D:D,$E165,'1. Data'!E:E)</f>
        <v>246</v>
      </c>
      <c r="X165" s="48">
        <f>SUMIF($E$2:E164,E165,$F$2:F164)</f>
        <v>9</v>
      </c>
      <c r="Y165" s="48">
        <f t="shared" si="40"/>
        <v>0.9969791068957371</v>
      </c>
      <c r="Z165" s="92">
        <f>AVERAGE('1. Data'!E:E,$F$2:F164)</f>
        <v>1.6086330935251798</v>
      </c>
      <c r="AA165" s="92">
        <f>IF(ISERROR(AVERAGE('1. Data'!F:F,$G$2:G164)),0,AVERAGE('1. Data'!F:F,$G$2:G164))</f>
        <v>1.2454676258992805</v>
      </c>
      <c r="AB165" s="48">
        <f t="shared" si="41"/>
        <v>1.8397861869519274</v>
      </c>
      <c r="AC165" s="48">
        <f t="shared" si="42"/>
        <v>1.2222492980752393</v>
      </c>
      <c r="AD165" s="48">
        <f t="shared" si="45"/>
        <v>0.15885138697539267</v>
      </c>
      <c r="AE165" s="48">
        <f t="shared" si="44"/>
        <v>0.29225258753548272</v>
      </c>
      <c r="AF165" s="48">
        <f t="shared" si="44"/>
        <v>0.26884113682437016</v>
      </c>
      <c r="AG165" s="48">
        <f t="shared" si="44"/>
        <v>0.16487007000464307</v>
      </c>
      <c r="AH165" s="48">
        <f t="shared" si="44"/>
        <v>7.5831419359084967E-2</v>
      </c>
      <c r="AI165" s="48">
        <f t="shared" si="44"/>
        <v>2.79027195747607E-2</v>
      </c>
      <c r="AJ165" s="48">
        <f t="shared" si="44"/>
        <v>8.5558396753396392E-3</v>
      </c>
      <c r="AK165" s="48">
        <f t="shared" si="44"/>
        <v>2.2487022360664446E-3</v>
      </c>
      <c r="AL165" s="48">
        <f t="shared" si="44"/>
        <v>5.1714141406037056E-4</v>
      </c>
      <c r="AM165" s="48">
        <f t="shared" si="44"/>
        <v>1.0571440336545082E-4</v>
      </c>
      <c r="AN165" s="48">
        <f t="shared" si="44"/>
        <v>1.9449189907362096E-5</v>
      </c>
      <c r="AO165" s="48">
        <f t="shared" si="31"/>
        <v>0.29456685255332921</v>
      </c>
      <c r="AP165" s="48">
        <f t="shared" si="43"/>
        <v>0.36003412876953911</v>
      </c>
      <c r="AQ165" s="48">
        <f t="shared" si="43"/>
        <v>0.22002573058584984</v>
      </c>
      <c r="AR165" s="48">
        <f t="shared" si="43"/>
        <v>8.9642098255682215E-2</v>
      </c>
      <c r="AS165" s="48">
        <f t="shared" si="43"/>
        <v>2.7391247917749825E-2</v>
      </c>
      <c r="AT165" s="48">
        <f t="shared" si="43"/>
        <v>6.6957867081749081E-3</v>
      </c>
      <c r="AU165" s="48">
        <f t="shared" si="43"/>
        <v>1.3639867673547177E-3</v>
      </c>
      <c r="AV165" s="48">
        <f t="shared" si="43"/>
        <v>2.3816169556903122E-4</v>
      </c>
      <c r="AW165" s="48">
        <f t="shared" si="43"/>
        <v>3.6386620654707174E-5</v>
      </c>
      <c r="AX165" s="48">
        <f t="shared" si="43"/>
        <v>4.9415023949495358E-6</v>
      </c>
      <c r="AY165" s="48">
        <f t="shared" si="43"/>
        <v>6.0397478336641943E-7</v>
      </c>
    </row>
    <row r="166" spans="1:51">
      <c r="A166" s="48">
        <v>165</v>
      </c>
      <c r="B166" s="48">
        <f t="shared" si="38"/>
        <v>145</v>
      </c>
      <c r="C166" s="93">
        <v>44576</v>
      </c>
      <c r="D166" t="s">
        <v>42</v>
      </c>
      <c r="E166" t="s">
        <v>17</v>
      </c>
      <c r="F166" s="48">
        <f>HLOOKUP(MAX($AD166:$AN166),$AD166:$AN$310,$B166,FALSE)</f>
        <v>0</v>
      </c>
      <c r="G166" s="48">
        <f>HLOOKUP(MAX($AN166:$AY166),$AN166:$AY$310,$B166,FALSE)</f>
        <v>0</v>
      </c>
      <c r="H166" s="48">
        <f t="shared" si="34"/>
        <v>1</v>
      </c>
      <c r="I166" s="48">
        <f t="shared" si="35"/>
        <v>1</v>
      </c>
      <c r="J166" s="48">
        <f>COUNTIF('1. Data'!C:C,$D166)</f>
        <v>0</v>
      </c>
      <c r="K166" s="48">
        <f>COUNTIF($D$2:D165,$D165)</f>
        <v>10</v>
      </c>
      <c r="L166" s="48">
        <f>SUMIF('1. Data'!C:C,D166,'1. Data'!E:E)</f>
        <v>0</v>
      </c>
      <c r="M166" s="48">
        <f>SUMIF($D$2:D165,$D166,$F$2:F165)</f>
        <v>0</v>
      </c>
      <c r="N166" s="48">
        <f t="shared" si="36"/>
        <v>0</v>
      </c>
      <c r="O166" s="48">
        <f>SUMIF('1. Data'!C:C,$D166,'1. Data'!F:F)</f>
        <v>0</v>
      </c>
      <c r="P166" s="48">
        <f>SUMIF($D$2:D165,$D166,$G$2:G165)</f>
        <v>0</v>
      </c>
      <c r="Q166" s="48">
        <f t="shared" si="37"/>
        <v>0</v>
      </c>
      <c r="R166" s="48">
        <f>COUNTIF('1. Data'!D:D,$E166)</f>
        <v>186</v>
      </c>
      <c r="S166" s="48">
        <f>COUNTIF($E$2:E165,$E165)</f>
        <v>10</v>
      </c>
      <c r="T166" s="48">
        <f>SUMIF('1. Data'!D:D,E166,'1. Data'!F:F)</f>
        <v>276</v>
      </c>
      <c r="U166" s="48">
        <f>SUMIF($E$2:E165,$E166,$G$2:G165)</f>
        <v>9</v>
      </c>
      <c r="V166" s="48">
        <f t="shared" si="39"/>
        <v>1.1675647389933104</v>
      </c>
      <c r="W166" s="48">
        <f>SUMIF('1. Data'!D:D,$E166,'1. Data'!E:E)</f>
        <v>331</v>
      </c>
      <c r="X166" s="48">
        <f>SUMIF($E$2:E165,E166,$F$2:F165)</f>
        <v>11</v>
      </c>
      <c r="Y166" s="48">
        <f t="shared" si="40"/>
        <v>1.0848265616387853</v>
      </c>
      <c r="Z166" s="92">
        <f>AVERAGE('1. Data'!E:E,$F$2:F165)</f>
        <v>1.6084579976985041</v>
      </c>
      <c r="AA166" s="92">
        <f>IF(ISERROR(AVERAGE('1. Data'!F:F,$G$2:G165)),0,AVERAGE('1. Data'!F:F,$G$2:G165))</f>
        <v>1.2453970080552359</v>
      </c>
      <c r="AB166" s="48">
        <f t="shared" si="41"/>
        <v>0</v>
      </c>
      <c r="AC166" s="48">
        <f t="shared" si="42"/>
        <v>0</v>
      </c>
      <c r="AD166" s="48">
        <f t="shared" si="45"/>
        <v>1</v>
      </c>
      <c r="AE166" s="48">
        <f t="shared" si="44"/>
        <v>0</v>
      </c>
      <c r="AF166" s="48">
        <f t="shared" si="44"/>
        <v>0</v>
      </c>
      <c r="AG166" s="48">
        <f t="shared" si="44"/>
        <v>0</v>
      </c>
      <c r="AH166" s="48">
        <f t="shared" si="44"/>
        <v>0</v>
      </c>
      <c r="AI166" s="48">
        <f t="shared" si="44"/>
        <v>0</v>
      </c>
      <c r="AJ166" s="48">
        <f t="shared" si="44"/>
        <v>0</v>
      </c>
      <c r="AK166" s="48">
        <f t="shared" si="44"/>
        <v>0</v>
      </c>
      <c r="AL166" s="48">
        <f t="shared" si="44"/>
        <v>0</v>
      </c>
      <c r="AM166" s="48">
        <f t="shared" si="44"/>
        <v>0</v>
      </c>
      <c r="AN166" s="48">
        <f t="shared" si="44"/>
        <v>0</v>
      </c>
      <c r="AO166" s="48">
        <f t="shared" si="31"/>
        <v>1</v>
      </c>
      <c r="AP166" s="48">
        <f t="shared" si="43"/>
        <v>0</v>
      </c>
      <c r="AQ166" s="48">
        <f t="shared" si="43"/>
        <v>0</v>
      </c>
      <c r="AR166" s="48">
        <f t="shared" si="43"/>
        <v>0</v>
      </c>
      <c r="AS166" s="48">
        <f t="shared" si="43"/>
        <v>0</v>
      </c>
      <c r="AT166" s="48">
        <f t="shared" si="43"/>
        <v>0</v>
      </c>
      <c r="AU166" s="48">
        <f t="shared" si="43"/>
        <v>0</v>
      </c>
      <c r="AV166" s="48">
        <f t="shared" si="43"/>
        <v>0</v>
      </c>
      <c r="AW166" s="48">
        <f t="shared" si="43"/>
        <v>0</v>
      </c>
      <c r="AX166" s="48">
        <f t="shared" si="43"/>
        <v>0</v>
      </c>
      <c r="AY166" s="48">
        <f t="shared" si="43"/>
        <v>0</v>
      </c>
    </row>
    <row r="167" spans="1:51">
      <c r="A167" s="48">
        <v>166</v>
      </c>
      <c r="B167" s="48">
        <f t="shared" si="38"/>
        <v>144</v>
      </c>
      <c r="C167" s="93">
        <v>44576</v>
      </c>
      <c r="D167" t="s">
        <v>23</v>
      </c>
      <c r="E167" t="s">
        <v>35</v>
      </c>
      <c r="F167" s="48">
        <f>HLOOKUP(MAX($AD167:$AN167),$AD167:$AN$310,$B167,FALSE)</f>
        <v>1</v>
      </c>
      <c r="G167" s="48">
        <f>HLOOKUP(MAX($AN167:$AY167),$AN167:$AY$310,$B167,FALSE)</f>
        <v>1</v>
      </c>
      <c r="H167" s="48">
        <f t="shared" si="34"/>
        <v>1</v>
      </c>
      <c r="I167" s="48">
        <f t="shared" si="35"/>
        <v>1</v>
      </c>
      <c r="J167" s="48">
        <f>COUNTIF('1. Data'!C:C,$D167)</f>
        <v>169</v>
      </c>
      <c r="K167" s="48">
        <f>COUNTIF($D$2:D166,$D166)</f>
        <v>10</v>
      </c>
      <c r="L167" s="48">
        <f>SUMIF('1. Data'!C:C,D167,'1. Data'!E:E)</f>
        <v>260</v>
      </c>
      <c r="M167" s="48">
        <f>SUMIF($D$2:D166,$D167,$F$2:F166)</f>
        <v>7</v>
      </c>
      <c r="N167" s="48">
        <f t="shared" si="36"/>
        <v>0.92762710221635125</v>
      </c>
      <c r="O167" s="48">
        <f>SUMIF('1. Data'!C:C,$D167,'1. Data'!F:F)</f>
        <v>232</v>
      </c>
      <c r="P167" s="48">
        <f>SUMIF($D$2:D166,$D167,$G$2:G166)</f>
        <v>7</v>
      </c>
      <c r="Q167" s="48">
        <f t="shared" si="37"/>
        <v>1.0724127651501953</v>
      </c>
      <c r="R167" s="48">
        <f>COUNTIF('1. Data'!D:D,$E167)</f>
        <v>48</v>
      </c>
      <c r="S167" s="48">
        <f>COUNTIF($E$2:E166,$E166)</f>
        <v>10</v>
      </c>
      <c r="T167" s="48">
        <f>SUMIF('1. Data'!D:D,E167,'1. Data'!F:F)</f>
        <v>79</v>
      </c>
      <c r="U167" s="48">
        <f>SUMIF($E$2:E166,$E167,$G$2:G166)</f>
        <v>7</v>
      </c>
      <c r="V167" s="48">
        <f t="shared" si="39"/>
        <v>1.1909336392095013</v>
      </c>
      <c r="W167" s="48">
        <f>SUMIF('1. Data'!D:D,$E167,'1. Data'!E:E)</f>
        <v>68</v>
      </c>
      <c r="X167" s="48">
        <f>SUMIF($E$2:E166,E167,$F$2:F166)</f>
        <v>6</v>
      </c>
      <c r="Y167" s="48">
        <f t="shared" si="40"/>
        <v>0.79344883094135288</v>
      </c>
      <c r="Z167" s="92">
        <f>AVERAGE('1. Data'!E:E,$F$2:F166)</f>
        <v>1.6079953983318953</v>
      </c>
      <c r="AA167" s="92">
        <f>IF(ISERROR(AVERAGE('1. Data'!F:F,$G$2:G166)),0,AVERAGE('1. Data'!F:F,$G$2:G166))</f>
        <v>1.2450388265746333</v>
      </c>
      <c r="AB167" s="48">
        <f t="shared" si="41"/>
        <v>1.1835242338622414</v>
      </c>
      <c r="AC167" s="48">
        <f t="shared" si="42"/>
        <v>1.5901292724640828</v>
      </c>
      <c r="AD167" s="48">
        <f t="shared" si="45"/>
        <v>0.30619772246112115</v>
      </c>
      <c r="AE167" s="48">
        <f t="shared" si="44"/>
        <v>0.36239242488616158</v>
      </c>
      <c r="AF167" s="48">
        <f t="shared" si="44"/>
        <v>0.21445010851043717</v>
      </c>
      <c r="AG167" s="48">
        <f t="shared" si="44"/>
        <v>8.4602300125496549E-2</v>
      </c>
      <c r="AH167" s="48">
        <f t="shared" si="44"/>
        <v>2.5032218109752931E-2</v>
      </c>
      <c r="AI167" s="48">
        <f t="shared" si="44"/>
        <v>5.9252473520435721E-3</v>
      </c>
      <c r="AJ167" s="48">
        <f t="shared" si="44"/>
        <v>1.1687789721286067E-3</v>
      </c>
      <c r="AK167" s="48">
        <f t="shared" si="44"/>
        <v>1.9761117679182967E-4</v>
      </c>
      <c r="AL167" s="48">
        <f t="shared" si="44"/>
        <v>2.9234702076895743E-5</v>
      </c>
      <c r="AM167" s="48">
        <f t="shared" si="44"/>
        <v>3.844442041972107E-6</v>
      </c>
      <c r="AN167" s="48">
        <f t="shared" si="44"/>
        <v>4.5499903223528131E-7</v>
      </c>
      <c r="AO167" s="48">
        <f t="shared" si="31"/>
        <v>0.20389925147175972</v>
      </c>
      <c r="AP167" s="48">
        <f t="shared" si="43"/>
        <v>0.32422616839876034</v>
      </c>
      <c r="AQ167" s="48">
        <f t="shared" si="43"/>
        <v>0.25778076063486904</v>
      </c>
      <c r="AR167" s="48">
        <f t="shared" si="43"/>
        <v>0.13663491112118739</v>
      </c>
      <c r="AS167" s="48">
        <f t="shared" ref="AP167:AY192" si="46">_xlfn.POISSON.DIST(AS$1,$AC167,FALSE)</f>
        <v>5.4316792953582084E-2</v>
      </c>
      <c r="AT167" s="48">
        <f t="shared" si="46"/>
        <v>1.7274144492372332E-2</v>
      </c>
      <c r="AU167" s="48">
        <f t="shared" si="46"/>
        <v>4.5780204690159107E-3</v>
      </c>
      <c r="AV167" s="48">
        <f t="shared" si="46"/>
        <v>1.0399491939602791E-3</v>
      </c>
      <c r="AW167" s="48">
        <f t="shared" si="46"/>
        <v>2.0670670689895826E-4</v>
      </c>
      <c r="AX167" s="48">
        <f t="shared" si="46"/>
        <v>3.6521153939409632E-5</v>
      </c>
      <c r="AY167" s="48">
        <f t="shared" si="46"/>
        <v>5.8073355943222202E-6</v>
      </c>
    </row>
    <row r="168" spans="1:51">
      <c r="A168" s="48">
        <v>167</v>
      </c>
      <c r="B168" s="48">
        <f t="shared" si="38"/>
        <v>143</v>
      </c>
      <c r="C168" s="93">
        <v>44576</v>
      </c>
      <c r="D168" t="s">
        <v>25</v>
      </c>
      <c r="E168" t="s">
        <v>15</v>
      </c>
      <c r="F168" s="48">
        <f>HLOOKUP(MAX($AD168:$AN168),$AD168:$AN$310,$B168,FALSE)</f>
        <v>1</v>
      </c>
      <c r="G168" s="48">
        <f>HLOOKUP(MAX($AN168:$AY168),$AN168:$AY$310,$B168,FALSE)</f>
        <v>0</v>
      </c>
      <c r="H168" s="48">
        <f t="shared" si="34"/>
        <v>3</v>
      </c>
      <c r="I168" s="48">
        <f t="shared" si="35"/>
        <v>0</v>
      </c>
      <c r="J168" s="48">
        <f>COUNTIF('1. Data'!C:C,$D168)</f>
        <v>170</v>
      </c>
      <c r="K168" s="48">
        <f>COUNTIF($D$2:D167,$D167)</f>
        <v>10</v>
      </c>
      <c r="L168" s="48">
        <f>SUMIF('1. Data'!C:C,D168,'1. Data'!E:E)</f>
        <v>254</v>
      </c>
      <c r="M168" s="48">
        <f>SUMIF($D$2:D167,$D168,$F$2:F167)</f>
        <v>8</v>
      </c>
      <c r="N168" s="48">
        <f t="shared" si="36"/>
        <v>0.90529725003973927</v>
      </c>
      <c r="O168" s="48">
        <f>SUMIF('1. Data'!C:C,$D168,'1. Data'!F:F)</f>
        <v>198</v>
      </c>
      <c r="P168" s="48">
        <f>SUMIF($D$2:D167,$D168,$G$2:G167)</f>
        <v>4</v>
      </c>
      <c r="Q168" s="48">
        <f t="shared" si="37"/>
        <v>0.90140620990505527</v>
      </c>
      <c r="R168" s="48">
        <f>COUNTIF('1. Data'!D:D,$E168)</f>
        <v>34</v>
      </c>
      <c r="S168" s="48">
        <f>COUNTIF($E$2:E167,$E167)</f>
        <v>9</v>
      </c>
      <c r="T168" s="48">
        <f>SUMIF('1. Data'!D:D,E168,'1. Data'!F:F)</f>
        <v>31</v>
      </c>
      <c r="U168" s="48">
        <f>SUMIF($E$2:E167,$E168,$G$2:G167)</f>
        <v>1</v>
      </c>
      <c r="V168" s="48">
        <f t="shared" si="39"/>
        <v>0.59775498147054085</v>
      </c>
      <c r="W168" s="48">
        <f>SUMIF('1. Data'!D:D,$E168,'1. Data'!E:E)</f>
        <v>56</v>
      </c>
      <c r="X168" s="48">
        <f>SUMIF($E$2:E167,E168,$F$2:F167)</f>
        <v>8</v>
      </c>
      <c r="Y168" s="48">
        <f t="shared" si="40"/>
        <v>0.9257078218052367</v>
      </c>
      <c r="Z168" s="92">
        <f>AVERAGE('1. Data'!E:E,$F$2:F167)</f>
        <v>1.6078205865439907</v>
      </c>
      <c r="AA168" s="92">
        <f>IF(ISERROR(AVERAGE('1. Data'!F:F,$G$2:G167)),0,AVERAGE('1. Data'!F:F,$G$2:G167))</f>
        <v>1.244968372627947</v>
      </c>
      <c r="AB168" s="48">
        <f t="shared" si="41"/>
        <v>1.3474191628498444</v>
      </c>
      <c r="AC168" s="48">
        <f t="shared" si="42"/>
        <v>0.6708139236502737</v>
      </c>
      <c r="AD168" s="48">
        <f t="shared" si="45"/>
        <v>0.25991018164804114</v>
      </c>
      <c r="AE168" s="48">
        <f t="shared" si="44"/>
        <v>0.35020795937235455</v>
      </c>
      <c r="AF168" s="48">
        <f t="shared" si="44"/>
        <v>0.23593845772042518</v>
      </c>
      <c r="AG168" s="48">
        <f t="shared" si="44"/>
        <v>0.1059693330619129</v>
      </c>
      <c r="AH168" s="48">
        <f t="shared" si="44"/>
        <v>3.5696277510509779E-2</v>
      </c>
      <c r="AI168" s="48">
        <f t="shared" si="44"/>
        <v>9.6195696720133509E-3</v>
      </c>
      <c r="AJ168" s="48">
        <f t="shared" si="44"/>
        <v>2.1602654190733339E-3</v>
      </c>
      <c r="AK168" s="48">
        <f t="shared" si="44"/>
        <v>4.1582614607160826E-4</v>
      </c>
      <c r="AL168" s="48">
        <f t="shared" si="44"/>
        <v>7.0036514703860429E-5</v>
      </c>
      <c r="AM168" s="48">
        <f t="shared" si="44"/>
        <v>1.048539355679959E-5</v>
      </c>
      <c r="AN168" s="48">
        <f t="shared" si="44"/>
        <v>1.4128220208454044E-6</v>
      </c>
      <c r="AO168" s="48">
        <f t="shared" ref="AO168:AO231" si="47">_xlfn.POISSON.DIST(AO$1,$AC168,FALSE)</f>
        <v>0.51129225552328572</v>
      </c>
      <c r="AP168" s="48">
        <f t="shared" si="46"/>
        <v>0.3429819640595736</v>
      </c>
      <c r="AQ168" s="48">
        <f t="shared" si="46"/>
        <v>0.11503853852603985</v>
      </c>
      <c r="AR168" s="48">
        <f t="shared" si="46"/>
        <v>2.5723151133215327E-2</v>
      </c>
      <c r="AS168" s="48">
        <f t="shared" si="46"/>
        <v>4.3138619850802886E-3</v>
      </c>
      <c r="AT168" s="48">
        <f t="shared" si="46"/>
        <v>5.7875973685949354E-4</v>
      </c>
      <c r="AU168" s="48">
        <f t="shared" si="46"/>
        <v>6.470668165558613E-5</v>
      </c>
      <c r="AV168" s="48">
        <f t="shared" si="46"/>
        <v>6.2008775725389973E-6</v>
      </c>
      <c r="AW168" s="48">
        <f t="shared" si="46"/>
        <v>5.1995437681373173E-7</v>
      </c>
      <c r="AX168" s="48">
        <f t="shared" si="46"/>
        <v>3.8754737292172518E-8</v>
      </c>
      <c r="AY168" s="48">
        <f t="shared" si="46"/>
        <v>2.5997217382997796E-9</v>
      </c>
    </row>
    <row r="169" spans="1:51">
      <c r="A169" s="48">
        <v>168</v>
      </c>
      <c r="B169" s="48">
        <f t="shared" si="38"/>
        <v>142</v>
      </c>
      <c r="C169" s="93">
        <v>44576</v>
      </c>
      <c r="D169" t="s">
        <v>11</v>
      </c>
      <c r="E169" t="s">
        <v>6</v>
      </c>
      <c r="F169" s="48">
        <f>HLOOKUP(MAX($AD169:$AN169),$AD169:$AN$310,$B169,FALSE)</f>
        <v>0</v>
      </c>
      <c r="G169" s="48">
        <f>HLOOKUP(MAX($AN169:$AY169),$AN169:$AY$310,$B169,FALSE)</f>
        <v>2</v>
      </c>
      <c r="H169" s="48">
        <f t="shared" si="34"/>
        <v>0</v>
      </c>
      <c r="I169" s="48">
        <f t="shared" si="35"/>
        <v>3</v>
      </c>
      <c r="J169" s="48">
        <f>COUNTIF('1. Data'!C:C,$D169)</f>
        <v>167</v>
      </c>
      <c r="K169" s="48">
        <f>COUNTIF($D$2:D168,$D168)</f>
        <v>10</v>
      </c>
      <c r="L169" s="48">
        <f>SUMIF('1. Data'!C:C,D169,'1. Data'!E:E)</f>
        <v>200</v>
      </c>
      <c r="M169" s="48">
        <f>SUMIF($D$2:D168,$D169,$F$2:F168)</f>
        <v>5</v>
      </c>
      <c r="N169" s="48">
        <f t="shared" si="36"/>
        <v>0.72042737037115612</v>
      </c>
      <c r="O169" s="48">
        <f>SUMIF('1. Data'!C:C,$D169,'1. Data'!F:F)</f>
        <v>226</v>
      </c>
      <c r="P169" s="48">
        <f>SUMIF($D$2:D168,$D169,$G$2:G168)</f>
        <v>6</v>
      </c>
      <c r="Q169" s="48">
        <f t="shared" si="37"/>
        <v>1.0531282211870931</v>
      </c>
      <c r="R169" s="48">
        <f>COUNTIF('1. Data'!D:D,$E169)</f>
        <v>181</v>
      </c>
      <c r="S169" s="48">
        <f>COUNTIF($E$2:E168,$E168)</f>
        <v>10</v>
      </c>
      <c r="T169" s="48">
        <f>SUMIF('1. Data'!D:D,E169,'1. Data'!F:F)</f>
        <v>374</v>
      </c>
      <c r="U169" s="48">
        <f>SUMIF($E$2:E168,$E169,$G$2:G168)</f>
        <v>11</v>
      </c>
      <c r="V169" s="48">
        <f t="shared" si="39"/>
        <v>1.6195482630617997</v>
      </c>
      <c r="W169" s="48">
        <f>SUMIF('1. Data'!D:D,$E169,'1. Data'!E:E)</f>
        <v>158</v>
      </c>
      <c r="X169" s="48">
        <f>SUMIF($E$2:E168,E169,$F$2:F168)</f>
        <v>3</v>
      </c>
      <c r="Y169" s="48">
        <f t="shared" si="40"/>
        <v>0.52432687456178861</v>
      </c>
      <c r="Z169" s="92">
        <f>AVERAGE('1. Data'!E:E,$F$2:F168)</f>
        <v>1.607645875251509</v>
      </c>
      <c r="AA169" s="92">
        <f>IF(ISERROR(AVERAGE('1. Data'!F:F,$G$2:G168)),0,AVERAGE('1. Data'!F:F,$G$2:G168))</f>
        <v>1.2446105202644437</v>
      </c>
      <c r="AB169" s="48">
        <f t="shared" si="41"/>
        <v>0.60727123889924672</v>
      </c>
      <c r="AC169" s="48">
        <f t="shared" si="42"/>
        <v>2.1227977233352404</v>
      </c>
      <c r="AD169" s="48">
        <f t="shared" si="45"/>
        <v>0.54483556856392445</v>
      </c>
      <c r="AE169" s="48">
        <f t="shared" si="44"/>
        <v>0.33086297071818987</v>
      </c>
      <c r="AF169" s="48">
        <f t="shared" si="44"/>
        <v>0.10046178306696016</v>
      </c>
      <c r="AG169" s="48">
        <f t="shared" si="44"/>
        <v>2.0335850488366756E-2</v>
      </c>
      <c r="AH169" s="48">
        <f t="shared" si="44"/>
        <v>3.0873442800350825E-3</v>
      </c>
      <c r="AI169" s="48">
        <f t="shared" si="44"/>
        <v>3.7497107716908155E-4</v>
      </c>
      <c r="AJ169" s="48">
        <f t="shared" si="44"/>
        <v>3.7951525097308859E-5</v>
      </c>
      <c r="AK169" s="48">
        <f t="shared" si="44"/>
        <v>3.2924099519940916E-6</v>
      </c>
      <c r="AL169" s="48">
        <f t="shared" si="44"/>
        <v>2.4992323381395677E-7</v>
      </c>
      <c r="AM169" s="48">
        <f t="shared" si="44"/>
        <v>1.6863465758656414E-8</v>
      </c>
      <c r="AN169" s="48">
        <f t="shared" si="44"/>
        <v>1.0240697743394296E-9</v>
      </c>
      <c r="AO169" s="48">
        <f t="shared" si="47"/>
        <v>0.11969628254475806</v>
      </c>
      <c r="AP169" s="48">
        <f t="shared" si="46"/>
        <v>0.25409099607770408</v>
      </c>
      <c r="AQ169" s="48">
        <f t="shared" si="46"/>
        <v>0.26969189399686694</v>
      </c>
      <c r="AR169" s="48">
        <f t="shared" si="46"/>
        <v>0.1908337795261727</v>
      </c>
      <c r="AS169" s="48">
        <f t="shared" si="46"/>
        <v>0.10127537817840465</v>
      </c>
      <c r="AT169" s="48">
        <f t="shared" si="46"/>
        <v>4.2997428445406584E-2</v>
      </c>
      <c r="AU169" s="48">
        <f t="shared" si="46"/>
        <v>1.5212473868863166E-2</v>
      </c>
      <c r="AV169" s="48">
        <f t="shared" si="46"/>
        <v>4.6132864135885058E-3</v>
      </c>
      <c r="AW169" s="48">
        <f t="shared" si="46"/>
        <v>1.2241342369823851E-3</v>
      </c>
      <c r="AX169" s="48">
        <f t="shared" si="46"/>
        <v>2.8873215236921462E-4</v>
      </c>
      <c r="AY169" s="48">
        <f t="shared" si="46"/>
        <v>6.1291995570305239E-5</v>
      </c>
    </row>
    <row r="170" spans="1:51">
      <c r="A170" s="48">
        <v>169</v>
      </c>
      <c r="B170" s="48">
        <f t="shared" si="38"/>
        <v>141</v>
      </c>
      <c r="C170" s="93">
        <v>44576</v>
      </c>
      <c r="D170" t="s">
        <v>22</v>
      </c>
      <c r="E170" t="s">
        <v>12</v>
      </c>
      <c r="F170" s="48">
        <f>HLOOKUP(MAX($AD170:$AN170),$AD170:$AN$310,$B170,FALSE)</f>
        <v>1</v>
      </c>
      <c r="G170" s="48">
        <f>HLOOKUP(MAX($AN170:$AY170),$AN170:$AY$310,$B170,FALSE)</f>
        <v>1</v>
      </c>
      <c r="H170" s="48">
        <f t="shared" si="34"/>
        <v>1</v>
      </c>
      <c r="I170" s="48">
        <f t="shared" si="35"/>
        <v>1</v>
      </c>
      <c r="J170" s="48">
        <f>COUNTIF('1. Data'!C:C,$D170)</f>
        <v>184</v>
      </c>
      <c r="K170" s="48">
        <f>COUNTIF($D$2:D169,$D169)</f>
        <v>10</v>
      </c>
      <c r="L170" s="48">
        <f>SUMIF('1. Data'!C:C,D170,'1. Data'!E:E)</f>
        <v>322</v>
      </c>
      <c r="M170" s="48">
        <f>SUMIF($D$2:D169,$D170,$F$2:F169)</f>
        <v>7</v>
      </c>
      <c r="N170" s="48">
        <f t="shared" si="36"/>
        <v>1.055184960582171</v>
      </c>
      <c r="O170" s="48">
        <f>SUMIF('1. Data'!C:C,$D170,'1. Data'!F:F)</f>
        <v>214</v>
      </c>
      <c r="P170" s="48">
        <f>SUMIF($D$2:D169,$D170,$G$2:G169)</f>
        <v>3</v>
      </c>
      <c r="Q170" s="48">
        <f t="shared" si="37"/>
        <v>0.89856355484478978</v>
      </c>
      <c r="R170" s="48">
        <f>COUNTIF('1. Data'!D:D,$E170)</f>
        <v>184</v>
      </c>
      <c r="S170" s="48">
        <f>COUNTIF($E$2:E169,$E169)</f>
        <v>9</v>
      </c>
      <c r="T170" s="48">
        <f>SUMIF('1. Data'!D:D,E170,'1. Data'!F:F)</f>
        <v>300</v>
      </c>
      <c r="U170" s="48">
        <f>SUMIF($E$2:E169,$E170,$G$2:G169)</f>
        <v>8</v>
      </c>
      <c r="V170" s="48">
        <f t="shared" si="39"/>
        <v>1.2819887187289194</v>
      </c>
      <c r="W170" s="48">
        <f>SUMIF('1. Data'!D:D,$E170,'1. Data'!E:E)</f>
        <v>245</v>
      </c>
      <c r="X170" s="48">
        <f>SUMIF($E$2:E169,E170,$F$2:F169)</f>
        <v>6</v>
      </c>
      <c r="Y170" s="48">
        <f t="shared" si="40"/>
        <v>0.80919061484146071</v>
      </c>
      <c r="Z170" s="92">
        <f>AVERAGE('1. Data'!E:E,$F$2:F169)</f>
        <v>1.6071839080459771</v>
      </c>
      <c r="AA170" s="92">
        <f>IF(ISERROR(AVERAGE('1. Data'!F:F,$G$2:G169)),0,AVERAGE('1. Data'!F:F,$G$2:G169))</f>
        <v>1.2448275862068965</v>
      </c>
      <c r="AB170" s="48">
        <f t="shared" si="41"/>
        <v>1.3722871767156732</v>
      </c>
      <c r="AC170" s="48">
        <f t="shared" si="42"/>
        <v>1.4339770719802865</v>
      </c>
      <c r="AD170" s="48">
        <f t="shared" si="45"/>
        <v>0.25352643616447734</v>
      </c>
      <c r="AE170" s="48">
        <f t="shared" si="44"/>
        <v>0.34791107730693693</v>
      </c>
      <c r="AF170" s="48">
        <f t="shared" si="44"/>
        <v>0.23871695501282245</v>
      </c>
      <c r="AG170" s="48">
        <f t="shared" si="44"/>
        <v>0.10919607207623616</v>
      </c>
      <c r="AH170" s="48">
        <f t="shared" si="44"/>
        <v>3.7462092364484827E-2</v>
      </c>
      <c r="AI170" s="48">
        <f t="shared" si="44"/>
        <v>1.0281749792944135E-2</v>
      </c>
      <c r="AJ170" s="48">
        <f t="shared" si="44"/>
        <v>2.3515855658427075E-3</v>
      </c>
      <c r="AK170" s="48">
        <f t="shared" si="44"/>
        <v>4.6100724527937481E-4</v>
      </c>
      <c r="AL170" s="48">
        <f t="shared" si="44"/>
        <v>7.9079291383737783E-5</v>
      </c>
      <c r="AM170" s="48">
        <f t="shared" si="44"/>
        <v>1.2057721945518388E-5</v>
      </c>
      <c r="AN170" s="48">
        <f t="shared" si="44"/>
        <v>1.6546657206238069E-6</v>
      </c>
      <c r="AO170" s="48">
        <f t="shared" si="47"/>
        <v>0.23835906351473521</v>
      </c>
      <c r="AP170" s="48">
        <f t="shared" si="46"/>
        <v>0.34180143197882307</v>
      </c>
      <c r="AQ170" s="48">
        <f t="shared" si="46"/>
        <v>0.24506770831383096</v>
      </c>
      <c r="AR170" s="48">
        <f t="shared" si="46"/>
        <v>0.1171404916015954</v>
      </c>
      <c r="AS170" s="48">
        <f t="shared" si="46"/>
        <v>4.1994194789296814E-2</v>
      </c>
      <c r="AT170" s="48">
        <f t="shared" si="46"/>
        <v>1.2043742496825121E-2</v>
      </c>
      <c r="AU170" s="48">
        <f t="shared" si="46"/>
        <v>2.8784084335469681E-3</v>
      </c>
      <c r="AV170" s="48">
        <f t="shared" si="46"/>
        <v>5.8965309964300727E-4</v>
      </c>
      <c r="AW170" s="48">
        <f t="shared" si="46"/>
        <v>1.056936281637725E-4</v>
      </c>
      <c r="AX170" s="48">
        <f t="shared" si="46"/>
        <v>1.6840248826806596E-5</v>
      </c>
      <c r="AY170" s="48">
        <f t="shared" si="46"/>
        <v>2.4148530704083569E-6</v>
      </c>
    </row>
    <row r="171" spans="1:51">
      <c r="A171" s="48">
        <v>170</v>
      </c>
      <c r="B171" s="48">
        <f t="shared" si="38"/>
        <v>140</v>
      </c>
      <c r="C171" s="93">
        <v>44577</v>
      </c>
      <c r="D171" t="s">
        <v>28</v>
      </c>
      <c r="E171" t="s">
        <v>20</v>
      </c>
      <c r="F171" s="48">
        <f>HLOOKUP(MAX($AD171:$AN171),$AD171:$AN$310,$B171,FALSE)</f>
        <v>1</v>
      </c>
      <c r="G171" s="48">
        <f>HLOOKUP(MAX($AN171:$AY171),$AN171:$AY$310,$B171,FALSE)</f>
        <v>1</v>
      </c>
      <c r="H171" s="48">
        <f t="shared" si="34"/>
        <v>1</v>
      </c>
      <c r="I171" s="48">
        <f t="shared" si="35"/>
        <v>1</v>
      </c>
      <c r="J171" s="48">
        <f>COUNTIF('1. Data'!C:C,$D171)</f>
        <v>136</v>
      </c>
      <c r="K171" s="48">
        <f>COUNTIF($D$2:D170,$D170)</f>
        <v>9</v>
      </c>
      <c r="L171" s="48">
        <f>SUMIF('1. Data'!C:C,D171,'1. Data'!E:E)</f>
        <v>192</v>
      </c>
      <c r="M171" s="48">
        <f>SUMIF($D$2:D170,$D171,$F$2:F170)</f>
        <v>7</v>
      </c>
      <c r="N171" s="48">
        <f t="shared" si="36"/>
        <v>0.85401723521507045</v>
      </c>
      <c r="O171" s="48">
        <f>SUMIF('1. Data'!C:C,$D171,'1. Data'!F:F)</f>
        <v>193</v>
      </c>
      <c r="P171" s="48">
        <f>SUMIF($D$2:D170,$D171,$G$2:G170)</f>
        <v>7</v>
      </c>
      <c r="Q171" s="48">
        <f t="shared" si="37"/>
        <v>1.1080958482217467</v>
      </c>
      <c r="R171" s="48">
        <f>COUNTIF('1. Data'!D:D,$E171)</f>
        <v>166</v>
      </c>
      <c r="S171" s="48">
        <f>COUNTIF($E$2:E170,$E170)</f>
        <v>10</v>
      </c>
      <c r="T171" s="48">
        <f>SUMIF('1. Data'!D:D,E171,'1. Data'!F:F)</f>
        <v>175</v>
      </c>
      <c r="U171" s="48">
        <f>SUMIF($E$2:E170,$E171,$G$2:G170)</f>
        <v>6</v>
      </c>
      <c r="V171" s="48">
        <f t="shared" si="39"/>
        <v>0.82619248683465163</v>
      </c>
      <c r="W171" s="48">
        <f>SUMIF('1. Data'!D:D,$E171,'1. Data'!E:E)</f>
        <v>274</v>
      </c>
      <c r="X171" s="48">
        <f>SUMIF($E$2:E170,E171,$F$2:F170)</f>
        <v>9</v>
      </c>
      <c r="Y171" s="48">
        <f t="shared" si="40"/>
        <v>1.0005880895114896</v>
      </c>
      <c r="Z171" s="92">
        <f>AVERAGE('1. Data'!E:E,$F$2:F170)</f>
        <v>1.6070094800344727</v>
      </c>
      <c r="AA171" s="92">
        <f>IF(ISERROR(AVERAGE('1. Data'!F:F,$G$2:G170)),0,AVERAGE('1. Data'!F:F,$G$2:G170))</f>
        <v>1.2447572536627405</v>
      </c>
      <c r="AB171" s="48">
        <f t="shared" si="41"/>
        <v>1.373220895260596</v>
      </c>
      <c r="AC171" s="48">
        <f t="shared" si="42"/>
        <v>1.1395758439098644</v>
      </c>
      <c r="AD171" s="48">
        <f t="shared" si="45"/>
        <v>0.25328982431103059</v>
      </c>
      <c r="AE171" s="48">
        <f t="shared" si="44"/>
        <v>0.34782287930079253</v>
      </c>
      <c r="AF171" s="48">
        <f t="shared" si="44"/>
        <v>0.23881882285277631</v>
      </c>
      <c r="AG171" s="48">
        <f t="shared" si="44"/>
        <v>0.10931699924099035</v>
      </c>
      <c r="AH171" s="48">
        <f t="shared" si="44"/>
        <v>3.7529096891228651E-2</v>
      </c>
      <c r="AI171" s="48">
        <f t="shared" si="44"/>
        <v>1.0307148006258924E-2</v>
      </c>
      <c r="AJ171" s="48">
        <f t="shared" si="44"/>
        <v>2.3589985021230564E-3</v>
      </c>
      <c r="AK171" s="48">
        <f t="shared" si="44"/>
        <v>4.6277514785769019E-4</v>
      </c>
      <c r="AL171" s="48">
        <f t="shared" si="44"/>
        <v>7.9436562855686595E-5</v>
      </c>
      <c r="AM171" s="48">
        <f t="shared" si="44"/>
        <v>1.2120438662345594E-5</v>
      </c>
      <c r="AN171" s="48">
        <f t="shared" si="44"/>
        <v>1.6644039630857396E-6</v>
      </c>
      <c r="AO171" s="48">
        <f t="shared" si="47"/>
        <v>0.3199547037752789</v>
      </c>
      <c r="AP171" s="48">
        <f t="shared" si="46"/>
        <v>0.36461265156764416</v>
      </c>
      <c r="AQ171" s="48">
        <f t="shared" si="46"/>
        <v>0.20775188505520573</v>
      </c>
      <c r="AR171" s="48">
        <f t="shared" si="46"/>
        <v>7.8916343245217097E-2</v>
      </c>
      <c r="AS171" s="48">
        <f t="shared" si="46"/>
        <v>2.2482789612987209E-2</v>
      </c>
      <c r="AT171" s="48">
        <f t="shared" si="46"/>
        <v>5.1241687893335587E-3</v>
      </c>
      <c r="AU171" s="48">
        <f t="shared" si="46"/>
        <v>9.7322982874023024E-4</v>
      </c>
      <c r="AV171" s="48">
        <f t="shared" si="46"/>
        <v>1.5843845762927142E-4</v>
      </c>
      <c r="AW171" s="48">
        <f t="shared" si="46"/>
        <v>2.2569079882581836E-5</v>
      </c>
      <c r="AX171" s="48">
        <f t="shared" si="46"/>
        <v>2.8576864726069273E-6</v>
      </c>
      <c r="AY171" s="48">
        <f t="shared" si="46"/>
        <v>3.256550473650839E-7</v>
      </c>
    </row>
    <row r="172" spans="1:51">
      <c r="A172" s="48">
        <v>171</v>
      </c>
      <c r="B172" s="48">
        <f t="shared" si="38"/>
        <v>139</v>
      </c>
      <c r="C172" s="93">
        <v>44577</v>
      </c>
      <c r="D172" t="s">
        <v>18</v>
      </c>
      <c r="E172" t="s">
        <v>30</v>
      </c>
      <c r="F172" s="48">
        <f>HLOOKUP(MAX($AD172:$AN172),$AD172:$AN$310,$B172,FALSE)</f>
        <v>0</v>
      </c>
      <c r="G172" s="48">
        <f>HLOOKUP(MAX($AN172:$AY172),$AN172:$AY$310,$B172,FALSE)</f>
        <v>0</v>
      </c>
      <c r="H172" s="48">
        <f t="shared" si="34"/>
        <v>1</v>
      </c>
      <c r="I172" s="48">
        <f t="shared" si="35"/>
        <v>1</v>
      </c>
      <c r="J172" s="48">
        <f>COUNTIF('1. Data'!C:C,$D172)</f>
        <v>17</v>
      </c>
      <c r="K172" s="48">
        <f>COUNTIF($D$2:D171,$D171)</f>
        <v>9</v>
      </c>
      <c r="L172" s="48">
        <f>SUMIF('1. Data'!C:C,D172,'1. Data'!E:E)</f>
        <v>16</v>
      </c>
      <c r="M172" s="48">
        <f>SUMIF($D$2:D171,$D172,$F$2:F171)</f>
        <v>1</v>
      </c>
      <c r="N172" s="48">
        <f t="shared" si="36"/>
        <v>0.40691551522650715</v>
      </c>
      <c r="O172" s="48">
        <f>SUMIF('1. Data'!C:C,$D172,'1. Data'!F:F)</f>
        <v>26</v>
      </c>
      <c r="P172" s="48">
        <f>SUMIF($D$2:D171,$D172,$G$2:G171)</f>
        <v>8</v>
      </c>
      <c r="Q172" s="48">
        <f t="shared" si="37"/>
        <v>1.0506194313300914</v>
      </c>
      <c r="R172" s="48">
        <f>COUNTIF('1. Data'!D:D,$E172)</f>
        <v>17</v>
      </c>
      <c r="S172" s="48">
        <f>COUNTIF($E$2:E171,$E171)</f>
        <v>10</v>
      </c>
      <c r="T172" s="48">
        <f>SUMIF('1. Data'!D:D,E172,'1. Data'!F:F)</f>
        <v>16</v>
      </c>
      <c r="U172" s="48">
        <f>SUMIF($E$2:E171,$E172,$G$2:G171)</f>
        <v>0</v>
      </c>
      <c r="V172" s="48">
        <f t="shared" si="39"/>
        <v>0.47609769437180605</v>
      </c>
      <c r="W172" s="48">
        <f>SUMIF('1. Data'!D:D,$E172,'1. Data'!E:E)</f>
        <v>24</v>
      </c>
      <c r="X172" s="48">
        <f>SUMIF($E$2:E171,E172,$F$2:F171)</f>
        <v>8</v>
      </c>
      <c r="Y172" s="48">
        <f t="shared" si="40"/>
        <v>0.7375897792341044</v>
      </c>
      <c r="Z172" s="92">
        <f>AVERAGE('1. Data'!E:E,$F$2:F171)</f>
        <v>1.6068351522113729</v>
      </c>
      <c r="AA172" s="92">
        <f>IF(ISERROR(AVERAGE('1. Data'!F:F,$G$2:G171)),0,AVERAGE('1. Data'!F:F,$G$2:G171))</f>
        <v>1.2446869615163698</v>
      </c>
      <c r="AB172" s="48">
        <f t="shared" si="41"/>
        <v>0.48227024026845289</v>
      </c>
      <c r="AC172" s="48">
        <f t="shared" si="42"/>
        <v>0.62258929264005403</v>
      </c>
      <c r="AD172" s="48">
        <f t="shared" si="45"/>
        <v>0.61738019822856538</v>
      </c>
      <c r="AE172" s="48">
        <f t="shared" si="44"/>
        <v>0.29774409653667527</v>
      </c>
      <c r="AF172" s="48">
        <f t="shared" si="44"/>
        <v>7.1796558487627907E-2</v>
      </c>
      <c r="AG172" s="48">
        <f t="shared" si="44"/>
        <v>1.1541781170758781E-2</v>
      </c>
      <c r="AH172" s="48">
        <f t="shared" si="44"/>
        <v>1.3915643945869357E-3</v>
      </c>
      <c r="AI172" s="48">
        <f t="shared" si="44"/>
        <v>1.3422201898529319E-4</v>
      </c>
      <c r="AJ172" s="48">
        <f t="shared" si="44"/>
        <v>1.0788547557559025E-5</v>
      </c>
      <c r="AK172" s="48">
        <f t="shared" si="44"/>
        <v>7.432850603902329E-7</v>
      </c>
      <c r="AL172" s="48">
        <f t="shared" si="44"/>
        <v>4.4808033082793481E-8</v>
      </c>
      <c r="AM172" s="48">
        <f t="shared" si="44"/>
        <v>2.4010645423106248E-9</v>
      </c>
      <c r="AN172" s="48">
        <f t="shared" si="44"/>
        <v>1.1579619737202068E-10</v>
      </c>
      <c r="AO172" s="48">
        <f t="shared" si="47"/>
        <v>0.53655334377335739</v>
      </c>
      <c r="AP172" s="48">
        <f t="shared" si="46"/>
        <v>0.33405236676351036</v>
      </c>
      <c r="AQ172" s="48">
        <f t="shared" si="46"/>
        <v>0.10398871336401488</v>
      </c>
      <c r="AR172" s="48">
        <f t="shared" si="46"/>
        <v>2.1580753165283791E-2</v>
      </c>
      <c r="AS172" s="48">
        <f t="shared" si="46"/>
        <v>3.35898646195341E-3</v>
      </c>
      <c r="AT172" s="48">
        <f t="shared" si="46"/>
        <v>4.1825380106701832E-4</v>
      </c>
      <c r="AU172" s="48">
        <f t="shared" si="46"/>
        <v>4.3400056358388128E-5</v>
      </c>
      <c r="AV172" s="48">
        <f t="shared" si="46"/>
        <v>3.8600586269581994E-6</v>
      </c>
      <c r="AW172" s="48">
        <f t="shared" si="46"/>
        <v>3.0040389626337919E-7</v>
      </c>
      <c r="AX172" s="48">
        <f t="shared" si="46"/>
        <v>2.07809165867704E-8</v>
      </c>
      <c r="AY172" s="48">
        <f t="shared" si="46"/>
        <v>1.2937976158169333E-9</v>
      </c>
    </row>
    <row r="173" spans="1:51">
      <c r="A173" s="48">
        <v>172</v>
      </c>
      <c r="B173" s="48">
        <f t="shared" si="38"/>
        <v>138</v>
      </c>
      <c r="C173" s="93">
        <v>44582</v>
      </c>
      <c r="D173" t="s">
        <v>20</v>
      </c>
      <c r="E173" t="s">
        <v>18</v>
      </c>
      <c r="F173" s="48">
        <f>HLOOKUP(MAX($AD173:$AN173),$AD173:$AN$310,$B173,FALSE)</f>
        <v>1</v>
      </c>
      <c r="G173" s="48">
        <f>HLOOKUP(MAX($AN173:$AY173),$AN173:$AY$310,$B173,FALSE)</f>
        <v>0</v>
      </c>
      <c r="H173" s="48">
        <f t="shared" si="34"/>
        <v>3</v>
      </c>
      <c r="I173" s="48">
        <f t="shared" si="35"/>
        <v>0</v>
      </c>
      <c r="J173" s="48">
        <f>COUNTIF('1. Data'!C:C,$D173)</f>
        <v>168</v>
      </c>
      <c r="K173" s="48">
        <f>COUNTIF($D$2:D172,$D172)</f>
        <v>10</v>
      </c>
      <c r="L173" s="48">
        <f>SUMIF('1. Data'!C:C,D173,'1. Data'!E:E)</f>
        <v>258</v>
      </c>
      <c r="M173" s="48">
        <f>SUMIF($D$2:D172,$D173,$F$2:F172)</f>
        <v>8</v>
      </c>
      <c r="N173" s="48">
        <f t="shared" si="36"/>
        <v>0.93028285688465828</v>
      </c>
      <c r="O173" s="48">
        <f>SUMIF('1. Data'!C:C,$D173,'1. Data'!F:F)</f>
        <v>234</v>
      </c>
      <c r="P173" s="48">
        <f>SUMIF($D$2:D172,$D173,$G$2:G172)</f>
        <v>8</v>
      </c>
      <c r="Q173" s="48">
        <f t="shared" si="37"/>
        <v>1.0925968174299892</v>
      </c>
      <c r="R173" s="48">
        <f>COUNTIF('1. Data'!D:D,$E173)</f>
        <v>17</v>
      </c>
      <c r="S173" s="48">
        <f>COUNTIF($E$2:E172,$E172)</f>
        <v>10</v>
      </c>
      <c r="T173" s="48">
        <f>SUMIF('1. Data'!D:D,E173,'1. Data'!F:F)</f>
        <v>13</v>
      </c>
      <c r="U173" s="48">
        <f>SUMIF($E$2:E172,$E173,$G$2:G172)</f>
        <v>1</v>
      </c>
      <c r="V173" s="48">
        <f t="shared" si="39"/>
        <v>0.41670512228887863</v>
      </c>
      <c r="W173" s="48">
        <f>SUMIF('1. Data'!D:D,$E173,'1. Data'!E:E)</f>
        <v>30</v>
      </c>
      <c r="X173" s="48">
        <f>SUMIF($E$2:E172,E173,$F$2:F172)</f>
        <v>8</v>
      </c>
      <c r="Y173" s="48">
        <f t="shared" si="40"/>
        <v>0.8761394101876675</v>
      </c>
      <c r="Z173" s="92">
        <f>AVERAGE('1. Data'!E:E,$F$2:F172)</f>
        <v>1.6063738156761413</v>
      </c>
      <c r="AA173" s="92">
        <f>IF(ISERROR(AVERAGE('1. Data'!F:F,$G$2:G172)),0,AVERAGE('1. Data'!F:F,$G$2:G172))</f>
        <v>1.2443296009187481</v>
      </c>
      <c r="AB173" s="48">
        <f t="shared" si="41"/>
        <v>1.3092869837635932</v>
      </c>
      <c r="AC173" s="48">
        <f t="shared" si="42"/>
        <v>0.56653168311184621</v>
      </c>
      <c r="AD173" s="48">
        <f t="shared" si="45"/>
        <v>0.27001251106930124</v>
      </c>
      <c r="AE173" s="48">
        <f t="shared" si="44"/>
        <v>0.35352386619635928</v>
      </c>
      <c r="AF173" s="48">
        <f t="shared" si="44"/>
        <v>0.23143209823033772</v>
      </c>
      <c r="AG173" s="48">
        <f t="shared" si="44"/>
        <v>0.10100367794602619</v>
      </c>
      <c r="AH173" s="48">
        <f t="shared" si="44"/>
        <v>3.3060700211745495E-2</v>
      </c>
      <c r="AI173" s="48">
        <f t="shared" si="44"/>
        <v>8.6571888922697179E-3</v>
      </c>
      <c r="AJ173" s="48">
        <f t="shared" si="44"/>
        <v>1.8891241221052513E-3</v>
      </c>
      <c r="AK173" s="48">
        <f t="shared" si="44"/>
        <v>3.5334366054089043E-4</v>
      </c>
      <c r="AL173" s="48">
        <f t="shared" si="44"/>
        <v>5.7828531942696145E-5</v>
      </c>
      <c r="AM173" s="48">
        <f t="shared" si="44"/>
        <v>8.412682684747666E-6</v>
      </c>
      <c r="AN173" s="48">
        <f t="shared" si="44"/>
        <v>1.1014615937673505E-6</v>
      </c>
      <c r="AO173" s="48">
        <f t="shared" si="47"/>
        <v>0.56749026548060177</v>
      </c>
      <c r="AP173" s="48">
        <f t="shared" si="46"/>
        <v>0.32150121525231373</v>
      </c>
      <c r="AQ173" s="48">
        <f t="shared" si="46"/>
        <v>9.1070312299698614E-2</v>
      </c>
      <c r="AR173" s="48">
        <f t="shared" si="46"/>
        <v>1.7198072436223247E-2</v>
      </c>
      <c r="AS173" s="48">
        <f t="shared" si="46"/>
        <v>2.4358132308932513E-3</v>
      </c>
      <c r="AT173" s="48">
        <f t="shared" si="46"/>
        <v>2.7599307388881156E-4</v>
      </c>
      <c r="AU173" s="48">
        <f t="shared" si="46"/>
        <v>2.6059803446240093E-5</v>
      </c>
      <c r="AV173" s="48">
        <f t="shared" si="46"/>
        <v>2.109100615423187E-6</v>
      </c>
      <c r="AW173" s="48">
        <f t="shared" si="46"/>
        <v>1.4935904018849058E-7</v>
      </c>
      <c r="AX173" s="48">
        <f t="shared" si="46"/>
        <v>9.4018476028839534E-9</v>
      </c>
      <c r="AY173" s="48">
        <f t="shared" si="46"/>
        <v>5.3264445468229133E-10</v>
      </c>
    </row>
    <row r="174" spans="1:51">
      <c r="A174" s="48">
        <v>173</v>
      </c>
      <c r="B174" s="48">
        <f t="shared" si="38"/>
        <v>137</v>
      </c>
      <c r="C174" s="93">
        <v>44583</v>
      </c>
      <c r="D174" t="s">
        <v>12</v>
      </c>
      <c r="E174" t="s">
        <v>28</v>
      </c>
      <c r="F174" s="48">
        <f>HLOOKUP(MAX($AD174:$AN174),$AD174:$AN$310,$B174,FALSE)</f>
        <v>1</v>
      </c>
      <c r="G174" s="48">
        <f>HLOOKUP(MAX($AN174:$AY174),$AN174:$AY$310,$B174,FALSE)</f>
        <v>0</v>
      </c>
      <c r="H174" s="48">
        <f t="shared" si="34"/>
        <v>3</v>
      </c>
      <c r="I174" s="48">
        <f t="shared" si="35"/>
        <v>0</v>
      </c>
      <c r="J174" s="48">
        <f>COUNTIF('1. Data'!C:C,$D174)</f>
        <v>186</v>
      </c>
      <c r="K174" s="48">
        <f>COUNTIF($D$2:D173,$D173)</f>
        <v>10</v>
      </c>
      <c r="L174" s="48">
        <f>SUMIF('1. Data'!C:C,D174,'1. Data'!E:E)</f>
        <v>358</v>
      </c>
      <c r="M174" s="48">
        <f>SUMIF($D$2:D173,$D174,$F$2:F173)</f>
        <v>9</v>
      </c>
      <c r="N174" s="48">
        <f t="shared" si="36"/>
        <v>1.165763446193345</v>
      </c>
      <c r="O174" s="48">
        <f>SUMIF('1. Data'!C:C,$D174,'1. Data'!F:F)</f>
        <v>224</v>
      </c>
      <c r="P174" s="48">
        <f>SUMIF($D$2:D173,$D174,$G$2:G173)</f>
        <v>6</v>
      </c>
      <c r="Q174" s="48">
        <f t="shared" si="37"/>
        <v>0.94332426094572586</v>
      </c>
      <c r="R174" s="48">
        <f>COUNTIF('1. Data'!D:D,$E174)</f>
        <v>136</v>
      </c>
      <c r="S174" s="48">
        <f>COUNTIF($E$2:E173,$E173)</f>
        <v>10</v>
      </c>
      <c r="T174" s="48">
        <f>SUMIF('1. Data'!D:D,E174,'1. Data'!F:F)</f>
        <v>138</v>
      </c>
      <c r="U174" s="48">
        <f>SUMIF($E$2:E173,$E174,$G$2:G173)</f>
        <v>6</v>
      </c>
      <c r="V174" s="48">
        <f t="shared" si="39"/>
        <v>0.79286432224336401</v>
      </c>
      <c r="W174" s="48">
        <f>SUMIF('1. Data'!D:D,$E174,'1. Data'!E:E)</f>
        <v>217</v>
      </c>
      <c r="X174" s="48">
        <f>SUMIF($E$2:E173,E174,$F$2:F173)</f>
        <v>9</v>
      </c>
      <c r="Y174" s="48">
        <f t="shared" si="40"/>
        <v>0.96373143243216775</v>
      </c>
      <c r="Z174" s="92">
        <f>AVERAGE('1. Data'!E:E,$F$2:F173)</f>
        <v>1.6061997703788748</v>
      </c>
      <c r="AA174" s="92">
        <f>IF(ISERROR(AVERAGE('1. Data'!F:F,$G$2:G173)),0,AVERAGE('1. Data'!F:F,$G$2:G173))</f>
        <v>1.2439724454649828</v>
      </c>
      <c r="AB174" s="48">
        <f t="shared" si="41"/>
        <v>1.8045379372581918</v>
      </c>
      <c r="AC174" s="48">
        <f t="shared" si="42"/>
        <v>0.93040201079578433</v>
      </c>
      <c r="AD174" s="48">
        <f t="shared" si="45"/>
        <v>0.16455047165603379</v>
      </c>
      <c r="AE174" s="48">
        <f t="shared" si="44"/>
        <v>0.29693756869704174</v>
      </c>
      <c r="AF174" s="48">
        <f t="shared" si="44"/>
        <v>0.26791755385551125</v>
      </c>
      <c r="AG174" s="48">
        <f t="shared" si="44"/>
        <v>0.16115579666322821</v>
      </c>
      <c r="AH174" s="48">
        <f t="shared" si="44"/>
        <v>7.2702937221965663E-2</v>
      </c>
      <c r="AI174" s="48">
        <f t="shared" si="44"/>
        <v>2.6239041673427537E-2</v>
      </c>
      <c r="AJ174" s="48">
        <f t="shared" si="44"/>
        <v>7.8915576894997754E-3</v>
      </c>
      <c r="AK174" s="48">
        <f t="shared" si="44"/>
        <v>2.0343736049662775E-3</v>
      </c>
      <c r="AL174" s="48">
        <f t="shared" si="44"/>
        <v>4.5888804358979547E-4</v>
      </c>
      <c r="AM174" s="48">
        <f t="shared" si="44"/>
        <v>9.2008987067997288E-5</v>
      </c>
      <c r="AN174" s="48">
        <f t="shared" si="44"/>
        <v>1.6603370773289946E-5</v>
      </c>
      <c r="AO174" s="48">
        <f t="shared" si="47"/>
        <v>0.39439512739868432</v>
      </c>
      <c r="AP174" s="48">
        <f t="shared" si="46"/>
        <v>0.36694601957979539</v>
      </c>
      <c r="AQ174" s="48">
        <f t="shared" si="46"/>
        <v>0.17070365723527542</v>
      </c>
      <c r="AR174" s="48">
        <f t="shared" si="46"/>
        <v>5.2941008647298206E-2</v>
      </c>
      <c r="AS174" s="48">
        <f t="shared" si="46"/>
        <v>1.2314105224750812E-2</v>
      </c>
      <c r="AT174" s="48">
        <f t="shared" si="46"/>
        <v>2.2914136524518061E-3</v>
      </c>
      <c r="AU174" s="48">
        <f t="shared" si="46"/>
        <v>3.5532264496767875E-4</v>
      </c>
      <c r="AV174" s="48">
        <f t="shared" si="46"/>
        <v>4.7227557622743628E-5</v>
      </c>
      <c r="AW174" s="48">
        <f t="shared" si="46"/>
        <v>5.4925768221467846E-6</v>
      </c>
      <c r="AX174" s="48">
        <f t="shared" si="46"/>
        <v>5.6781161330841039E-7</v>
      </c>
      <c r="AY174" s="48">
        <f t="shared" si="46"/>
        <v>5.282930667753427E-8</v>
      </c>
    </row>
    <row r="175" spans="1:51">
      <c r="A175" s="48">
        <v>174</v>
      </c>
      <c r="B175" s="48">
        <f t="shared" si="38"/>
        <v>136</v>
      </c>
      <c r="C175" s="93">
        <v>44583</v>
      </c>
      <c r="D175" t="s">
        <v>22</v>
      </c>
      <c r="E175" t="s">
        <v>42</v>
      </c>
      <c r="F175" s="48">
        <f>HLOOKUP(MAX($AD175:$AN175),$AD175:$AN$310,$B175,FALSE)</f>
        <v>0</v>
      </c>
      <c r="G175" s="48">
        <f>HLOOKUP(MAX($AN175:$AY175),$AN175:$AY$310,$B175,FALSE)</f>
        <v>0</v>
      </c>
      <c r="H175" s="48">
        <f t="shared" si="34"/>
        <v>1</v>
      </c>
      <c r="I175" s="48">
        <f t="shared" si="35"/>
        <v>1</v>
      </c>
      <c r="J175" s="48">
        <f>COUNTIF('1. Data'!C:C,$D175)</f>
        <v>184</v>
      </c>
      <c r="K175" s="48">
        <f>COUNTIF($D$2:D174,$D174)</f>
        <v>10</v>
      </c>
      <c r="L175" s="48">
        <f>SUMIF('1. Data'!C:C,D175,'1. Data'!E:E)</f>
        <v>322</v>
      </c>
      <c r="M175" s="48">
        <f>SUMIF($D$2:D174,$D175,$F$2:F174)</f>
        <v>8</v>
      </c>
      <c r="N175" s="48">
        <f t="shared" si="36"/>
        <v>1.0591554017339924</v>
      </c>
      <c r="O175" s="48">
        <f>SUMIF('1. Data'!C:C,$D175,'1. Data'!F:F)</f>
        <v>214</v>
      </c>
      <c r="P175" s="48">
        <f>SUMIF($D$2:D174,$D175,$G$2:G174)</f>
        <v>4</v>
      </c>
      <c r="Q175" s="48">
        <f t="shared" si="37"/>
        <v>0.90358422257004078</v>
      </c>
      <c r="R175" s="48">
        <f>COUNTIF('1. Data'!D:D,$E175)</f>
        <v>0</v>
      </c>
      <c r="S175" s="48">
        <f>COUNTIF($E$2:E174,$E174)</f>
        <v>11</v>
      </c>
      <c r="T175" s="48">
        <f>SUMIF('1. Data'!D:D,E175,'1. Data'!F:F)</f>
        <v>0</v>
      </c>
      <c r="U175" s="48">
        <f>SUMIF($E$2:E174,$E175,$G$2:G174)</f>
        <v>0</v>
      </c>
      <c r="V175" s="48">
        <f t="shared" si="39"/>
        <v>0</v>
      </c>
      <c r="W175" s="48">
        <f>SUMIF('1. Data'!D:D,$E175,'1. Data'!E:E)</f>
        <v>0</v>
      </c>
      <c r="X175" s="48">
        <f>SUMIF($E$2:E174,E175,$F$2:F174)</f>
        <v>0</v>
      </c>
      <c r="Y175" s="48">
        <f t="shared" si="40"/>
        <v>0</v>
      </c>
      <c r="Z175" s="92">
        <f>AVERAGE('1. Data'!E:E,$F$2:F174)</f>
        <v>1.6060258249641319</v>
      </c>
      <c r="AA175" s="92">
        <f>IF(ISERROR(AVERAGE('1. Data'!F:F,$G$2:G174)),0,AVERAGE('1. Data'!F:F,$G$2:G174))</f>
        <v>1.2436154949784792</v>
      </c>
      <c r="AB175" s="48">
        <f t="shared" si="41"/>
        <v>0</v>
      </c>
      <c r="AC175" s="48">
        <f t="shared" si="42"/>
        <v>0</v>
      </c>
      <c r="AD175" s="48">
        <f t="shared" si="45"/>
        <v>1</v>
      </c>
      <c r="AE175" s="48">
        <f t="shared" si="44"/>
        <v>0</v>
      </c>
      <c r="AF175" s="48">
        <f t="shared" si="44"/>
        <v>0</v>
      </c>
      <c r="AG175" s="48">
        <f t="shared" si="44"/>
        <v>0</v>
      </c>
      <c r="AH175" s="48">
        <f t="shared" si="44"/>
        <v>0</v>
      </c>
      <c r="AI175" s="48">
        <f t="shared" si="44"/>
        <v>0</v>
      </c>
      <c r="AJ175" s="48">
        <f t="shared" si="44"/>
        <v>0</v>
      </c>
      <c r="AK175" s="48">
        <f t="shared" si="44"/>
        <v>0</v>
      </c>
      <c r="AL175" s="48">
        <f t="shared" si="44"/>
        <v>0</v>
      </c>
      <c r="AM175" s="48">
        <f t="shared" si="44"/>
        <v>0</v>
      </c>
      <c r="AN175" s="48">
        <f t="shared" si="44"/>
        <v>0</v>
      </c>
      <c r="AO175" s="48">
        <f t="shared" si="47"/>
        <v>1</v>
      </c>
      <c r="AP175" s="48">
        <f t="shared" si="46"/>
        <v>0</v>
      </c>
      <c r="AQ175" s="48">
        <f t="shared" si="46"/>
        <v>0</v>
      </c>
      <c r="AR175" s="48">
        <f t="shared" si="46"/>
        <v>0</v>
      </c>
      <c r="AS175" s="48">
        <f t="shared" si="46"/>
        <v>0</v>
      </c>
      <c r="AT175" s="48">
        <f t="shared" si="46"/>
        <v>0</v>
      </c>
      <c r="AU175" s="48">
        <f t="shared" si="46"/>
        <v>0</v>
      </c>
      <c r="AV175" s="48">
        <f t="shared" si="46"/>
        <v>0</v>
      </c>
      <c r="AW175" s="48">
        <f t="shared" si="46"/>
        <v>0</v>
      </c>
      <c r="AX175" s="48">
        <f t="shared" si="46"/>
        <v>0</v>
      </c>
      <c r="AY175" s="48">
        <f t="shared" si="46"/>
        <v>0</v>
      </c>
    </row>
    <row r="176" spans="1:51">
      <c r="A176" s="48">
        <v>175</v>
      </c>
      <c r="B176" s="48">
        <f t="shared" si="38"/>
        <v>135</v>
      </c>
      <c r="C176" s="93">
        <v>44583</v>
      </c>
      <c r="D176" t="s">
        <v>26</v>
      </c>
      <c r="E176" t="s">
        <v>23</v>
      </c>
      <c r="F176" s="48">
        <f>HLOOKUP(MAX($AD176:$AN176),$AD176:$AN$310,$B176,FALSE)</f>
        <v>1</v>
      </c>
      <c r="G176" s="48">
        <f>HLOOKUP(MAX($AN176:$AY176),$AN176:$AY$310,$B176,FALSE)</f>
        <v>1</v>
      </c>
      <c r="H176" s="48">
        <f t="shared" si="34"/>
        <v>1</v>
      </c>
      <c r="I176" s="48">
        <f t="shared" si="35"/>
        <v>1</v>
      </c>
      <c r="J176" s="48">
        <f>COUNTIF('1. Data'!C:C,$D176)</f>
        <v>152</v>
      </c>
      <c r="K176" s="48">
        <f>COUNTIF($D$2:D175,$D175)</f>
        <v>10</v>
      </c>
      <c r="L176" s="48">
        <f>SUMIF('1. Data'!C:C,D176,'1. Data'!E:E)</f>
        <v>205</v>
      </c>
      <c r="M176" s="48">
        <f>SUMIF($D$2:D175,$D176,$F$2:F175)</f>
        <v>9</v>
      </c>
      <c r="N176" s="48">
        <f t="shared" si="36"/>
        <v>0.8227555767309207</v>
      </c>
      <c r="O176" s="48">
        <f>SUMIF('1. Data'!C:C,$D176,'1. Data'!F:F)</f>
        <v>205</v>
      </c>
      <c r="P176" s="48">
        <f>SUMIF($D$2:D175,$D176,$G$2:G175)</f>
        <v>7</v>
      </c>
      <c r="Q176" s="48">
        <f t="shared" si="37"/>
        <v>1.0525901997983216</v>
      </c>
      <c r="R176" s="48">
        <f>COUNTIF('1. Data'!D:D,$E176)</f>
        <v>170</v>
      </c>
      <c r="S176" s="48">
        <f>COUNTIF($E$2:E175,$E175)</f>
        <v>10</v>
      </c>
      <c r="T176" s="48">
        <f>SUMIF('1. Data'!D:D,E176,'1. Data'!F:F)</f>
        <v>224</v>
      </c>
      <c r="U176" s="48">
        <f>SUMIF($E$2:E175,$E176,$G$2:G175)</f>
        <v>8</v>
      </c>
      <c r="V176" s="48">
        <f t="shared" si="39"/>
        <v>1.0367020458391016</v>
      </c>
      <c r="W176" s="48">
        <f>SUMIF('1. Data'!D:D,$E176,'1. Data'!E:E)</f>
        <v>316</v>
      </c>
      <c r="X176" s="48">
        <f>SUMIF($E$2:E175,E176,$F$2:F175)</f>
        <v>11</v>
      </c>
      <c r="Y176" s="48">
        <f t="shared" si="40"/>
        <v>1.1314811506164018</v>
      </c>
      <c r="Z176" s="92">
        <f>AVERAGE('1. Data'!E:E,$F$2:F175)</f>
        <v>1.6055651176133103</v>
      </c>
      <c r="AA176" s="92">
        <f>IF(ISERROR(AVERAGE('1. Data'!F:F,$G$2:G175)),0,AVERAGE('1. Data'!F:F,$G$2:G175))</f>
        <v>1.2432587492828457</v>
      </c>
      <c r="AB176" s="48">
        <f t="shared" si="41"/>
        <v>1.4946726310611729</v>
      </c>
      <c r="AC176" s="48">
        <f t="shared" si="42"/>
        <v>1.3566718130733924</v>
      </c>
      <c r="AD176" s="48">
        <f t="shared" si="45"/>
        <v>0.22432202877601962</v>
      </c>
      <c r="AE176" s="48">
        <f t="shared" si="44"/>
        <v>0.33528799695563338</v>
      </c>
      <c r="AF176" s="48">
        <f t="shared" si="44"/>
        <v>0.25057289628645357</v>
      </c>
      <c r="AG176" s="48">
        <f t="shared" si="44"/>
        <v>0.12484148338836396</v>
      </c>
      <c r="AH176" s="48">
        <f t="shared" si="44"/>
        <v>4.6649287110416424E-2</v>
      </c>
      <c r="AI176" s="48">
        <f t="shared" si="44"/>
        <v>1.3945082540490827E-2</v>
      </c>
      <c r="AJ176" s="48">
        <f t="shared" si="44"/>
        <v>3.4738888685267796E-3</v>
      </c>
      <c r="AK176" s="48">
        <f t="shared" ref="AE176:AN201" si="48">_xlfn.POISSON.DIST(AK$1,$AB176,FALSE)</f>
        <v>7.4176094501929258E-4</v>
      </c>
      <c r="AL176" s="48">
        <f t="shared" si="48"/>
        <v>1.3858622291380073E-4</v>
      </c>
      <c r="AM176" s="48">
        <f t="shared" si="48"/>
        <v>2.3015670492377835E-5</v>
      </c>
      <c r="AN176" s="48">
        <f t="shared" si="48"/>
        <v>3.4400892770479419E-6</v>
      </c>
      <c r="AO176" s="48">
        <f t="shared" si="47"/>
        <v>0.25751641506796591</v>
      </c>
      <c r="AP176" s="48">
        <f t="shared" si="46"/>
        <v>0.34936526172641758</v>
      </c>
      <c r="AQ176" s="48">
        <f t="shared" si="46"/>
        <v>0.23698700152561966</v>
      </c>
      <c r="AR176" s="48">
        <f t="shared" si="46"/>
        <v>0.10717119501152976</v>
      </c>
      <c r="AS176" s="48">
        <f t="shared" si="46"/>
        <v>3.634903486138355E-2</v>
      </c>
      <c r="AT176" s="48">
        <f t="shared" si="46"/>
        <v>9.8627422057722298E-3</v>
      </c>
      <c r="AU176" s="48">
        <f t="shared" si="46"/>
        <v>2.2300840583634146E-3</v>
      </c>
      <c r="AV176" s="48">
        <f t="shared" si="46"/>
        <v>4.3221316896656581E-4</v>
      </c>
      <c r="AW176" s="48">
        <f t="shared" si="46"/>
        <v>7.3296427947008408E-5</v>
      </c>
      <c r="AX176" s="48">
        <f t="shared" si="46"/>
        <v>1.1048799754963465E-5</v>
      </c>
      <c r="AY176" s="48">
        <f t="shared" si="46"/>
        <v>1.4989595195851149E-6</v>
      </c>
    </row>
    <row r="177" spans="1:51">
      <c r="A177" s="48">
        <v>176</v>
      </c>
      <c r="B177" s="48">
        <f t="shared" si="38"/>
        <v>134</v>
      </c>
      <c r="C177" s="93">
        <v>44583</v>
      </c>
      <c r="D177" t="s">
        <v>17</v>
      </c>
      <c r="E177" t="s">
        <v>13</v>
      </c>
      <c r="F177" s="48">
        <f>HLOOKUP(MAX($AD177:$AN177),$AD177:$AN$310,$B177,FALSE)</f>
        <v>1</v>
      </c>
      <c r="G177" s="48">
        <f>HLOOKUP(MAX($AN177:$AY177),$AN177:$AY$310,$B177,FALSE)</f>
        <v>1</v>
      </c>
      <c r="H177" s="48">
        <f t="shared" si="34"/>
        <v>1</v>
      </c>
      <c r="I177" s="48">
        <f t="shared" si="35"/>
        <v>1</v>
      </c>
      <c r="J177" s="48">
        <f>COUNTIF('1. Data'!C:C,$D177)</f>
        <v>186</v>
      </c>
      <c r="K177" s="48">
        <f>COUNTIF($D$2:D176,$D176)</f>
        <v>10</v>
      </c>
      <c r="L177" s="48">
        <f>SUMIF('1. Data'!C:C,D177,'1. Data'!E:E)</f>
        <v>321</v>
      </c>
      <c r="M177" s="48">
        <f>SUMIF($D$2:D176,$D177,$F$2:F176)</f>
        <v>8</v>
      </c>
      <c r="N177" s="48">
        <f t="shared" si="36"/>
        <v>1.0455838819986729</v>
      </c>
      <c r="O177" s="48">
        <f>SUMIF('1. Data'!C:C,$D177,'1. Data'!F:F)</f>
        <v>236</v>
      </c>
      <c r="P177" s="48">
        <f>SUMIF($D$2:D176,$D177,$G$2:G176)</f>
        <v>7</v>
      </c>
      <c r="Q177" s="48">
        <f t="shared" si="37"/>
        <v>0.99727067297507244</v>
      </c>
      <c r="R177" s="48">
        <f>COUNTIF('1. Data'!D:D,$E177)</f>
        <v>178</v>
      </c>
      <c r="S177" s="48">
        <f>COUNTIF($E$2:E176,$E176)</f>
        <v>10</v>
      </c>
      <c r="T177" s="48">
        <f>SUMIF('1. Data'!D:D,E177,'1. Data'!F:F)</f>
        <v>322</v>
      </c>
      <c r="U177" s="48">
        <f>SUMIF($E$2:E176,$E177,$G$2:G176)</f>
        <v>10</v>
      </c>
      <c r="V177" s="48">
        <f t="shared" si="39"/>
        <v>1.4205060246877224</v>
      </c>
      <c r="W177" s="48">
        <f>SUMIF('1. Data'!D:D,$E177,'1. Data'!E:E)</f>
        <v>232</v>
      </c>
      <c r="X177" s="48">
        <f>SUMIF($E$2:E176,E177,$F$2:F176)</f>
        <v>6</v>
      </c>
      <c r="Y177" s="48">
        <f t="shared" si="40"/>
        <v>0.78856620525567644</v>
      </c>
      <c r="Z177" s="92">
        <f>AVERAGE('1. Data'!E:E,$F$2:F176)</f>
        <v>1.6053914539718956</v>
      </c>
      <c r="AA177" s="92">
        <f>IF(ISERROR(AVERAGE('1. Data'!F:F,$G$2:G176)),0,AVERAGE('1. Data'!F:F,$G$2:G176))</f>
        <v>1.243188987668483</v>
      </c>
      <c r="AB177" s="48">
        <f t="shared" si="41"/>
        <v>1.3236647016791709</v>
      </c>
      <c r="AC177" s="48">
        <f t="shared" si="42"/>
        <v>1.761137571424064</v>
      </c>
      <c r="AD177" s="48">
        <f t="shared" si="45"/>
        <v>0.26615812240558762</v>
      </c>
      <c r="AE177" s="48">
        <f t="shared" si="48"/>
        <v>0.35230411169348042</v>
      </c>
      <c r="AF177" s="48">
        <f t="shared" si="48"/>
        <v>0.23316625845254807</v>
      </c>
      <c r="AG177" s="48">
        <f t="shared" si="48"/>
        <v>0.10287798197874688</v>
      </c>
      <c r="AH177" s="48">
        <f t="shared" si="48"/>
        <v>3.4043988331313273E-2</v>
      </c>
      <c r="AI177" s="48">
        <f t="shared" si="48"/>
        <v>9.0125651317073899E-3</v>
      </c>
      <c r="AJ177" s="48">
        <f t="shared" si="48"/>
        <v>1.988269056070927E-3</v>
      </c>
      <c r="AK177" s="48">
        <f t="shared" si="48"/>
        <v>3.7597165242314986E-4</v>
      </c>
      <c r="AL177" s="48">
        <f t="shared" si="48"/>
        <v>6.2207550643064304E-5</v>
      </c>
      <c r="AM177" s="48">
        <f t="shared" si="48"/>
        <v>9.1491043293492809E-6</v>
      </c>
      <c r="AN177" s="48">
        <f t="shared" si="48"/>
        <v>1.2110346452739719E-6</v>
      </c>
      <c r="AO177" s="48">
        <f t="shared" si="47"/>
        <v>0.17184926177904986</v>
      </c>
      <c r="AP177" s="48">
        <f t="shared" si="46"/>
        <v>0.30265019154057404</v>
      </c>
      <c r="AQ177" s="48">
        <f t="shared" si="46"/>
        <v>0.26650431166039729</v>
      </c>
      <c r="AR177" s="48">
        <f t="shared" si="46"/>
        <v>0.15645025207054464</v>
      </c>
      <c r="AS177" s="48">
        <f t="shared" si="46"/>
        <v>6.8882604245050383E-2</v>
      </c>
      <c r="AT177" s="48">
        <f t="shared" si="46"/>
        <v>2.4262348470698587E-2</v>
      </c>
      <c r="AU177" s="48">
        <f t="shared" si="46"/>
        <v>7.1215555771217427E-3</v>
      </c>
      <c r="AV177" s="48">
        <f t="shared" si="46"/>
        <v>1.7917198705505255E-3</v>
      </c>
      <c r="AW177" s="48">
        <f t="shared" si="46"/>
        <v>3.9443314768669878E-4</v>
      </c>
      <c r="AX177" s="48">
        <f t="shared" si="46"/>
        <v>7.7183448422900235E-5</v>
      </c>
      <c r="AY177" s="48">
        <f t="shared" si="46"/>
        <v>1.3593067090964125E-5</v>
      </c>
    </row>
    <row r="178" spans="1:51">
      <c r="A178" s="48">
        <v>177</v>
      </c>
      <c r="B178" s="48">
        <f t="shared" si="38"/>
        <v>133</v>
      </c>
      <c r="C178" s="93">
        <v>44583</v>
      </c>
      <c r="D178" t="s">
        <v>30</v>
      </c>
      <c r="E178" t="s">
        <v>25</v>
      </c>
      <c r="F178" s="48">
        <f>HLOOKUP(MAX($AD178:$AN178),$AD178:$AN$310,$B178,FALSE)</f>
        <v>0</v>
      </c>
      <c r="G178" s="48">
        <f>HLOOKUP(MAX($AN178:$AY178),$AN178:$AY$310,$B178,FALSE)</f>
        <v>1</v>
      </c>
      <c r="H178" s="48">
        <f t="shared" si="34"/>
        <v>0</v>
      </c>
      <c r="I178" s="48">
        <f t="shared" si="35"/>
        <v>3</v>
      </c>
      <c r="J178" s="48">
        <f>COUNTIF('1. Data'!C:C,$D178)</f>
        <v>17</v>
      </c>
      <c r="K178" s="48">
        <f>COUNTIF($D$2:D177,$D177)</f>
        <v>10</v>
      </c>
      <c r="L178" s="48">
        <f>SUMIF('1. Data'!C:C,D178,'1. Data'!E:E)</f>
        <v>10</v>
      </c>
      <c r="M178" s="48">
        <f>SUMIF($D$2:D177,$D178,$F$2:F177)</f>
        <v>0</v>
      </c>
      <c r="N178" s="48">
        <f t="shared" si="36"/>
        <v>0.23072903230074152</v>
      </c>
      <c r="O178" s="48">
        <f>SUMIF('1. Data'!C:C,$D178,'1. Data'!F:F)</f>
        <v>36</v>
      </c>
      <c r="P178" s="48">
        <f>SUMIF($D$2:D177,$D178,$G$2:G177)</f>
        <v>12</v>
      </c>
      <c r="Q178" s="48">
        <f t="shared" si="37"/>
        <v>1.4300943009430094</v>
      </c>
      <c r="R178" s="48">
        <f>COUNTIF('1. Data'!D:D,$E178)</f>
        <v>170</v>
      </c>
      <c r="S178" s="48">
        <f>COUNTIF($E$2:E177,$E177)</f>
        <v>10</v>
      </c>
      <c r="T178" s="48">
        <f>SUMIF('1. Data'!D:D,E178,'1. Data'!F:F)</f>
        <v>194</v>
      </c>
      <c r="U178" s="48">
        <f>SUMIF($E$2:E177,$E178,$G$2:G177)</f>
        <v>6</v>
      </c>
      <c r="V178" s="48">
        <f t="shared" si="39"/>
        <v>0.89380893808938089</v>
      </c>
      <c r="W178" s="48">
        <f>SUMIF('1. Data'!D:D,$E178,'1. Data'!E:E)</f>
        <v>284</v>
      </c>
      <c r="X178" s="48">
        <f>SUMIF($E$2:E177,E178,$F$2:F177)</f>
        <v>10</v>
      </c>
      <c r="Y178" s="48">
        <f t="shared" si="40"/>
        <v>1.0175150324462701</v>
      </c>
      <c r="Z178" s="92">
        <f>AVERAGE('1. Data'!E:E,$F$2:F177)</f>
        <v>1.605217889908257</v>
      </c>
      <c r="AA178" s="92">
        <f>IF(ISERROR(AVERAGE('1. Data'!F:F,$G$2:G177)),0,AVERAGE('1. Data'!F:F,$G$2:G177))</f>
        <v>1.2431192660550459</v>
      </c>
      <c r="AB178" s="48">
        <f t="shared" si="41"/>
        <v>0.37685741942454443</v>
      </c>
      <c r="AC178" s="48">
        <f t="shared" si="42"/>
        <v>1.5889936677144549</v>
      </c>
      <c r="AD178" s="48">
        <f t="shared" si="45"/>
        <v>0.68601387917695134</v>
      </c>
      <c r="AE178" s="48">
        <f t="shared" si="48"/>
        <v>0.25852942019604713</v>
      </c>
      <c r="AF178" s="48">
        <f t="shared" si="48"/>
        <v>4.8714365070202999E-2</v>
      </c>
      <c r="AG178" s="48">
        <f t="shared" si="48"/>
        <v>6.1194566364206242E-3</v>
      </c>
      <c r="AH178" s="48">
        <f t="shared" si="48"/>
        <v>5.765406590704697E-4</v>
      </c>
      <c r="AI178" s="48">
        <f t="shared" si="48"/>
        <v>4.3454724994124652E-5</v>
      </c>
      <c r="AJ178" s="48">
        <f t="shared" si="48"/>
        <v>2.7293725871815114E-6</v>
      </c>
      <c r="AK178" s="48">
        <f t="shared" si="48"/>
        <v>1.4694061569333127E-7</v>
      </c>
      <c r="AL178" s="48">
        <f t="shared" si="48"/>
        <v>6.9219576548552876E-9</v>
      </c>
      <c r="AM178" s="48">
        <f t="shared" si="48"/>
        <v>2.8984345546385966E-10</v>
      </c>
      <c r="AN178" s="48">
        <f t="shared" si="48"/>
        <v>1.0922965666320284E-11</v>
      </c>
      <c r="AO178" s="48">
        <f t="shared" si="47"/>
        <v>0.20413093195400672</v>
      </c>
      <c r="AP178" s="48">
        <f t="shared" si="46"/>
        <v>0.32436275825956695</v>
      </c>
      <c r="AQ178" s="48">
        <f t="shared" si="46"/>
        <v>0.25770518445842328</v>
      </c>
      <c r="AR178" s="48">
        <f t="shared" si="46"/>
        <v>0.13649730208054006</v>
      </c>
      <c r="AS178" s="48">
        <f t="shared" si="46"/>
        <v>5.4223337166521342E-2</v>
      </c>
      <c r="AT178" s="48">
        <f t="shared" si="46"/>
        <v>1.723210787998964E-2</v>
      </c>
      <c r="AU178" s="48">
        <f t="shared" si="46"/>
        <v>4.5636183837793167E-3</v>
      </c>
      <c r="AV178" s="48">
        <f t="shared" si="46"/>
        <v>1.0359372448129466E-3</v>
      </c>
      <c r="AW178" s="48">
        <f t="shared" si="46"/>
        <v>2.0576221526966615E-4</v>
      </c>
      <c r="AX178" s="48">
        <f t="shared" si="46"/>
        <v>3.6328317457599699E-5</v>
      </c>
      <c r="AY178" s="48">
        <f t="shared" si="46"/>
        <v>5.7725466398846604E-6</v>
      </c>
    </row>
    <row r="179" spans="1:51">
      <c r="A179" s="48">
        <v>178</v>
      </c>
      <c r="B179" s="48">
        <f t="shared" si="38"/>
        <v>132</v>
      </c>
      <c r="C179" s="93">
        <v>44583</v>
      </c>
      <c r="D179" t="s">
        <v>15</v>
      </c>
      <c r="E179" t="s">
        <v>11</v>
      </c>
      <c r="F179" s="48">
        <f>HLOOKUP(MAX($AD179:$AN179),$AD179:$AN$310,$B179,FALSE)</f>
        <v>1</v>
      </c>
      <c r="G179" s="48">
        <f>HLOOKUP(MAX($AN179:$AY179),$AN179:$AY$310,$B179,FALSE)</f>
        <v>1</v>
      </c>
      <c r="H179" s="48">
        <f t="shared" si="34"/>
        <v>1</v>
      </c>
      <c r="I179" s="48">
        <f t="shared" si="35"/>
        <v>1</v>
      </c>
      <c r="J179" s="48">
        <f>COUNTIF('1. Data'!C:C,$D179)</f>
        <v>34</v>
      </c>
      <c r="K179" s="48">
        <f>COUNTIF($D$2:D178,$D178)</f>
        <v>10</v>
      </c>
      <c r="L179" s="48">
        <f>SUMIF('1. Data'!C:C,D179,'1. Data'!E:E)</f>
        <v>41</v>
      </c>
      <c r="M179" s="48">
        <f>SUMIF($D$2:D178,$D179,$F$2:F178)</f>
        <v>7</v>
      </c>
      <c r="N179" s="48">
        <f t="shared" si="36"/>
        <v>0.67979671694620791</v>
      </c>
      <c r="O179" s="48">
        <f>SUMIF('1. Data'!C:C,$D179,'1. Data'!F:F)</f>
        <v>63</v>
      </c>
      <c r="P179" s="48">
        <f>SUMIF($D$2:D178,$D179,$G$2:G178)</f>
        <v>9</v>
      </c>
      <c r="Q179" s="48">
        <f t="shared" si="37"/>
        <v>1.3164105896409333</v>
      </c>
      <c r="R179" s="48">
        <f>COUNTIF('1. Data'!D:D,$E179)</f>
        <v>167</v>
      </c>
      <c r="S179" s="48">
        <f>COUNTIF($E$2:E178,$E178)</f>
        <v>10</v>
      </c>
      <c r="T179" s="48">
        <f>SUMIF('1. Data'!D:D,E179,'1. Data'!F:F)</f>
        <v>179</v>
      </c>
      <c r="U179" s="48">
        <f>SUMIF($E$2:E178,$E179,$G$2:G178)</f>
        <v>6</v>
      </c>
      <c r="V179" s="48">
        <f t="shared" si="39"/>
        <v>0.84083350593826078</v>
      </c>
      <c r="W179" s="48">
        <f>SUMIF('1. Data'!D:D,$E179,'1. Data'!E:E)</f>
        <v>293</v>
      </c>
      <c r="X179" s="48">
        <f>SUMIF($E$2:E178,E179,$F$2:F178)</f>
        <v>11</v>
      </c>
      <c r="Y179" s="48">
        <f t="shared" si="40"/>
        <v>1.0702637577533518</v>
      </c>
      <c r="Z179" s="92">
        <f>AVERAGE('1. Data'!E:E,$F$2:F178)</f>
        <v>1.6047578102608198</v>
      </c>
      <c r="AA179" s="92">
        <f>IF(ISERROR(AVERAGE('1. Data'!F:F,$G$2:G178)),0,AVERAGE('1. Data'!F:F,$G$2:G178))</f>
        <v>1.24304958440814</v>
      </c>
      <c r="AB179" s="48">
        <f t="shared" si="41"/>
        <v>1.1675604630036565</v>
      </c>
      <c r="AC179" s="48">
        <f t="shared" si="42"/>
        <v>1.3759093733535177</v>
      </c>
      <c r="AD179" s="48">
        <f t="shared" si="45"/>
        <v>0.31112501720232716</v>
      </c>
      <c r="AE179" s="48">
        <f t="shared" si="48"/>
        <v>0.3632572691367697</v>
      </c>
      <c r="AF179" s="48">
        <f t="shared" si="48"/>
        <v>0.21206241267138534</v>
      </c>
      <c r="AG179" s="48">
        <f t="shared" si="48"/>
        <v>8.253189624142504E-2</v>
      </c>
      <c r="AH179" s="48">
        <f t="shared" si="48"/>
        <v>2.4090244747051973E-2</v>
      </c>
      <c r="AI179" s="48">
        <f t="shared" si="48"/>
        <v>5.6253634621478872E-3</v>
      </c>
      <c r="AJ179" s="48">
        <f t="shared" si="48"/>
        <v>1.0946586614048726E-3</v>
      </c>
      <c r="AK179" s="48">
        <f t="shared" si="48"/>
        <v>1.8258288193440507E-4</v>
      </c>
      <c r="AL179" s="48">
        <f t="shared" si="48"/>
        <v>2.6647069270984501E-5</v>
      </c>
      <c r="AM179" s="48">
        <f t="shared" si="48"/>
        <v>3.4568960595245651E-6</v>
      </c>
      <c r="AN179" s="48">
        <f t="shared" si="48"/>
        <v>4.0361351638140368E-7</v>
      </c>
      <c r="AO179" s="48">
        <f t="shared" si="47"/>
        <v>0.25260977472602775</v>
      </c>
      <c r="AP179" s="48">
        <f t="shared" si="46"/>
        <v>0.34756815684626208</v>
      </c>
      <c r="AQ179" s="48">
        <f t="shared" si="46"/>
        <v>0.23911114244198883</v>
      </c>
      <c r="AR179" s="48">
        <f t="shared" si="46"/>
        <v>0.10966508738640024</v>
      </c>
      <c r="AS179" s="48">
        <f t="shared" si="46"/>
        <v>3.7722305416145151E-2</v>
      </c>
      <c r="AT179" s="48">
        <f t="shared" si="46"/>
        <v>1.0380494721315655E-2</v>
      </c>
      <c r="AU179" s="48">
        <f t="shared" si="46"/>
        <v>2.3804366645174871E-3</v>
      </c>
      <c r="AV179" s="48">
        <f t="shared" si="46"/>
        <v>4.6789501705485635E-4</v>
      </c>
      <c r="AW179" s="48">
        <f t="shared" si="46"/>
        <v>8.0472642463897686E-5</v>
      </c>
      <c r="AX179" s="48">
        <f t="shared" si="46"/>
        <v>1.2302562562733668E-5</v>
      </c>
      <c r="AY179" s="48">
        <f t="shared" si="46"/>
        <v>1.69272111463333E-6</v>
      </c>
    </row>
    <row r="180" spans="1:51">
      <c r="A180" s="48">
        <v>179</v>
      </c>
      <c r="B180" s="48">
        <f t="shared" si="38"/>
        <v>131</v>
      </c>
      <c r="C180" s="93">
        <v>44584</v>
      </c>
      <c r="D180" t="s">
        <v>35</v>
      </c>
      <c r="E180" t="s">
        <v>10</v>
      </c>
      <c r="F180" s="48">
        <f>HLOOKUP(MAX($AD180:$AN180),$AD180:$AN$310,$B180,FALSE)</f>
        <v>1</v>
      </c>
      <c r="G180" s="48">
        <f>HLOOKUP(MAX($AN180:$AY180),$AN180:$AY$310,$B180,FALSE)</f>
        <v>0</v>
      </c>
      <c r="H180" s="48">
        <f t="shared" si="34"/>
        <v>3</v>
      </c>
      <c r="I180" s="48">
        <f t="shared" si="35"/>
        <v>0</v>
      </c>
      <c r="J180" s="48">
        <f>COUNTIF('1. Data'!C:C,$D180)</f>
        <v>47</v>
      </c>
      <c r="K180" s="48">
        <f>COUNTIF($D$2:D179,$D179)</f>
        <v>10</v>
      </c>
      <c r="L180" s="48">
        <f>SUMIF('1. Data'!C:C,D180,'1. Data'!E:E)</f>
        <v>94</v>
      </c>
      <c r="M180" s="48">
        <f>SUMIF($D$2:D179,$D180,$F$2:F179)</f>
        <v>11</v>
      </c>
      <c r="N180" s="48">
        <f t="shared" si="36"/>
        <v>1.1480263157894737</v>
      </c>
      <c r="O180" s="48">
        <f>SUMIF('1. Data'!C:C,$D180,'1. Data'!F:F)</f>
        <v>49</v>
      </c>
      <c r="P180" s="48">
        <f>SUMIF($D$2:D179,$D180,$G$2:G179)</f>
        <v>4</v>
      </c>
      <c r="Q180" s="48">
        <f t="shared" si="37"/>
        <v>0.74806079283039317</v>
      </c>
      <c r="R180" s="48">
        <f>COUNTIF('1. Data'!D:D,$E180)</f>
        <v>184</v>
      </c>
      <c r="S180" s="48">
        <f>COUNTIF($E$2:E179,$E179)</f>
        <v>10</v>
      </c>
      <c r="T180" s="48">
        <f>SUMIF('1. Data'!D:D,E180,'1. Data'!F:F)</f>
        <v>244</v>
      </c>
      <c r="U180" s="48">
        <f>SUMIF($E$2:E179,$E180,$G$2:G179)</f>
        <v>8</v>
      </c>
      <c r="V180" s="48">
        <f t="shared" si="39"/>
        <v>1.0450442742866921</v>
      </c>
      <c r="W180" s="48">
        <f>SUMIF('1. Data'!D:D,$E180,'1. Data'!E:E)</f>
        <v>282</v>
      </c>
      <c r="X180" s="48">
        <f>SUMIF($E$2:E179,E180,$F$2:F179)</f>
        <v>7</v>
      </c>
      <c r="Y180" s="48">
        <f t="shared" si="40"/>
        <v>0.92839653902798236</v>
      </c>
      <c r="Z180" s="92">
        <f>AVERAGE('1. Data'!E:E,$F$2:F179)</f>
        <v>1.6045845272206303</v>
      </c>
      <c r="AA180" s="92">
        <f>IF(ISERROR(AVERAGE('1. Data'!F:F,$G$2:G179)),0,AVERAGE('1. Data'!F:F,$G$2:G179))</f>
        <v>1.2429799426934098</v>
      </c>
      <c r="AB180" s="48">
        <f t="shared" si="41"/>
        <v>1.71020415084102</v>
      </c>
      <c r="AC180" s="48">
        <f t="shared" si="42"/>
        <v>0.97170783398587168</v>
      </c>
      <c r="AD180" s="48">
        <f t="shared" si="45"/>
        <v>0.18082887248221408</v>
      </c>
      <c r="AE180" s="48">
        <f t="shared" si="48"/>
        <v>0.309254288310984</v>
      </c>
      <c r="AF180" s="48">
        <f t="shared" si="48"/>
        <v>0.26444398376741524</v>
      </c>
      <c r="AG180" s="48">
        <f t="shared" si="48"/>
        <v>0.15075106623465628</v>
      </c>
      <c r="AH180" s="48">
        <f t="shared" si="48"/>
        <v>6.4453774804554692E-2</v>
      </c>
      <c r="AI180" s="48">
        <f t="shared" si="48"/>
        <v>2.2045822641624375E-2</v>
      </c>
      <c r="AJ180" s="48">
        <f t="shared" si="48"/>
        <v>6.2838095650684864E-3</v>
      </c>
      <c r="AK180" s="48">
        <f t="shared" si="48"/>
        <v>1.5352281716106608E-3</v>
      </c>
      <c r="AL180" s="48">
        <f t="shared" si="48"/>
        <v>3.2819419894707791E-4</v>
      </c>
      <c r="AM180" s="48">
        <f t="shared" si="48"/>
        <v>6.2364342369026089E-5</v>
      </c>
      <c r="AN180" s="48">
        <f t="shared" si="48"/>
        <v>1.0665575718397916E-5</v>
      </c>
      <c r="AO180" s="48">
        <f t="shared" si="47"/>
        <v>0.37843617972804122</v>
      </c>
      <c r="AP180" s="48">
        <f t="shared" si="46"/>
        <v>0.36772940050542297</v>
      </c>
      <c r="AQ180" s="48">
        <f t="shared" si="46"/>
        <v>0.1786627696290238</v>
      </c>
      <c r="AR180" s="48">
        <f t="shared" si="46"/>
        <v>5.7869337630045176E-2</v>
      </c>
      <c r="AS180" s="48">
        <f t="shared" si="46"/>
        <v>1.4058022180672073E-2</v>
      </c>
      <c r="AT180" s="48">
        <f t="shared" si="46"/>
        <v>2.7320580566612407E-3</v>
      </c>
      <c r="AU180" s="48">
        <f t="shared" si="46"/>
        <v>4.4246036942699051E-4</v>
      </c>
      <c r="AV180" s="48">
        <f t="shared" si="46"/>
        <v>6.1420315314355753E-5</v>
      </c>
      <c r="AW180" s="48">
        <f t="shared" si="46"/>
        <v>7.4603251946052077E-6</v>
      </c>
      <c r="AX180" s="48">
        <f t="shared" si="46"/>
        <v>8.0547293729778464E-7</v>
      </c>
      <c r="AY180" s="48">
        <f t="shared" si="46"/>
        <v>7.8268436323586719E-8</v>
      </c>
    </row>
    <row r="181" spans="1:51">
      <c r="A181" s="48">
        <v>180</v>
      </c>
      <c r="B181" s="48">
        <f t="shared" si="38"/>
        <v>130</v>
      </c>
      <c r="C181" s="93">
        <v>44584</v>
      </c>
      <c r="D181" t="s">
        <v>21</v>
      </c>
      <c r="E181" t="s">
        <v>6</v>
      </c>
      <c r="F181" s="48">
        <f>HLOOKUP(MAX($AD181:$AN181),$AD181:$AN$310,$B181,FALSE)</f>
        <v>0</v>
      </c>
      <c r="G181" s="48">
        <f>HLOOKUP(MAX($AN181:$AY181),$AN181:$AY$310,$B181,FALSE)</f>
        <v>2</v>
      </c>
      <c r="H181" s="48">
        <f t="shared" si="34"/>
        <v>0</v>
      </c>
      <c r="I181" s="48">
        <f t="shared" si="35"/>
        <v>3</v>
      </c>
      <c r="J181" s="48">
        <f>COUNTIF('1. Data'!C:C,$D181)</f>
        <v>150</v>
      </c>
      <c r="K181" s="48">
        <f>COUNTIF($D$2:D180,$D180)</f>
        <v>11</v>
      </c>
      <c r="L181" s="48">
        <f>SUMIF('1. Data'!C:C,D181,'1. Data'!E:E)</f>
        <v>192</v>
      </c>
      <c r="M181" s="48">
        <f>SUMIF($D$2:D180,$D181,$F$2:F180)</f>
        <v>8</v>
      </c>
      <c r="N181" s="48">
        <f t="shared" si="36"/>
        <v>0.77426280355881438</v>
      </c>
      <c r="O181" s="48">
        <f>SUMIF('1. Data'!C:C,$D181,'1. Data'!F:F)</f>
        <v>200</v>
      </c>
      <c r="P181" s="48">
        <f>SUMIF($D$2:D180,$D181,$G$2:G180)</f>
        <v>7</v>
      </c>
      <c r="Q181" s="48">
        <f t="shared" si="37"/>
        <v>1.0346769413159456</v>
      </c>
      <c r="R181" s="48">
        <f>COUNTIF('1. Data'!D:D,$E181)</f>
        <v>181</v>
      </c>
      <c r="S181" s="48">
        <f>COUNTIF($E$2:E180,$E180)</f>
        <v>10</v>
      </c>
      <c r="T181" s="48">
        <f>SUMIF('1. Data'!D:D,E181,'1. Data'!F:F)</f>
        <v>374</v>
      </c>
      <c r="U181" s="48">
        <f>SUMIF($E$2:E180,$E181,$G$2:G180)</f>
        <v>13</v>
      </c>
      <c r="V181" s="48">
        <f t="shared" si="39"/>
        <v>1.6305641850057568</v>
      </c>
      <c r="W181" s="48">
        <f>SUMIF('1. Data'!D:D,$E181,'1. Data'!E:E)</f>
        <v>158</v>
      </c>
      <c r="X181" s="48">
        <f>SUMIF($E$2:E180,E181,$F$2:F180)</f>
        <v>3</v>
      </c>
      <c r="Y181" s="48">
        <f t="shared" si="40"/>
        <v>0.52538393013214735</v>
      </c>
      <c r="Z181" s="92">
        <f>AVERAGE('1. Data'!E:E,$F$2:F180)</f>
        <v>1.6044113434545975</v>
      </c>
      <c r="AA181" s="92">
        <f>IF(ISERROR(AVERAGE('1. Data'!F:F,$G$2:G180)),0,AVERAGE('1. Data'!F:F,$G$2:G180))</f>
        <v>1.2426238900028646</v>
      </c>
      <c r="AB181" s="48">
        <f t="shared" si="41"/>
        <v>0.65265084488465508</v>
      </c>
      <c r="AC181" s="48">
        <f t="shared" si="42"/>
        <v>2.0964396664359732</v>
      </c>
      <c r="AD181" s="48">
        <f t="shared" si="45"/>
        <v>0.52066374696672968</v>
      </c>
      <c r="AE181" s="48">
        <f t="shared" si="48"/>
        <v>0.33981163435864642</v>
      </c>
      <c r="AF181" s="48">
        <f t="shared" si="48"/>
        <v>0.11088917513290301</v>
      </c>
      <c r="AG181" s="48">
        <f t="shared" si="48"/>
        <v>2.4123971279683885E-2</v>
      </c>
      <c r="AH181" s="48">
        <f t="shared" si="48"/>
        <v>3.9361325594147092E-3</v>
      </c>
      <c r="AI181" s="48">
        <f t="shared" si="48"/>
        <v>5.137840480960021E-4</v>
      </c>
      <c r="AJ181" s="48">
        <f t="shared" si="48"/>
        <v>5.5886932179685649E-5</v>
      </c>
      <c r="AK181" s="48">
        <f t="shared" si="48"/>
        <v>5.2106647864404748E-6</v>
      </c>
      <c r="AL181" s="48">
        <f t="shared" si="48"/>
        <v>4.2509309691013543E-7</v>
      </c>
      <c r="AM181" s="48">
        <f t="shared" si="48"/>
        <v>3.0826374317003862E-8</v>
      </c>
      <c r="AN181" s="48">
        <f t="shared" si="48"/>
        <v>2.0118859242723182E-9</v>
      </c>
      <c r="AO181" s="48">
        <f t="shared" si="47"/>
        <v>0.12289319103384988</v>
      </c>
      <c r="AP181" s="48">
        <f t="shared" si="46"/>
        <v>0.2576381604182566</v>
      </c>
      <c r="AQ181" s="48">
        <f t="shared" si="46"/>
        <v>0.2700614295442138</v>
      </c>
      <c r="AR181" s="48">
        <f t="shared" si="46"/>
        <v>0.18872249775696459</v>
      </c>
      <c r="AS181" s="48">
        <f t="shared" si="46"/>
        <v>9.8911332561643653E-2</v>
      </c>
      <c r="AT181" s="48">
        <f t="shared" si="46"/>
        <v>4.1472328208453958E-2</v>
      </c>
      <c r="AU181" s="48">
        <f t="shared" si="46"/>
        <v>1.4490705652609067E-2</v>
      </c>
      <c r="AV181" s="48">
        <f t="shared" si="46"/>
        <v>4.3398414463968055E-3</v>
      </c>
      <c r="AW181" s="48">
        <f t="shared" si="46"/>
        <v>1.1372769692836408E-3</v>
      </c>
      <c r="AX181" s="48">
        <f t="shared" si="46"/>
        <v>2.6491472779225674E-4</v>
      </c>
      <c r="AY181" s="48">
        <f t="shared" si="46"/>
        <v>5.5537774356677481E-5</v>
      </c>
    </row>
    <row r="182" spans="1:51">
      <c r="A182" s="48">
        <v>181</v>
      </c>
      <c r="B182" s="48">
        <f t="shared" si="38"/>
        <v>129</v>
      </c>
      <c r="C182" s="93">
        <v>44596</v>
      </c>
      <c r="D182" t="s">
        <v>21</v>
      </c>
      <c r="E182" t="s">
        <v>15</v>
      </c>
      <c r="F182" s="48">
        <f>HLOOKUP(MAX($AD182:$AN182),$AD182:$AN$310,$B182,FALSE)</f>
        <v>1</v>
      </c>
      <c r="G182" s="48">
        <f>HLOOKUP(MAX($AN182:$AY182),$AN182:$AY$310,$B182,FALSE)</f>
        <v>0</v>
      </c>
      <c r="H182" s="48">
        <f t="shared" si="34"/>
        <v>3</v>
      </c>
      <c r="I182" s="48">
        <f t="shared" si="35"/>
        <v>0</v>
      </c>
      <c r="J182" s="48">
        <f>COUNTIF('1. Data'!C:C,$D182)</f>
        <v>150</v>
      </c>
      <c r="K182" s="48">
        <f>COUNTIF($D$2:D181,$D181)</f>
        <v>10</v>
      </c>
      <c r="L182" s="48">
        <f>SUMIF('1. Data'!C:C,D182,'1. Data'!E:E)</f>
        <v>192</v>
      </c>
      <c r="M182" s="48">
        <f>SUMIF($D$2:D181,$D182,$F$2:F181)</f>
        <v>8</v>
      </c>
      <c r="N182" s="48">
        <f t="shared" si="36"/>
        <v>0.77932512051419389</v>
      </c>
      <c r="O182" s="48">
        <f>SUMIF('1. Data'!C:C,$D182,'1. Data'!F:F)</f>
        <v>200</v>
      </c>
      <c r="P182" s="48">
        <f>SUMIF($D$2:D181,$D182,$G$2:G181)</f>
        <v>9</v>
      </c>
      <c r="Q182" s="48">
        <f t="shared" si="37"/>
        <v>1.0510195852534561</v>
      </c>
      <c r="R182" s="48">
        <f>COUNTIF('1. Data'!D:D,$E182)</f>
        <v>34</v>
      </c>
      <c r="S182" s="48">
        <f>COUNTIF($E$2:E181,$E181)</f>
        <v>10</v>
      </c>
      <c r="T182" s="48">
        <f>SUMIF('1. Data'!D:D,E182,'1. Data'!F:F)</f>
        <v>31</v>
      </c>
      <c r="U182" s="48">
        <f>SUMIF($E$2:E181,$E182,$G$2:G181)</f>
        <v>1</v>
      </c>
      <c r="V182" s="48">
        <f t="shared" si="39"/>
        <v>0.58516966904063683</v>
      </c>
      <c r="W182" s="48">
        <f>SUMIF('1. Data'!D:D,$E182,'1. Data'!E:E)</f>
        <v>56</v>
      </c>
      <c r="X182" s="48">
        <f>SUMIF($E$2:E181,E182,$F$2:F181)</f>
        <v>9</v>
      </c>
      <c r="Y182" s="48">
        <f t="shared" si="40"/>
        <v>0.92102059697131999</v>
      </c>
      <c r="Z182" s="92">
        <f>AVERAGE('1. Data'!E:E,$F$2:F181)</f>
        <v>1.6039518900343643</v>
      </c>
      <c r="AA182" s="92">
        <f>IF(ISERROR(AVERAGE('1. Data'!F:F,$G$2:G181)),0,AVERAGE('1. Data'!F:F,$G$2:G181))</f>
        <v>1.2428407789232532</v>
      </c>
      <c r="AB182" s="48">
        <f t="shared" si="41"/>
        <v>1.1512757462141501</v>
      </c>
      <c r="AC182" s="48">
        <f t="shared" si="42"/>
        <v>0.76437788018433173</v>
      </c>
      <c r="AD182" s="48">
        <f t="shared" si="45"/>
        <v>0.31623307877738704</v>
      </c>
      <c r="AE182" s="48">
        <f t="shared" si="48"/>
        <v>0.36407147374703441</v>
      </c>
      <c r="AF182" s="48">
        <f t="shared" si="48"/>
        <v>0.20957332880670124</v>
      </c>
      <c r="AG182" s="48">
        <f t="shared" si="48"/>
        <v>8.0425563502839456E-2</v>
      </c>
      <c r="AH182" s="48">
        <f t="shared" si="48"/>
        <v>2.3148000159106265E-2</v>
      </c>
      <c r="AI182" s="48">
        <f t="shared" si="48"/>
        <v>5.3299462313080642E-3</v>
      </c>
      <c r="AJ182" s="48">
        <f t="shared" si="48"/>
        <v>1.0227063041217468E-3</v>
      </c>
      <c r="AK182" s="48">
        <f t="shared" si="48"/>
        <v>1.6820242334795413E-4</v>
      </c>
      <c r="AL182" s="48">
        <f t="shared" si="48"/>
        <v>2.4205921306868076E-5</v>
      </c>
      <c r="AM182" s="48">
        <f t="shared" si="48"/>
        <v>3.0964100128183888E-6</v>
      </c>
      <c r="AN182" s="48">
        <f t="shared" si="48"/>
        <v>3.5648217480924662E-7</v>
      </c>
      <c r="AO182" s="48">
        <f t="shared" si="47"/>
        <v>0.46562351450216094</v>
      </c>
      <c r="AP182" s="48">
        <f t="shared" si="46"/>
        <v>0.35591231497914017</v>
      </c>
      <c r="AQ182" s="48">
        <f t="shared" si="46"/>
        <v>0.13602575042762668</v>
      </c>
      <c r="AR182" s="48">
        <f t="shared" si="46"/>
        <v>3.4658358254117415E-2</v>
      </c>
      <c r="AS182" s="48">
        <f t="shared" si="46"/>
        <v>6.6230206032378506E-3</v>
      </c>
      <c r="AT182" s="48">
        <f t="shared" si="46"/>
        <v>1.0124980898240207E-3</v>
      </c>
      <c r="AU182" s="48">
        <f t="shared" si="46"/>
        <v>1.2898852393172832E-4</v>
      </c>
      <c r="AV182" s="48">
        <f t="shared" si="46"/>
        <v>1.4085139213005801E-5</v>
      </c>
      <c r="AW182" s="48">
        <f t="shared" si="46"/>
        <v>1.3457961067173172E-6</v>
      </c>
      <c r="AX182" s="48">
        <f t="shared" si="46"/>
        <v>1.1429964169032341E-7</v>
      </c>
      <c r="AY182" s="48">
        <f t="shared" si="46"/>
        <v>8.7368117821077975E-9</v>
      </c>
    </row>
    <row r="183" spans="1:51">
      <c r="A183" s="48">
        <v>182</v>
      </c>
      <c r="B183" s="48">
        <f t="shared" si="38"/>
        <v>128</v>
      </c>
      <c r="C183" s="93">
        <v>44597</v>
      </c>
      <c r="D183" t="s">
        <v>23</v>
      </c>
      <c r="E183" t="s">
        <v>20</v>
      </c>
      <c r="F183" s="48">
        <f>HLOOKUP(MAX($AD183:$AN183),$AD183:$AN$310,$B183,FALSE)</f>
        <v>1</v>
      </c>
      <c r="G183" s="48">
        <f>HLOOKUP(MAX($AN183:$AY183),$AN183:$AY$310,$B183,FALSE)</f>
        <v>1</v>
      </c>
      <c r="H183" s="48">
        <f t="shared" si="34"/>
        <v>1</v>
      </c>
      <c r="I183" s="48">
        <f t="shared" si="35"/>
        <v>1</v>
      </c>
      <c r="J183" s="48">
        <f>COUNTIF('1. Data'!C:C,$D183)</f>
        <v>169</v>
      </c>
      <c r="K183" s="48">
        <f>COUNTIF($D$2:D182,$D182)</f>
        <v>11</v>
      </c>
      <c r="L183" s="48">
        <f>SUMIF('1. Data'!C:C,D183,'1. Data'!E:E)</f>
        <v>260</v>
      </c>
      <c r="M183" s="48">
        <f>SUMIF($D$2:D182,$D183,$F$2:F182)</f>
        <v>8</v>
      </c>
      <c r="N183" s="48">
        <f t="shared" si="36"/>
        <v>0.92836288627077634</v>
      </c>
      <c r="O183" s="48">
        <f>SUMIF('1. Data'!C:C,$D183,'1. Data'!F:F)</f>
        <v>232</v>
      </c>
      <c r="P183" s="48">
        <f>SUMIF($D$2:D182,$D183,$G$2:G182)</f>
        <v>8</v>
      </c>
      <c r="Q183" s="48">
        <f t="shared" si="37"/>
        <v>1.0731182795698926</v>
      </c>
      <c r="R183" s="48">
        <f>COUNTIF('1. Data'!D:D,$E183)</f>
        <v>166</v>
      </c>
      <c r="S183" s="48">
        <f>COUNTIF($E$2:E182,$E182)</f>
        <v>11</v>
      </c>
      <c r="T183" s="48">
        <f>SUMIF('1. Data'!D:D,E183,'1. Data'!F:F)</f>
        <v>175</v>
      </c>
      <c r="U183" s="48">
        <f>SUMIF($E$2:E182,$E183,$G$2:G182)</f>
        <v>7</v>
      </c>
      <c r="V183" s="48">
        <f t="shared" si="39"/>
        <v>0.82757426644796805</v>
      </c>
      <c r="W183" s="48">
        <f>SUMIF('1. Data'!D:D,$E183,'1. Data'!E:E)</f>
        <v>274</v>
      </c>
      <c r="X183" s="48">
        <f>SUMIF($E$2:E182,E183,$F$2:F182)</f>
        <v>10</v>
      </c>
      <c r="Y183" s="48">
        <f t="shared" si="40"/>
        <v>1.0004619012176847</v>
      </c>
      <c r="Z183" s="92">
        <f>AVERAGE('1. Data'!E:E,$F$2:F182)</f>
        <v>1.6037789865445176</v>
      </c>
      <c r="AA183" s="92">
        <f>IF(ISERROR(AVERAGE('1. Data'!F:F,$G$2:G182)),0,AVERAGE('1. Data'!F:F,$G$2:G182))</f>
        <v>1.2424849699398797</v>
      </c>
      <c r="AB183" s="48">
        <f t="shared" si="41"/>
        <v>1.489576608479664</v>
      </c>
      <c r="AC183" s="48">
        <f t="shared" si="42"/>
        <v>1.1034323552639576</v>
      </c>
      <c r="AD183" s="48">
        <f t="shared" si="45"/>
        <v>0.22546809661375478</v>
      </c>
      <c r="AE183" s="48">
        <f t="shared" si="48"/>
        <v>0.33585200267428206</v>
      </c>
      <c r="AF183" s="48">
        <f t="shared" si="48"/>
        <v>0.25013864354733012</v>
      </c>
      <c r="AG183" s="48">
        <f t="shared" si="48"/>
        <v>0.12420022410164518</v>
      </c>
      <c r="AH183" s="48">
        <f t="shared" si="48"/>
        <v>4.6251437147435716E-2</v>
      </c>
      <c r="AI183" s="48">
        <f t="shared" si="48"/>
        <v>1.3779011776677525E-2</v>
      </c>
      <c r="AJ183" s="48">
        <f t="shared" si="48"/>
        <v>3.4208156050841115E-3</v>
      </c>
      <c r="AK183" s="48">
        <f t="shared" si="48"/>
        <v>7.2793812960792782E-4</v>
      </c>
      <c r="AL183" s="48">
        <f t="shared" si="48"/>
        <v>1.355399512855511E-4</v>
      </c>
      <c r="AM183" s="48">
        <f t="shared" si="48"/>
        <v>2.2433015661047719E-5</v>
      </c>
      <c r="AN183" s="48">
        <f t="shared" si="48"/>
        <v>3.3415695386354731E-6</v>
      </c>
      <c r="AO183" s="48">
        <f t="shared" si="47"/>
        <v>0.33173051042782675</v>
      </c>
      <c r="AP183" s="48">
        <f t="shared" si="46"/>
        <v>0.36604217843429171</v>
      </c>
      <c r="AQ183" s="48">
        <f t="shared" si="46"/>
        <v>0.20195139153785022</v>
      </c>
      <c r="AR183" s="48">
        <f t="shared" si="46"/>
        <v>7.4279899871147845E-2</v>
      </c>
      <c r="AS183" s="48">
        <f t="shared" si="46"/>
        <v>2.0490711215897916E-2</v>
      </c>
      <c r="AT183" s="48">
        <f t="shared" si="46"/>
        <v>4.5220227475983666E-3</v>
      </c>
      <c r="AU183" s="48">
        <f t="shared" si="46"/>
        <v>8.3162436848994233E-4</v>
      </c>
      <c r="AV183" s="48">
        <f t="shared" si="46"/>
        <v>1.3109160508825127E-4</v>
      </c>
      <c r="AW183" s="48">
        <f t="shared" si="46"/>
        <v>1.8081339819732719E-5</v>
      </c>
      <c r="AX183" s="48">
        <f t="shared" si="46"/>
        <v>2.2168372648461759E-6</v>
      </c>
      <c r="AY183" s="48">
        <f t="shared" si="46"/>
        <v>2.4461299643861392E-7</v>
      </c>
    </row>
    <row r="184" spans="1:51">
      <c r="A184" s="48">
        <v>183</v>
      </c>
      <c r="B184" s="48">
        <f t="shared" si="38"/>
        <v>127</v>
      </c>
      <c r="C184" s="93">
        <v>44597</v>
      </c>
      <c r="D184" t="s">
        <v>25</v>
      </c>
      <c r="E184" t="s">
        <v>17</v>
      </c>
      <c r="F184" s="48">
        <f>HLOOKUP(MAX($AD184:$AN184),$AD184:$AN$310,$B184,FALSE)</f>
        <v>1</v>
      </c>
      <c r="G184" s="48">
        <f>HLOOKUP(MAX($AN184:$AY184),$AN184:$AY$310,$B184,FALSE)</f>
        <v>1</v>
      </c>
      <c r="H184" s="48">
        <f t="shared" si="34"/>
        <v>1</v>
      </c>
      <c r="I184" s="48">
        <f t="shared" si="35"/>
        <v>1</v>
      </c>
      <c r="J184" s="48">
        <f>COUNTIF('1. Data'!C:C,$D184)</f>
        <v>170</v>
      </c>
      <c r="K184" s="48">
        <f>COUNTIF($D$2:D183,$D183)</f>
        <v>11</v>
      </c>
      <c r="L184" s="48">
        <f>SUMIF('1. Data'!C:C,D184,'1. Data'!E:E)</f>
        <v>254</v>
      </c>
      <c r="M184" s="48">
        <f>SUMIF($D$2:D183,$D184,$F$2:F183)</f>
        <v>9</v>
      </c>
      <c r="N184" s="48">
        <f t="shared" si="36"/>
        <v>0.90610692969334705</v>
      </c>
      <c r="O184" s="48">
        <f>SUMIF('1. Data'!C:C,$D184,'1. Data'!F:F)</f>
        <v>198</v>
      </c>
      <c r="P184" s="48">
        <f>SUMIF($D$2:D183,$D184,$G$2:G183)</f>
        <v>4</v>
      </c>
      <c r="Q184" s="48">
        <f t="shared" si="37"/>
        <v>0.89826796025561229</v>
      </c>
      <c r="R184" s="48">
        <f>COUNTIF('1. Data'!D:D,$E184)</f>
        <v>186</v>
      </c>
      <c r="S184" s="48">
        <f>COUNTIF($E$2:E183,$E183)</f>
        <v>11</v>
      </c>
      <c r="T184" s="48">
        <f>SUMIF('1. Data'!D:D,E184,'1. Data'!F:F)</f>
        <v>276</v>
      </c>
      <c r="U184" s="48">
        <f>SUMIF($E$2:E183,$E184,$G$2:G183)</f>
        <v>9</v>
      </c>
      <c r="V184" s="48">
        <f t="shared" si="39"/>
        <v>1.1644256101368489</v>
      </c>
      <c r="W184" s="48">
        <f>SUMIF('1. Data'!D:D,$E184,'1. Data'!E:E)</f>
        <v>331</v>
      </c>
      <c r="X184" s="48">
        <f>SUMIF($E$2:E183,E184,$F$2:F183)</f>
        <v>11</v>
      </c>
      <c r="Y184" s="48">
        <f t="shared" si="40"/>
        <v>1.0825853807468988</v>
      </c>
      <c r="Z184" s="92">
        <f>AVERAGE('1. Data'!E:E,$F$2:F183)</f>
        <v>1.6036061820263308</v>
      </c>
      <c r="AA184" s="92">
        <f>IF(ISERROR(AVERAGE('1. Data'!F:F,$G$2:G183)),0,AVERAGE('1. Data'!F:F,$G$2:G183))</f>
        <v>1.2424155695477963</v>
      </c>
      <c r="AB184" s="48">
        <f t="shared" si="41"/>
        <v>1.5730384261681458</v>
      </c>
      <c r="AC184" s="48">
        <f t="shared" si="42"/>
        <v>1.2995247140753783</v>
      </c>
      <c r="AD184" s="48">
        <f t="shared" si="45"/>
        <v>0.20741401179894259</v>
      </c>
      <c r="AE184" s="48">
        <f t="shared" si="48"/>
        <v>0.32627021068542988</v>
      </c>
      <c r="AF184" s="48">
        <f t="shared" si="48"/>
        <v>0.25661778936107904</v>
      </c>
      <c r="AG184" s="48">
        <f t="shared" si="48"/>
        <v>0.13455654783443352</v>
      </c>
      <c r="AH184" s="48">
        <f t="shared" si="48"/>
        <v>5.2915655059024055E-2</v>
      </c>
      <c r="AI184" s="48">
        <f t="shared" si="48"/>
        <v>1.6647671750740712E-2</v>
      </c>
      <c r="AJ184" s="48">
        <f t="shared" si="48"/>
        <v>4.3645712283581833E-3</v>
      </c>
      <c r="AK184" s="48">
        <f t="shared" si="48"/>
        <v>9.8080546513647487E-4</v>
      </c>
      <c r="AL184" s="48">
        <f t="shared" si="48"/>
        <v>1.9285558565692467E-4</v>
      </c>
      <c r="AM184" s="48">
        <f t="shared" si="48"/>
        <v>3.370769410438937E-5</v>
      </c>
      <c r="AN184" s="48">
        <f t="shared" si="48"/>
        <v>5.3023498083726025E-6</v>
      </c>
      <c r="AO184" s="48">
        <f t="shared" si="47"/>
        <v>0.27266135434614863</v>
      </c>
      <c r="AP184" s="48">
        <f t="shared" si="46"/>
        <v>0.35433016854608423</v>
      </c>
      <c r="AQ184" s="48">
        <f t="shared" si="46"/>
        <v>0.23023040548406534</v>
      </c>
      <c r="AR184" s="48">
        <f t="shared" si="46"/>
        <v>9.9730033952712835E-2</v>
      </c>
      <c r="AS184" s="48">
        <f t="shared" si="46"/>
        <v>3.2400410964281708E-2</v>
      </c>
      <c r="AT184" s="48">
        <f t="shared" si="46"/>
        <v>8.4210269588565895E-3</v>
      </c>
      <c r="AU184" s="48">
        <f t="shared" si="46"/>
        <v>1.8238887751548607E-3</v>
      </c>
      <c r="AV184" s="48">
        <f t="shared" si="46"/>
        <v>3.3859836271977312E-4</v>
      </c>
      <c r="AW184" s="48">
        <f t="shared" si="46"/>
        <v>5.5002117562475562E-5</v>
      </c>
      <c r="AX184" s="48">
        <f t="shared" si="46"/>
        <v>7.9418456776573852E-6</v>
      </c>
      <c r="AY184" s="48">
        <f t="shared" si="46"/>
        <v>1.0320624733488467E-6</v>
      </c>
    </row>
    <row r="185" spans="1:51">
      <c r="A185" s="48">
        <v>184</v>
      </c>
      <c r="B185" s="48">
        <f t="shared" si="38"/>
        <v>126</v>
      </c>
      <c r="C185" s="93">
        <v>44597</v>
      </c>
      <c r="D185" t="s">
        <v>28</v>
      </c>
      <c r="E185" t="s">
        <v>42</v>
      </c>
      <c r="F185" s="48">
        <f>HLOOKUP(MAX($AD185:$AN185),$AD185:$AN$310,$B185,FALSE)</f>
        <v>0</v>
      </c>
      <c r="G185" s="48">
        <f>HLOOKUP(MAX($AN185:$AY185),$AN185:$AY$310,$B185,FALSE)</f>
        <v>0</v>
      </c>
      <c r="H185" s="48">
        <f t="shared" si="34"/>
        <v>1</v>
      </c>
      <c r="I185" s="48">
        <f t="shared" si="35"/>
        <v>1</v>
      </c>
      <c r="J185" s="48">
        <f>COUNTIF('1. Data'!C:C,$D185)</f>
        <v>136</v>
      </c>
      <c r="K185" s="48">
        <f>COUNTIF($D$2:D184,$D184)</f>
        <v>11</v>
      </c>
      <c r="L185" s="48">
        <f>SUMIF('1. Data'!C:C,D185,'1. Data'!E:E)</f>
        <v>192</v>
      </c>
      <c r="M185" s="48">
        <f>SUMIF($D$2:D184,$D185,$F$2:F184)</f>
        <v>8</v>
      </c>
      <c r="N185" s="48">
        <f t="shared" si="36"/>
        <v>0.84851927923203541</v>
      </c>
      <c r="O185" s="48">
        <f>SUMIF('1. Data'!C:C,$D185,'1. Data'!F:F)</f>
        <v>193</v>
      </c>
      <c r="P185" s="48">
        <f>SUMIF($D$2:D184,$D185,$G$2:G184)</f>
        <v>8</v>
      </c>
      <c r="Q185" s="48">
        <f t="shared" si="37"/>
        <v>1.1006166630631986</v>
      </c>
      <c r="R185" s="48">
        <f>COUNTIF('1. Data'!D:D,$E185)</f>
        <v>0</v>
      </c>
      <c r="S185" s="48">
        <f>COUNTIF($E$2:E184,$E184)</f>
        <v>11</v>
      </c>
      <c r="T185" s="48">
        <f>SUMIF('1. Data'!D:D,E185,'1. Data'!F:F)</f>
        <v>0</v>
      </c>
      <c r="U185" s="48">
        <f>SUMIF($E$2:E184,$E185,$G$2:G184)</f>
        <v>0</v>
      </c>
      <c r="V185" s="48">
        <f t="shared" si="39"/>
        <v>0</v>
      </c>
      <c r="W185" s="48">
        <f>SUMIF('1. Data'!D:D,$E185,'1. Data'!E:E)</f>
        <v>0</v>
      </c>
      <c r="X185" s="48">
        <f>SUMIF($E$2:E184,E185,$F$2:F184)</f>
        <v>0</v>
      </c>
      <c r="Y185" s="48">
        <f t="shared" si="40"/>
        <v>0</v>
      </c>
      <c r="Z185" s="92">
        <f>AVERAGE('1. Data'!E:E,$F$2:F184)</f>
        <v>1.6034334763948497</v>
      </c>
      <c r="AA185" s="92">
        <f>IF(ISERROR(AVERAGE('1. Data'!F:F,$G$2:G184)),0,AVERAGE('1. Data'!F:F,$G$2:G184))</f>
        <v>1.2423462088698141</v>
      </c>
      <c r="AB185" s="48">
        <f t="shared" si="41"/>
        <v>0</v>
      </c>
      <c r="AC185" s="48">
        <f t="shared" si="42"/>
        <v>0</v>
      </c>
      <c r="AD185" s="48">
        <f t="shared" si="45"/>
        <v>1</v>
      </c>
      <c r="AE185" s="48">
        <f t="shared" si="48"/>
        <v>0</v>
      </c>
      <c r="AF185" s="48">
        <f t="shared" si="48"/>
        <v>0</v>
      </c>
      <c r="AG185" s="48">
        <f t="shared" si="48"/>
        <v>0</v>
      </c>
      <c r="AH185" s="48">
        <f t="shared" si="48"/>
        <v>0</v>
      </c>
      <c r="AI185" s="48">
        <f t="shared" si="48"/>
        <v>0</v>
      </c>
      <c r="AJ185" s="48">
        <f t="shared" si="48"/>
        <v>0</v>
      </c>
      <c r="AK185" s="48">
        <f t="shared" si="48"/>
        <v>0</v>
      </c>
      <c r="AL185" s="48">
        <f t="shared" si="48"/>
        <v>0</v>
      </c>
      <c r="AM185" s="48">
        <f t="shared" si="48"/>
        <v>0</v>
      </c>
      <c r="AN185" s="48">
        <f t="shared" si="48"/>
        <v>0</v>
      </c>
      <c r="AO185" s="48">
        <f t="shared" si="47"/>
        <v>1</v>
      </c>
      <c r="AP185" s="48">
        <f t="shared" si="46"/>
        <v>0</v>
      </c>
      <c r="AQ185" s="48">
        <f t="shared" si="46"/>
        <v>0</v>
      </c>
      <c r="AR185" s="48">
        <f t="shared" si="46"/>
        <v>0</v>
      </c>
      <c r="AS185" s="48">
        <f t="shared" si="46"/>
        <v>0</v>
      </c>
      <c r="AT185" s="48">
        <f t="shared" si="46"/>
        <v>0</v>
      </c>
      <c r="AU185" s="48">
        <f t="shared" si="46"/>
        <v>0</v>
      </c>
      <c r="AV185" s="48">
        <f t="shared" si="46"/>
        <v>0</v>
      </c>
      <c r="AW185" s="48">
        <f t="shared" si="46"/>
        <v>0</v>
      </c>
      <c r="AX185" s="48">
        <f t="shared" si="46"/>
        <v>0</v>
      </c>
      <c r="AY185" s="48">
        <f t="shared" si="46"/>
        <v>0</v>
      </c>
    </row>
    <row r="186" spans="1:51">
      <c r="A186" s="48">
        <v>185</v>
      </c>
      <c r="B186" s="48">
        <f t="shared" si="38"/>
        <v>125</v>
      </c>
      <c r="C186" s="93">
        <v>44597</v>
      </c>
      <c r="D186" t="s">
        <v>18</v>
      </c>
      <c r="E186" t="s">
        <v>22</v>
      </c>
      <c r="F186" s="48">
        <f>HLOOKUP(MAX($AD186:$AN186),$AD186:$AN$310,$B186,FALSE)</f>
        <v>0</v>
      </c>
      <c r="G186" s="48">
        <f>HLOOKUP(MAX($AN186:$AY186),$AN186:$AY$310,$B186,FALSE)</f>
        <v>1</v>
      </c>
      <c r="H186" s="48">
        <f t="shared" si="34"/>
        <v>0</v>
      </c>
      <c r="I186" s="48">
        <f t="shared" si="35"/>
        <v>3</v>
      </c>
      <c r="J186" s="48">
        <f>COUNTIF('1. Data'!C:C,$D186)</f>
        <v>17</v>
      </c>
      <c r="K186" s="48">
        <f>COUNTIF($D$2:D185,$D185)</f>
        <v>10</v>
      </c>
      <c r="L186" s="48">
        <f>SUMIF('1. Data'!C:C,D186,'1. Data'!E:E)</f>
        <v>16</v>
      </c>
      <c r="M186" s="48">
        <f>SUMIF($D$2:D185,$D186,$F$2:F185)</f>
        <v>1</v>
      </c>
      <c r="N186" s="48">
        <f t="shared" si="36"/>
        <v>0.39278822005445846</v>
      </c>
      <c r="O186" s="48">
        <f>SUMIF('1. Data'!C:C,$D186,'1. Data'!F:F)</f>
        <v>26</v>
      </c>
      <c r="P186" s="48">
        <f>SUMIF($D$2:D185,$D186,$G$2:G185)</f>
        <v>8</v>
      </c>
      <c r="Q186" s="48">
        <f t="shared" si="37"/>
        <v>1.0139038162990259</v>
      </c>
      <c r="R186" s="48">
        <f>COUNTIF('1. Data'!D:D,$E186)</f>
        <v>186</v>
      </c>
      <c r="S186" s="48">
        <f>COUNTIF($E$2:E185,$E185)</f>
        <v>11</v>
      </c>
      <c r="T186" s="48">
        <f>SUMIF('1. Data'!D:D,E186,'1. Data'!F:F)</f>
        <v>222</v>
      </c>
      <c r="U186" s="48">
        <f>SUMIF($E$2:E185,$E186,$G$2:G185)</f>
        <v>7</v>
      </c>
      <c r="V186" s="48">
        <f t="shared" si="39"/>
        <v>0.93594614753312588</v>
      </c>
      <c r="W186" s="48">
        <f>SUMIF('1. Data'!D:D,$E186,'1. Data'!E:E)</f>
        <v>299</v>
      </c>
      <c r="X186" s="48">
        <f>SUMIF($E$2:E185,E186,$F$2:F185)</f>
        <v>10</v>
      </c>
      <c r="Y186" s="48">
        <f t="shared" si="40"/>
        <v>0.97851063598517374</v>
      </c>
      <c r="Z186" s="92">
        <f>AVERAGE('1. Data'!E:E,$F$2:F185)</f>
        <v>1.602974828375286</v>
      </c>
      <c r="AA186" s="92">
        <f>IF(ISERROR(AVERAGE('1. Data'!F:F,$G$2:G185)),0,AVERAGE('1. Data'!F:F,$G$2:G185))</f>
        <v>1.2419908466819223</v>
      </c>
      <c r="AB186" s="48">
        <f t="shared" si="41"/>
        <v>0.61609928932399827</v>
      </c>
      <c r="AC186" s="48">
        <f t="shared" si="42"/>
        <v>1.1785988524491215</v>
      </c>
      <c r="AD186" s="48">
        <f t="shared" si="45"/>
        <v>0.54004690109055487</v>
      </c>
      <c r="AE186" s="48">
        <f t="shared" si="48"/>
        <v>0.33272251196351837</v>
      </c>
      <c r="AF186" s="48">
        <f t="shared" si="48"/>
        <v>0.10249505158140959</v>
      </c>
      <c r="AG186" s="48">
        <f t="shared" si="48"/>
        <v>2.1049042812844337E-2</v>
      </c>
      <c r="AH186" s="48">
        <f t="shared" si="48"/>
        <v>3.2420750794859513E-3</v>
      </c>
      <c r="AI186" s="48">
        <f t="shared" si="48"/>
        <v>3.9948803048126804E-4</v>
      </c>
      <c r="AJ186" s="48">
        <f t="shared" si="48"/>
        <v>4.1020715278825499E-5</v>
      </c>
      <c r="AK186" s="48">
        <f t="shared" si="48"/>
        <v>3.6104047901209292E-6</v>
      </c>
      <c r="AL186" s="48">
        <f t="shared" si="48"/>
        <v>2.780459781706818E-7</v>
      </c>
      <c r="AM186" s="48">
        <f t="shared" si="48"/>
        <v>1.9033769950039244E-8</v>
      </c>
      <c r="AN186" s="48">
        <f t="shared" si="48"/>
        <v>1.1726692139375638E-9</v>
      </c>
      <c r="AO186" s="48">
        <f t="shared" si="47"/>
        <v>0.30770958322111458</v>
      </c>
      <c r="AP186" s="48">
        <f t="shared" si="46"/>
        <v>0.36266616167200311</v>
      </c>
      <c r="AQ186" s="48">
        <f t="shared" si="46"/>
        <v>0.21371896098437529</v>
      </c>
      <c r="AR186" s="48">
        <f t="shared" si="46"/>
        <v>8.3962974054267739E-2</v>
      </c>
      <c r="AS186" s="48">
        <f t="shared" si="46"/>
        <v>2.4739666217143842E-2</v>
      </c>
      <c r="AT186" s="48">
        <f t="shared" si="46"/>
        <v>5.8316284426999966E-3</v>
      </c>
      <c r="AU186" s="48">
        <f t="shared" si="46"/>
        <v>1.1455250984126464E-3</v>
      </c>
      <c r="AV186" s="48">
        <f t="shared" si="46"/>
        <v>1.9287350949154472E-4</v>
      </c>
      <c r="AW186" s="48">
        <f t="shared" si="46"/>
        <v>2.841506211932115E-5</v>
      </c>
      <c r="AX186" s="48">
        <f t="shared" si="46"/>
        <v>3.7211066229002545E-6</v>
      </c>
      <c r="AY186" s="48">
        <f t="shared" si="46"/>
        <v>4.385691995591068E-7</v>
      </c>
    </row>
    <row r="187" spans="1:51">
      <c r="A187" s="48">
        <v>186</v>
      </c>
      <c r="B187" s="48">
        <f t="shared" si="38"/>
        <v>124</v>
      </c>
      <c r="C187" s="93">
        <v>44597</v>
      </c>
      <c r="D187" t="s">
        <v>11</v>
      </c>
      <c r="E187" t="s">
        <v>26</v>
      </c>
      <c r="F187" s="48">
        <f>HLOOKUP(MAX($AD187:$AN187),$AD187:$AN$310,$B187,FALSE)</f>
        <v>1</v>
      </c>
      <c r="G187" s="48">
        <f>HLOOKUP(MAX($AN187:$AY187),$AN187:$AY$310,$B187,FALSE)</f>
        <v>1</v>
      </c>
      <c r="H187" s="48">
        <f t="shared" si="34"/>
        <v>1</v>
      </c>
      <c r="I187" s="48">
        <f t="shared" si="35"/>
        <v>1</v>
      </c>
      <c r="J187" s="48">
        <f>COUNTIF('1. Data'!C:C,$D187)</f>
        <v>167</v>
      </c>
      <c r="K187" s="48">
        <f>COUNTIF($D$2:D186,$D186)</f>
        <v>11</v>
      </c>
      <c r="L187" s="48">
        <f>SUMIF('1. Data'!C:C,D187,'1. Data'!E:E)</f>
        <v>200</v>
      </c>
      <c r="M187" s="48">
        <f>SUMIF($D$2:D186,$D187,$F$2:F186)</f>
        <v>5</v>
      </c>
      <c r="N187" s="48">
        <f t="shared" si="36"/>
        <v>0.71867305856972152</v>
      </c>
      <c r="O187" s="48">
        <f>SUMIF('1. Data'!C:C,$D187,'1. Data'!F:F)</f>
        <v>226</v>
      </c>
      <c r="P187" s="48">
        <f>SUMIF($D$2:D186,$D187,$G$2:G186)</f>
        <v>8</v>
      </c>
      <c r="Q187" s="48">
        <f t="shared" si="37"/>
        <v>1.0585263125215056</v>
      </c>
      <c r="R187" s="48">
        <f>COUNTIF('1. Data'!D:D,$E187)</f>
        <v>152</v>
      </c>
      <c r="S187" s="48">
        <f>COUNTIF($E$2:E186,$E186)</f>
        <v>11</v>
      </c>
      <c r="T187" s="48">
        <f>SUMIF('1. Data'!D:D,E187,'1. Data'!F:F)</f>
        <v>159</v>
      </c>
      <c r="U187" s="48">
        <f>SUMIF($E$2:E186,$E187,$G$2:G186)</f>
        <v>5</v>
      </c>
      <c r="V187" s="48">
        <f t="shared" si="39"/>
        <v>0.81014367665900555</v>
      </c>
      <c r="W187" s="48">
        <f>SUMIF('1. Data'!D:D,$E187,'1. Data'!E:E)</f>
        <v>285</v>
      </c>
      <c r="X187" s="48">
        <f>SUMIF($E$2:E186,E187,$F$2:F186)</f>
        <v>13</v>
      </c>
      <c r="Y187" s="48">
        <f t="shared" si="40"/>
        <v>1.1408437443894153</v>
      </c>
      <c r="Z187" s="92">
        <f>AVERAGE('1. Data'!E:E,$F$2:F186)</f>
        <v>1.6025164426651415</v>
      </c>
      <c r="AA187" s="92">
        <f>IF(ISERROR(AVERAGE('1. Data'!F:F,$G$2:G186)),0,AVERAGE('1. Data'!F:F,$G$2:G186))</f>
        <v>1.2419216471261081</v>
      </c>
      <c r="AB187" s="48">
        <f t="shared" si="41"/>
        <v>1.3138930764035401</v>
      </c>
      <c r="AC187" s="48">
        <f t="shared" si="42"/>
        <v>1.0650203389786927</v>
      </c>
      <c r="AD187" s="48">
        <f t="shared" si="45"/>
        <v>0.26877166834146776</v>
      </c>
      <c r="AE187" s="48">
        <f t="shared" si="48"/>
        <v>0.3531372341672831</v>
      </c>
      <c r="AF187" s="48">
        <f t="shared" si="48"/>
        <v>0.23199228349634443</v>
      </c>
      <c r="AG187" s="48">
        <f t="shared" si="48"/>
        <v>0.10160435168829811</v>
      </c>
      <c r="AH187" s="48">
        <f t="shared" si="48"/>
        <v>3.3374313553931292E-2</v>
      </c>
      <c r="AI187" s="48">
        <f t="shared" si="48"/>
        <v>8.770055901646227E-3</v>
      </c>
      <c r="AJ187" s="48">
        <f t="shared" si="48"/>
        <v>1.9204859548075013E-3</v>
      </c>
      <c r="AK187" s="48">
        <f t="shared" si="48"/>
        <v>3.6047331419311666E-4</v>
      </c>
      <c r="AL187" s="48">
        <f t="shared" si="48"/>
        <v>5.9202923968321741E-5</v>
      </c>
      <c r="AM187" s="48">
        <f t="shared" si="48"/>
        <v>8.6429235449803218E-6</v>
      </c>
      <c r="AN187" s="48">
        <f t="shared" si="48"/>
        <v>1.1355877405634795E-6</v>
      </c>
      <c r="AO187" s="48">
        <f t="shared" si="47"/>
        <v>0.34472084342602927</v>
      </c>
      <c r="AP187" s="48">
        <f t="shared" si="46"/>
        <v>0.36713470951861055</v>
      </c>
      <c r="AQ187" s="48">
        <f t="shared" si="46"/>
        <v>0.19550296639117723</v>
      </c>
      <c r="AR187" s="48">
        <f t="shared" si="46"/>
        <v>6.9404878512423857E-2</v>
      </c>
      <c r="AS187" s="48">
        <f t="shared" si="46"/>
        <v>1.8479401810019159E-2</v>
      </c>
      <c r="AT187" s="48">
        <f t="shared" si="46"/>
        <v>3.9361877559660162E-3</v>
      </c>
      <c r="AU187" s="48">
        <f t="shared" si="46"/>
        <v>6.9868666969045078E-4</v>
      </c>
      <c r="AV187" s="48">
        <f t="shared" si="46"/>
        <v>1.0630221625623131E-4</v>
      </c>
      <c r="AW187" s="48">
        <f t="shared" si="46"/>
        <v>1.4151752798924665E-5</v>
      </c>
      <c r="AX187" s="48">
        <f t="shared" si="46"/>
        <v>1.6746560625614921E-6</v>
      </c>
      <c r="AY187" s="48">
        <f t="shared" si="46"/>
        <v>1.7835427674219611E-7</v>
      </c>
    </row>
    <row r="188" spans="1:51">
      <c r="A188" s="48">
        <v>187</v>
      </c>
      <c r="B188" s="48">
        <f t="shared" si="38"/>
        <v>123</v>
      </c>
      <c r="C188" s="93">
        <v>44597</v>
      </c>
      <c r="D188" t="s">
        <v>6</v>
      </c>
      <c r="E188" t="s">
        <v>35</v>
      </c>
      <c r="F188" s="48">
        <f>HLOOKUP(MAX($AD188:$AN188),$AD188:$AN$310,$B188,FALSE)</f>
        <v>2</v>
      </c>
      <c r="G188" s="48">
        <f>HLOOKUP(MAX($AN188:$AY188),$AN188:$AY$310,$B188,FALSE)</f>
        <v>0</v>
      </c>
      <c r="H188" s="48">
        <f t="shared" si="34"/>
        <v>3</v>
      </c>
      <c r="I188" s="48">
        <f t="shared" si="35"/>
        <v>0</v>
      </c>
      <c r="J188" s="48">
        <f>COUNTIF('1. Data'!C:C,$D188)</f>
        <v>183</v>
      </c>
      <c r="K188" s="48">
        <f>COUNTIF($D$2:D187,$D187)</f>
        <v>11</v>
      </c>
      <c r="L188" s="48">
        <f>SUMIF('1. Data'!C:C,D188,'1. Data'!E:E)</f>
        <v>528</v>
      </c>
      <c r="M188" s="48">
        <f>SUMIF($D$2:D187,$D188,$F$2:F187)</f>
        <v>23</v>
      </c>
      <c r="N188" s="48">
        <f t="shared" si="36"/>
        <v>1.7725318888694743</v>
      </c>
      <c r="O188" s="48">
        <f>SUMIF('1. Data'!C:C,$D188,'1. Data'!F:F)</f>
        <v>132</v>
      </c>
      <c r="P188" s="48">
        <f>SUMIF($D$2:D187,$D188,$G$2:G187)</f>
        <v>0</v>
      </c>
      <c r="Q188" s="48">
        <f t="shared" si="37"/>
        <v>0.54790112205957731</v>
      </c>
      <c r="R188" s="48">
        <f>COUNTIF('1. Data'!D:D,$E188)</f>
        <v>48</v>
      </c>
      <c r="S188" s="48">
        <f>COUNTIF($E$2:E187,$E187)</f>
        <v>11</v>
      </c>
      <c r="T188" s="48">
        <f>SUMIF('1. Data'!D:D,E188,'1. Data'!F:F)</f>
        <v>79</v>
      </c>
      <c r="U188" s="48">
        <f>SUMIF($E$2:E187,$E188,$G$2:G187)</f>
        <v>8</v>
      </c>
      <c r="V188" s="48">
        <f t="shared" si="39"/>
        <v>1.1874005056653245</v>
      </c>
      <c r="W188" s="48">
        <f>SUMIF('1. Data'!D:D,$E188,'1. Data'!E:E)</f>
        <v>68</v>
      </c>
      <c r="X188" s="48">
        <f>SUMIF($E$2:E187,E188,$F$2:F187)</f>
        <v>7</v>
      </c>
      <c r="Y188" s="48">
        <f t="shared" si="40"/>
        <v>0.79332920062293055</v>
      </c>
      <c r="Z188" s="92">
        <f>AVERAGE('1. Data'!E:E,$F$2:F187)</f>
        <v>1.6023441966838192</v>
      </c>
      <c r="AA188" s="92">
        <f>IF(ISERROR(AVERAGE('1. Data'!F:F,$G$2:G187)),0,AVERAGE('1. Data'!F:F,$G$2:G187))</f>
        <v>1.2418524871355061</v>
      </c>
      <c r="AB188" s="48">
        <f t="shared" si="41"/>
        <v>2.2532185028001792</v>
      </c>
      <c r="AC188" s="48">
        <f t="shared" si="42"/>
        <v>0.80792199354547845</v>
      </c>
      <c r="AD188" s="48">
        <f t="shared" si="45"/>
        <v>0.10506054217993331</v>
      </c>
      <c r="AE188" s="48">
        <f t="shared" si="48"/>
        <v>0.23672435755404442</v>
      </c>
      <c r="AF188" s="48">
        <f t="shared" si="48"/>
        <v>0.26669585125212919</v>
      </c>
      <c r="AG188" s="48">
        <f t="shared" si="48"/>
        <v>0.20030800888711395</v>
      </c>
      <c r="AH188" s="48">
        <f t="shared" si="48"/>
        <v>0.11283442797087699</v>
      </c>
      <c r="AI188" s="48">
        <f t="shared" si="48"/>
        <v>5.084812417137078E-2</v>
      </c>
      <c r="AJ188" s="48">
        <f t="shared" si="48"/>
        <v>1.9095322369268964E-2</v>
      </c>
      <c r="AK188" s="48">
        <f t="shared" si="48"/>
        <v>6.1465619541958482E-3</v>
      </c>
      <c r="AL188" s="48">
        <f t="shared" si="48"/>
        <v>1.7311933904752162E-3</v>
      </c>
      <c r="AM188" s="48">
        <f t="shared" si="48"/>
        <v>4.3341744214934807E-4</v>
      </c>
      <c r="AN188" s="48">
        <f t="shared" si="48"/>
        <v>9.7658420008723783E-5</v>
      </c>
      <c r="AO188" s="48">
        <f t="shared" si="47"/>
        <v>0.44578344529474967</v>
      </c>
      <c r="AP188" s="48">
        <f t="shared" si="46"/>
        <v>0.36015824981210587</v>
      </c>
      <c r="AQ188" s="48">
        <f t="shared" si="46"/>
        <v>0.14548988559002349</v>
      </c>
      <c r="AR188" s="48">
        <f t="shared" si="46"/>
        <v>3.9181492802198459E-2</v>
      </c>
      <c r="AS188" s="48">
        <f t="shared" si="46"/>
        <v>7.9138974437099972E-3</v>
      </c>
      <c r="AT188" s="48">
        <f t="shared" si="46"/>
        <v>1.2787623598873297E-3</v>
      </c>
      <c r="AU188" s="48">
        <f t="shared" si="46"/>
        <v>1.7219003917851527E-4</v>
      </c>
      <c r="AV188" s="48">
        <f t="shared" si="46"/>
        <v>1.9873731388825755E-5</v>
      </c>
      <c r="AW188" s="48">
        <f t="shared" si="46"/>
        <v>2.0070530853559247E-6</v>
      </c>
      <c r="AX188" s="48">
        <f t="shared" si="46"/>
        <v>1.801713699858182E-7</v>
      </c>
      <c r="AY188" s="48">
        <f t="shared" si="46"/>
        <v>1.4556441241876205E-8</v>
      </c>
    </row>
    <row r="189" spans="1:51">
      <c r="A189" s="48">
        <v>188</v>
      </c>
      <c r="B189" s="48">
        <f t="shared" si="38"/>
        <v>122</v>
      </c>
      <c r="C189" s="93">
        <v>44598</v>
      </c>
      <c r="D189" t="s">
        <v>13</v>
      </c>
      <c r="E189" t="s">
        <v>12</v>
      </c>
      <c r="F189" s="48">
        <f>HLOOKUP(MAX($AD189:$AN189),$AD189:$AN$310,$B189,FALSE)</f>
        <v>1</v>
      </c>
      <c r="G189" s="48">
        <f>HLOOKUP(MAX($AN189:$AY189),$AN189:$AY$310,$B189,FALSE)</f>
        <v>1</v>
      </c>
      <c r="H189" s="48">
        <f t="shared" si="34"/>
        <v>1</v>
      </c>
      <c r="I189" s="48">
        <f t="shared" si="35"/>
        <v>1</v>
      </c>
      <c r="J189" s="48">
        <f>COUNTIF('1. Data'!C:C,$D189)</f>
        <v>176</v>
      </c>
      <c r="K189" s="48">
        <f>COUNTIF($D$2:D188,$D188)</f>
        <v>11</v>
      </c>
      <c r="L189" s="48">
        <f>SUMIF('1. Data'!C:C,D189,'1. Data'!E:E)</f>
        <v>403</v>
      </c>
      <c r="M189" s="48">
        <f>SUMIF($D$2:D188,$D189,$F$2:F188)</f>
        <v>16</v>
      </c>
      <c r="N189" s="48">
        <f t="shared" si="36"/>
        <v>1.3982531385042953</v>
      </c>
      <c r="O189" s="48">
        <f>SUMIF('1. Data'!C:C,$D189,'1. Data'!F:F)</f>
        <v>163</v>
      </c>
      <c r="P189" s="48">
        <f>SUMIF($D$2:D188,$D189,$G$2:G188)</f>
        <v>2</v>
      </c>
      <c r="Q189" s="48">
        <f t="shared" si="37"/>
        <v>0.71071660708482287</v>
      </c>
      <c r="R189" s="48">
        <f>COUNTIF('1. Data'!D:D,$E189)</f>
        <v>184</v>
      </c>
      <c r="S189" s="48">
        <f>COUNTIF($E$2:E188,$E188)</f>
        <v>10</v>
      </c>
      <c r="T189" s="48">
        <f>SUMIF('1. Data'!D:D,E189,'1. Data'!F:F)</f>
        <v>300</v>
      </c>
      <c r="U189" s="48">
        <f>SUMIF($E$2:E188,$E189,$G$2:G188)</f>
        <v>9</v>
      </c>
      <c r="V189" s="48">
        <f t="shared" si="39"/>
        <v>1.2829533804180668</v>
      </c>
      <c r="W189" s="48">
        <f>SUMIF('1. Data'!D:D,$E189,'1. Data'!E:E)</f>
        <v>245</v>
      </c>
      <c r="X189" s="48">
        <f>SUMIF($E$2:E188,E189,$F$2:F188)</f>
        <v>7</v>
      </c>
      <c r="Y189" s="48">
        <f t="shared" si="40"/>
        <v>0.8106104482798564</v>
      </c>
      <c r="Z189" s="92">
        <f>AVERAGE('1. Data'!E:E,$F$2:F188)</f>
        <v>1.6024578450985996</v>
      </c>
      <c r="AA189" s="92">
        <f>IF(ISERROR(AVERAGE('1. Data'!F:F,$G$2:G188)),0,AVERAGE('1. Data'!F:F,$G$2:G188))</f>
        <v>1.2414975707344955</v>
      </c>
      <c r="AB189" s="48">
        <f t="shared" si="41"/>
        <v>1.8162875819746518</v>
      </c>
      <c r="AC189" s="48">
        <f t="shared" si="42"/>
        <v>1.1320176886041766</v>
      </c>
      <c r="AD189" s="48">
        <f t="shared" si="45"/>
        <v>0.16262837615847414</v>
      </c>
      <c r="AE189" s="48">
        <f t="shared" si="48"/>
        <v>0.29537990009333909</v>
      </c>
      <c r="AF189" s="48">
        <f t="shared" si="48"/>
        <v>0.26824742225222259</v>
      </c>
      <c r="AG189" s="48">
        <f t="shared" si="48"/>
        <v>0.16240482064447423</v>
      </c>
      <c r="AH189" s="48">
        <f t="shared" si="48"/>
        <v>7.3743464747344792E-2</v>
      </c>
      <c r="AI189" s="48">
        <f t="shared" si="48"/>
        <v>2.6787867854477572E-2</v>
      </c>
      <c r="AJ189" s="48">
        <f t="shared" si="48"/>
        <v>8.1090786219442622E-3</v>
      </c>
      <c r="AK189" s="48">
        <f t="shared" si="48"/>
        <v>2.1040598288990693E-3</v>
      </c>
      <c r="AL189" s="48">
        <f t="shared" si="48"/>
        <v>4.7769721737013574E-4</v>
      </c>
      <c r="AM189" s="48">
        <f t="shared" si="48"/>
        <v>9.6403947094802573E-5</v>
      </c>
      <c r="AN189" s="48">
        <f t="shared" si="48"/>
        <v>1.7509729196163139E-5</v>
      </c>
      <c r="AO189" s="48">
        <f t="shared" si="47"/>
        <v>0.32238213300504637</v>
      </c>
      <c r="AP189" s="48">
        <f t="shared" si="46"/>
        <v>0.36494227705165677</v>
      </c>
      <c r="AQ189" s="48">
        <f t="shared" si="46"/>
        <v>0.20656055647098084</v>
      </c>
      <c r="AR189" s="48">
        <f t="shared" si="46"/>
        <v>7.794340123102407E-2</v>
      </c>
      <c r="AS189" s="48">
        <f t="shared" si="46"/>
        <v>2.2058327225872944E-2</v>
      </c>
      <c r="AT189" s="48">
        <f t="shared" si="46"/>
        <v>4.994083320141454E-3</v>
      </c>
      <c r="AU189" s="48">
        <f t="shared" si="46"/>
        <v>9.4223177612719959E-4</v>
      </c>
      <c r="AV189" s="48">
        <f t="shared" si="46"/>
        <v>1.5237471962013159E-4</v>
      </c>
      <c r="AW189" s="48">
        <f t="shared" si="46"/>
        <v>2.1561359738261395E-5</v>
      </c>
      <c r="AX189" s="48">
        <f t="shared" si="46"/>
        <v>2.7119822904522012E-6</v>
      </c>
      <c r="AY189" s="48">
        <f t="shared" si="46"/>
        <v>3.0700119239731681E-7</v>
      </c>
    </row>
    <row r="190" spans="1:51">
      <c r="A190" s="48">
        <v>189</v>
      </c>
      <c r="B190" s="48">
        <f t="shared" si="38"/>
        <v>121</v>
      </c>
      <c r="C190" s="93">
        <v>44598</v>
      </c>
      <c r="D190" t="s">
        <v>10</v>
      </c>
      <c r="E190" t="s">
        <v>30</v>
      </c>
      <c r="F190" s="48">
        <f>HLOOKUP(MAX($AD190:$AN190),$AD190:$AN$310,$B190,FALSE)</f>
        <v>1</v>
      </c>
      <c r="G190" s="48">
        <f>HLOOKUP(MAX($AN190:$AY190),$AN190:$AY$310,$B190,FALSE)</f>
        <v>0</v>
      </c>
      <c r="H190" s="48">
        <f t="shared" si="34"/>
        <v>3</v>
      </c>
      <c r="I190" s="48">
        <f t="shared" si="35"/>
        <v>0</v>
      </c>
      <c r="J190" s="48">
        <f>COUNTIF('1. Data'!C:C,$D190)</f>
        <v>184</v>
      </c>
      <c r="K190" s="48">
        <f>COUNTIF($D$2:D189,$D189)</f>
        <v>11</v>
      </c>
      <c r="L190" s="48">
        <f>SUMIF('1. Data'!C:C,D190,'1. Data'!E:E)</f>
        <v>347</v>
      </c>
      <c r="M190" s="48">
        <f>SUMIF($D$2:D189,$D190,$F$2:F189)</f>
        <v>12</v>
      </c>
      <c r="N190" s="48">
        <f t="shared" si="36"/>
        <v>1.1489995976443907</v>
      </c>
      <c r="O190" s="48">
        <f>SUMIF('1. Data'!C:C,$D190,'1. Data'!F:F)</f>
        <v>250</v>
      </c>
      <c r="P190" s="48">
        <f>SUMIF($D$2:D189,$D190,$G$2:G189)</f>
        <v>9</v>
      </c>
      <c r="Q190" s="48">
        <f t="shared" si="37"/>
        <v>1.0699005635714496</v>
      </c>
      <c r="R190" s="48">
        <f>COUNTIF('1. Data'!D:D,$E190)</f>
        <v>17</v>
      </c>
      <c r="S190" s="48">
        <f>COUNTIF($E$2:E189,$E189)</f>
        <v>11</v>
      </c>
      <c r="T190" s="48">
        <f>SUMIF('1. Data'!D:D,E190,'1. Data'!F:F)</f>
        <v>16</v>
      </c>
      <c r="U190" s="48">
        <f>SUMIF($E$2:E189,$E190,$G$2:G189)</f>
        <v>0</v>
      </c>
      <c r="V190" s="48">
        <f t="shared" si="39"/>
        <v>0.46029919447640966</v>
      </c>
      <c r="W190" s="48">
        <f>SUMIF('1. Data'!D:D,$E190,'1. Data'!E:E)</f>
        <v>24</v>
      </c>
      <c r="X190" s="48">
        <f>SUMIF($E$2:E189,E190,$F$2:F189)</f>
        <v>8</v>
      </c>
      <c r="Y190" s="48">
        <f t="shared" si="40"/>
        <v>0.71326676176890147</v>
      </c>
      <c r="Z190" s="92">
        <f>AVERAGE('1. Data'!E:E,$F$2:F189)</f>
        <v>1.6022857142857143</v>
      </c>
      <c r="AA190" s="92">
        <f>IF(ISERROR(AVERAGE('1. Data'!F:F,$G$2:G189)),0,AVERAGE('1. Data'!F:F,$G$2:G189))</f>
        <v>1.2414285714285713</v>
      </c>
      <c r="AB190" s="48">
        <f t="shared" si="41"/>
        <v>1.3131423973078751</v>
      </c>
      <c r="AC190" s="48">
        <f t="shared" si="42"/>
        <v>0.61137175061225679</v>
      </c>
      <c r="AD190" s="48">
        <f t="shared" si="45"/>
        <v>0.26897350536233661</v>
      </c>
      <c r="AE190" s="48">
        <f t="shared" si="48"/>
        <v>0.35320051364380128</v>
      </c>
      <c r="AF190" s="48">
        <f t="shared" si="48"/>
        <v>0.23190128460829709</v>
      </c>
      <c r="AG190" s="48">
        <f t="shared" si="48"/>
        <v>0.101506469603105</v>
      </c>
      <c r="AH190" s="48">
        <f t="shared" si="48"/>
        <v>3.3323112209220074E-2</v>
      </c>
      <c r="AI190" s="48">
        <f t="shared" si="48"/>
        <v>8.7515982904349133E-3</v>
      </c>
      <c r="AJ190" s="48">
        <f t="shared" si="48"/>
        <v>1.9153491265628667E-3</v>
      </c>
      <c r="AK190" s="48">
        <f t="shared" si="48"/>
        <v>3.5930373481947268E-4</v>
      </c>
      <c r="AL190" s="48">
        <f t="shared" si="48"/>
        <v>5.8977120962814392E-5</v>
      </c>
      <c r="AM190" s="48">
        <f t="shared" si="48"/>
        <v>8.605039778602956E-6</v>
      </c>
      <c r="AN190" s="48">
        <f t="shared" si="48"/>
        <v>1.1299642563804316E-6</v>
      </c>
      <c r="AO190" s="48">
        <f t="shared" si="47"/>
        <v>0.54260603816510022</v>
      </c>
      <c r="AP190" s="48">
        <f t="shared" si="46"/>
        <v>0.33173400344577836</v>
      </c>
      <c r="AQ190" s="48">
        <f t="shared" si="46"/>
        <v>0.10140639921212896</v>
      </c>
      <c r="AR190" s="48">
        <f t="shared" si="46"/>
        <v>2.0665669269868223E-2</v>
      </c>
      <c r="AS190" s="48">
        <f t="shared" si="46"/>
        <v>3.1586015997733126E-3</v>
      </c>
      <c r="AT190" s="48">
        <f t="shared" si="46"/>
        <v>3.862159579080171E-4</v>
      </c>
      <c r="AU190" s="48">
        <f t="shared" si="46"/>
        <v>3.9353587716769011E-5</v>
      </c>
      <c r="AV190" s="48">
        <f t="shared" si="46"/>
        <v>3.4370959736105881E-6</v>
      </c>
      <c r="AW190" s="48">
        <f t="shared" si="46"/>
        <v>2.6266792280107944E-7</v>
      </c>
      <c r="AX190" s="48">
        <f t="shared" si="46"/>
        <v>1.7843083088064592E-8</v>
      </c>
      <c r="AY190" s="48">
        <f t="shared" si="46"/>
        <v>1.0908756943869984E-9</v>
      </c>
    </row>
    <row r="191" spans="1:51">
      <c r="A191" s="48">
        <v>190</v>
      </c>
      <c r="B191" s="48">
        <f t="shared" si="38"/>
        <v>120</v>
      </c>
      <c r="C191" s="93">
        <v>44603</v>
      </c>
      <c r="D191" t="s">
        <v>35</v>
      </c>
      <c r="E191" t="s">
        <v>11</v>
      </c>
      <c r="F191" s="48">
        <f>HLOOKUP(MAX($AD191:$AN191),$AD191:$AN$310,$B191,FALSE)</f>
        <v>1</v>
      </c>
      <c r="G191" s="48">
        <f>HLOOKUP(MAX($AN191:$AY191),$AN191:$AY$310,$B191,FALSE)</f>
        <v>0</v>
      </c>
      <c r="H191" s="48">
        <f t="shared" si="34"/>
        <v>3</v>
      </c>
      <c r="I191" s="48">
        <f t="shared" si="35"/>
        <v>0</v>
      </c>
      <c r="J191" s="48">
        <f>COUNTIF('1. Data'!C:C,$D191)</f>
        <v>47</v>
      </c>
      <c r="K191" s="48">
        <f>COUNTIF($D$2:D190,$D190)</f>
        <v>11</v>
      </c>
      <c r="L191" s="48">
        <f>SUMIF('1. Data'!C:C,D191,'1. Data'!E:E)</f>
        <v>94</v>
      </c>
      <c r="M191" s="48">
        <f>SUMIF($D$2:D190,$D191,$F$2:F190)</f>
        <v>12</v>
      </c>
      <c r="N191" s="48">
        <f t="shared" si="36"/>
        <v>1.1407344108298856</v>
      </c>
      <c r="O191" s="48">
        <f>SUMIF('1. Data'!C:C,$D191,'1. Data'!F:F)</f>
        <v>49</v>
      </c>
      <c r="P191" s="48">
        <f>SUMIF($D$2:D190,$D191,$G$2:G190)</f>
        <v>4</v>
      </c>
      <c r="Q191" s="48">
        <f t="shared" si="37"/>
        <v>0.73629221062656247</v>
      </c>
      <c r="R191" s="48">
        <f>COUNTIF('1. Data'!D:D,$E191)</f>
        <v>167</v>
      </c>
      <c r="S191" s="48">
        <f>COUNTIF($E$2:E190,$E190)</f>
        <v>11</v>
      </c>
      <c r="T191" s="48">
        <f>SUMIF('1. Data'!D:D,E191,'1. Data'!F:F)</f>
        <v>179</v>
      </c>
      <c r="U191" s="48">
        <f>SUMIF($E$2:E190,$E191,$G$2:G190)</f>
        <v>7</v>
      </c>
      <c r="V191" s="48">
        <f t="shared" si="39"/>
        <v>0.84196739116380714</v>
      </c>
      <c r="W191" s="48">
        <f>SUMIF('1. Data'!D:D,$E191,'1. Data'!E:E)</f>
        <v>293</v>
      </c>
      <c r="X191" s="48">
        <f>SUMIF($E$2:E190,E191,$F$2:F190)</f>
        <v>12</v>
      </c>
      <c r="Y191" s="48">
        <f t="shared" si="40"/>
        <v>1.0695140835054417</v>
      </c>
      <c r="Z191" s="92">
        <f>AVERAGE('1. Data'!E:E,$F$2:F190)</f>
        <v>1.6021136818051984</v>
      </c>
      <c r="AA191" s="92">
        <f>IF(ISERROR(AVERAGE('1. Data'!F:F,$G$2:G190)),0,AVERAGE('1. Data'!F:F,$G$2:G190))</f>
        <v>1.2410739788631819</v>
      </c>
      <c r="AB191" s="48">
        <f t="shared" si="41"/>
        <v>1.9546291870961521</v>
      </c>
      <c r="AC191" s="48">
        <f t="shared" si="42"/>
        <v>0.76938399537382385</v>
      </c>
      <c r="AD191" s="48">
        <f t="shared" si="45"/>
        <v>0.14161698036273598</v>
      </c>
      <c r="AE191" s="48">
        <f t="shared" si="48"/>
        <v>0.27680868320542634</v>
      </c>
      <c r="AF191" s="48">
        <f t="shared" si="48"/>
        <v>0.27052916571748947</v>
      </c>
      <c r="AG191" s="48">
        <f t="shared" si="48"/>
        <v>0.17626140109072558</v>
      </c>
      <c r="AH191" s="48">
        <f t="shared" si="48"/>
        <v>8.6131419782598431E-2</v>
      </c>
      <c r="AI191" s="48">
        <f t="shared" si="48"/>
        <v>3.3670997406619559E-2</v>
      </c>
      <c r="AJ191" s="48">
        <f t="shared" si="48"/>
        <v>1.0969052381602909E-2</v>
      </c>
      <c r="AK191" s="48">
        <f t="shared" si="48"/>
        <v>3.062918562838227E-3</v>
      </c>
      <c r="AL191" s="48">
        <f t="shared" si="48"/>
        <v>7.4835875257777513E-4</v>
      </c>
      <c r="AM191" s="48">
        <f t="shared" si="48"/>
        <v>1.6252931780082034E-4</v>
      </c>
      <c r="AN191" s="48">
        <f t="shared" si="48"/>
        <v>3.1768454833231006E-5</v>
      </c>
      <c r="AO191" s="48">
        <f t="shared" si="47"/>
        <v>0.46329837436919169</v>
      </c>
      <c r="AP191" s="48">
        <f t="shared" si="46"/>
        <v>0.35645435432236633</v>
      </c>
      <c r="AQ191" s="48">
        <f t="shared" si="46"/>
        <v>0.13712513764846943</v>
      </c>
      <c r="AR191" s="48">
        <f t="shared" si="46"/>
        <v>3.5167295423388319E-2</v>
      </c>
      <c r="AS191" s="48">
        <f t="shared" si="46"/>
        <v>6.7642885648345223E-3</v>
      </c>
      <c r="AT191" s="48">
        <f t="shared" si="46"/>
        <v>1.0408670723747711E-3</v>
      </c>
      <c r="AU191" s="48">
        <f t="shared" si="46"/>
        <v>1.3347107779945936E-4</v>
      </c>
      <c r="AV191" s="48">
        <f t="shared" si="46"/>
        <v>1.4670073014885528E-5</v>
      </c>
      <c r="AW191" s="48">
        <f t="shared" si="46"/>
        <v>1.4108649235772879E-6</v>
      </c>
      <c r="AX191" s="48">
        <f t="shared" si="46"/>
        <v>1.2061076575940886E-7</v>
      </c>
      <c r="AY191" s="48">
        <f t="shared" si="46"/>
        <v>9.2795992845070253E-9</v>
      </c>
    </row>
    <row r="192" spans="1:51">
      <c r="A192" s="48">
        <v>191</v>
      </c>
      <c r="B192" s="48">
        <f t="shared" si="38"/>
        <v>119</v>
      </c>
      <c r="C192" s="93">
        <v>44604</v>
      </c>
      <c r="D192" t="s">
        <v>20</v>
      </c>
      <c r="E192" t="s">
        <v>10</v>
      </c>
      <c r="F192" s="48">
        <f>HLOOKUP(MAX($AD192:$AN192),$AD192:$AN$310,$B192,FALSE)</f>
        <v>1</v>
      </c>
      <c r="G192" s="48">
        <f>HLOOKUP(MAX($AN192:$AY192),$AN192:$AY$310,$B192,FALSE)</f>
        <v>1</v>
      </c>
      <c r="H192" s="48">
        <f t="shared" si="34"/>
        <v>1</v>
      </c>
      <c r="I192" s="48">
        <f t="shared" si="35"/>
        <v>1</v>
      </c>
      <c r="J192" s="48">
        <f>COUNTIF('1. Data'!C:C,$D192)</f>
        <v>168</v>
      </c>
      <c r="K192" s="48">
        <f>COUNTIF($D$2:D191,$D191)</f>
        <v>12</v>
      </c>
      <c r="L192" s="48">
        <f>SUMIF('1. Data'!C:C,D192,'1. Data'!E:E)</f>
        <v>258</v>
      </c>
      <c r="M192" s="48">
        <f>SUMIF($D$2:D191,$D192,$F$2:F191)</f>
        <v>9</v>
      </c>
      <c r="N192" s="48">
        <f t="shared" si="36"/>
        <v>0.92595959595959598</v>
      </c>
      <c r="O192" s="48">
        <f>SUMIF('1. Data'!C:C,$D192,'1. Data'!F:F)</f>
        <v>234</v>
      </c>
      <c r="P192" s="48">
        <f>SUMIF($D$2:D191,$D192,$G$2:G191)</f>
        <v>8</v>
      </c>
      <c r="Q192" s="48">
        <f t="shared" si="37"/>
        <v>1.0836005625879044</v>
      </c>
      <c r="R192" s="48">
        <f>COUNTIF('1. Data'!D:D,$E192)</f>
        <v>184</v>
      </c>
      <c r="S192" s="48">
        <f>COUNTIF($E$2:E191,$E191)</f>
        <v>11</v>
      </c>
      <c r="T192" s="48">
        <f>SUMIF('1. Data'!D:D,E192,'1. Data'!F:F)</f>
        <v>244</v>
      </c>
      <c r="U192" s="48">
        <f>SUMIF($E$2:E191,$E192,$G$2:G191)</f>
        <v>8</v>
      </c>
      <c r="V192" s="48">
        <f t="shared" si="39"/>
        <v>1.0415791803133576</v>
      </c>
      <c r="W192" s="48">
        <f>SUMIF('1. Data'!D:D,$E192,'1. Data'!E:E)</f>
        <v>282</v>
      </c>
      <c r="X192" s="48">
        <f>SUMIF($E$2:E191,E192,$F$2:F191)</f>
        <v>8</v>
      </c>
      <c r="Y192" s="48">
        <f t="shared" si="40"/>
        <v>0.9283605283605284</v>
      </c>
      <c r="Z192" s="92">
        <f>AVERAGE('1. Data'!E:E,$F$2:F191)</f>
        <v>1.6019417475728155</v>
      </c>
      <c r="AA192" s="92">
        <f>IF(ISERROR(AVERAGE('1. Data'!F:F,$G$2:G191)),0,AVERAGE('1. Data'!F:F,$G$2:G191))</f>
        <v>1.2407195888063964</v>
      </c>
      <c r="AB192" s="48">
        <f t="shared" si="41"/>
        <v>1.3770681170681172</v>
      </c>
      <c r="AC192" s="48">
        <f t="shared" si="42"/>
        <v>1.4003453424212922</v>
      </c>
      <c r="AD192" s="48">
        <f t="shared" si="45"/>
        <v>0.25231723425976332</v>
      </c>
      <c r="AE192" s="48">
        <f t="shared" si="48"/>
        <v>0.34745801868592729</v>
      </c>
      <c r="AF192" s="48">
        <f t="shared" si="48"/>
        <v>0.23923667977602436</v>
      </c>
      <c r="AG192" s="48">
        <f t="shared" si="48"/>
        <v>0.10981506805093269</v>
      </c>
      <c r="AH192" s="48">
        <f t="shared" si="48"/>
        <v>3.7805707246651263E-2</v>
      </c>
      <c r="AI192" s="48">
        <f t="shared" si="48"/>
        <v>1.0412206818514895E-2</v>
      </c>
      <c r="AJ192" s="48">
        <f t="shared" si="48"/>
        <v>2.389719673016022E-3</v>
      </c>
      <c r="AK192" s="48">
        <f t="shared" si="48"/>
        <v>4.7011525292011596E-4</v>
      </c>
      <c r="AL192" s="48">
        <f t="shared" si="48"/>
        <v>8.0922590767963149E-5</v>
      </c>
      <c r="AM192" s="48">
        <f t="shared" si="48"/>
        <v>1.2381768855234789E-5</v>
      </c>
      <c r="AN192" s="48">
        <f t="shared" si="48"/>
        <v>1.7050539123450773E-6</v>
      </c>
      <c r="AO192" s="48">
        <f t="shared" si="47"/>
        <v>0.2465118182520511</v>
      </c>
      <c r="AP192" s="48">
        <f t="shared" si="46"/>
        <v>0.34520167654106382</v>
      </c>
      <c r="AQ192" s="48">
        <f t="shared" si="46"/>
        <v>0.2417007799701501</v>
      </c>
      <c r="AR192" s="48">
        <f t="shared" si="46"/>
        <v>0.11282152049693106</v>
      </c>
      <c r="AS192" s="48">
        <f t="shared" si="46"/>
        <v>3.949727268819149E-2</v>
      </c>
      <c r="AT192" s="48">
        <f t="shared" si="46"/>
        <v>1.1061964369450519E-2</v>
      </c>
      <c r="AU192" s="48">
        <f t="shared" si="46"/>
        <v>2.5817617137983864E-3</v>
      </c>
      <c r="AV192" s="48">
        <f t="shared" si="46"/>
        <v>5.1647971302274157E-4</v>
      </c>
      <c r="AW192" s="48">
        <f t="shared" si="46"/>
        <v>9.0406245073310131E-5</v>
      </c>
      <c r="AX192" s="48">
        <f t="shared" ref="AP192:AY218" si="49">_xlfn.POISSON.DIST(AX$1,$AC192,FALSE)</f>
        <v>1.4066662690467509E-5</v>
      </c>
      <c r="AY192" s="48">
        <f t="shared" si="49"/>
        <v>1.969818558200754E-6</v>
      </c>
    </row>
    <row r="193" spans="1:51">
      <c r="A193" s="48">
        <v>192</v>
      </c>
      <c r="B193" s="48">
        <f t="shared" si="38"/>
        <v>118</v>
      </c>
      <c r="C193" s="93">
        <v>44604</v>
      </c>
      <c r="D193" t="s">
        <v>22</v>
      </c>
      <c r="E193" t="s">
        <v>28</v>
      </c>
      <c r="F193" s="48">
        <f>HLOOKUP(MAX($AD193:$AN193),$AD193:$AN$310,$B193,FALSE)</f>
        <v>1</v>
      </c>
      <c r="G193" s="48">
        <f>HLOOKUP(MAX($AN193:$AY193),$AN193:$AY$310,$B193,FALSE)</f>
        <v>0</v>
      </c>
      <c r="H193" s="48">
        <f t="shared" si="34"/>
        <v>3</v>
      </c>
      <c r="I193" s="48">
        <f t="shared" si="35"/>
        <v>0</v>
      </c>
      <c r="J193" s="48">
        <f>COUNTIF('1. Data'!C:C,$D193)</f>
        <v>184</v>
      </c>
      <c r="K193" s="48">
        <f>COUNTIF($D$2:D192,$D192)</f>
        <v>11</v>
      </c>
      <c r="L193" s="48">
        <f>SUMIF('1. Data'!C:C,D193,'1. Data'!E:E)</f>
        <v>322</v>
      </c>
      <c r="M193" s="48">
        <f>SUMIF($D$2:D192,$D193,$F$2:F192)</f>
        <v>8</v>
      </c>
      <c r="N193" s="48">
        <f t="shared" si="36"/>
        <v>1.0565235869103271</v>
      </c>
      <c r="O193" s="48">
        <f>SUMIF('1. Data'!C:C,$D193,'1. Data'!F:F)</f>
        <v>214</v>
      </c>
      <c r="P193" s="48">
        <f>SUMIF($D$2:D192,$D193,$G$2:G192)</f>
        <v>4</v>
      </c>
      <c r="Q193" s="48">
        <f t="shared" si="37"/>
        <v>0.90109856396096621</v>
      </c>
      <c r="R193" s="48">
        <f>COUNTIF('1. Data'!D:D,$E193)</f>
        <v>136</v>
      </c>
      <c r="S193" s="48">
        <f>COUNTIF($E$2:E192,$E192)</f>
        <v>11</v>
      </c>
      <c r="T193" s="48">
        <f>SUMIF('1. Data'!D:D,E193,'1. Data'!F:F)</f>
        <v>138</v>
      </c>
      <c r="U193" s="48">
        <f>SUMIF($E$2:E192,$E193,$G$2:G192)</f>
        <v>6</v>
      </c>
      <c r="V193" s="48">
        <f t="shared" si="39"/>
        <v>0.78957897010622013</v>
      </c>
      <c r="W193" s="48">
        <f>SUMIF('1. Data'!D:D,$E193,'1. Data'!E:E)</f>
        <v>217</v>
      </c>
      <c r="X193" s="48">
        <f>SUMIF($E$2:E192,E193,$F$2:F192)</f>
        <v>10</v>
      </c>
      <c r="Y193" s="48">
        <f t="shared" si="40"/>
        <v>0.96406960574284961</v>
      </c>
      <c r="Z193" s="92">
        <f>AVERAGE('1. Data'!E:E,$F$2:F192)</f>
        <v>1.6017699115044248</v>
      </c>
      <c r="AA193" s="92">
        <f>IF(ISERROR(AVERAGE('1. Data'!F:F,$G$2:G192)),0,AVERAGE('1. Data'!F:F,$G$2:G192))</f>
        <v>1.2406508706822723</v>
      </c>
      <c r="AB193" s="48">
        <f t="shared" si="41"/>
        <v>1.6315024097186686</v>
      </c>
      <c r="AC193" s="48">
        <f t="shared" si="42"/>
        <v>0.88270879734951802</v>
      </c>
      <c r="AD193" s="48">
        <f t="shared" si="45"/>
        <v>0.19563542864940817</v>
      </c>
      <c r="AE193" s="48">
        <f t="shared" si="48"/>
        <v>0.31917967326785407</v>
      </c>
      <c r="AF193" s="48">
        <f t="shared" si="48"/>
        <v>0.26037120303486061</v>
      </c>
      <c r="AG193" s="48">
        <f t="shared" si="48"/>
        <v>0.14159874839090797</v>
      </c>
      <c r="AH193" s="48">
        <f t="shared" si="48"/>
        <v>5.7754674803228441E-2</v>
      </c>
      <c r="AI193" s="48">
        <f t="shared" si="48"/>
        <v>1.8845378222797044E-2</v>
      </c>
      <c r="AJ193" s="48">
        <f t="shared" si="48"/>
        <v>5.1243799970921875E-3</v>
      </c>
      <c r="AK193" s="48">
        <f t="shared" si="48"/>
        <v>1.1943483305100057E-3</v>
      </c>
      <c r="AL193" s="48">
        <f t="shared" si="48"/>
        <v>2.435727724088179E-4</v>
      </c>
      <c r="AM193" s="48">
        <f t="shared" si="48"/>
        <v>4.4154396125204833E-5</v>
      </c>
      <c r="AN193" s="48">
        <f t="shared" si="48"/>
        <v>7.2038003677944277E-6</v>
      </c>
      <c r="AO193" s="48">
        <f t="shared" si="47"/>
        <v>0.41366086920872108</v>
      </c>
      <c r="AP193" s="48">
        <f t="shared" si="49"/>
        <v>0.36514208836978646</v>
      </c>
      <c r="AQ193" s="48">
        <f t="shared" si="49"/>
        <v>0.16115706684329278</v>
      </c>
      <c r="AR193" s="48">
        <f t="shared" si="49"/>
        <v>4.7418253552539626E-2</v>
      </c>
      <c r="AS193" s="48">
        <f t="shared" si="49"/>
        <v>1.0464127391444191E-2</v>
      </c>
      <c r="AT193" s="48">
        <f t="shared" si="49"/>
        <v>1.8473554610027706E-3</v>
      </c>
      <c r="AU193" s="48">
        <f t="shared" si="49"/>
        <v>2.7177948620980325E-4</v>
      </c>
      <c r="AV193" s="48">
        <f t="shared" si="49"/>
        <v>3.4271734773789391E-5</v>
      </c>
      <c r="AW193" s="48">
        <f t="shared" si="49"/>
        <v>3.7814952231566467E-6</v>
      </c>
      <c r="AX193" s="48">
        <f t="shared" si="49"/>
        <v>3.7088434451283946E-7</v>
      </c>
      <c r="AY193" s="48">
        <f t="shared" si="49"/>
        <v>3.2738287370069244E-8</v>
      </c>
    </row>
    <row r="194" spans="1:51">
      <c r="A194" s="48">
        <v>193</v>
      </c>
      <c r="B194" s="48">
        <f t="shared" si="38"/>
        <v>117</v>
      </c>
      <c r="C194" s="93">
        <v>44604</v>
      </c>
      <c r="D194" t="s">
        <v>26</v>
      </c>
      <c r="E194" t="s">
        <v>25</v>
      </c>
      <c r="F194" s="48">
        <f>HLOOKUP(MAX($AD194:$AN194),$AD194:$AN$310,$B194,FALSE)</f>
        <v>1</v>
      </c>
      <c r="G194" s="48">
        <f>HLOOKUP(MAX($AN194:$AY194),$AN194:$AY$310,$B194,FALSE)</f>
        <v>1</v>
      </c>
      <c r="H194" s="48">
        <f t="shared" si="34"/>
        <v>1</v>
      </c>
      <c r="I194" s="48">
        <f t="shared" si="35"/>
        <v>1</v>
      </c>
      <c r="J194" s="48">
        <f>COUNTIF('1. Data'!C:C,$D194)</f>
        <v>152</v>
      </c>
      <c r="K194" s="48">
        <f>COUNTIF($D$2:D193,$D193)</f>
        <v>11</v>
      </c>
      <c r="L194" s="48">
        <f>SUMIF('1. Data'!C:C,D194,'1. Data'!E:E)</f>
        <v>205</v>
      </c>
      <c r="M194" s="48">
        <f>SUMIF($D$2:D193,$D194,$F$2:F193)</f>
        <v>10</v>
      </c>
      <c r="N194" s="48">
        <f t="shared" si="36"/>
        <v>0.82356387932956987</v>
      </c>
      <c r="O194" s="48">
        <f>SUMIF('1. Data'!C:C,$D194,'1. Data'!F:F)</f>
        <v>205</v>
      </c>
      <c r="P194" s="48">
        <f>SUMIF($D$2:D193,$D194,$G$2:G193)</f>
        <v>8</v>
      </c>
      <c r="Q194" s="48">
        <f t="shared" si="37"/>
        <v>1.0535772263614522</v>
      </c>
      <c r="R194" s="48">
        <f>COUNTIF('1. Data'!D:D,$E194)</f>
        <v>170</v>
      </c>
      <c r="S194" s="48">
        <f>COUNTIF($E$2:E193,$E193)</f>
        <v>12</v>
      </c>
      <c r="T194" s="48">
        <f>SUMIF('1. Data'!D:D,E194,'1. Data'!F:F)</f>
        <v>194</v>
      </c>
      <c r="U194" s="48">
        <f>SUMIF($E$2:E193,$E194,$G$2:G193)</f>
        <v>7</v>
      </c>
      <c r="V194" s="48">
        <f t="shared" si="39"/>
        <v>0.89042848545839814</v>
      </c>
      <c r="W194" s="48">
        <f>SUMIF('1. Data'!D:D,$E194,'1. Data'!E:E)</f>
        <v>284</v>
      </c>
      <c r="X194" s="48">
        <f>SUMIF($E$2:E193,E194,$F$2:F193)</f>
        <v>10</v>
      </c>
      <c r="Y194" s="48">
        <f t="shared" si="40"/>
        <v>1.0086079280662317</v>
      </c>
      <c r="Z194" s="92">
        <f>AVERAGE('1. Data'!E:E,$F$2:F193)</f>
        <v>1.6015981735159817</v>
      </c>
      <c r="AA194" s="92">
        <f>IF(ISERROR(AVERAGE('1. Data'!F:F,$G$2:G193)),0,AVERAGE('1. Data'!F:F,$G$2:G193))</f>
        <v>1.240296803652968</v>
      </c>
      <c r="AB194" s="48">
        <f t="shared" si="41"/>
        <v>1.3303724204554588</v>
      </c>
      <c r="AC194" s="48">
        <f t="shared" si="42"/>
        <v>1.1635660576849007</v>
      </c>
      <c r="AD194" s="48">
        <f t="shared" si="45"/>
        <v>0.26437878289653632</v>
      </c>
      <c r="AE194" s="48">
        <f t="shared" si="48"/>
        <v>0.35172224131913327</v>
      </c>
      <c r="AF194" s="48">
        <f t="shared" si="48"/>
        <v>0.2339607847558772</v>
      </c>
      <c r="AG194" s="48">
        <f t="shared" si="48"/>
        <v>0.10375165850244498</v>
      </c>
      <c r="AH194" s="48">
        <f t="shared" si="48"/>
        <v>3.4507086262041471E-2</v>
      </c>
      <c r="AI194" s="48">
        <f t="shared" si="48"/>
        <v>9.1814551746594898E-3</v>
      </c>
      <c r="AJ194" s="48">
        <f t="shared" si="48"/>
        <v>2.0357924573358383E-3</v>
      </c>
      <c r="AK194" s="48">
        <f t="shared" si="48"/>
        <v>3.8690887700154944E-4</v>
      </c>
      <c r="AL194" s="48">
        <f t="shared" si="48"/>
        <v>6.4341612399031889E-5</v>
      </c>
      <c r="AM194" s="48">
        <f t="shared" si="48"/>
        <v>9.5109229581452106E-6</v>
      </c>
      <c r="AN194" s="48">
        <f t="shared" si="48"/>
        <v>1.2653069596593081E-6</v>
      </c>
      <c r="AO194" s="48">
        <f t="shared" si="47"/>
        <v>0.31237026197632761</v>
      </c>
      <c r="AP194" s="48">
        <f t="shared" si="49"/>
        <v>0.36346343426579519</v>
      </c>
      <c r="AQ194" s="48">
        <f t="shared" si="49"/>
        <v>0.21145685766063319</v>
      </c>
      <c r="AR194" s="48">
        <f t="shared" si="49"/>
        <v>8.2014674079540037E-2</v>
      </c>
      <c r="AS194" s="48">
        <f t="shared" si="49"/>
        <v>2.3857372747760619E-2</v>
      </c>
      <c r="AT194" s="48">
        <f t="shared" si="49"/>
        <v>5.5519258309661952E-3</v>
      </c>
      <c r="AU194" s="48">
        <f t="shared" si="49"/>
        <v>1.0766720752827187E-3</v>
      </c>
      <c r="AV194" s="48">
        <f t="shared" si="49"/>
        <v>1.7896844029373327E-4</v>
      </c>
      <c r="AW194" s="48">
        <f t="shared" si="49"/>
        <v>2.6030200315324319E-5</v>
      </c>
      <c r="AX194" s="48">
        <f t="shared" si="49"/>
        <v>3.3653175068500149E-6</v>
      </c>
      <c r="AY194" s="48">
        <f t="shared" si="49"/>
        <v>3.9157692243034543E-7</v>
      </c>
    </row>
    <row r="195" spans="1:51">
      <c r="A195" s="48">
        <v>194</v>
      </c>
      <c r="B195" s="48">
        <f t="shared" si="38"/>
        <v>116</v>
      </c>
      <c r="C195" s="93">
        <v>44604</v>
      </c>
      <c r="D195" t="s">
        <v>15</v>
      </c>
      <c r="E195" t="s">
        <v>6</v>
      </c>
      <c r="F195" s="48">
        <f>HLOOKUP(MAX($AD195:$AN195),$AD195:$AN$310,$B195,FALSE)</f>
        <v>0</v>
      </c>
      <c r="G195" s="48">
        <f>HLOOKUP(MAX($AN195:$AY195),$AN195:$AY$310,$B195,FALSE)</f>
        <v>2</v>
      </c>
      <c r="H195" s="48">
        <f t="shared" ref="H195:H258" si="50">IF(F195=G195,1,IF(F195&gt;G195,3,0))</f>
        <v>0</v>
      </c>
      <c r="I195" s="48">
        <f t="shared" ref="I195:I258" si="51">IF(F195=G195,1,IF(F195&lt;G195,3,0))</f>
        <v>3</v>
      </c>
      <c r="J195" s="48">
        <f>COUNTIF('1. Data'!C:C,$D195)</f>
        <v>34</v>
      </c>
      <c r="K195" s="48">
        <f>COUNTIF($D$2:D194,$D194)</f>
        <v>11</v>
      </c>
      <c r="L195" s="48">
        <f>SUMIF('1. Data'!C:C,D195,'1. Data'!E:E)</f>
        <v>41</v>
      </c>
      <c r="M195" s="48">
        <f>SUMIF($D$2:D194,$D195,$F$2:F194)</f>
        <v>8</v>
      </c>
      <c r="N195" s="48">
        <f t="shared" ref="N195:N258" si="52">((M195+L195)/(K195+J195))/Z195</f>
        <v>0.6799493239899439</v>
      </c>
      <c r="O195" s="48">
        <f>SUMIF('1. Data'!C:C,$D195,'1. Data'!F:F)</f>
        <v>63</v>
      </c>
      <c r="P195" s="48">
        <f>SUMIF($D$2:D194,$D195,$G$2:G194)</f>
        <v>10</v>
      </c>
      <c r="Q195" s="48">
        <f t="shared" ref="Q195:Q258" si="53">((O195+P195)/(K195+J195))/AA195</f>
        <v>1.308002965007796</v>
      </c>
      <c r="R195" s="48">
        <f>COUNTIF('1. Data'!D:D,$E195)</f>
        <v>181</v>
      </c>
      <c r="S195" s="48">
        <f>COUNTIF($E$2:E194,$E194)</f>
        <v>11</v>
      </c>
      <c r="T195" s="48">
        <f>SUMIF('1. Data'!D:D,E195,'1. Data'!F:F)</f>
        <v>374</v>
      </c>
      <c r="U195" s="48">
        <f>SUMIF($E$2:E194,$E195,$G$2:G194)</f>
        <v>15</v>
      </c>
      <c r="V195" s="48">
        <f t="shared" si="39"/>
        <v>1.6336038743194539</v>
      </c>
      <c r="W195" s="48">
        <f>SUMIF('1. Data'!D:D,$E195,'1. Data'!E:E)</f>
        <v>158</v>
      </c>
      <c r="X195" s="48">
        <f>SUMIF($E$2:E194,E195,$F$2:F194)</f>
        <v>3</v>
      </c>
      <c r="Y195" s="48">
        <f t="shared" si="40"/>
        <v>0.52362168923332741</v>
      </c>
      <c r="Z195" s="92">
        <f>AVERAGE('1. Data'!E:E,$F$2:F194)</f>
        <v>1.6014265335235378</v>
      </c>
      <c r="AA195" s="92">
        <f>IF(ISERROR(AVERAGE('1. Data'!F:F,$G$2:G194)),0,AVERAGE('1. Data'!F:F,$G$2:G194))</f>
        <v>1.2402282453637661</v>
      </c>
      <c r="AB195" s="48">
        <f t="shared" si="41"/>
        <v>0.57016583938740084</v>
      </c>
      <c r="AC195" s="48">
        <f t="shared" si="42"/>
        <v>2.6500685072293364</v>
      </c>
      <c r="AD195" s="48">
        <f t="shared" si="45"/>
        <v>0.56543166008353263</v>
      </c>
      <c r="AE195" s="48">
        <f t="shared" si="48"/>
        <v>0.32238981708773889</v>
      </c>
      <c r="AF195" s="48">
        <f t="shared" si="48"/>
        <v>9.1907830334890611E-2</v>
      </c>
      <c r="AG195" s="48">
        <f t="shared" si="48"/>
        <v>1.7467568409722578E-2</v>
      </c>
      <c r="AH195" s="48">
        <f t="shared" si="48"/>
        <v>2.4898527010965795E-3</v>
      </c>
      <c r="AI195" s="48">
        <f t="shared" si="48"/>
        <v>2.839257910543438E-4</v>
      </c>
      <c r="AJ195" s="48">
        <f t="shared" si="48"/>
        <v>2.6980797830038603E-5</v>
      </c>
      <c r="AK195" s="48">
        <f t="shared" si="48"/>
        <v>2.1976470345865357E-6</v>
      </c>
      <c r="AL195" s="48">
        <f t="shared" si="48"/>
        <v>1.5662790826903246E-7</v>
      </c>
      <c r="AM195" s="48">
        <f t="shared" si="48"/>
        <v>9.9226536433006479E-9</v>
      </c>
      <c r="AN195" s="48">
        <f t="shared" si="48"/>
        <v>5.6575581434829592E-10</v>
      </c>
      <c r="AO195" s="48">
        <f t="shared" si="47"/>
        <v>7.064637310736134E-2</v>
      </c>
      <c r="AP195" s="48">
        <f t="shared" si="49"/>
        <v>0.1872177285217918</v>
      </c>
      <c r="AQ195" s="48">
        <f t="shared" si="49"/>
        <v>0.24806990317530603</v>
      </c>
      <c r="AR195" s="48">
        <f t="shared" si="49"/>
        <v>0.21913407933210308</v>
      </c>
      <c r="AS195" s="48">
        <f t="shared" si="49"/>
        <v>0.14518008062467536</v>
      </c>
      <c r="AT195" s="48">
        <f t="shared" si="49"/>
        <v>7.6947431908093611E-2</v>
      </c>
      <c r="AU195" s="48">
        <f t="shared" si="49"/>
        <v>3.3985994335302125E-2</v>
      </c>
      <c r="AV195" s="48">
        <f t="shared" si="49"/>
        <v>1.2866459039265527E-2</v>
      </c>
      <c r="AW195" s="48">
        <f t="shared" si="49"/>
        <v>4.262124737439226E-3</v>
      </c>
      <c r="AX195" s="48">
        <f t="shared" si="49"/>
        <v>1.2549913933967518E-3</v>
      </c>
      <c r="AY195" s="48">
        <f t="shared" si="49"/>
        <v>3.3258131684846053E-4</v>
      </c>
    </row>
    <row r="196" spans="1:51">
      <c r="A196" s="48">
        <v>195</v>
      </c>
      <c r="B196" s="48">
        <f t="shared" ref="B196:B259" si="54">B195-1</f>
        <v>115</v>
      </c>
      <c r="C196" s="93">
        <v>44604</v>
      </c>
      <c r="D196" t="s">
        <v>30</v>
      </c>
      <c r="E196" t="s">
        <v>21</v>
      </c>
      <c r="F196" s="48">
        <f>HLOOKUP(MAX($AD196:$AN196),$AD196:$AN$310,$B196,FALSE)</f>
        <v>0</v>
      </c>
      <c r="G196" s="48">
        <f>HLOOKUP(MAX($AN196:$AY196),$AN196:$AY$310,$B196,FALSE)</f>
        <v>1</v>
      </c>
      <c r="H196" s="48">
        <f t="shared" si="50"/>
        <v>0</v>
      </c>
      <c r="I196" s="48">
        <f t="shared" si="51"/>
        <v>3</v>
      </c>
      <c r="J196" s="48">
        <f>COUNTIF('1. Data'!C:C,$D196)</f>
        <v>17</v>
      </c>
      <c r="K196" s="48">
        <f>COUNTIF($D$2:D195,$D195)</f>
        <v>11</v>
      </c>
      <c r="L196" s="48">
        <f>SUMIF('1. Data'!C:C,D196,'1. Data'!E:E)</f>
        <v>10</v>
      </c>
      <c r="M196" s="48">
        <f>SUMIF($D$2:D195,$D196,$F$2:F195)</f>
        <v>0</v>
      </c>
      <c r="N196" s="48">
        <f t="shared" si="52"/>
        <v>0.22307907663332568</v>
      </c>
      <c r="O196" s="48">
        <f>SUMIF('1. Data'!C:C,$D196,'1. Data'!F:F)</f>
        <v>36</v>
      </c>
      <c r="P196" s="48">
        <f>SUMIF($D$2:D195,$D196,$G$2:G195)</f>
        <v>13</v>
      </c>
      <c r="Q196" s="48">
        <f t="shared" si="53"/>
        <v>1.41078408829616</v>
      </c>
      <c r="R196" s="48">
        <f>COUNTIF('1. Data'!D:D,$E196)</f>
        <v>149</v>
      </c>
      <c r="S196" s="48">
        <f>COUNTIF($E$2:E195,$E195)</f>
        <v>11</v>
      </c>
      <c r="T196" s="48">
        <f>SUMIF('1. Data'!D:D,E196,'1. Data'!F:F)</f>
        <v>176</v>
      </c>
      <c r="U196" s="48">
        <f>SUMIF($E$2:E195,$E196,$G$2:G195)</f>
        <v>7</v>
      </c>
      <c r="V196" s="48">
        <f t="shared" ref="V196:V259" si="55">IF(ISERROR(((U196+T196)/(R196+S196))/AA196),0,((U196+T196)/(R196+S196))/AA196)</f>
        <v>0.92204817199356182</v>
      </c>
      <c r="W196" s="48">
        <f>SUMIF('1. Data'!D:D,$E196,'1. Data'!E:E)</f>
        <v>246</v>
      </c>
      <c r="X196" s="48">
        <f>SUMIF($E$2:E195,E196,$F$2:F195)</f>
        <v>10</v>
      </c>
      <c r="Y196" s="48">
        <f t="shared" ref="Y196:Y259" si="56">IF(ISERROR(((X196+W196)/(R196+S196))/Z196),0,((X196+W196)/(R196+S196))/Z196)</f>
        <v>0.99939426331729908</v>
      </c>
      <c r="Z196" s="92">
        <f>AVERAGE('1. Data'!E:E,$F$2:F195)</f>
        <v>1.6009697661152311</v>
      </c>
      <c r="AA196" s="92">
        <f>IF(ISERROR(AVERAGE('1. Data'!F:F,$G$2:G195)),0,AVERAGE('1. Data'!F:F,$G$2:G195))</f>
        <v>1.2404449515116942</v>
      </c>
      <c r="AB196" s="48">
        <f t="shared" ref="AB196:AB259" si="57">N196*Y196*Z196</f>
        <v>0.35692652261332108</v>
      </c>
      <c r="AC196" s="48">
        <f t="shared" ref="AC196:AC259" si="58">V196*Q196*AA196</f>
        <v>1.613584300988733</v>
      </c>
      <c r="AD196" s="48">
        <f t="shared" si="45"/>
        <v>0.69982391707807068</v>
      </c>
      <c r="AE196" s="48">
        <f t="shared" si="48"/>
        <v>0.24978571716430892</v>
      </c>
      <c r="AF196" s="48">
        <f t="shared" si="48"/>
        <v>4.4577573712965661E-2</v>
      </c>
      <c r="AG196" s="48">
        <f t="shared" si="48"/>
        <v>5.3036394573026079E-3</v>
      </c>
      <c r="AH196" s="48">
        <f t="shared" si="48"/>
        <v>4.7325239717245537E-4</v>
      </c>
      <c r="AI196" s="48">
        <f t="shared" si="48"/>
        <v>3.3783266488236573E-5</v>
      </c>
      <c r="AJ196" s="48">
        <f t="shared" si="48"/>
        <v>2.0096906383609018E-6</v>
      </c>
      <c r="AK196" s="48">
        <f t="shared" si="48"/>
        <v>1.0247312729695765E-7</v>
      </c>
      <c r="AL196" s="48">
        <f t="shared" si="48"/>
        <v>4.5719221234268935E-9</v>
      </c>
      <c r="AM196" s="48">
        <f t="shared" si="48"/>
        <v>1.8131558501929699E-10</v>
      </c>
      <c r="AN196" s="48">
        <f t="shared" si="48"/>
        <v>6.4716341256537646E-12</v>
      </c>
      <c r="AO196" s="48">
        <f t="shared" si="47"/>
        <v>0.19917243916910779</v>
      </c>
      <c r="AP196" s="48">
        <f t="shared" si="49"/>
        <v>0.32138152103290579</v>
      </c>
      <c r="AQ196" s="48">
        <f t="shared" si="49"/>
        <v>0.25928808848328855</v>
      </c>
      <c r="AR196" s="48">
        <f t="shared" si="49"/>
        <v>0.13946106300333727</v>
      </c>
      <c r="AS196" s="48">
        <f t="shared" si="49"/>
        <v>5.6258045465346414E-2</v>
      </c>
      <c r="AT196" s="48">
        <f t="shared" si="49"/>
        <v>1.8155419793438675E-2</v>
      </c>
      <c r="AU196" s="48">
        <f t="shared" si="49"/>
        <v>4.8825500594254561E-3</v>
      </c>
      <c r="AV196" s="48">
        <f t="shared" si="49"/>
        <v>1.1254865892400742E-3</v>
      </c>
      <c r="AW196" s="48">
        <f t="shared" si="49"/>
        <v>2.2700843642139249E-4</v>
      </c>
      <c r="AX196" s="48">
        <f t="shared" si="49"/>
        <v>4.0699694355728586E-5</v>
      </c>
      <c r="AY196" s="48">
        <f t="shared" si="49"/>
        <v>6.5672387867443398E-6</v>
      </c>
    </row>
    <row r="197" spans="1:51">
      <c r="A197" s="48">
        <v>196</v>
      </c>
      <c r="B197" s="48">
        <f t="shared" si="54"/>
        <v>114</v>
      </c>
      <c r="C197" s="93">
        <v>44604</v>
      </c>
      <c r="D197" t="s">
        <v>12</v>
      </c>
      <c r="E197" t="s">
        <v>23</v>
      </c>
      <c r="F197" s="48">
        <f>HLOOKUP(MAX($AD197:$AN197),$AD197:$AN$310,$B197,FALSE)</f>
        <v>2</v>
      </c>
      <c r="G197" s="48">
        <f>HLOOKUP(MAX($AN197:$AY197),$AN197:$AY$310,$B197,FALSE)</f>
        <v>1</v>
      </c>
      <c r="H197" s="48">
        <f t="shared" si="50"/>
        <v>3</v>
      </c>
      <c r="I197" s="48">
        <f t="shared" si="51"/>
        <v>0</v>
      </c>
      <c r="J197" s="48">
        <f>COUNTIF('1. Data'!C:C,$D197)</f>
        <v>186</v>
      </c>
      <c r="K197" s="48">
        <f>COUNTIF($D$2:D196,$D196)</f>
        <v>11</v>
      </c>
      <c r="L197" s="48">
        <f>SUMIF('1. Data'!C:C,D197,'1. Data'!E:E)</f>
        <v>358</v>
      </c>
      <c r="M197" s="48">
        <f>SUMIF($D$2:D196,$D197,$F$2:F196)</f>
        <v>10</v>
      </c>
      <c r="N197" s="48">
        <f t="shared" si="52"/>
        <v>1.167138287568471</v>
      </c>
      <c r="O197" s="48">
        <f>SUMIF('1. Data'!C:C,$D197,'1. Data'!F:F)</f>
        <v>224</v>
      </c>
      <c r="P197" s="48">
        <f>SUMIF($D$2:D196,$D197,$G$2:G196)</f>
        <v>6</v>
      </c>
      <c r="Q197" s="48">
        <f t="shared" si="53"/>
        <v>0.94125678277612457</v>
      </c>
      <c r="R197" s="48">
        <f>COUNTIF('1. Data'!D:D,$E197)</f>
        <v>170</v>
      </c>
      <c r="S197" s="48">
        <f>COUNTIF($E$2:E196,$E196)</f>
        <v>11</v>
      </c>
      <c r="T197" s="48">
        <f>SUMIF('1. Data'!D:D,E197,'1. Data'!F:F)</f>
        <v>224</v>
      </c>
      <c r="U197" s="48">
        <f>SUMIF($E$2:E196,$E197,$G$2:G196)</f>
        <v>9</v>
      </c>
      <c r="V197" s="48">
        <f t="shared" si="55"/>
        <v>1.0378243474947608</v>
      </c>
      <c r="W197" s="48">
        <f>SUMIF('1. Data'!D:D,$E197,'1. Data'!E:E)</f>
        <v>316</v>
      </c>
      <c r="X197" s="48">
        <f>SUMIF($E$2:E196,E197,$F$2:F196)</f>
        <v>12</v>
      </c>
      <c r="Y197" s="48">
        <f t="shared" si="56"/>
        <v>1.1322334793046529</v>
      </c>
      <c r="Z197" s="92">
        <f>AVERAGE('1. Data'!E:E,$F$2:F196)</f>
        <v>1.6005132591958939</v>
      </c>
      <c r="AA197" s="92">
        <f>IF(ISERROR(AVERAGE('1. Data'!F:F,$G$2:G196)),0,AVERAGE('1. Data'!F:F,$G$2:G196))</f>
        <v>1.2403763900769889</v>
      </c>
      <c r="AB197" s="48">
        <f t="shared" si="57"/>
        <v>2.115035128853362</v>
      </c>
      <c r="AC197" s="48">
        <f t="shared" si="58"/>
        <v>1.2116730960598729</v>
      </c>
      <c r="AD197" s="48">
        <f t="shared" si="45"/>
        <v>0.12062905191845107</v>
      </c>
      <c r="AE197" s="48">
        <f t="shared" si="48"/>
        <v>0.25513468236780001</v>
      </c>
      <c r="AF197" s="48">
        <f t="shared" si="48"/>
        <v>0.26980940789837082</v>
      </c>
      <c r="AG197" s="48">
        <f t="shared" si="48"/>
        <v>0.19021879193339333</v>
      </c>
      <c r="AH197" s="48">
        <f t="shared" si="48"/>
        <v>0.10057985677679387</v>
      </c>
      <c r="AI197" s="48">
        <f t="shared" si="48"/>
        <v>4.2545986067591773E-2</v>
      </c>
      <c r="AJ197" s="48">
        <f t="shared" si="48"/>
        <v>1.4997709187443708E-2</v>
      </c>
      <c r="AK197" s="48">
        <f t="shared" si="48"/>
        <v>4.5315259691100385E-3</v>
      </c>
      <c r="AL197" s="48">
        <f t="shared" si="48"/>
        <v>1.198042076497376E-3</v>
      </c>
      <c r="AM197" s="48">
        <f t="shared" si="48"/>
        <v>2.8154456418181937E-4</v>
      </c>
      <c r="AN197" s="48">
        <f t="shared" si="48"/>
        <v>5.954766435822586E-5</v>
      </c>
      <c r="AO197" s="48">
        <f t="shared" si="47"/>
        <v>0.29769878386837278</v>
      </c>
      <c r="AP197" s="48">
        <f t="shared" si="49"/>
        <v>0.36071360714305017</v>
      </c>
      <c r="AQ197" s="48">
        <f t="shared" si="49"/>
        <v>0.21853348657897223</v>
      </c>
      <c r="AR197" s="48">
        <f t="shared" si="49"/>
        <v>8.8263715425300676E-2</v>
      </c>
      <c r="AS197" s="48">
        <f t="shared" si="49"/>
        <v>2.6736692334780394E-2</v>
      </c>
      <c r="AT197" s="48">
        <f t="shared" si="49"/>
        <v>6.4792261559367299E-3</v>
      </c>
      <c r="AU197" s="48">
        <f t="shared" si="49"/>
        <v>1.3084506694059932E-3</v>
      </c>
      <c r="AV197" s="48">
        <f t="shared" si="49"/>
        <v>2.2648778194868195E-4</v>
      </c>
      <c r="AW197" s="48">
        <f t="shared" si="49"/>
        <v>3.4303643996686605E-5</v>
      </c>
      <c r="AX197" s="48">
        <f t="shared" si="49"/>
        <v>4.6183113919556656E-6</v>
      </c>
      <c r="AY197" s="48">
        <f t="shared" si="49"/>
        <v>5.5958836628594832E-7</v>
      </c>
    </row>
    <row r="198" spans="1:51">
      <c r="A198" s="48">
        <v>197</v>
      </c>
      <c r="B198" s="48">
        <f t="shared" si="54"/>
        <v>113</v>
      </c>
      <c r="C198" s="93">
        <v>44605</v>
      </c>
      <c r="D198" t="s">
        <v>42</v>
      </c>
      <c r="E198" t="s">
        <v>13</v>
      </c>
      <c r="F198" s="48">
        <f>HLOOKUP(MAX($AD198:$AN198),$AD198:$AN$310,$B198,FALSE)</f>
        <v>0</v>
      </c>
      <c r="G198" s="48">
        <f>HLOOKUP(MAX($AN198:$AY198),$AN198:$AY$310,$B198,FALSE)</f>
        <v>0</v>
      </c>
      <c r="H198" s="48">
        <f t="shared" si="50"/>
        <v>1</v>
      </c>
      <c r="I198" s="48">
        <f t="shared" si="51"/>
        <v>1</v>
      </c>
      <c r="J198" s="48">
        <f>COUNTIF('1. Data'!C:C,$D198)</f>
        <v>0</v>
      </c>
      <c r="K198" s="48">
        <f>COUNTIF($D$2:D197,$D197)</f>
        <v>11</v>
      </c>
      <c r="L198" s="48">
        <f>SUMIF('1. Data'!C:C,D198,'1. Data'!E:E)</f>
        <v>0</v>
      </c>
      <c r="M198" s="48">
        <f>SUMIF($D$2:D197,$D198,$F$2:F197)</f>
        <v>0</v>
      </c>
      <c r="N198" s="48">
        <f t="shared" si="52"/>
        <v>0</v>
      </c>
      <c r="O198" s="48">
        <f>SUMIF('1. Data'!C:C,$D198,'1. Data'!F:F)</f>
        <v>0</v>
      </c>
      <c r="P198" s="48">
        <f>SUMIF($D$2:D197,$D198,$G$2:G197)</f>
        <v>0</v>
      </c>
      <c r="Q198" s="48">
        <f t="shared" si="53"/>
        <v>0</v>
      </c>
      <c r="R198" s="48">
        <f>COUNTIF('1. Data'!D:D,$E198)</f>
        <v>178</v>
      </c>
      <c r="S198" s="48">
        <f>COUNTIF($E$2:E197,$E197)</f>
        <v>11</v>
      </c>
      <c r="T198" s="48">
        <f>SUMIF('1. Data'!D:D,E198,'1. Data'!F:F)</f>
        <v>322</v>
      </c>
      <c r="U198" s="48">
        <f>SUMIF($E$2:E197,$E198,$G$2:G197)</f>
        <v>11</v>
      </c>
      <c r="V198" s="48">
        <f t="shared" si="55"/>
        <v>1.4205382451762594</v>
      </c>
      <c r="W198" s="48">
        <f>SUMIF('1. Data'!D:D,$E198,'1. Data'!E:E)</f>
        <v>232</v>
      </c>
      <c r="X198" s="48">
        <f>SUMIF($E$2:E197,E198,$F$2:F197)</f>
        <v>7</v>
      </c>
      <c r="Y198" s="48">
        <f t="shared" si="56"/>
        <v>0.79003425254538351</v>
      </c>
      <c r="Z198" s="92">
        <f>AVERAGE('1. Data'!E:E,$F$2:F197)</f>
        <v>1.6006271379703534</v>
      </c>
      <c r="AA198" s="92">
        <f>IF(ISERROR(AVERAGE('1. Data'!F:F,$G$2:G197)),0,AVERAGE('1. Data'!F:F,$G$2:G197))</f>
        <v>1.2403078677309007</v>
      </c>
      <c r="AB198" s="48">
        <f t="shared" si="57"/>
        <v>0</v>
      </c>
      <c r="AC198" s="48">
        <f t="shared" si="58"/>
        <v>0</v>
      </c>
      <c r="AD198" s="48">
        <f t="shared" si="45"/>
        <v>1</v>
      </c>
      <c r="AE198" s="48">
        <f t="shared" si="48"/>
        <v>0</v>
      </c>
      <c r="AF198" s="48">
        <f t="shared" si="48"/>
        <v>0</v>
      </c>
      <c r="AG198" s="48">
        <f t="shared" si="48"/>
        <v>0</v>
      </c>
      <c r="AH198" s="48">
        <f t="shared" si="48"/>
        <v>0</v>
      </c>
      <c r="AI198" s="48">
        <f t="shared" si="48"/>
        <v>0</v>
      </c>
      <c r="AJ198" s="48">
        <f t="shared" si="48"/>
        <v>0</v>
      </c>
      <c r="AK198" s="48">
        <f t="shared" si="48"/>
        <v>0</v>
      </c>
      <c r="AL198" s="48">
        <f t="shared" si="48"/>
        <v>0</v>
      </c>
      <c r="AM198" s="48">
        <f t="shared" si="48"/>
        <v>0</v>
      </c>
      <c r="AN198" s="48">
        <f t="shared" si="48"/>
        <v>0</v>
      </c>
      <c r="AO198" s="48">
        <f t="shared" si="47"/>
        <v>1</v>
      </c>
      <c r="AP198" s="48">
        <f t="shared" si="49"/>
        <v>0</v>
      </c>
      <c r="AQ198" s="48">
        <f t="shared" si="49"/>
        <v>0</v>
      </c>
      <c r="AR198" s="48">
        <f t="shared" si="49"/>
        <v>0</v>
      </c>
      <c r="AS198" s="48">
        <f t="shared" si="49"/>
        <v>0</v>
      </c>
      <c r="AT198" s="48">
        <f t="shared" si="49"/>
        <v>0</v>
      </c>
      <c r="AU198" s="48">
        <f t="shared" si="49"/>
        <v>0</v>
      </c>
      <c r="AV198" s="48">
        <f t="shared" si="49"/>
        <v>0</v>
      </c>
      <c r="AW198" s="48">
        <f t="shared" si="49"/>
        <v>0</v>
      </c>
      <c r="AX198" s="48">
        <f t="shared" si="49"/>
        <v>0</v>
      </c>
      <c r="AY198" s="48">
        <f t="shared" si="49"/>
        <v>0</v>
      </c>
    </row>
    <row r="199" spans="1:51">
      <c r="A199" s="48">
        <v>198</v>
      </c>
      <c r="B199" s="48">
        <f t="shared" si="54"/>
        <v>112</v>
      </c>
      <c r="C199" s="93">
        <v>44605</v>
      </c>
      <c r="D199" t="s">
        <v>17</v>
      </c>
      <c r="E199" t="s">
        <v>18</v>
      </c>
      <c r="F199" s="48">
        <f>HLOOKUP(MAX($AD199:$AN199),$AD199:$AN$310,$B199,FALSE)</f>
        <v>1</v>
      </c>
      <c r="G199" s="48">
        <f>HLOOKUP(MAX($AN199:$AY199),$AN199:$AY$310,$B199,FALSE)</f>
        <v>0</v>
      </c>
      <c r="H199" s="48">
        <f t="shared" si="50"/>
        <v>3</v>
      </c>
      <c r="I199" s="48">
        <f t="shared" si="51"/>
        <v>0</v>
      </c>
      <c r="J199" s="48">
        <f>COUNTIF('1. Data'!C:C,$D199)</f>
        <v>186</v>
      </c>
      <c r="K199" s="48">
        <f>COUNTIF($D$2:D198,$D198)</f>
        <v>11</v>
      </c>
      <c r="L199" s="48">
        <f>SUMIF('1. Data'!C:C,D199,'1. Data'!E:E)</f>
        <v>321</v>
      </c>
      <c r="M199" s="48">
        <f>SUMIF($D$2:D198,$D199,$F$2:F198)</f>
        <v>9</v>
      </c>
      <c r="N199" s="48">
        <f t="shared" si="52"/>
        <v>1.0468424407067725</v>
      </c>
      <c r="O199" s="48">
        <f>SUMIF('1. Data'!C:C,$D199,'1. Data'!F:F)</f>
        <v>236</v>
      </c>
      <c r="P199" s="48">
        <f>SUMIF($D$2:D198,$D199,$G$2:G198)</f>
        <v>8</v>
      </c>
      <c r="Q199" s="48">
        <f t="shared" si="53"/>
        <v>0.9988905053625573</v>
      </c>
      <c r="R199" s="48">
        <f>COUNTIF('1. Data'!D:D,$E199)</f>
        <v>17</v>
      </c>
      <c r="S199" s="48">
        <f>COUNTIF($E$2:E198,$E198)</f>
        <v>11</v>
      </c>
      <c r="T199" s="48">
        <f>SUMIF('1. Data'!D:D,E199,'1. Data'!F:F)</f>
        <v>13</v>
      </c>
      <c r="U199" s="48">
        <f>SUMIF($E$2:E198,$E199,$G$2:G198)</f>
        <v>1</v>
      </c>
      <c r="V199" s="48">
        <f t="shared" si="55"/>
        <v>0.40324063433693402</v>
      </c>
      <c r="W199" s="48">
        <f>SUMIF('1. Data'!D:D,$E199,'1. Data'!E:E)</f>
        <v>30</v>
      </c>
      <c r="X199" s="48">
        <f>SUMIF($E$2:E198,E199,$F$2:F198)</f>
        <v>9</v>
      </c>
      <c r="Y199" s="48">
        <f t="shared" si="56"/>
        <v>0.87044269176949485</v>
      </c>
      <c r="Z199" s="92">
        <f>AVERAGE('1. Data'!E:E,$F$2:F198)</f>
        <v>1.6001709888857225</v>
      </c>
      <c r="AA199" s="92">
        <f>IF(ISERROR(AVERAGE('1. Data'!F:F,$G$2:G198)),0,AVERAGE('1. Data'!F:F,$G$2:G198))</f>
        <v>1.2399544029638074</v>
      </c>
      <c r="AB199" s="48">
        <f t="shared" si="57"/>
        <v>1.4581019709844329</v>
      </c>
      <c r="AC199" s="48">
        <f t="shared" si="58"/>
        <v>0.49944525268127865</v>
      </c>
      <c r="AD199" s="48">
        <f t="shared" si="45"/>
        <v>0.23267748449968037</v>
      </c>
      <c r="AE199" s="48">
        <f t="shared" si="48"/>
        <v>0.3392674987526838</v>
      </c>
      <c r="AF199" s="48">
        <f t="shared" si="48"/>
        <v>0.2473433043111235</v>
      </c>
      <c r="AG199" s="48">
        <f t="shared" si="48"/>
        <v>0.12021725317528378</v>
      </c>
      <c r="AH199" s="48">
        <f t="shared" si="48"/>
        <v>4.3822253450304008E-2</v>
      </c>
      <c r="AI199" s="48">
        <f t="shared" si="48"/>
        <v>1.2779462825773516E-2</v>
      </c>
      <c r="AJ199" s="48">
        <f t="shared" si="48"/>
        <v>3.1056266557304381E-3</v>
      </c>
      <c r="AK199" s="48">
        <f t="shared" si="48"/>
        <v>6.4690290683747965E-4</v>
      </c>
      <c r="AL199" s="48">
        <f t="shared" si="48"/>
        <v>1.1790630043691084E-4</v>
      </c>
      <c r="AM199" s="48">
        <f t="shared" si="48"/>
        <v>1.9102156562060284E-5</v>
      </c>
      <c r="AN199" s="48">
        <f t="shared" si="48"/>
        <v>2.7852892133193259E-6</v>
      </c>
      <c r="AO199" s="48">
        <f t="shared" si="47"/>
        <v>0.60686722431535545</v>
      </c>
      <c r="AP199" s="48">
        <f t="shared" si="49"/>
        <v>0.30309695419216892</v>
      </c>
      <c r="AQ199" s="48">
        <f t="shared" si="49"/>
        <v>7.569016743671686E-2</v>
      </c>
      <c r="AR199" s="48">
        <f t="shared" si="49"/>
        <v>1.2601031600306447E-2</v>
      </c>
      <c r="AS199" s="48">
        <f t="shared" si="49"/>
        <v>1.5733813529149577E-3</v>
      </c>
      <c r="AT199" s="48">
        <f t="shared" si="49"/>
        <v>1.5716356947412469E-4</v>
      </c>
      <c r="AU199" s="48">
        <f t="shared" si="49"/>
        <v>1.3082433111382641E-5</v>
      </c>
      <c r="AV199" s="48">
        <f t="shared" si="49"/>
        <v>9.3342273014292009E-7</v>
      </c>
      <c r="AW199" s="48">
        <f t="shared" si="49"/>
        <v>5.8274193914334752E-8</v>
      </c>
      <c r="AX199" s="48">
        <f t="shared" si="49"/>
        <v>3.2338632782603101E-9</v>
      </c>
      <c r="AY199" s="48">
        <f t="shared" si="49"/>
        <v>1.6151376621474271E-10</v>
      </c>
    </row>
    <row r="200" spans="1:51">
      <c r="A200" s="48">
        <v>199</v>
      </c>
      <c r="B200" s="48">
        <f t="shared" si="54"/>
        <v>111</v>
      </c>
      <c r="C200" s="93">
        <v>44610</v>
      </c>
      <c r="D200" t="s">
        <v>25</v>
      </c>
      <c r="E200" t="s">
        <v>12</v>
      </c>
      <c r="F200" s="48">
        <f>HLOOKUP(MAX($AD200:$AN200),$AD200:$AN$310,$B200,FALSE)</f>
        <v>1</v>
      </c>
      <c r="G200" s="48">
        <f>HLOOKUP(MAX($AN200:$AY200),$AN200:$AY$310,$B200,FALSE)</f>
        <v>1</v>
      </c>
      <c r="H200" s="48">
        <f t="shared" si="50"/>
        <v>1</v>
      </c>
      <c r="I200" s="48">
        <f t="shared" si="51"/>
        <v>1</v>
      </c>
      <c r="J200" s="48">
        <f>COUNTIF('1. Data'!C:C,$D200)</f>
        <v>170</v>
      </c>
      <c r="K200" s="48">
        <f>COUNTIF($D$2:D199,$D199)</f>
        <v>11</v>
      </c>
      <c r="L200" s="48">
        <f>SUMIF('1. Data'!C:C,D200,'1. Data'!E:E)</f>
        <v>254</v>
      </c>
      <c r="M200" s="48">
        <f>SUMIF($D$2:D199,$D200,$F$2:F199)</f>
        <v>10</v>
      </c>
      <c r="N200" s="48">
        <f t="shared" si="52"/>
        <v>0.91160220994475138</v>
      </c>
      <c r="O200" s="48">
        <f>SUMIF('1. Data'!C:C,$D200,'1. Data'!F:F)</f>
        <v>198</v>
      </c>
      <c r="P200" s="48">
        <f>SUMIF($D$2:D199,$D200,$G$2:G199)</f>
        <v>5</v>
      </c>
      <c r="Q200" s="48">
        <f t="shared" si="53"/>
        <v>0.90476438387822178</v>
      </c>
      <c r="R200" s="48">
        <f>COUNTIF('1. Data'!D:D,$E200)</f>
        <v>184</v>
      </c>
      <c r="S200" s="48">
        <f>COUNTIF($E$2:E199,$E199)</f>
        <v>11</v>
      </c>
      <c r="T200" s="48">
        <f>SUMIF('1. Data'!D:D,E200,'1. Data'!F:F)</f>
        <v>300</v>
      </c>
      <c r="U200" s="48">
        <f>SUMIF($E$2:E199,$E200,$G$2:G199)</f>
        <v>10</v>
      </c>
      <c r="V200" s="48">
        <f t="shared" si="55"/>
        <v>1.2824638014249596</v>
      </c>
      <c r="W200" s="48">
        <f>SUMIF('1. Data'!D:D,$E200,'1. Data'!E:E)</f>
        <v>245</v>
      </c>
      <c r="X200" s="48">
        <f>SUMIF($E$2:E199,E200,$F$2:F199)</f>
        <v>8</v>
      </c>
      <c r="Y200" s="48">
        <f t="shared" si="56"/>
        <v>0.8108974358974359</v>
      </c>
      <c r="Z200" s="92">
        <f>AVERAGE('1. Data'!E:E,$F$2:F199)</f>
        <v>1.6</v>
      </c>
      <c r="AA200" s="92">
        <f>IF(ISERROR(AVERAGE('1. Data'!F:F,$G$2:G199)),0,AVERAGE('1. Data'!F:F,$G$2:G199))</f>
        <v>1.2396011396011397</v>
      </c>
      <c r="AB200" s="48">
        <f t="shared" si="57"/>
        <v>1.1827454313642158</v>
      </c>
      <c r="AC200" s="48">
        <f t="shared" si="58"/>
        <v>1.4383433794987115</v>
      </c>
      <c r="AD200" s="48">
        <f t="shared" si="45"/>
        <v>0.30643628289593694</v>
      </c>
      <c r="AE200" s="48">
        <f t="shared" si="48"/>
        <v>0.36243611359940181</v>
      </c>
      <c r="AF200" s="48">
        <f t="shared" si="48"/>
        <v>0.21433482876054724</v>
      </c>
      <c r="AG200" s="48">
        <f t="shared" si="48"/>
        <v>8.4501179832922921E-2</v>
      </c>
      <c r="AH200" s="48">
        <f t="shared" si="48"/>
        <v>2.4985846098068903E-2</v>
      </c>
      <c r="AI200" s="48">
        <f t="shared" si="48"/>
        <v>5.9103790642520771E-3</v>
      </c>
      <c r="AJ200" s="48">
        <f t="shared" si="48"/>
        <v>1.1650789726458091E-3</v>
      </c>
      <c r="AK200" s="48">
        <f t="shared" si="48"/>
        <v>1.9685597601076387E-4</v>
      </c>
      <c r="AL200" s="48">
        <f t="shared" si="48"/>
        <v>2.9103813282934283E-5</v>
      </c>
      <c r="AM200" s="48">
        <f t="shared" si="48"/>
        <v>3.8247113550741855E-6</v>
      </c>
      <c r="AN200" s="48">
        <f t="shared" si="48"/>
        <v>4.5236598815008293E-7</v>
      </c>
      <c r="AO200" s="48">
        <f t="shared" si="47"/>
        <v>0.2373205833553437</v>
      </c>
      <c r="AP200" s="48">
        <f t="shared" si="49"/>
        <v>0.34134848988793071</v>
      </c>
      <c r="AQ200" s="48">
        <f t="shared" si="49"/>
        <v>0.24548817026609407</v>
      </c>
      <c r="AR200" s="48">
        <f t="shared" si="49"/>
        <v>0.11769876148249625</v>
      </c>
      <c r="AS200" s="48">
        <f t="shared" si="49"/>
        <v>4.2322808588386621E-2</v>
      </c>
      <c r="AT200" s="48">
        <f t="shared" si="49"/>
        <v>1.2174946306979424E-2</v>
      </c>
      <c r="AU200" s="48">
        <f t="shared" si="49"/>
        <v>2.9186255693993521E-3</v>
      </c>
      <c r="AV200" s="48">
        <f t="shared" si="49"/>
        <v>5.997122521401747E-4</v>
      </c>
      <c r="AW200" s="48">
        <f t="shared" si="49"/>
        <v>1.0782401843376033E-4</v>
      </c>
      <c r="AX200" s="48">
        <f t="shared" si="49"/>
        <v>1.7231995896127339E-5</v>
      </c>
      <c r="AY200" s="48">
        <f t="shared" si="49"/>
        <v>2.4785527212743715E-6</v>
      </c>
    </row>
    <row r="201" spans="1:51">
      <c r="A201" s="48">
        <v>200</v>
      </c>
      <c r="B201" s="48">
        <f t="shared" si="54"/>
        <v>110</v>
      </c>
      <c r="C201" s="93">
        <v>44611</v>
      </c>
      <c r="D201" t="s">
        <v>10</v>
      </c>
      <c r="E201" t="s">
        <v>17</v>
      </c>
      <c r="F201" s="48">
        <f>HLOOKUP(MAX($AD201:$AN201),$AD201:$AN$310,$B201,FALSE)</f>
        <v>1</v>
      </c>
      <c r="G201" s="48">
        <f>HLOOKUP(MAX($AN201:$AY201),$AN201:$AY$310,$B201,FALSE)</f>
        <v>1</v>
      </c>
      <c r="H201" s="48">
        <f t="shared" si="50"/>
        <v>1</v>
      </c>
      <c r="I201" s="48">
        <f t="shared" si="51"/>
        <v>1</v>
      </c>
      <c r="J201" s="48">
        <f>COUNTIF('1. Data'!C:C,$D201)</f>
        <v>184</v>
      </c>
      <c r="K201" s="48">
        <f>COUNTIF($D$2:D200,$D200)</f>
        <v>12</v>
      </c>
      <c r="L201" s="48">
        <f>SUMIF('1. Data'!C:C,D201,'1. Data'!E:E)</f>
        <v>347</v>
      </c>
      <c r="M201" s="48">
        <f>SUMIF($D$2:D200,$D201,$F$2:F200)</f>
        <v>13</v>
      </c>
      <c r="N201" s="48">
        <f t="shared" si="52"/>
        <v>1.1480818070507535</v>
      </c>
      <c r="O201" s="48">
        <f>SUMIF('1. Data'!C:C,$D201,'1. Data'!F:F)</f>
        <v>250</v>
      </c>
      <c r="P201" s="48">
        <f>SUMIF($D$2:D200,$D201,$G$2:G200)</f>
        <v>9</v>
      </c>
      <c r="Q201" s="48">
        <f t="shared" si="53"/>
        <v>1.0660697872899159</v>
      </c>
      <c r="R201" s="48">
        <f>COUNTIF('1. Data'!D:D,$E201)</f>
        <v>186</v>
      </c>
      <c r="S201" s="48">
        <f>COUNTIF($E$2:E200,$E200)</f>
        <v>12</v>
      </c>
      <c r="T201" s="48">
        <f>SUMIF('1. Data'!D:D,E201,'1. Data'!F:F)</f>
        <v>276</v>
      </c>
      <c r="U201" s="48">
        <f>SUMIF($E$2:E200,$E201,$G$2:G200)</f>
        <v>10</v>
      </c>
      <c r="V201" s="48">
        <f t="shared" si="55"/>
        <v>1.16531352124183</v>
      </c>
      <c r="W201" s="48">
        <f>SUMIF('1. Data'!D:D,$E201,'1. Data'!E:E)</f>
        <v>331</v>
      </c>
      <c r="X201" s="48">
        <f>SUMIF($E$2:E200,E201,$F$2:F200)</f>
        <v>12</v>
      </c>
      <c r="Y201" s="48">
        <f t="shared" si="56"/>
        <v>1.0828176729013474</v>
      </c>
      <c r="Z201" s="92">
        <f>AVERAGE('1. Data'!E:E,$F$2:F200)</f>
        <v>1.5998291085160923</v>
      </c>
      <c r="AA201" s="92">
        <f>IF(ISERROR(AVERAGE('1. Data'!F:F,$G$2:G200)),0,AVERAGE('1. Data'!F:F,$G$2:G200))</f>
        <v>1.2395328966106522</v>
      </c>
      <c r="AB201" s="48">
        <f t="shared" si="57"/>
        <v>1.9888487869616589</v>
      </c>
      <c r="AC201" s="48">
        <f t="shared" si="58"/>
        <v>1.5398785816409895</v>
      </c>
      <c r="AD201" s="48">
        <f t="shared" si="45"/>
        <v>0.1368528816169875</v>
      </c>
      <c r="AE201" s="48">
        <f t="shared" si="48"/>
        <v>0.27217968759615307</v>
      </c>
      <c r="AF201" s="48">
        <f t="shared" si="48"/>
        <v>0.27066212075560619</v>
      </c>
      <c r="AG201" s="48">
        <f t="shared" si="48"/>
        <v>0.17943534351375251</v>
      </c>
      <c r="AH201" s="48">
        <f t="shared" si="48"/>
        <v>8.9217441321343821E-2</v>
      </c>
      <c r="AI201" s="48">
        <f t="shared" si="48"/>
        <v>3.548799998955552E-2</v>
      </c>
      <c r="AJ201" s="48">
        <f t="shared" si="48"/>
        <v>1.1763377621820469E-2</v>
      </c>
      <c r="AK201" s="48">
        <f t="shared" si="48"/>
        <v>3.3422256162470815E-3</v>
      </c>
      <c r="AL201" s="48">
        <f t="shared" si="48"/>
        <v>8.3089767032815012E-4</v>
      </c>
      <c r="AM201" s="48">
        <f t="shared" si="48"/>
        <v>1.8361442485793409E-4</v>
      </c>
      <c r="AN201" s="48">
        <f t="shared" si="48"/>
        <v>3.6518132614736451E-5</v>
      </c>
      <c r="AO201" s="48">
        <f t="shared" si="47"/>
        <v>0.21440713280882795</v>
      </c>
      <c r="AP201" s="48">
        <f t="shared" si="49"/>
        <v>0.33016095156336922</v>
      </c>
      <c r="AQ201" s="48">
        <f t="shared" si="49"/>
        <v>0.25420388890332024</v>
      </c>
      <c r="AR201" s="48">
        <f t="shared" si="49"/>
        <v>0.13048104129735616</v>
      </c>
      <c r="AS201" s="48">
        <f t="shared" si="49"/>
        <v>5.0231240201003044E-2</v>
      </c>
      <c r="AT201" s="48">
        <f t="shared" si="49"/>
        <v>1.5470002182957684E-2</v>
      </c>
      <c r="AU201" s="48">
        <f t="shared" si="49"/>
        <v>3.9703208365793165E-3</v>
      </c>
      <c r="AV201" s="48">
        <f t="shared" si="49"/>
        <v>8.7340171692734626E-4</v>
      </c>
      <c r="AW201" s="48">
        <f t="shared" si="49"/>
        <v>1.6811657463311071E-4</v>
      </c>
      <c r="AX201" s="48">
        <f t="shared" si="49"/>
        <v>2.876434583293067E-5</v>
      </c>
      <c r="AY201" s="48">
        <f t="shared" si="49"/>
        <v>4.4293600063044265E-6</v>
      </c>
    </row>
    <row r="202" spans="1:51">
      <c r="A202" s="48">
        <v>201</v>
      </c>
      <c r="B202" s="48">
        <f t="shared" si="54"/>
        <v>109</v>
      </c>
      <c r="C202" s="93">
        <v>44611</v>
      </c>
      <c r="D202" t="s">
        <v>23</v>
      </c>
      <c r="E202" t="s">
        <v>15</v>
      </c>
      <c r="F202" s="48">
        <f>HLOOKUP(MAX($AD202:$AN202),$AD202:$AN$310,$B202,FALSE)</f>
        <v>1</v>
      </c>
      <c r="G202" s="48">
        <f>HLOOKUP(MAX($AN202:$AY202),$AN202:$AY$310,$B202,FALSE)</f>
        <v>0</v>
      </c>
      <c r="H202" s="48">
        <f t="shared" si="50"/>
        <v>3</v>
      </c>
      <c r="I202" s="48">
        <f t="shared" si="51"/>
        <v>0</v>
      </c>
      <c r="J202" s="48">
        <f>COUNTIF('1. Data'!C:C,$D202)</f>
        <v>169</v>
      </c>
      <c r="K202" s="48">
        <f>COUNTIF($D$2:D201,$D201)</f>
        <v>12</v>
      </c>
      <c r="L202" s="48">
        <f>SUMIF('1. Data'!C:C,D202,'1. Data'!E:E)</f>
        <v>260</v>
      </c>
      <c r="M202" s="48">
        <f>SUMIF($D$2:D201,$D202,$F$2:F201)</f>
        <v>9</v>
      </c>
      <c r="N202" s="48">
        <f t="shared" si="52"/>
        <v>0.92906580859864418</v>
      </c>
      <c r="O202" s="48">
        <f>SUMIF('1. Data'!C:C,$D202,'1. Data'!F:F)</f>
        <v>232</v>
      </c>
      <c r="P202" s="48">
        <f>SUMIF($D$2:D201,$D202,$G$2:G201)</f>
        <v>9</v>
      </c>
      <c r="Q202" s="48">
        <f t="shared" si="53"/>
        <v>1.0742473914605155</v>
      </c>
      <c r="R202" s="48">
        <f>COUNTIF('1. Data'!D:D,$E202)</f>
        <v>34</v>
      </c>
      <c r="S202" s="48">
        <f>COUNTIF($E$2:E201,$E201)</f>
        <v>12</v>
      </c>
      <c r="T202" s="48">
        <f>SUMIF('1. Data'!D:D,E202,'1. Data'!F:F)</f>
        <v>31</v>
      </c>
      <c r="U202" s="48">
        <f>SUMIF($E$2:E201,$E202,$G$2:G201)</f>
        <v>1</v>
      </c>
      <c r="V202" s="48">
        <f t="shared" si="55"/>
        <v>0.5612521099891129</v>
      </c>
      <c r="W202" s="48">
        <f>SUMIF('1. Data'!D:D,$E202,'1. Data'!E:E)</f>
        <v>56</v>
      </c>
      <c r="X202" s="48">
        <f>SUMIF($E$2:E201,E202,$F$2:F201)</f>
        <v>10</v>
      </c>
      <c r="Y202" s="48">
        <f t="shared" si="56"/>
        <v>0.89693067314687258</v>
      </c>
      <c r="Z202" s="92">
        <f>AVERAGE('1. Data'!E:E,$F$2:F201)</f>
        <v>1.5996583143507972</v>
      </c>
      <c r="AA202" s="92">
        <f>IF(ISERROR(AVERAGE('1. Data'!F:F,$G$2:G201)),0,AVERAGE('1. Data'!F:F,$G$2:G201))</f>
        <v>1.2394646924829158</v>
      </c>
      <c r="AB202" s="48">
        <f t="shared" si="57"/>
        <v>1.3330074645110981</v>
      </c>
      <c r="AC202" s="48">
        <f t="shared" si="58"/>
        <v>0.7473025331899239</v>
      </c>
      <c r="AD202" s="48">
        <f t="shared" si="45"/>
        <v>0.26368305020194405</v>
      </c>
      <c r="AE202" s="48">
        <f t="shared" si="45"/>
        <v>0.35149147418424598</v>
      </c>
      <c r="AF202" s="48">
        <f t="shared" si="45"/>
        <v>0.23427037939980497</v>
      </c>
      <c r="AG202" s="48">
        <f t="shared" si="45"/>
        <v>0.10409472148459568</v>
      </c>
      <c r="AH202" s="48">
        <f t="shared" si="45"/>
        <v>3.4689760188792433E-2</v>
      </c>
      <c r="AI202" s="48">
        <f t="shared" si="45"/>
        <v>9.2483418547520437E-3</v>
      </c>
      <c r="AJ202" s="48">
        <f t="shared" si="45"/>
        <v>2.0546847877891479E-3</v>
      </c>
      <c r="AK202" s="48">
        <f t="shared" si="45"/>
        <v>3.9127287990576242E-4</v>
      </c>
      <c r="AL202" s="48">
        <f t="shared" si="45"/>
        <v>6.5196208696892007E-5</v>
      </c>
      <c r="AM202" s="48">
        <f t="shared" si="45"/>
        <v>9.6563369834200252E-6</v>
      </c>
      <c r="AN202" s="48">
        <f t="shared" si="45"/>
        <v>1.2871969278733497E-6</v>
      </c>
      <c r="AO202" s="48">
        <f t="shared" si="47"/>
        <v>0.4736424659323033</v>
      </c>
      <c r="AP202" s="48">
        <f t="shared" si="49"/>
        <v>0.35395421461753246</v>
      </c>
      <c r="AQ202" s="48">
        <f t="shared" si="49"/>
        <v>0.132255440608466</v>
      </c>
      <c r="AR202" s="48">
        <f t="shared" si="49"/>
        <v>3.2944941931618725E-2</v>
      </c>
      <c r="AS202" s="48">
        <f t="shared" si="49"/>
        <v>6.1549596403234035E-3</v>
      </c>
      <c r="AT202" s="48">
        <f t="shared" si="49"/>
        <v>9.199233861790847E-4</v>
      </c>
      <c r="AU202" s="48">
        <f t="shared" si="49"/>
        <v>1.1457684613871375E-4</v>
      </c>
      <c r="AV202" s="48">
        <f t="shared" si="49"/>
        <v>1.2231938194910439E-5</v>
      </c>
      <c r="AW202" s="48">
        <f t="shared" si="49"/>
        <v>1.1426197998598903E-6</v>
      </c>
      <c r="AX202" s="48">
        <f t="shared" si="49"/>
        <v>9.4875852323140066E-8</v>
      </c>
      <c r="AY202" s="48">
        <f t="shared" si="49"/>
        <v>7.0900964779635613E-9</v>
      </c>
    </row>
    <row r="203" spans="1:51">
      <c r="A203" s="48">
        <v>202</v>
      </c>
      <c r="B203" s="48">
        <f t="shared" si="54"/>
        <v>108</v>
      </c>
      <c r="C203" s="93">
        <v>44611</v>
      </c>
      <c r="D203" t="s">
        <v>28</v>
      </c>
      <c r="E203" t="s">
        <v>26</v>
      </c>
      <c r="F203" s="48">
        <f>HLOOKUP(MAX($AD203:$AN203),$AD203:$AN$310,$B203,FALSE)</f>
        <v>1</v>
      </c>
      <c r="G203" s="48">
        <f>HLOOKUP(MAX($AN203:$AY203),$AN203:$AY$310,$B203,FALSE)</f>
        <v>1</v>
      </c>
      <c r="H203" s="48">
        <f t="shared" si="50"/>
        <v>1</v>
      </c>
      <c r="I203" s="48">
        <f t="shared" si="51"/>
        <v>1</v>
      </c>
      <c r="J203" s="48">
        <f>COUNTIF('1. Data'!C:C,$D203)</f>
        <v>136</v>
      </c>
      <c r="K203" s="48">
        <f>COUNTIF($D$2:D202,$D202)</f>
        <v>12</v>
      </c>
      <c r="L203" s="48">
        <f>SUMIF('1. Data'!C:C,D203,'1. Data'!E:E)</f>
        <v>192</v>
      </c>
      <c r="M203" s="48">
        <f>SUMIF($D$2:D202,$D203,$F$2:F202)</f>
        <v>8</v>
      </c>
      <c r="N203" s="48">
        <f t="shared" si="52"/>
        <v>0.844865153460989</v>
      </c>
      <c r="O203" s="48">
        <f>SUMIF('1. Data'!C:C,$D203,'1. Data'!F:F)</f>
        <v>193</v>
      </c>
      <c r="P203" s="48">
        <f>SUMIF($D$2:D202,$D203,$G$2:G202)</f>
        <v>8</v>
      </c>
      <c r="Q203" s="48">
        <f t="shared" si="53"/>
        <v>1.0960334904166744</v>
      </c>
      <c r="R203" s="48">
        <f>COUNTIF('1. Data'!D:D,$E203)</f>
        <v>152</v>
      </c>
      <c r="S203" s="48">
        <f>COUNTIF($E$2:E202,$E202)</f>
        <v>12</v>
      </c>
      <c r="T203" s="48">
        <f>SUMIF('1. Data'!D:D,E203,'1. Data'!F:F)</f>
        <v>159</v>
      </c>
      <c r="U203" s="48">
        <f>SUMIF($E$2:E202,$E203,$G$2:G202)</f>
        <v>6</v>
      </c>
      <c r="V203" s="48">
        <f t="shared" si="55"/>
        <v>0.81195054714158454</v>
      </c>
      <c r="W203" s="48">
        <f>SUMIF('1. Data'!D:D,$E203,'1. Data'!E:E)</f>
        <v>285</v>
      </c>
      <c r="X203" s="48">
        <f>SUMIF($E$2:E202,E203,$F$2:F202)</f>
        <v>14</v>
      </c>
      <c r="Y203" s="48">
        <f t="shared" si="56"/>
        <v>1.1398467308218196</v>
      </c>
      <c r="Z203" s="92">
        <f>AVERAGE('1. Data'!E:E,$F$2:F202)</f>
        <v>1.5994876174210078</v>
      </c>
      <c r="AA203" s="92">
        <f>IF(ISERROR(AVERAGE('1. Data'!F:F,$G$2:G202)),0,AVERAGE('1. Data'!F:F,$G$2:G202))</f>
        <v>1.2391118701964132</v>
      </c>
      <c r="AB203" s="48">
        <f t="shared" si="57"/>
        <v>1.540333420029486</v>
      </c>
      <c r="AC203" s="48">
        <f t="shared" si="58"/>
        <v>1.1027166214558004</v>
      </c>
      <c r="AD203" s="48">
        <f t="shared" si="45"/>
        <v>0.214309634388752</v>
      </c>
      <c r="AE203" s="48">
        <f t="shared" si="45"/>
        <v>0.33010829208329512</v>
      </c>
      <c r="AF203" s="48">
        <f t="shared" si="45"/>
        <v>0.25423841726237728</v>
      </c>
      <c r="AG203" s="48">
        <f t="shared" si="45"/>
        <v>0.13053731025488036</v>
      </c>
      <c r="AH203" s="48">
        <f t="shared" si="45"/>
        <v>5.0267745386587487E-2</v>
      </c>
      <c r="AI203" s="48">
        <f t="shared" si="45"/>
        <v>1.5485817633698733E-2</v>
      </c>
      <c r="AJ203" s="48">
        <f t="shared" si="45"/>
        <v>3.9755537396113571E-3</v>
      </c>
      <c r="AK203" s="48">
        <f t="shared" si="45"/>
        <v>8.7481118403522236E-4</v>
      </c>
      <c r="AL203" s="48">
        <f t="shared" si="45"/>
        <v>1.6843761287312756E-4</v>
      </c>
      <c r="AM203" s="48">
        <f t="shared" si="45"/>
        <v>2.8827787144274166E-5</v>
      </c>
      <c r="AN203" s="48">
        <f t="shared" si="45"/>
        <v>4.4404403963821917E-6</v>
      </c>
      <c r="AO203" s="48">
        <f t="shared" si="47"/>
        <v>0.33196802615821686</v>
      </c>
      <c r="AP203" s="48">
        <f t="shared" si="49"/>
        <v>0.36606666023653966</v>
      </c>
      <c r="AQ203" s="48">
        <f t="shared" si="49"/>
        <v>0.20183389540182273</v>
      </c>
      <c r="AR203" s="48">
        <f t="shared" si="49"/>
        <v>7.4188530410920439E-2</v>
      </c>
      <c r="AS203" s="48">
        <f t="shared" si="49"/>
        <v>2.0452231401375268E-2</v>
      </c>
      <c r="AT203" s="48">
        <f t="shared" si="49"/>
        <v>4.5106031024313544E-3</v>
      </c>
      <c r="AU203" s="48">
        <f t="shared" si="49"/>
        <v>8.289861689735245E-4</v>
      </c>
      <c r="AV203" s="48">
        <f t="shared" si="49"/>
        <v>1.305909753548679E-4</v>
      </c>
      <c r="AW203" s="48">
        <f t="shared" si="49"/>
        <v>1.8000604891992195E-5</v>
      </c>
      <c r="AX203" s="48">
        <f t="shared" si="49"/>
        <v>2.2055073567398146E-6</v>
      </c>
      <c r="AY203" s="48">
        <f t="shared" si="49"/>
        <v>2.4320496210200443E-7</v>
      </c>
    </row>
    <row r="204" spans="1:51">
      <c r="A204" s="48">
        <v>203</v>
      </c>
      <c r="B204" s="48">
        <f t="shared" si="54"/>
        <v>107</v>
      </c>
      <c r="C204" s="93">
        <v>44611</v>
      </c>
      <c r="D204" t="s">
        <v>18</v>
      </c>
      <c r="E204" t="s">
        <v>42</v>
      </c>
      <c r="F204" s="48">
        <f>HLOOKUP(MAX($AD204:$AN204),$AD204:$AN$310,$B204,FALSE)</f>
        <v>0</v>
      </c>
      <c r="G204" s="48">
        <f>HLOOKUP(MAX($AN204:$AY204),$AN204:$AY$310,$B204,FALSE)</f>
        <v>0</v>
      </c>
      <c r="H204" s="48">
        <f t="shared" si="50"/>
        <v>1</v>
      </c>
      <c r="I204" s="48">
        <f t="shared" si="51"/>
        <v>1</v>
      </c>
      <c r="J204" s="48">
        <f>COUNTIF('1. Data'!C:C,$D204)</f>
        <v>17</v>
      </c>
      <c r="K204" s="48">
        <f>COUNTIF($D$2:D203,$D203)</f>
        <v>11</v>
      </c>
      <c r="L204" s="48">
        <f>SUMIF('1. Data'!C:C,D204,'1. Data'!E:E)</f>
        <v>16</v>
      </c>
      <c r="M204" s="48">
        <f>SUMIF($D$2:D203,$D204,$F$2:F203)</f>
        <v>1</v>
      </c>
      <c r="N204" s="48">
        <f t="shared" si="52"/>
        <v>0.37962633451957295</v>
      </c>
      <c r="O204" s="48">
        <f>SUMIF('1. Data'!C:C,$D204,'1. Data'!F:F)</f>
        <v>26</v>
      </c>
      <c r="P204" s="48">
        <f>SUMIF($D$2:D203,$D204,$G$2:G203)</f>
        <v>9</v>
      </c>
      <c r="Q204" s="48">
        <f t="shared" si="53"/>
        <v>1.0088424437299035</v>
      </c>
      <c r="R204" s="48">
        <f>COUNTIF('1. Data'!D:D,$E204)</f>
        <v>0</v>
      </c>
      <c r="S204" s="48">
        <f>COUNTIF($E$2:E203,$E203)</f>
        <v>12</v>
      </c>
      <c r="T204" s="48">
        <f>SUMIF('1. Data'!D:D,E204,'1. Data'!F:F)</f>
        <v>0</v>
      </c>
      <c r="U204" s="48">
        <f>SUMIF($E$2:E203,$E204,$G$2:G203)</f>
        <v>0</v>
      </c>
      <c r="V204" s="48">
        <f t="shared" si="55"/>
        <v>0</v>
      </c>
      <c r="W204" s="48">
        <f>SUMIF('1. Data'!D:D,$E204,'1. Data'!E:E)</f>
        <v>0</v>
      </c>
      <c r="X204" s="48">
        <f>SUMIF($E$2:E203,E204,$F$2:F203)</f>
        <v>0</v>
      </c>
      <c r="Y204" s="48">
        <f t="shared" si="56"/>
        <v>0</v>
      </c>
      <c r="Z204" s="92">
        <f>AVERAGE('1. Data'!E:E,$F$2:F203)</f>
        <v>1.5993170176437108</v>
      </c>
      <c r="AA204" s="92">
        <f>IF(ISERROR(AVERAGE('1. Data'!F:F,$G$2:G203)),0,AVERAGE('1. Data'!F:F,$G$2:G203))</f>
        <v>1.2390438247011952</v>
      </c>
      <c r="AB204" s="48">
        <f t="shared" si="57"/>
        <v>0</v>
      </c>
      <c r="AC204" s="48">
        <f t="shared" si="58"/>
        <v>0</v>
      </c>
      <c r="AD204" s="48">
        <f t="shared" si="45"/>
        <v>1</v>
      </c>
      <c r="AE204" s="48">
        <f t="shared" si="45"/>
        <v>0</v>
      </c>
      <c r="AF204" s="48">
        <f t="shared" si="45"/>
        <v>0</v>
      </c>
      <c r="AG204" s="48">
        <f t="shared" si="45"/>
        <v>0</v>
      </c>
      <c r="AH204" s="48">
        <f t="shared" si="45"/>
        <v>0</v>
      </c>
      <c r="AI204" s="48">
        <f t="shared" si="45"/>
        <v>0</v>
      </c>
      <c r="AJ204" s="48">
        <f t="shared" si="45"/>
        <v>0</v>
      </c>
      <c r="AK204" s="48">
        <f t="shared" si="45"/>
        <v>0</v>
      </c>
      <c r="AL204" s="48">
        <f t="shared" si="45"/>
        <v>0</v>
      </c>
      <c r="AM204" s="48">
        <f t="shared" si="45"/>
        <v>0</v>
      </c>
      <c r="AN204" s="48">
        <f t="shared" si="45"/>
        <v>0</v>
      </c>
      <c r="AO204" s="48">
        <f t="shared" si="47"/>
        <v>1</v>
      </c>
      <c r="AP204" s="48">
        <f t="shared" si="49"/>
        <v>0</v>
      </c>
      <c r="AQ204" s="48">
        <f t="shared" si="49"/>
        <v>0</v>
      </c>
      <c r="AR204" s="48">
        <f t="shared" si="49"/>
        <v>0</v>
      </c>
      <c r="AS204" s="48">
        <f t="shared" si="49"/>
        <v>0</v>
      </c>
      <c r="AT204" s="48">
        <f t="shared" si="49"/>
        <v>0</v>
      </c>
      <c r="AU204" s="48">
        <f t="shared" si="49"/>
        <v>0</v>
      </c>
      <c r="AV204" s="48">
        <f t="shared" si="49"/>
        <v>0</v>
      </c>
      <c r="AW204" s="48">
        <f t="shared" si="49"/>
        <v>0</v>
      </c>
      <c r="AX204" s="48">
        <f t="shared" si="49"/>
        <v>0</v>
      </c>
      <c r="AY204" s="48">
        <f t="shared" si="49"/>
        <v>0</v>
      </c>
    </row>
    <row r="205" spans="1:51">
      <c r="A205" s="48">
        <v>204</v>
      </c>
      <c r="B205" s="48">
        <f t="shared" si="54"/>
        <v>106</v>
      </c>
      <c r="C205" s="93">
        <v>44611</v>
      </c>
      <c r="D205" t="s">
        <v>11</v>
      </c>
      <c r="E205" t="s">
        <v>20</v>
      </c>
      <c r="F205" s="48">
        <f>HLOOKUP(MAX($AD205:$AN205),$AD205:$AN$310,$B205,FALSE)</f>
        <v>1</v>
      </c>
      <c r="G205" s="48">
        <f>HLOOKUP(MAX($AN205:$AY205),$AN205:$AY$310,$B205,FALSE)</f>
        <v>1</v>
      </c>
      <c r="H205" s="48">
        <f t="shared" si="50"/>
        <v>1</v>
      </c>
      <c r="I205" s="48">
        <f t="shared" si="51"/>
        <v>1</v>
      </c>
      <c r="J205" s="48">
        <f>COUNTIF('1. Data'!C:C,$D205)</f>
        <v>167</v>
      </c>
      <c r="K205" s="48">
        <f>COUNTIF($D$2:D204,$D204)</f>
        <v>12</v>
      </c>
      <c r="L205" s="48">
        <f>SUMIF('1. Data'!C:C,D205,'1. Data'!E:E)</f>
        <v>200</v>
      </c>
      <c r="M205" s="48">
        <f>SUMIF($D$2:D204,$D205,$F$2:F204)</f>
        <v>6</v>
      </c>
      <c r="N205" s="48">
        <f t="shared" si="52"/>
        <v>0.71978568162388912</v>
      </c>
      <c r="O205" s="48">
        <f>SUMIF('1. Data'!C:C,$D205,'1. Data'!F:F)</f>
        <v>226</v>
      </c>
      <c r="P205" s="48">
        <f>SUMIF($D$2:D204,$D205,$G$2:G204)</f>
        <v>9</v>
      </c>
      <c r="Q205" s="48">
        <f t="shared" si="53"/>
        <v>1.0598678926204119</v>
      </c>
      <c r="R205" s="48">
        <f>COUNTIF('1. Data'!D:D,$E205)</f>
        <v>166</v>
      </c>
      <c r="S205" s="48">
        <f>COUNTIF($E$2:E204,$E204)</f>
        <v>12</v>
      </c>
      <c r="T205" s="48">
        <f>SUMIF('1. Data'!D:D,E205,'1. Data'!F:F)</f>
        <v>175</v>
      </c>
      <c r="U205" s="48">
        <f>SUMIF($E$2:E204,$E205,$G$2:G204)</f>
        <v>8</v>
      </c>
      <c r="V205" s="48">
        <f t="shared" si="55"/>
        <v>0.82998069707307753</v>
      </c>
      <c r="W205" s="48">
        <f>SUMIF('1. Data'!D:D,$E205,'1. Data'!E:E)</f>
        <v>274</v>
      </c>
      <c r="X205" s="48">
        <f>SUMIF($E$2:E204,E205,$F$2:F204)</f>
        <v>11</v>
      </c>
      <c r="Y205" s="48">
        <f t="shared" si="56"/>
        <v>1.001414490783318</v>
      </c>
      <c r="Z205" s="92">
        <f>AVERAGE('1. Data'!E:E,$F$2:F204)</f>
        <v>1.5988620199146515</v>
      </c>
      <c r="AA205" s="92">
        <f>IF(ISERROR(AVERAGE('1. Data'!F:F,$G$2:G204)),0,AVERAGE('1. Data'!F:F,$G$2:G204))</f>
        <v>1.2386913229018492</v>
      </c>
      <c r="AB205" s="48">
        <f t="shared" si="57"/>
        <v>1.1524658385551034</v>
      </c>
      <c r="AC205" s="48">
        <f t="shared" si="58"/>
        <v>1.0896394626378392</v>
      </c>
      <c r="AD205" s="48">
        <f t="shared" si="45"/>
        <v>0.31585695606714886</v>
      </c>
      <c r="AE205" s="48">
        <f t="shared" si="45"/>
        <v>0.36401435173738916</v>
      </c>
      <c r="AF205" s="48">
        <f t="shared" si="45"/>
        <v>0.20975705256056132</v>
      </c>
      <c r="AG205" s="48">
        <f t="shared" si="45"/>
        <v>8.0579279157351399E-2</v>
      </c>
      <c r="AH205" s="48">
        <f t="shared" si="45"/>
        <v>2.3216216631060698E-2</v>
      </c>
      <c r="AI205" s="48">
        <f t="shared" si="45"/>
        <v>5.3511793135584546E-3</v>
      </c>
      <c r="AJ205" s="48">
        <f t="shared" si="45"/>
        <v>1.0278418924764771E-3</v>
      </c>
      <c r="AK205" s="48">
        <f t="shared" si="45"/>
        <v>1.6922180978785258E-4</v>
      </c>
      <c r="AL205" s="48">
        <f t="shared" si="45"/>
        <v>2.4377794364871232E-5</v>
      </c>
      <c r="AM205" s="48">
        <f t="shared" si="45"/>
        <v>3.1216194694261263E-6</v>
      </c>
      <c r="AN205" s="48">
        <f t="shared" si="45"/>
        <v>3.5975597994821247E-7</v>
      </c>
      <c r="AO205" s="48">
        <f t="shared" si="47"/>
        <v>0.33633773416903423</v>
      </c>
      <c r="AP205" s="48">
        <f t="shared" si="49"/>
        <v>0.36648686792477492</v>
      </c>
      <c r="AQ205" s="48">
        <f t="shared" si="49"/>
        <v>0.19966927691468822</v>
      </c>
      <c r="AR205" s="48">
        <f t="shared" si="49"/>
        <v>7.2522507867535585E-2</v>
      </c>
      <c r="AS205" s="48">
        <f t="shared" si="49"/>
        <v>1.9755846625482482E-2</v>
      </c>
      <c r="AT205" s="48">
        <f t="shared" si="49"/>
        <v>4.3053500201892612E-3</v>
      </c>
      <c r="AU205" s="48">
        <f t="shared" si="49"/>
        <v>7.8187988041113915E-4</v>
      </c>
      <c r="AV205" s="48">
        <f t="shared" si="49"/>
        <v>1.2170959610550473E-4</v>
      </c>
      <c r="AW205" s="48">
        <f t="shared" si="49"/>
        <v>1.6577447362283764E-5</v>
      </c>
      <c r="AX205" s="48">
        <f t="shared" si="49"/>
        <v>2.0070489817495519E-6</v>
      </c>
      <c r="AY205" s="48">
        <f t="shared" si="49"/>
        <v>2.1869597739614014E-7</v>
      </c>
    </row>
    <row r="206" spans="1:51">
      <c r="A206" s="48">
        <v>205</v>
      </c>
      <c r="B206" s="48">
        <f t="shared" si="54"/>
        <v>105</v>
      </c>
      <c r="C206" s="93">
        <v>44612</v>
      </c>
      <c r="D206" t="s">
        <v>6</v>
      </c>
      <c r="E206" t="s">
        <v>30</v>
      </c>
      <c r="F206" s="48">
        <f>HLOOKUP(MAX($AD206:$AN206),$AD206:$AN$310,$B206,FALSE)</f>
        <v>2</v>
      </c>
      <c r="G206" s="48">
        <f>HLOOKUP(MAX($AN206:$AY206),$AN206:$AY$310,$B206,FALSE)</f>
        <v>0</v>
      </c>
      <c r="H206" s="48">
        <f t="shared" si="50"/>
        <v>3</v>
      </c>
      <c r="I206" s="48">
        <f t="shared" si="51"/>
        <v>0</v>
      </c>
      <c r="J206" s="48">
        <f>COUNTIF('1. Data'!C:C,$D206)</f>
        <v>183</v>
      </c>
      <c r="K206" s="48">
        <f>COUNTIF($D$2:D205,$D205)</f>
        <v>12</v>
      </c>
      <c r="L206" s="48">
        <f>SUMIF('1. Data'!C:C,D206,'1. Data'!E:E)</f>
        <v>528</v>
      </c>
      <c r="M206" s="48">
        <f>SUMIF($D$2:D205,$D206,$F$2:F205)</f>
        <v>25</v>
      </c>
      <c r="N206" s="48">
        <f t="shared" si="52"/>
        <v>1.7738863875850177</v>
      </c>
      <c r="O206" s="48">
        <f>SUMIF('1. Data'!C:C,$D206,'1. Data'!F:F)</f>
        <v>132</v>
      </c>
      <c r="P206" s="48">
        <f>SUMIF($D$2:D205,$D206,$G$2:G205)</f>
        <v>0</v>
      </c>
      <c r="Q206" s="48">
        <f t="shared" si="53"/>
        <v>0.54651240837233961</v>
      </c>
      <c r="R206" s="48">
        <f>COUNTIF('1. Data'!D:D,$E206)</f>
        <v>17</v>
      </c>
      <c r="S206" s="48">
        <f>COUNTIF($E$2:E205,$E205)</f>
        <v>12</v>
      </c>
      <c r="T206" s="48">
        <f>SUMIF('1. Data'!D:D,E206,'1. Data'!F:F)</f>
        <v>16</v>
      </c>
      <c r="U206" s="48">
        <f>SUMIF($E$2:E205,$E206,$G$2:G205)</f>
        <v>0</v>
      </c>
      <c r="V206" s="48">
        <f t="shared" si="55"/>
        <v>0.4454333108990855</v>
      </c>
      <c r="W206" s="48">
        <f>SUMIF('1. Data'!D:D,$E206,'1. Data'!E:E)</f>
        <v>24</v>
      </c>
      <c r="X206" s="48">
        <f>SUMIF($E$2:E205,E206,$F$2:F205)</f>
        <v>9</v>
      </c>
      <c r="Y206" s="48">
        <f t="shared" si="56"/>
        <v>0.71178891963020452</v>
      </c>
      <c r="Z206" s="92">
        <f>AVERAGE('1. Data'!E:E,$F$2:F205)</f>
        <v>1.5986916951080774</v>
      </c>
      <c r="AA206" s="92">
        <f>IF(ISERROR(AVERAGE('1. Data'!F:F,$G$2:G205)),0,AVERAGE('1. Data'!F:F,$G$2:G205))</f>
        <v>1.2386234357224117</v>
      </c>
      <c r="AB206" s="48">
        <f t="shared" si="57"/>
        <v>2.0185603720795031</v>
      </c>
      <c r="AC206" s="48">
        <f t="shared" si="58"/>
        <v>0.30152408737784253</v>
      </c>
      <c r="AD206" s="48">
        <f t="shared" si="45"/>
        <v>0.13284657712356732</v>
      </c>
      <c r="AE206" s="48">
        <f t="shared" si="45"/>
        <v>0.26815883614803643</v>
      </c>
      <c r="AF206" s="48">
        <f t="shared" si="45"/>
        <v>0.27064740003569354</v>
      </c>
      <c r="AG206" s="48">
        <f t="shared" si="45"/>
        <v>0.18210603883946658</v>
      </c>
      <c r="AH206" s="48">
        <f t="shared" si="45"/>
        <v>9.1898008379429533E-2</v>
      </c>
      <c r="AI206" s="48">
        <f t="shared" si="45"/>
        <v>3.7100335597549307E-2</v>
      </c>
      <c r="AJ206" s="48">
        <f t="shared" si="45"/>
        <v>1.2481544538010579E-2</v>
      </c>
      <c r="AK206" s="48">
        <f t="shared" si="45"/>
        <v>3.5992501695390803E-3</v>
      </c>
      <c r="AL206" s="48">
        <f t="shared" si="45"/>
        <v>9.0816297017900225E-4</v>
      </c>
      <c r="AM206" s="48">
        <f t="shared" si="45"/>
        <v>2.0368686477703933E-4</v>
      </c>
      <c r="AN206" s="48">
        <f t="shared" si="45"/>
        <v>4.1115423355204783E-5</v>
      </c>
      <c r="AO206" s="48">
        <f t="shared" si="47"/>
        <v>0.73969000894732118</v>
      </c>
      <c r="AP206" s="48">
        <f t="shared" si="49"/>
        <v>0.2230343548903492</v>
      </c>
      <c r="AQ206" s="48">
        <f t="shared" si="49"/>
        <v>3.3625115156109185E-2</v>
      </c>
      <c r="AR206" s="48">
        <f t="shared" si="49"/>
        <v>3.3795940534735616E-3</v>
      </c>
      <c r="AS206" s="48">
        <f t="shared" si="49"/>
        <v>2.5475725317029976E-4</v>
      </c>
      <c r="AT206" s="48">
        <f t="shared" si="49"/>
        <v>1.5363089653012124E-5</v>
      </c>
      <c r="AU206" s="48">
        <f t="shared" si="49"/>
        <v>7.7205693115474247E-7</v>
      </c>
      <c r="AV206" s="48">
        <f t="shared" si="49"/>
        <v>3.3256251652881727E-8</v>
      </c>
      <c r="AW206" s="48">
        <f t="shared" si="49"/>
        <v>1.2534451161553727E-9</v>
      </c>
      <c r="AX206" s="48">
        <f t="shared" si="49"/>
        <v>4.1993766080773629E-11</v>
      </c>
      <c r="AY206" s="48">
        <f t="shared" si="49"/>
        <v>1.2662131993063864E-12</v>
      </c>
    </row>
    <row r="207" spans="1:51">
      <c r="A207" s="48">
        <v>206</v>
      </c>
      <c r="B207" s="48">
        <f t="shared" si="54"/>
        <v>104</v>
      </c>
      <c r="C207" s="93">
        <v>44612</v>
      </c>
      <c r="D207" t="s">
        <v>13</v>
      </c>
      <c r="E207" t="s">
        <v>22</v>
      </c>
      <c r="F207" s="48">
        <f>HLOOKUP(MAX($AD207:$AN207),$AD207:$AN$310,$B207,FALSE)</f>
        <v>2</v>
      </c>
      <c r="G207" s="48">
        <f>HLOOKUP(MAX($AN207:$AY207),$AN207:$AY$310,$B207,FALSE)</f>
        <v>0</v>
      </c>
      <c r="H207" s="48">
        <f t="shared" si="50"/>
        <v>3</v>
      </c>
      <c r="I207" s="48">
        <f t="shared" si="51"/>
        <v>0</v>
      </c>
      <c r="J207" s="48">
        <f>COUNTIF('1. Data'!C:C,$D207)</f>
        <v>176</v>
      </c>
      <c r="K207" s="48">
        <f>COUNTIF($D$2:D206,$D206)</f>
        <v>12</v>
      </c>
      <c r="L207" s="48">
        <f>SUMIF('1. Data'!C:C,D207,'1. Data'!E:E)</f>
        <v>403</v>
      </c>
      <c r="M207" s="48">
        <f>SUMIF($D$2:D206,$D207,$F$2:F206)</f>
        <v>17</v>
      </c>
      <c r="N207" s="48">
        <f t="shared" si="52"/>
        <v>1.3973195197535955</v>
      </c>
      <c r="O207" s="48">
        <f>SUMIF('1. Data'!C:C,$D207,'1. Data'!F:F)</f>
        <v>163</v>
      </c>
      <c r="P207" s="48">
        <f>SUMIF($D$2:D206,$D207,$G$2:G206)</f>
        <v>3</v>
      </c>
      <c r="Q207" s="48">
        <f t="shared" si="53"/>
        <v>0.71307374746561791</v>
      </c>
      <c r="R207" s="48">
        <f>COUNTIF('1. Data'!D:D,$E207)</f>
        <v>186</v>
      </c>
      <c r="S207" s="48">
        <f>COUNTIF($E$2:E206,$E206)</f>
        <v>12</v>
      </c>
      <c r="T207" s="48">
        <f>SUMIF('1. Data'!D:D,E207,'1. Data'!F:F)</f>
        <v>222</v>
      </c>
      <c r="U207" s="48">
        <f>SUMIF($E$2:E206,$E207,$G$2:G206)</f>
        <v>8</v>
      </c>
      <c r="V207" s="48">
        <f t="shared" si="55"/>
        <v>0.93809507242343071</v>
      </c>
      <c r="W207" s="48">
        <f>SUMIF('1. Data'!D:D,$E207,'1. Data'!E:E)</f>
        <v>299</v>
      </c>
      <c r="X207" s="48">
        <f>SUMIF($E$2:E206,E207,$F$2:F206)</f>
        <v>10</v>
      </c>
      <c r="Y207" s="48">
        <f t="shared" si="56"/>
        <v>0.97610732974417835</v>
      </c>
      <c r="Z207" s="92">
        <f>AVERAGE('1. Data'!E:E,$F$2:F206)</f>
        <v>1.5988058003980665</v>
      </c>
      <c r="AA207" s="92">
        <f>IF(ISERROR(AVERAGE('1. Data'!F:F,$G$2:G206)),0,AVERAGE('1. Data'!F:F,$G$2:G206))</f>
        <v>1.2382712539095819</v>
      </c>
      <c r="AB207" s="48">
        <f t="shared" si="57"/>
        <v>2.1806653111306109</v>
      </c>
      <c r="AC207" s="48">
        <f t="shared" si="58"/>
        <v>0.82831798948026325</v>
      </c>
      <c r="AD207" s="48">
        <f t="shared" si="45"/>
        <v>0.1129663478646355</v>
      </c>
      <c r="AE207" s="48">
        <f t="shared" si="45"/>
        <v>0.24634179611352419</v>
      </c>
      <c r="AF207" s="48">
        <f t="shared" si="45"/>
        <v>0.26859450473318597</v>
      </c>
      <c r="AG207" s="48">
        <f t="shared" si="45"/>
        <v>0.19523823974398841</v>
      </c>
      <c r="AH207" s="48">
        <f t="shared" si="45"/>
        <v>0.10643731420397934</v>
      </c>
      <c r="AI207" s="48">
        <f t="shared" si="45"/>
        <v>4.6420831778905464E-2</v>
      </c>
      <c r="AJ207" s="48">
        <f t="shared" si="45"/>
        <v>1.6871382929014758E-2</v>
      </c>
      <c r="AK207" s="48">
        <f t="shared" si="45"/>
        <v>5.2558342148719545E-3</v>
      </c>
      <c r="AL207" s="48">
        <f t="shared" si="45"/>
        <v>1.4326519191780825E-3</v>
      </c>
      <c r="AM207" s="48">
        <f t="shared" si="45"/>
        <v>3.4712603811959294E-4</v>
      </c>
      <c r="AN207" s="48">
        <f t="shared" si="45"/>
        <v>7.5696570991759911E-5</v>
      </c>
      <c r="AO207" s="48">
        <f t="shared" si="47"/>
        <v>0.43678334298069993</v>
      </c>
      <c r="AP207" s="48">
        <f t="shared" si="49"/>
        <v>0.3617955004962416</v>
      </c>
      <c r="AQ207" s="48">
        <f t="shared" si="49"/>
        <v>0.14984086078702621</v>
      </c>
      <c r="AR207" s="48">
        <f t="shared" si="49"/>
        <v>4.1371960183033858E-2</v>
      </c>
      <c r="AS207" s="48">
        <f t="shared" si="49"/>
        <v>8.567284719917025E-3</v>
      </c>
      <c r="AT207" s="48">
        <f t="shared" si="49"/>
        <v>1.4192872109013309E-3</v>
      </c>
      <c r="AU207" s="48">
        <f t="shared" si="49"/>
        <v>1.9593685483814001E-4</v>
      </c>
      <c r="AV207" s="48">
        <f t="shared" si="49"/>
        <v>2.3185431666373516E-5</v>
      </c>
      <c r="AW207" s="48">
        <f t="shared" si="49"/>
        <v>2.4006137678903083E-6</v>
      </c>
      <c r="AX207" s="48">
        <f t="shared" si="49"/>
        <v>2.2094128552639354E-7</v>
      </c>
      <c r="AY207" s="48">
        <f t="shared" si="49"/>
        <v>1.830096414204069E-8</v>
      </c>
    </row>
    <row r="208" spans="1:51">
      <c r="A208" s="48">
        <v>207</v>
      </c>
      <c r="B208" s="48">
        <f t="shared" si="54"/>
        <v>103</v>
      </c>
      <c r="C208" s="93">
        <v>44612</v>
      </c>
      <c r="D208" t="s">
        <v>21</v>
      </c>
      <c r="E208" t="s">
        <v>35</v>
      </c>
      <c r="F208" s="48">
        <f>HLOOKUP(MAX($AD208:$AN208),$AD208:$AN$310,$B208,FALSE)</f>
        <v>0</v>
      </c>
      <c r="G208" s="48">
        <f>HLOOKUP(MAX($AN208:$AY208),$AN208:$AY$310,$B208,FALSE)</f>
        <v>1</v>
      </c>
      <c r="H208" s="48">
        <f t="shared" si="50"/>
        <v>0</v>
      </c>
      <c r="I208" s="48">
        <f t="shared" si="51"/>
        <v>3</v>
      </c>
      <c r="J208" s="48">
        <f>COUNTIF('1. Data'!C:C,$D208)</f>
        <v>150</v>
      </c>
      <c r="K208" s="48">
        <f>COUNTIF($D$2:D207,$D207)</f>
        <v>12</v>
      </c>
      <c r="L208" s="48">
        <f>SUMIF('1. Data'!C:C,D208,'1. Data'!E:E)</f>
        <v>192</v>
      </c>
      <c r="M208" s="48">
        <f>SUMIF($D$2:D207,$D208,$F$2:F207)</f>
        <v>9</v>
      </c>
      <c r="N208" s="48">
        <f t="shared" si="52"/>
        <v>0.77598683127572021</v>
      </c>
      <c r="O208" s="48">
        <f>SUMIF('1. Data'!C:C,$D208,'1. Data'!F:F)</f>
        <v>200</v>
      </c>
      <c r="P208" s="48">
        <f>SUMIF($D$2:D207,$D208,$G$2:G207)</f>
        <v>9</v>
      </c>
      <c r="Q208" s="48">
        <f t="shared" si="53"/>
        <v>1.0421709118226532</v>
      </c>
      <c r="R208" s="48">
        <f>COUNTIF('1. Data'!D:D,$E208)</f>
        <v>48</v>
      </c>
      <c r="S208" s="48">
        <f>COUNTIF($E$2:E207,$E207)</f>
        <v>12</v>
      </c>
      <c r="T208" s="48">
        <f>SUMIF('1. Data'!D:D,E208,'1. Data'!F:F)</f>
        <v>79</v>
      </c>
      <c r="U208" s="48">
        <f>SUMIF($E$2:E207,$E208,$G$2:G207)</f>
        <v>8</v>
      </c>
      <c r="V208" s="48">
        <f t="shared" si="55"/>
        <v>1.1713203214695753</v>
      </c>
      <c r="W208" s="48">
        <f>SUMIF('1. Data'!D:D,$E208,'1. Data'!E:E)</f>
        <v>68</v>
      </c>
      <c r="X208" s="48">
        <f>SUMIF($E$2:E207,E208,$F$2:F207)</f>
        <v>9</v>
      </c>
      <c r="Y208" s="48">
        <f t="shared" si="56"/>
        <v>0.80262518518518533</v>
      </c>
      <c r="Z208" s="92">
        <f>AVERAGE('1. Data'!E:E,$F$2:F207)</f>
        <v>1.5989198408186469</v>
      </c>
      <c r="AA208" s="92">
        <f>IF(ISERROR(AVERAGE('1. Data'!F:F,$G$2:G207)),0,AVERAGE('1. Data'!F:F,$G$2:G207))</f>
        <v>1.2379192723138146</v>
      </c>
      <c r="AB208" s="48">
        <f t="shared" si="57"/>
        <v>0.99584976680384096</v>
      </c>
      <c r="AC208" s="48">
        <f t="shared" si="58"/>
        <v>1.5111478221428474</v>
      </c>
      <c r="AD208" s="48">
        <f t="shared" si="45"/>
        <v>0.36940939928579913</v>
      </c>
      <c r="AE208" s="48">
        <f t="shared" si="45"/>
        <v>0.36787626413391006</v>
      </c>
      <c r="AF208" s="48">
        <f t="shared" si="45"/>
        <v>0.18317474592521127</v>
      </c>
      <c r="AG208" s="48">
        <f t="shared" si="45"/>
        <v>6.080484267132482E-2</v>
      </c>
      <c r="AH208" s="48">
        <f t="shared" si="45"/>
        <v>1.5138122098695764E-2</v>
      </c>
      <c r="AI208" s="48">
        <f t="shared" si="45"/>
        <v>3.01505907236685E-3</v>
      </c>
      <c r="AJ208" s="48">
        <f t="shared" si="45"/>
        <v>5.0042431235272199E-4</v>
      </c>
      <c r="AK208" s="48">
        <f t="shared" si="45"/>
        <v>7.119249067991878E-5</v>
      </c>
      <c r="AL208" s="48">
        <f t="shared" si="45"/>
        <v>8.8621281552226833E-6</v>
      </c>
      <c r="AM208" s="48">
        <f t="shared" si="45"/>
        <v>9.8059425075158576E-7</v>
      </c>
      <c r="AN208" s="48">
        <f t="shared" si="45"/>
        <v>9.7652455594015288E-8</v>
      </c>
      <c r="AO208" s="48">
        <f t="shared" si="47"/>
        <v>0.22065655806340781</v>
      </c>
      <c r="AP208" s="48">
        <f t="shared" si="49"/>
        <v>0.33344467715905546</v>
      </c>
      <c r="AQ208" s="48">
        <f t="shared" si="49"/>
        <v>0.25194209884701579</v>
      </c>
      <c r="AR208" s="48">
        <f t="shared" si="49"/>
        <v>0.12690725132625533</v>
      </c>
      <c r="AS208" s="48">
        <f t="shared" si="49"/>
        <v>4.7943904113951441E-2</v>
      </c>
      <c r="AT208" s="48">
        <f t="shared" si="49"/>
        <v>1.4490065257364626E-2</v>
      </c>
      <c r="AU208" s="48">
        <f t="shared" si="49"/>
        <v>3.6494384260623834E-3</v>
      </c>
      <c r="AV208" s="48">
        <f t="shared" si="49"/>
        <v>7.8783441851265645E-4</v>
      </c>
      <c r="AW208" s="48">
        <f t="shared" si="49"/>
        <v>1.4881678321807215E-4</v>
      </c>
      <c r="AX208" s="48">
        <f t="shared" si="49"/>
        <v>2.4987128650921516E-5</v>
      </c>
      <c r="AY208" s="48">
        <f t="shared" si="49"/>
        <v>3.7759245042443301E-6</v>
      </c>
    </row>
    <row r="209" spans="1:51">
      <c r="A209" s="48">
        <v>208</v>
      </c>
      <c r="B209" s="48">
        <f t="shared" si="54"/>
        <v>102</v>
      </c>
      <c r="C209" s="93">
        <v>44617</v>
      </c>
      <c r="D209" t="s">
        <v>17</v>
      </c>
      <c r="E209" t="s">
        <v>23</v>
      </c>
      <c r="F209" s="48">
        <f>HLOOKUP(MAX($AD209:$AN209),$AD209:$AN$310,$B209,FALSE)</f>
        <v>1</v>
      </c>
      <c r="G209" s="48">
        <f>HLOOKUP(MAX($AN209:$AY209),$AN209:$AY$310,$B209,FALSE)</f>
        <v>1</v>
      </c>
      <c r="H209" s="48">
        <f t="shared" si="50"/>
        <v>1</v>
      </c>
      <c r="I209" s="48">
        <f t="shared" si="51"/>
        <v>1</v>
      </c>
      <c r="J209" s="48">
        <f>COUNTIF('1. Data'!C:C,$D209)</f>
        <v>186</v>
      </c>
      <c r="K209" s="48">
        <f>COUNTIF($D$2:D208,$D208)</f>
        <v>12</v>
      </c>
      <c r="L209" s="48">
        <f>SUMIF('1. Data'!C:C,D209,'1. Data'!E:E)</f>
        <v>321</v>
      </c>
      <c r="M209" s="48">
        <f>SUMIF($D$2:D208,$D209,$F$2:F208)</f>
        <v>10</v>
      </c>
      <c r="N209" s="48">
        <f t="shared" si="52"/>
        <v>1.0458262626262627</v>
      </c>
      <c r="O209" s="48">
        <f>SUMIF('1. Data'!C:C,$D209,'1. Data'!F:F)</f>
        <v>236</v>
      </c>
      <c r="P209" s="48">
        <f>SUMIF($D$2:D208,$D209,$G$2:G208)</f>
        <v>8</v>
      </c>
      <c r="Q209" s="48">
        <f t="shared" si="53"/>
        <v>0.99553385090575175</v>
      </c>
      <c r="R209" s="48">
        <f>COUNTIF('1. Data'!D:D,$E209)</f>
        <v>170</v>
      </c>
      <c r="S209" s="48">
        <f>COUNTIF($E$2:E208,$E208)</f>
        <v>11</v>
      </c>
      <c r="T209" s="48">
        <f>SUMIF('1. Data'!D:D,E209,'1. Data'!F:F)</f>
        <v>224</v>
      </c>
      <c r="U209" s="48">
        <f>SUMIF($E$2:E208,$E209,$G$2:G208)</f>
        <v>10</v>
      </c>
      <c r="V209" s="48">
        <f t="shared" si="55"/>
        <v>1.0444043650974841</v>
      </c>
      <c r="W209" s="48">
        <f>SUMIF('1. Data'!D:D,$E209,'1. Data'!E:E)</f>
        <v>316</v>
      </c>
      <c r="X209" s="48">
        <f>SUMIF($E$2:E208,E209,$F$2:F208)</f>
        <v>14</v>
      </c>
      <c r="Y209" s="48">
        <f t="shared" si="56"/>
        <v>1.1405966850828728</v>
      </c>
      <c r="Z209" s="92">
        <f>AVERAGE('1. Data'!E:E,$F$2:F208)</f>
        <v>1.5984654731457801</v>
      </c>
      <c r="AA209" s="92">
        <f>IF(ISERROR(AVERAGE('1. Data'!F:F,$G$2:G208)),0,AVERAGE('1. Data'!F:F,$G$2:G208))</f>
        <v>1.2378516624040921</v>
      </c>
      <c r="AB209" s="48">
        <f t="shared" si="57"/>
        <v>1.9067550644567219</v>
      </c>
      <c r="AC209" s="48">
        <f t="shared" si="58"/>
        <v>1.2870437630494249</v>
      </c>
      <c r="AD209" s="48">
        <f t="shared" si="45"/>
        <v>0.14856167836325274</v>
      </c>
      <c r="AE209" s="48">
        <f t="shared" si="45"/>
        <v>0.28327073260332275</v>
      </c>
      <c r="AF209" s="48">
        <f t="shared" si="45"/>
        <v>0.27006395200187583</v>
      </c>
      <c r="AG209" s="48">
        <f t="shared" si="45"/>
        <v>0.17164860273559124</v>
      </c>
      <c r="AH209" s="48">
        <f t="shared" si="45"/>
        <v>8.182296064325216E-2</v>
      </c>
      <c r="AI209" s="48">
        <f t="shared" si="45"/>
        <v>3.1203268919072796E-2</v>
      </c>
      <c r="AJ209" s="48">
        <f t="shared" si="45"/>
        <v>9.9161651731745123E-3</v>
      </c>
      <c r="AK209" s="48">
        <f t="shared" si="45"/>
        <v>2.7010997377056945E-3</v>
      </c>
      <c r="AL209" s="48">
        <f t="shared" si="45"/>
        <v>6.4379195055913304E-4</v>
      </c>
      <c r="AM209" s="48">
        <f t="shared" si="45"/>
        <v>1.3639484024278851E-4</v>
      </c>
      <c r="AN209" s="48">
        <f t="shared" si="45"/>
        <v>2.6007155239870292E-5</v>
      </c>
      <c r="AO209" s="48">
        <f t="shared" si="47"/>
        <v>0.27608575277836506</v>
      </c>
      <c r="AP209" s="48">
        <f t="shared" si="49"/>
        <v>0.35533444618020021</v>
      </c>
      <c r="AQ209" s="48">
        <f t="shared" si="49"/>
        <v>0.22866549137642414</v>
      </c>
      <c r="AR209" s="48">
        <f t="shared" si="49"/>
        <v>9.8100831500219546E-2</v>
      </c>
      <c r="AS209" s="48">
        <f t="shared" si="49"/>
        <v>3.156501583308003E-2</v>
      </c>
      <c r="AT209" s="48">
        <f t="shared" si="49"/>
        <v>8.1251113517043973E-3</v>
      </c>
      <c r="AU209" s="48">
        <f t="shared" si="49"/>
        <v>1.7428956482155357E-3</v>
      </c>
      <c r="AV209" s="48">
        <f t="shared" si="49"/>
        <v>3.204547105259706E-4</v>
      </c>
      <c r="AW209" s="48">
        <f t="shared" si="49"/>
        <v>5.1554904565282455E-5</v>
      </c>
      <c r="AX209" s="48">
        <f t="shared" si="49"/>
        <v>7.3726020417061176E-6</v>
      </c>
      <c r="AY209" s="48">
        <f t="shared" si="49"/>
        <v>9.4888614752233311E-7</v>
      </c>
    </row>
    <row r="210" spans="1:51">
      <c r="A210" s="48">
        <v>209</v>
      </c>
      <c r="B210" s="48">
        <f t="shared" si="54"/>
        <v>101</v>
      </c>
      <c r="C210" s="93">
        <v>44618</v>
      </c>
      <c r="D210" t="s">
        <v>12</v>
      </c>
      <c r="E210" t="s">
        <v>18</v>
      </c>
      <c r="F210" s="48">
        <f>HLOOKUP(MAX($AD210:$AN210),$AD210:$AN$310,$B210,FALSE)</f>
        <v>1</v>
      </c>
      <c r="G210" s="48">
        <f>HLOOKUP(MAX($AN210:$AY210),$AN210:$AY$310,$B210,FALSE)</f>
        <v>0</v>
      </c>
      <c r="H210" s="48">
        <f t="shared" si="50"/>
        <v>3</v>
      </c>
      <c r="I210" s="48">
        <f t="shared" si="51"/>
        <v>0</v>
      </c>
      <c r="J210" s="48">
        <f>COUNTIF('1. Data'!C:C,$D210)</f>
        <v>186</v>
      </c>
      <c r="K210" s="48">
        <f>COUNTIF($D$2:D209,$D209)</f>
        <v>12</v>
      </c>
      <c r="L210" s="48">
        <f>SUMIF('1. Data'!C:C,D210,'1. Data'!E:E)</f>
        <v>358</v>
      </c>
      <c r="M210" s="48">
        <f>SUMIF($D$2:D209,$D210,$F$2:F209)</f>
        <v>12</v>
      </c>
      <c r="N210" s="48">
        <f t="shared" si="52"/>
        <v>1.169174862740451</v>
      </c>
      <c r="O210" s="48">
        <f>SUMIF('1. Data'!C:C,$D210,'1. Data'!F:F)</f>
        <v>224</v>
      </c>
      <c r="P210" s="48">
        <f>SUMIF($D$2:D209,$D210,$G$2:G209)</f>
        <v>7</v>
      </c>
      <c r="Q210" s="48">
        <f t="shared" si="53"/>
        <v>0.94254456430265476</v>
      </c>
      <c r="R210" s="48">
        <f>COUNTIF('1. Data'!D:D,$E210)</f>
        <v>17</v>
      </c>
      <c r="S210" s="48">
        <f>COUNTIF($E$2:E209,$E209)</f>
        <v>12</v>
      </c>
      <c r="T210" s="48">
        <f>SUMIF('1. Data'!D:D,E210,'1. Data'!F:F)</f>
        <v>13</v>
      </c>
      <c r="U210" s="48">
        <f>SUMIF($E$2:E209,$E210,$G$2:G209)</f>
        <v>1</v>
      </c>
      <c r="V210" s="48">
        <f t="shared" si="55"/>
        <v>0.39001844040109851</v>
      </c>
      <c r="W210" s="48">
        <f>SUMIF('1. Data'!D:D,$E210,'1. Data'!E:E)</f>
        <v>30</v>
      </c>
      <c r="X210" s="48">
        <f>SUMIF($E$2:E209,E210,$F$2:F209)</f>
        <v>10</v>
      </c>
      <c r="Y210" s="48">
        <f t="shared" si="56"/>
        <v>0.86298834230236465</v>
      </c>
      <c r="Z210" s="92">
        <f>AVERAGE('1. Data'!E:E,$F$2:F209)</f>
        <v>1.5982954545454546</v>
      </c>
      <c r="AA210" s="92">
        <f>IF(ISERROR(AVERAGE('1. Data'!F:F,$G$2:G209)),0,AVERAGE('1. Data'!F:F,$G$2:G209))</f>
        <v>1.2377840909090909</v>
      </c>
      <c r="AB210" s="48">
        <f t="shared" si="57"/>
        <v>1.6126549830902774</v>
      </c>
      <c r="AC210" s="48">
        <f t="shared" si="58"/>
        <v>0.45502151380128159</v>
      </c>
      <c r="AD210" s="48">
        <f t="shared" si="45"/>
        <v>0.19935761971417687</v>
      </c>
      <c r="AE210" s="48">
        <f t="shared" si="45"/>
        <v>0.3214950588490838</v>
      </c>
      <c r="AF210" s="48">
        <f t="shared" si="45"/>
        <v>0.25923030434593858</v>
      </c>
      <c r="AG210" s="48">
        <f t="shared" si="45"/>
        <v>0.13934968069049569</v>
      </c>
      <c r="AH210" s="48">
        <f t="shared" si="45"/>
        <v>5.6180739239391687E-2</v>
      </c>
      <c r="AI210" s="48">
        <f t="shared" si="45"/>
        <v>1.8120029817620103E-2</v>
      </c>
      <c r="AJ210" s="48">
        <f t="shared" si="45"/>
        <v>4.8702260631882403E-3</v>
      </c>
      <c r="AK210" s="48">
        <f t="shared" si="45"/>
        <v>1.1219991899395242E-3</v>
      </c>
      <c r="AL210" s="48">
        <f t="shared" si="45"/>
        <v>2.2617469808490362E-4</v>
      </c>
      <c r="AM210" s="48">
        <f t="shared" si="45"/>
        <v>4.0526861546173207E-5</v>
      </c>
      <c r="AN210" s="48">
        <f t="shared" si="45"/>
        <v>6.5355845221445946E-6</v>
      </c>
      <c r="AO210" s="48">
        <f t="shared" si="47"/>
        <v>0.6344343187075463</v>
      </c>
      <c r="AP210" s="48">
        <f t="shared" si="49"/>
        <v>0.28868126410579248</v>
      </c>
      <c r="AQ210" s="48">
        <f t="shared" si="49"/>
        <v>6.5678092899742607E-2</v>
      </c>
      <c r="AR210" s="48">
        <f t="shared" si="49"/>
        <v>9.96164841827403E-3</v>
      </c>
      <c r="AS210" s="48">
        <f t="shared" si="49"/>
        <v>1.1331910858097976E-3</v>
      </c>
      <c r="AT210" s="48">
        <f t="shared" si="49"/>
        <v>1.0312526465825846E-4</v>
      </c>
      <c r="AU210" s="48">
        <f t="shared" si="49"/>
        <v>7.8207023393264216E-6</v>
      </c>
      <c r="AV210" s="48">
        <f t="shared" si="49"/>
        <v>5.0836968820421999E-7</v>
      </c>
      <c r="AW210" s="48">
        <f t="shared" si="49"/>
        <v>2.8914893137171093E-8</v>
      </c>
      <c r="AX210" s="48">
        <f t="shared" si="49"/>
        <v>1.4618776051864321E-9</v>
      </c>
      <c r="AY210" s="48">
        <f t="shared" si="49"/>
        <v>6.6518576090412223E-11</v>
      </c>
    </row>
    <row r="211" spans="1:51">
      <c r="A211" s="48">
        <v>210</v>
      </c>
      <c r="B211" s="48">
        <f t="shared" si="54"/>
        <v>100</v>
      </c>
      <c r="C211" s="93">
        <v>44618</v>
      </c>
      <c r="D211" t="s">
        <v>42</v>
      </c>
      <c r="E211" t="s">
        <v>25</v>
      </c>
      <c r="F211" s="48">
        <f>HLOOKUP(MAX($AD211:$AN211),$AD211:$AN$310,$B211,FALSE)</f>
        <v>0</v>
      </c>
      <c r="G211" s="48">
        <f>HLOOKUP(MAX($AN211:$AY211),$AN211:$AY$310,$B211,FALSE)</f>
        <v>0</v>
      </c>
      <c r="H211" s="48">
        <f t="shared" si="50"/>
        <v>1</v>
      </c>
      <c r="I211" s="48">
        <f t="shared" si="51"/>
        <v>1</v>
      </c>
      <c r="J211" s="48">
        <f>COUNTIF('1. Data'!C:C,$D211)</f>
        <v>0</v>
      </c>
      <c r="K211" s="48">
        <f>COUNTIF($D$2:D210,$D210)</f>
        <v>12</v>
      </c>
      <c r="L211" s="48">
        <f>SUMIF('1. Data'!C:C,D211,'1. Data'!E:E)</f>
        <v>0</v>
      </c>
      <c r="M211" s="48">
        <f>SUMIF($D$2:D210,$D211,$F$2:F210)</f>
        <v>0</v>
      </c>
      <c r="N211" s="48">
        <f t="shared" si="52"/>
        <v>0</v>
      </c>
      <c r="O211" s="48">
        <f>SUMIF('1. Data'!C:C,$D211,'1. Data'!F:F)</f>
        <v>0</v>
      </c>
      <c r="P211" s="48">
        <f>SUMIF($D$2:D210,$D211,$G$2:G210)</f>
        <v>0</v>
      </c>
      <c r="Q211" s="48">
        <f t="shared" si="53"/>
        <v>0</v>
      </c>
      <c r="R211" s="48">
        <f>COUNTIF('1. Data'!D:D,$E211)</f>
        <v>170</v>
      </c>
      <c r="S211" s="48">
        <f>COUNTIF($E$2:E210,$E210)</f>
        <v>12</v>
      </c>
      <c r="T211" s="48">
        <f>SUMIF('1. Data'!D:D,E211,'1. Data'!F:F)</f>
        <v>194</v>
      </c>
      <c r="U211" s="48">
        <f>SUMIF($E$2:E210,$E211,$G$2:G210)</f>
        <v>8</v>
      </c>
      <c r="V211" s="48">
        <f t="shared" si="55"/>
        <v>0.8969297858441766</v>
      </c>
      <c r="W211" s="48">
        <f>SUMIF('1. Data'!D:D,$E211,'1. Data'!E:E)</f>
        <v>284</v>
      </c>
      <c r="X211" s="48">
        <f>SUMIF($E$2:E210,E211,$F$2:F210)</f>
        <v>11</v>
      </c>
      <c r="Y211" s="48">
        <f t="shared" si="56"/>
        <v>1.0142376727590874</v>
      </c>
      <c r="Z211" s="92">
        <f>AVERAGE('1. Data'!E:E,$F$2:F210)</f>
        <v>1.5981255325191708</v>
      </c>
      <c r="AA211" s="92">
        <f>IF(ISERROR(AVERAGE('1. Data'!F:F,$G$2:G210)),0,AVERAGE('1. Data'!F:F,$G$2:G210))</f>
        <v>1.2374325475717125</v>
      </c>
      <c r="AB211" s="48">
        <f t="shared" si="57"/>
        <v>0</v>
      </c>
      <c r="AC211" s="48">
        <f t="shared" si="58"/>
        <v>0</v>
      </c>
      <c r="AD211" s="48">
        <f t="shared" si="45"/>
        <v>1</v>
      </c>
      <c r="AE211" s="48">
        <f t="shared" si="45"/>
        <v>0</v>
      </c>
      <c r="AF211" s="48">
        <f t="shared" si="45"/>
        <v>0</v>
      </c>
      <c r="AG211" s="48">
        <f t="shared" si="45"/>
        <v>0</v>
      </c>
      <c r="AH211" s="48">
        <f t="shared" si="45"/>
        <v>0</v>
      </c>
      <c r="AI211" s="48">
        <f t="shared" si="45"/>
        <v>0</v>
      </c>
      <c r="AJ211" s="48">
        <f t="shared" si="45"/>
        <v>0</v>
      </c>
      <c r="AK211" s="48">
        <f t="shared" si="45"/>
        <v>0</v>
      </c>
      <c r="AL211" s="48">
        <f t="shared" si="45"/>
        <v>0</v>
      </c>
      <c r="AM211" s="48">
        <f t="shared" si="45"/>
        <v>0</v>
      </c>
      <c r="AN211" s="48">
        <f t="shared" si="45"/>
        <v>0</v>
      </c>
      <c r="AO211" s="48">
        <f t="shared" si="47"/>
        <v>1</v>
      </c>
      <c r="AP211" s="48">
        <f t="shared" si="49"/>
        <v>0</v>
      </c>
      <c r="AQ211" s="48">
        <f t="shared" si="49"/>
        <v>0</v>
      </c>
      <c r="AR211" s="48">
        <f t="shared" si="49"/>
        <v>0</v>
      </c>
      <c r="AS211" s="48">
        <f t="shared" si="49"/>
        <v>0</v>
      </c>
      <c r="AT211" s="48">
        <f t="shared" si="49"/>
        <v>0</v>
      </c>
      <c r="AU211" s="48">
        <f t="shared" si="49"/>
        <v>0</v>
      </c>
      <c r="AV211" s="48">
        <f t="shared" si="49"/>
        <v>0</v>
      </c>
      <c r="AW211" s="48">
        <f t="shared" si="49"/>
        <v>0</v>
      </c>
      <c r="AX211" s="48">
        <f t="shared" si="49"/>
        <v>0</v>
      </c>
      <c r="AY211" s="48">
        <f t="shared" si="49"/>
        <v>0</v>
      </c>
    </row>
    <row r="212" spans="1:51">
      <c r="A212" s="48">
        <v>211</v>
      </c>
      <c r="B212" s="48">
        <f t="shared" si="54"/>
        <v>99</v>
      </c>
      <c r="C212" s="93">
        <v>44618</v>
      </c>
      <c r="D212" t="s">
        <v>22</v>
      </c>
      <c r="E212" t="s">
        <v>10</v>
      </c>
      <c r="F212" s="48">
        <f>HLOOKUP(MAX($AD212:$AN212),$AD212:$AN$310,$B212,FALSE)</f>
        <v>1</v>
      </c>
      <c r="G212" s="48">
        <f>HLOOKUP(MAX($AN212:$AY212),$AN212:$AY$310,$B212,FALSE)</f>
        <v>1</v>
      </c>
      <c r="H212" s="48">
        <f t="shared" si="50"/>
        <v>1</v>
      </c>
      <c r="I212" s="48">
        <f t="shared" si="51"/>
        <v>1</v>
      </c>
      <c r="J212" s="48">
        <f>COUNTIF('1. Data'!C:C,$D212)</f>
        <v>184</v>
      </c>
      <c r="K212" s="48">
        <f>COUNTIF($D$2:D211,$D211)</f>
        <v>12</v>
      </c>
      <c r="L212" s="48">
        <f>SUMIF('1. Data'!C:C,D212,'1. Data'!E:E)</f>
        <v>322</v>
      </c>
      <c r="M212" s="48">
        <f>SUMIF($D$2:D211,$D212,$F$2:F211)</f>
        <v>9</v>
      </c>
      <c r="N212" s="48">
        <f t="shared" si="52"/>
        <v>1.0570228091236493</v>
      </c>
      <c r="O212" s="48">
        <f>SUMIF('1. Data'!C:C,$D212,'1. Data'!F:F)</f>
        <v>214</v>
      </c>
      <c r="P212" s="48">
        <f>SUMIF($D$2:D211,$D212,$G$2:G211)</f>
        <v>4</v>
      </c>
      <c r="Q212" s="48">
        <f t="shared" si="53"/>
        <v>0.89908802630531215</v>
      </c>
      <c r="R212" s="48">
        <f>COUNTIF('1. Data'!D:D,$E212)</f>
        <v>184</v>
      </c>
      <c r="S212" s="48">
        <f>COUNTIF($E$2:E211,$E211)</f>
        <v>12</v>
      </c>
      <c r="T212" s="48">
        <f>SUMIF('1. Data'!D:D,E212,'1. Data'!F:F)</f>
        <v>244</v>
      </c>
      <c r="U212" s="48">
        <f>SUMIF($E$2:E211,$E212,$G$2:G211)</f>
        <v>9</v>
      </c>
      <c r="V212" s="48">
        <f t="shared" si="55"/>
        <v>1.0434370213543303</v>
      </c>
      <c r="W212" s="48">
        <f>SUMIF('1. Data'!D:D,$E212,'1. Data'!E:E)</f>
        <v>282</v>
      </c>
      <c r="X212" s="48">
        <f>SUMIF($E$2:E211,E212,$F$2:F211)</f>
        <v>9</v>
      </c>
      <c r="Y212" s="48">
        <f t="shared" si="56"/>
        <v>0.92928591376127478</v>
      </c>
      <c r="Z212" s="92">
        <f>AVERAGE('1. Data'!E:E,$F$2:F211)</f>
        <v>1.5976717773992051</v>
      </c>
      <c r="AA212" s="92">
        <f>IF(ISERROR(AVERAGE('1. Data'!F:F,$G$2:G211)),0,AVERAGE('1. Data'!F:F,$G$2:G211))</f>
        <v>1.2370812038614423</v>
      </c>
      <c r="AB212" s="48">
        <f t="shared" si="57"/>
        <v>1.5693552931376629</v>
      </c>
      <c r="AC212" s="48">
        <f t="shared" si="58"/>
        <v>1.1605575033430815</v>
      </c>
      <c r="AD212" s="48">
        <f t="shared" si="45"/>
        <v>0.20817935375972693</v>
      </c>
      <c r="AE212" s="48">
        <f t="shared" si="45"/>
        <v>0.32670737074480544</v>
      </c>
      <c r="AF212" s="48">
        <f t="shared" si="45"/>
        <v>0.25635997079272471</v>
      </c>
      <c r="AG212" s="48">
        <f t="shared" si="45"/>
        <v>0.13410662570405973</v>
      </c>
      <c r="AH212" s="48">
        <f t="shared" si="45"/>
        <v>5.261523572337435E-2</v>
      </c>
      <c r="AI212" s="48">
        <f t="shared" si="45"/>
        <v>1.6514399736432685E-2</v>
      </c>
      <c r="AJ212" s="48">
        <f t="shared" si="45"/>
        <v>4.319493439893643E-3</v>
      </c>
      <c r="AK212" s="48">
        <f t="shared" si="45"/>
        <v>9.6840284193864211E-4</v>
      </c>
      <c r="AL212" s="48">
        <f t="shared" si="45"/>
        <v>1.8997101573574543E-4</v>
      </c>
      <c r="AM212" s="48">
        <f t="shared" si="45"/>
        <v>3.3125779898625619E-5</v>
      </c>
      <c r="AN212" s="48">
        <f t="shared" si="45"/>
        <v>5.1986118023221265E-6</v>
      </c>
      <c r="AO212" s="48">
        <f t="shared" si="47"/>
        <v>0.3133114599970177</v>
      </c>
      <c r="AP212" s="48">
        <f t="shared" si="49"/>
        <v>0.36361596578291461</v>
      </c>
      <c r="AQ212" s="48">
        <f t="shared" si="49"/>
        <v>0.21099861871235143</v>
      </c>
      <c r="AR212" s="48">
        <f t="shared" si="49"/>
        <v>8.1625343380548471E-2</v>
      </c>
      <c r="AS212" s="48">
        <f t="shared" si="49"/>
        <v>2.3682726180812758E-2</v>
      </c>
      <c r="AT212" s="48">
        <f t="shared" si="49"/>
        <v>5.4970331137523748E-3</v>
      </c>
      <c r="AU212" s="48">
        <f t="shared" si="49"/>
        <v>1.0632705043817842E-3</v>
      </c>
      <c r="AV212" s="48">
        <f t="shared" si="49"/>
        <v>1.7628379456338027E-4</v>
      </c>
      <c r="AW212" s="48">
        <f t="shared" si="49"/>
        <v>2.5573435062290153E-5</v>
      </c>
      <c r="AX212" s="48">
        <f t="shared" si="49"/>
        <v>3.2977157719775496E-6</v>
      </c>
      <c r="AY212" s="48">
        <f t="shared" si="49"/>
        <v>3.8271887830613638E-7</v>
      </c>
    </row>
    <row r="213" spans="1:51">
      <c r="A213" s="48">
        <v>212</v>
      </c>
      <c r="B213" s="48">
        <f t="shared" si="54"/>
        <v>98</v>
      </c>
      <c r="C213" s="93">
        <v>44618</v>
      </c>
      <c r="D213" t="s">
        <v>26</v>
      </c>
      <c r="E213" t="s">
        <v>21</v>
      </c>
      <c r="F213" s="48">
        <f>HLOOKUP(MAX($AD213:$AN213),$AD213:$AN$310,$B213,FALSE)</f>
        <v>1</v>
      </c>
      <c r="G213" s="48">
        <f>HLOOKUP(MAX($AN213:$AY213),$AN213:$AY$310,$B213,FALSE)</f>
        <v>1</v>
      </c>
      <c r="H213" s="48">
        <f t="shared" si="50"/>
        <v>1</v>
      </c>
      <c r="I213" s="48">
        <f t="shared" si="51"/>
        <v>1</v>
      </c>
      <c r="J213" s="48">
        <f>COUNTIF('1. Data'!C:C,$D213)</f>
        <v>152</v>
      </c>
      <c r="K213" s="48">
        <f>COUNTIF($D$2:D212,$D212)</f>
        <v>12</v>
      </c>
      <c r="L213" s="48">
        <f>SUMIF('1. Data'!C:C,D213,'1. Data'!E:E)</f>
        <v>205</v>
      </c>
      <c r="M213" s="48">
        <f>SUMIF($D$2:D212,$D213,$F$2:F212)</f>
        <v>11</v>
      </c>
      <c r="N213" s="48">
        <f t="shared" si="52"/>
        <v>0.82445785012221129</v>
      </c>
      <c r="O213" s="48">
        <f>SUMIF('1. Data'!C:C,$D213,'1. Data'!F:F)</f>
        <v>205</v>
      </c>
      <c r="P213" s="48">
        <f>SUMIF($D$2:D212,$D213,$G$2:G212)</f>
        <v>9</v>
      </c>
      <c r="Q213" s="48">
        <f t="shared" si="53"/>
        <v>1.0548612588007478</v>
      </c>
      <c r="R213" s="48">
        <f>COUNTIF('1. Data'!D:D,$E213)</f>
        <v>149</v>
      </c>
      <c r="S213" s="48">
        <f>COUNTIF($E$2:E212,$E212)</f>
        <v>12</v>
      </c>
      <c r="T213" s="48">
        <f>SUMIF('1. Data'!D:D,E213,'1. Data'!F:F)</f>
        <v>176</v>
      </c>
      <c r="U213" s="48">
        <f>SUMIF($E$2:E212,$E213,$G$2:G212)</f>
        <v>8</v>
      </c>
      <c r="V213" s="48">
        <f t="shared" si="55"/>
        <v>0.92388382613256403</v>
      </c>
      <c r="W213" s="48">
        <f>SUMIF('1. Data'!D:D,$E213,'1. Data'!E:E)</f>
        <v>246</v>
      </c>
      <c r="X213" s="48">
        <f>SUMIF($E$2:E212,E213,$F$2:F212)</f>
        <v>10</v>
      </c>
      <c r="Y213" s="48">
        <f t="shared" si="56"/>
        <v>0.99534271852803413</v>
      </c>
      <c r="Z213" s="92">
        <f>AVERAGE('1. Data'!E:E,$F$2:F212)</f>
        <v>1.5975021288674425</v>
      </c>
      <c r="AA213" s="92">
        <f>IF(ISERROR(AVERAGE('1. Data'!F:F,$G$2:G212)),0,AVERAGE('1. Data'!F:F,$G$2:G212))</f>
        <v>1.2370139086006244</v>
      </c>
      <c r="AB213" s="48">
        <f t="shared" si="57"/>
        <v>1.3109391902564353</v>
      </c>
      <c r="AC213" s="48">
        <f t="shared" si="58"/>
        <v>1.2055557243437116</v>
      </c>
      <c r="AD213" s="48">
        <f t="shared" si="45"/>
        <v>0.26956676298070675</v>
      </c>
      <c r="AE213" s="48">
        <f t="shared" si="45"/>
        <v>0.35338563398197609</v>
      </c>
      <c r="AF213" s="48">
        <f t="shared" si="45"/>
        <v>0.23163353843029449</v>
      </c>
      <c r="AG213" s="48">
        <f t="shared" si="45"/>
        <v>0.10121916110201433</v>
      </c>
      <c r="AH213" s="48">
        <f t="shared" si="45"/>
        <v>3.3173041273377592E-2</v>
      </c>
      <c r="AI213" s="48">
        <f t="shared" si="45"/>
        <v>8.6975679730529835E-3</v>
      </c>
      <c r="AJ213" s="48">
        <f t="shared" si="45"/>
        <v>1.9003304526323975E-3</v>
      </c>
      <c r="AK213" s="48">
        <f t="shared" si="45"/>
        <v>3.5588823782765119E-4</v>
      </c>
      <c r="AL213" s="48">
        <f t="shared" si="45"/>
        <v>5.8318479789946427E-5</v>
      </c>
      <c r="AM213" s="48">
        <f t="shared" si="45"/>
        <v>8.4946645192020452E-6</v>
      </c>
      <c r="AN213" s="48">
        <f t="shared" si="45"/>
        <v>1.1135988626302831E-6</v>
      </c>
      <c r="AO213" s="48">
        <f t="shared" si="47"/>
        <v>0.29952549964180214</v>
      </c>
      <c r="AP213" s="48">
        <f t="shared" si="49"/>
        <v>0.36109468068008488</v>
      </c>
      <c r="AQ213" s="48">
        <f t="shared" si="49"/>
        <v>0.21765987966197051</v>
      </c>
      <c r="AR213" s="48">
        <f t="shared" si="49"/>
        <v>8.7467037962150648E-2</v>
      </c>
      <c r="AS213" s="48">
        <f t="shared" si="49"/>
        <v>2.6361597076664866E-2</v>
      </c>
      <c r="AT213" s="48">
        <f t="shared" si="49"/>
        <v>6.3560748517231527E-3</v>
      </c>
      <c r="AU213" s="48">
        <f t="shared" si="49"/>
        <v>1.2771004036419918E-3</v>
      </c>
      <c r="AV213" s="48">
        <f t="shared" si="49"/>
        <v>2.1994510031032418E-4</v>
      </c>
      <c r="AW213" s="48">
        <f t="shared" si="49"/>
        <v>3.314450934005791E-5</v>
      </c>
      <c r="AX213" s="48">
        <f t="shared" si="49"/>
        <v>4.4397281072744925E-6</v>
      </c>
      <c r="AY213" s="48">
        <f t="shared" si="49"/>
        <v>5.3523396342544309E-7</v>
      </c>
    </row>
    <row r="214" spans="1:51">
      <c r="A214" s="48">
        <v>213</v>
      </c>
      <c r="B214" s="48">
        <f t="shared" si="54"/>
        <v>97</v>
      </c>
      <c r="C214" s="93">
        <v>44618</v>
      </c>
      <c r="D214" t="s">
        <v>30</v>
      </c>
      <c r="E214" t="s">
        <v>11</v>
      </c>
      <c r="F214" s="48">
        <f>HLOOKUP(MAX($AD214:$AN214),$AD214:$AN$310,$B214,FALSE)</f>
        <v>0</v>
      </c>
      <c r="G214" s="48">
        <f>HLOOKUP(MAX($AN214:$AY214),$AN214:$AY$310,$B214,FALSE)</f>
        <v>1</v>
      </c>
      <c r="H214" s="48">
        <f t="shared" si="50"/>
        <v>0</v>
      </c>
      <c r="I214" s="48">
        <f t="shared" si="51"/>
        <v>3</v>
      </c>
      <c r="J214" s="48">
        <f>COUNTIF('1. Data'!C:C,$D214)</f>
        <v>17</v>
      </c>
      <c r="K214" s="48">
        <f>COUNTIF($D$2:D213,$D213)</f>
        <v>12</v>
      </c>
      <c r="L214" s="48">
        <f>SUMIF('1. Data'!C:C,D214,'1. Data'!E:E)</f>
        <v>10</v>
      </c>
      <c r="M214" s="48">
        <f>SUMIF($D$2:D213,$D214,$F$2:F213)</f>
        <v>0</v>
      </c>
      <c r="N214" s="48">
        <f t="shared" si="52"/>
        <v>0.21587713870902531</v>
      </c>
      <c r="O214" s="48">
        <f>SUMIF('1. Data'!C:C,$D214,'1. Data'!F:F)</f>
        <v>36</v>
      </c>
      <c r="P214" s="48">
        <f>SUMIF($D$2:D213,$D214,$G$2:G213)</f>
        <v>14</v>
      </c>
      <c r="Q214" s="48">
        <f t="shared" si="53"/>
        <v>1.393866040138912</v>
      </c>
      <c r="R214" s="48">
        <f>COUNTIF('1. Data'!D:D,$E214)</f>
        <v>167</v>
      </c>
      <c r="S214" s="48">
        <f>COUNTIF($E$2:E213,$E213)</f>
        <v>12</v>
      </c>
      <c r="T214" s="48">
        <f>SUMIF('1. Data'!D:D,E214,'1. Data'!F:F)</f>
        <v>179</v>
      </c>
      <c r="U214" s="48">
        <f>SUMIF($E$2:E213,$E214,$G$2:G213)</f>
        <v>7</v>
      </c>
      <c r="V214" s="48">
        <f t="shared" si="55"/>
        <v>0.84005736542003251</v>
      </c>
      <c r="W214" s="48">
        <f>SUMIF('1. Data'!D:D,$E214,'1. Data'!E:E)</f>
        <v>293</v>
      </c>
      <c r="X214" s="48">
        <f>SUMIF($E$2:E213,E214,$F$2:F213)</f>
        <v>13</v>
      </c>
      <c r="Y214" s="48">
        <f t="shared" si="56"/>
        <v>1.0702199602815032</v>
      </c>
      <c r="Z214" s="92">
        <f>AVERAGE('1. Data'!E:E,$F$2:F213)</f>
        <v>1.5973325766174802</v>
      </c>
      <c r="AA214" s="92">
        <f>IF(ISERROR(AVERAGE('1. Data'!F:F,$G$2:G213)),0,AVERAGE('1. Data'!F:F,$G$2:G213))</f>
        <v>1.2369466515323495</v>
      </c>
      <c r="AB214" s="48">
        <f t="shared" si="57"/>
        <v>0.3690413656143115</v>
      </c>
      <c r="AC214" s="48">
        <f t="shared" si="58"/>
        <v>1.4483747679655732</v>
      </c>
      <c r="AD214" s="48">
        <f t="shared" si="45"/>
        <v>0.6913968098050004</v>
      </c>
      <c r="AE214" s="48">
        <f t="shared" si="45"/>
        <v>0.25515402287181571</v>
      </c>
      <c r="AF214" s="48">
        <f t="shared" si="45"/>
        <v>4.7081194521300079E-2</v>
      </c>
      <c r="AG214" s="48">
        <f t="shared" si="45"/>
        <v>5.7916361069645407E-3</v>
      </c>
      <c r="AH214" s="48">
        <f t="shared" si="45"/>
        <v>5.3433832451383711E-4</v>
      </c>
      <c r="AI214" s="48">
        <f t="shared" si="45"/>
        <v>3.943858899572994E-5</v>
      </c>
      <c r="AJ214" s="48">
        <f t="shared" si="45"/>
        <v>2.425745123480954E-6</v>
      </c>
      <c r="AK214" s="48">
        <f t="shared" si="45"/>
        <v>1.2788575614309571E-7</v>
      </c>
      <c r="AL214" s="48">
        <f t="shared" si="45"/>
        <v>5.8993917612083333E-9</v>
      </c>
      <c r="AM214" s="48">
        <f t="shared" si="45"/>
        <v>2.4190217687223836E-10</v>
      </c>
      <c r="AN214" s="48">
        <f t="shared" si="45"/>
        <v>8.9271909698005444E-12</v>
      </c>
      <c r="AO214" s="48">
        <f t="shared" si="47"/>
        <v>0.23495182920276589</v>
      </c>
      <c r="AP214" s="48">
        <f t="shared" si="49"/>
        <v>0.34029830110464304</v>
      </c>
      <c r="AQ214" s="48">
        <f t="shared" si="49"/>
        <v>0.24643973645075812</v>
      </c>
      <c r="AR214" s="48">
        <f t="shared" si="49"/>
        <v>0.11897903203312131</v>
      </c>
      <c r="AS214" s="48">
        <f t="shared" si="49"/>
        <v>4.3081556978435125E-2</v>
      </c>
      <c r="AT214" s="48">
        <f t="shared" si="49"/>
        <v>1.2479648018447316E-2</v>
      </c>
      <c r="AU214" s="48">
        <f t="shared" si="49"/>
        <v>3.0125345505017829E-3</v>
      </c>
      <c r="AV214" s="48">
        <f t="shared" si="49"/>
        <v>6.2332557579589717E-4</v>
      </c>
      <c r="AW214" s="48">
        <f t="shared" si="49"/>
        <v>1.1285112952629891E-4</v>
      </c>
      <c r="AX214" s="48">
        <f t="shared" si="49"/>
        <v>1.8161192060256206E-5</v>
      </c>
      <c r="AY214" s="48">
        <f t="shared" si="49"/>
        <v>2.6304212336251862E-6</v>
      </c>
    </row>
    <row r="215" spans="1:51">
      <c r="A215" s="48">
        <v>214</v>
      </c>
      <c r="B215" s="48">
        <f t="shared" si="54"/>
        <v>96</v>
      </c>
      <c r="C215" s="93">
        <v>44618</v>
      </c>
      <c r="D215" t="s">
        <v>20</v>
      </c>
      <c r="E215" t="s">
        <v>6</v>
      </c>
      <c r="F215" s="48">
        <f>HLOOKUP(MAX($AD215:$AN215),$AD215:$AN$310,$B215,FALSE)</f>
        <v>0</v>
      </c>
      <c r="G215" s="48">
        <f>HLOOKUP(MAX($AN215:$AY215),$AN215:$AY$310,$B215,FALSE)</f>
        <v>2</v>
      </c>
      <c r="H215" s="48">
        <f t="shared" si="50"/>
        <v>0</v>
      </c>
      <c r="I215" s="48">
        <f t="shared" si="51"/>
        <v>3</v>
      </c>
      <c r="J215" s="48">
        <f>COUNTIF('1. Data'!C:C,$D215)</f>
        <v>168</v>
      </c>
      <c r="K215" s="48">
        <f>COUNTIF($D$2:D214,$D214)</f>
        <v>12</v>
      </c>
      <c r="L215" s="48">
        <f>SUMIF('1. Data'!C:C,D215,'1. Data'!E:E)</f>
        <v>258</v>
      </c>
      <c r="M215" s="48">
        <f>SUMIF($D$2:D214,$D215,$F$2:F214)</f>
        <v>10</v>
      </c>
      <c r="N215" s="48">
        <f t="shared" si="52"/>
        <v>0.93237401551489307</v>
      </c>
      <c r="O215" s="48">
        <f>SUMIF('1. Data'!C:C,$D215,'1. Data'!F:F)</f>
        <v>234</v>
      </c>
      <c r="P215" s="48">
        <f>SUMIF($D$2:D214,$D215,$G$2:G214)</f>
        <v>9</v>
      </c>
      <c r="Q215" s="48">
        <f t="shared" si="53"/>
        <v>1.0914564220183487</v>
      </c>
      <c r="R215" s="48">
        <f>COUNTIF('1. Data'!D:D,$E215)</f>
        <v>181</v>
      </c>
      <c r="S215" s="48">
        <f>COUNTIF($E$2:E214,$E214)</f>
        <v>12</v>
      </c>
      <c r="T215" s="48">
        <f>SUMIF('1. Data'!D:D,E215,'1. Data'!F:F)</f>
        <v>374</v>
      </c>
      <c r="U215" s="48">
        <f>SUMIF($E$2:E214,$E215,$G$2:G214)</f>
        <v>17</v>
      </c>
      <c r="V215" s="48">
        <f t="shared" si="55"/>
        <v>1.6379177164044303</v>
      </c>
      <c r="W215" s="48">
        <f>SUMIF('1. Data'!D:D,$E215,'1. Data'!E:E)</f>
        <v>158</v>
      </c>
      <c r="X215" s="48">
        <f>SUMIF($E$2:E214,E215,$F$2:F214)</f>
        <v>3</v>
      </c>
      <c r="Y215" s="48">
        <f t="shared" si="56"/>
        <v>0.52239190645776812</v>
      </c>
      <c r="Z215" s="92">
        <f>AVERAGE('1. Data'!E:E,$F$2:F214)</f>
        <v>1.5968794326241136</v>
      </c>
      <c r="AA215" s="92">
        <f>IF(ISERROR(AVERAGE('1. Data'!F:F,$G$2:G214)),0,AVERAGE('1. Data'!F:F,$G$2:G214))</f>
        <v>1.2368794326241135</v>
      </c>
      <c r="AB215" s="48">
        <f t="shared" si="57"/>
        <v>0.7777835051704548</v>
      </c>
      <c r="AC215" s="48">
        <f t="shared" si="58"/>
        <v>2.2111889171459813</v>
      </c>
      <c r="AD215" s="48">
        <f t="shared" si="45"/>
        <v>0.45942319273136167</v>
      </c>
      <c r="AE215" s="48">
        <f t="shared" si="45"/>
        <v>0.35733178119919989</v>
      </c>
      <c r="AF215" s="48">
        <f t="shared" si="45"/>
        <v>0.13896338264495783</v>
      </c>
      <c r="AG215" s="48">
        <f t="shared" si="45"/>
        <v>3.6027808947979488E-2</v>
      </c>
      <c r="AH215" s="48">
        <f t="shared" si="45"/>
        <v>7.0054588817927404E-3</v>
      </c>
      <c r="AI215" s="48">
        <f t="shared" si="45"/>
        <v>1.0897460728816507E-3</v>
      </c>
      <c r="AJ215" s="48">
        <f t="shared" si="45"/>
        <v>1.4126442005193797E-4</v>
      </c>
      <c r="AK215" s="48">
        <f t="shared" si="45"/>
        <v>1.5696162254838278E-5</v>
      </c>
      <c r="AL215" s="48">
        <f t="shared" si="45"/>
        <v>1.5260270120365328E-6</v>
      </c>
      <c r="AM215" s="48">
        <f t="shared" si="45"/>
        <v>1.3187984871184129E-7</v>
      </c>
      <c r="AN215" s="48">
        <f t="shared" si="45"/>
        <v>1.0257397099244512E-8</v>
      </c>
      <c r="AO215" s="48">
        <f t="shared" si="47"/>
        <v>0.10957030103509735</v>
      </c>
      <c r="AP215" s="48">
        <f t="shared" si="49"/>
        <v>0.24228063529715607</v>
      </c>
      <c r="AQ215" s="48">
        <f t="shared" si="49"/>
        <v>0.26786412780407953</v>
      </c>
      <c r="AR215" s="48">
        <f t="shared" si="49"/>
        <v>0.19743273023378513</v>
      </c>
      <c r="AS215" s="48">
        <f t="shared" si="49"/>
        <v>0.10914026624370451</v>
      </c>
      <c r="AT215" s="48">
        <f t="shared" si="49"/>
        <v>4.8265949426488174E-2</v>
      </c>
      <c r="AU215" s="48">
        <f t="shared" si="49"/>
        <v>1.7787522074563196E-2</v>
      </c>
      <c r="AV215" s="48">
        <f t="shared" si="49"/>
        <v>5.6187959535376553E-3</v>
      </c>
      <c r="AW215" s="48">
        <f t="shared" si="49"/>
        <v>1.5530274175208957E-3</v>
      </c>
      <c r="AX215" s="48">
        <f t="shared" si="49"/>
        <v>3.8155966818289379E-4</v>
      </c>
      <c r="AY215" s="48">
        <f t="shared" si="49"/>
        <v>8.4370050951591206E-5</v>
      </c>
    </row>
    <row r="216" spans="1:51">
      <c r="A216" s="48">
        <v>215</v>
      </c>
      <c r="B216" s="48">
        <f t="shared" si="54"/>
        <v>95</v>
      </c>
      <c r="C216" s="93">
        <v>44619</v>
      </c>
      <c r="D216" t="s">
        <v>15</v>
      </c>
      <c r="E216" t="s">
        <v>35</v>
      </c>
      <c r="F216" s="48">
        <f>HLOOKUP(MAX($AD216:$AN216),$AD216:$AN$310,$B216,FALSE)</f>
        <v>0</v>
      </c>
      <c r="G216" s="48">
        <f>HLOOKUP(MAX($AN216:$AY216),$AN216:$AY$310,$B216,FALSE)</f>
        <v>1</v>
      </c>
      <c r="H216" s="48">
        <f t="shared" si="50"/>
        <v>0</v>
      </c>
      <c r="I216" s="48">
        <f t="shared" si="51"/>
        <v>3</v>
      </c>
      <c r="J216" s="48">
        <f>COUNTIF('1. Data'!C:C,$D216)</f>
        <v>34</v>
      </c>
      <c r="K216" s="48">
        <f>COUNTIF($D$2:D215,$D215)</f>
        <v>12</v>
      </c>
      <c r="L216" s="48">
        <f>SUMIF('1. Data'!C:C,D216,'1. Data'!E:E)</f>
        <v>41</v>
      </c>
      <c r="M216" s="48">
        <f>SUMIF($D$2:D215,$D216,$F$2:F215)</f>
        <v>8</v>
      </c>
      <c r="N216" s="48">
        <f t="shared" si="52"/>
        <v>0.66725111418353711</v>
      </c>
      <c r="O216" s="48">
        <f>SUMIF('1. Data'!C:C,$D216,'1. Data'!F:F)</f>
        <v>63</v>
      </c>
      <c r="P216" s="48">
        <f>SUMIF($D$2:D215,$D216,$G$2:G215)</f>
        <v>12</v>
      </c>
      <c r="Q216" s="48">
        <f t="shared" si="53"/>
        <v>1.3179534716823158</v>
      </c>
      <c r="R216" s="48">
        <f>COUNTIF('1. Data'!D:D,$E216)</f>
        <v>48</v>
      </c>
      <c r="S216" s="48">
        <f>COUNTIF($E$2:E215,$E215)</f>
        <v>12</v>
      </c>
      <c r="T216" s="48">
        <f>SUMIF('1. Data'!D:D,E216,'1. Data'!F:F)</f>
        <v>79</v>
      </c>
      <c r="U216" s="48">
        <f>SUMIF($E$2:E215,$E216,$G$2:G215)</f>
        <v>9</v>
      </c>
      <c r="V216" s="48">
        <f t="shared" si="55"/>
        <v>1.1855723674155587</v>
      </c>
      <c r="W216" s="48">
        <f>SUMIF('1. Data'!D:D,$E216,'1. Data'!E:E)</f>
        <v>68</v>
      </c>
      <c r="X216" s="48">
        <f>SUMIF($E$2:E215,E216,$F$2:F215)</f>
        <v>9</v>
      </c>
      <c r="Y216" s="48">
        <f t="shared" si="56"/>
        <v>0.80387872327826138</v>
      </c>
      <c r="Z216" s="92">
        <f>AVERAGE('1. Data'!E:E,$F$2:F215)</f>
        <v>1.5964265456608056</v>
      </c>
      <c r="AA216" s="92">
        <f>IF(ISERROR(AVERAGE('1. Data'!F:F,$G$2:G215)),0,AVERAGE('1. Data'!F:F,$G$2:G215))</f>
        <v>1.2370958593306862</v>
      </c>
      <c r="AB216" s="48">
        <f t="shared" si="57"/>
        <v>0.85630559653553939</v>
      </c>
      <c r="AC216" s="48">
        <f t="shared" si="58"/>
        <v>1.9329984251340633</v>
      </c>
      <c r="AD216" s="48">
        <f t="shared" ref="AD216:AN239" si="59">_xlfn.POISSON.DIST(AD$1,$AB216,FALSE)</f>
        <v>0.42472830512878396</v>
      </c>
      <c r="AE216" s="48">
        <f t="shared" si="59"/>
        <v>0.36369722468883192</v>
      </c>
      <c r="AF216" s="48">
        <f t="shared" si="59"/>
        <v>0.15571798447274515</v>
      </c>
      <c r="AG216" s="48">
        <f t="shared" si="59"/>
        <v>4.4447393861748632E-2</v>
      </c>
      <c r="AH216" s="48">
        <f t="shared" si="59"/>
        <v>9.515138028808684E-3</v>
      </c>
      <c r="AI216" s="48">
        <f t="shared" si="59"/>
        <v>1.6295731891754037E-3</v>
      </c>
      <c r="AJ216" s="48">
        <f t="shared" si="59"/>
        <v>2.3256877364252743E-4</v>
      </c>
      <c r="AK216" s="48">
        <f t="shared" si="59"/>
        <v>2.8449991778500524E-5</v>
      </c>
      <c r="AL216" s="48">
        <f t="shared" si="59"/>
        <v>3.0452358976649985E-6</v>
      </c>
      <c r="AM216" s="48">
        <f t="shared" si="59"/>
        <v>2.8973917132682974E-7</v>
      </c>
      <c r="AN216" s="48">
        <f t="shared" si="59"/>
        <v>2.4810527394273354E-8</v>
      </c>
      <c r="AO216" s="48">
        <f t="shared" si="47"/>
        <v>0.14471363430678252</v>
      </c>
      <c r="AP216" s="48">
        <f t="shared" si="49"/>
        <v>0.27973122721043736</v>
      </c>
      <c r="AQ216" s="48">
        <f t="shared" si="49"/>
        <v>0.27036001082929717</v>
      </c>
      <c r="AR216" s="48">
        <f t="shared" si="49"/>
        <v>0.17420182505075324</v>
      </c>
      <c r="AS216" s="48">
        <f t="shared" si="49"/>
        <v>8.4182963369646382E-2</v>
      </c>
      <c r="AT216" s="48">
        <f t="shared" si="49"/>
        <v>3.2545107123328962E-2</v>
      </c>
      <c r="AU216" s="48">
        <f t="shared" si="49"/>
        <v>1.0484940135869061E-2</v>
      </c>
      <c r="AV216" s="48">
        <f t="shared" si="49"/>
        <v>2.8953389671799706E-3</v>
      </c>
      <c r="AW216" s="48">
        <f t="shared" si="49"/>
        <v>6.9958570797352189E-4</v>
      </c>
      <c r="AX216" s="48">
        <f t="shared" si="49"/>
        <v>1.502553413065685E-4</v>
      </c>
      <c r="AY216" s="48">
        <f t="shared" si="49"/>
        <v>2.9044333811357745E-5</v>
      </c>
    </row>
    <row r="217" spans="1:51">
      <c r="A217" s="48">
        <v>216</v>
      </c>
      <c r="B217" s="48">
        <f t="shared" si="54"/>
        <v>94</v>
      </c>
      <c r="C217" s="93">
        <v>44619</v>
      </c>
      <c r="D217" t="s">
        <v>28</v>
      </c>
      <c r="E217" t="s">
        <v>13</v>
      </c>
      <c r="F217" s="48">
        <f>HLOOKUP(MAX($AD217:$AN217),$AD217:$AN$310,$B217,FALSE)</f>
        <v>1</v>
      </c>
      <c r="G217" s="48">
        <f>HLOOKUP(MAX($AN217:$AY217),$AN217:$AY$310,$B217,FALSE)</f>
        <v>1</v>
      </c>
      <c r="H217" s="48">
        <f t="shared" si="50"/>
        <v>1</v>
      </c>
      <c r="I217" s="48">
        <f t="shared" si="51"/>
        <v>1</v>
      </c>
      <c r="J217" s="48">
        <f>COUNTIF('1. Data'!C:C,$D217)</f>
        <v>136</v>
      </c>
      <c r="K217" s="48">
        <f>COUNTIF($D$2:D216,$D216)</f>
        <v>12</v>
      </c>
      <c r="L217" s="48">
        <f>SUMIF('1. Data'!C:C,D217,'1. Data'!E:E)</f>
        <v>192</v>
      </c>
      <c r="M217" s="48">
        <f>SUMIF($D$2:D216,$D217,$F$2:F216)</f>
        <v>9</v>
      </c>
      <c r="N217" s="48">
        <f t="shared" si="52"/>
        <v>0.85095883767939196</v>
      </c>
      <c r="O217" s="48">
        <f>SUMIF('1. Data'!C:C,$D217,'1. Data'!F:F)</f>
        <v>193</v>
      </c>
      <c r="P217" s="48">
        <f>SUMIF($D$2:D216,$D217,$G$2:G216)</f>
        <v>9</v>
      </c>
      <c r="Q217" s="48">
        <f t="shared" si="53"/>
        <v>1.1033413656608706</v>
      </c>
      <c r="R217" s="48">
        <f>COUNTIF('1. Data'!D:D,$E217)</f>
        <v>178</v>
      </c>
      <c r="S217" s="48">
        <f>COUNTIF($E$2:E216,$E216)</f>
        <v>12</v>
      </c>
      <c r="T217" s="48">
        <f>SUMIF('1. Data'!D:D,E217,'1. Data'!F:F)</f>
        <v>322</v>
      </c>
      <c r="U217" s="48">
        <f>SUMIF($E$2:E216,$E217,$G$2:G216)</f>
        <v>11</v>
      </c>
      <c r="V217" s="48">
        <f t="shared" si="55"/>
        <v>1.4168076046177787</v>
      </c>
      <c r="W217" s="48">
        <f>SUMIF('1. Data'!D:D,$E217,'1. Data'!E:E)</f>
        <v>232</v>
      </c>
      <c r="X217" s="48">
        <f>SUMIF($E$2:E216,E217,$F$2:F216)</f>
        <v>7</v>
      </c>
      <c r="Y217" s="48">
        <f t="shared" si="56"/>
        <v>0.78816747856495017</v>
      </c>
      <c r="Z217" s="92">
        <f>AVERAGE('1. Data'!E:E,$F$2:F216)</f>
        <v>1.5959739155089312</v>
      </c>
      <c r="AA217" s="92">
        <f>IF(ISERROR(AVERAGE('1. Data'!F:F,$G$2:G216)),0,AVERAGE('1. Data'!F:F,$G$2:G216))</f>
        <v>1.2370286362347604</v>
      </c>
      <c r="AB217" s="48">
        <f t="shared" si="57"/>
        <v>1.0704166431861823</v>
      </c>
      <c r="AC217" s="48">
        <f t="shared" si="58"/>
        <v>1.9337509198161573</v>
      </c>
      <c r="AD217" s="48">
        <f t="shared" si="59"/>
        <v>0.34286563502467654</v>
      </c>
      <c r="AE217" s="48">
        <f t="shared" si="59"/>
        <v>0.367009082107013</v>
      </c>
      <c r="AF217" s="48">
        <f t="shared" si="59"/>
        <v>0.1964263148439154</v>
      </c>
      <c r="AG217" s="48">
        <f t="shared" si="59"/>
        <v>7.0085998856218704E-2</v>
      </c>
      <c r="AH217" s="48">
        <f t="shared" si="59"/>
        <v>1.8755304907506057E-2</v>
      </c>
      <c r="AI217" s="48">
        <f t="shared" si="59"/>
        <v>4.015198104205195E-3</v>
      </c>
      <c r="AJ217" s="48">
        <f t="shared" si="59"/>
        <v>7.1632247940514094E-4</v>
      </c>
      <c r="AK217" s="48">
        <f t="shared" si="59"/>
        <v>1.0953764340623651E-4</v>
      </c>
      <c r="AL217" s="48">
        <f t="shared" si="59"/>
        <v>1.4656364569678535E-5</v>
      </c>
      <c r="AM217" s="48">
        <f t="shared" si="59"/>
        <v>1.7431573959986904E-6</v>
      </c>
      <c r="AN217" s="48">
        <f t="shared" si="59"/>
        <v>1.8659046883700827E-7</v>
      </c>
      <c r="AO217" s="48">
        <f t="shared" si="47"/>
        <v>0.14460477902818589</v>
      </c>
      <c r="AP217" s="48">
        <f t="shared" si="49"/>
        <v>0.27962962445556661</v>
      </c>
      <c r="AQ217" s="48">
        <f t="shared" si="49"/>
        <v>0.27036702174939936</v>
      </c>
      <c r="AR217" s="48">
        <f t="shared" si="49"/>
        <v>0.17427415899861864</v>
      </c>
      <c r="AS217" s="48">
        <f t="shared" si="49"/>
        <v>8.4250703815941533E-2</v>
      </c>
      <c r="AT217" s="48">
        <f t="shared" si="49"/>
        <v>3.2583975199847119E-2</v>
      </c>
      <c r="AU217" s="48">
        <f t="shared" si="49"/>
        <v>1.0501548668995192E-2</v>
      </c>
      <c r="AV217" s="48">
        <f t="shared" si="49"/>
        <v>2.9010541997376597E-3</v>
      </c>
      <c r="AW217" s="48">
        <f t="shared" si="49"/>
        <v>7.012395283974034E-4</v>
      </c>
      <c r="AX217" s="48">
        <f t="shared" si="49"/>
        <v>1.5066917589443623E-4</v>
      </c>
      <c r="AY217" s="48">
        <f t="shared" si="49"/>
        <v>2.9135665747380839E-5</v>
      </c>
    </row>
    <row r="218" spans="1:51">
      <c r="A218" s="48">
        <v>217</v>
      </c>
      <c r="B218" s="48">
        <f t="shared" si="54"/>
        <v>93</v>
      </c>
      <c r="C218" s="93">
        <v>44624</v>
      </c>
      <c r="D218" t="s">
        <v>18</v>
      </c>
      <c r="E218" t="s">
        <v>28</v>
      </c>
      <c r="F218" s="48">
        <f>HLOOKUP(MAX($AD218:$AN218),$AD218:$AN$310,$B218,FALSE)</f>
        <v>0</v>
      </c>
      <c r="G218" s="48">
        <f>HLOOKUP(MAX($AN218:$AY218),$AN218:$AY$310,$B218,FALSE)</f>
        <v>0</v>
      </c>
      <c r="H218" s="48">
        <f t="shared" si="50"/>
        <v>1</v>
      </c>
      <c r="I218" s="48">
        <f t="shared" si="51"/>
        <v>1</v>
      </c>
      <c r="J218" s="48">
        <f>COUNTIF('1. Data'!C:C,$D218)</f>
        <v>17</v>
      </c>
      <c r="K218" s="48">
        <f>COUNTIF($D$2:D217,$D217)</f>
        <v>12</v>
      </c>
      <c r="L218" s="48">
        <f>SUMIF('1. Data'!C:C,D218,'1. Data'!E:E)</f>
        <v>16</v>
      </c>
      <c r="M218" s="48">
        <f>SUMIF($D$2:D217,$D218,$F$2:F217)</f>
        <v>1</v>
      </c>
      <c r="N218" s="48">
        <f t="shared" si="52"/>
        <v>0.36734243890488144</v>
      </c>
      <c r="O218" s="48">
        <f>SUMIF('1. Data'!C:C,$D218,'1. Data'!F:F)</f>
        <v>26</v>
      </c>
      <c r="P218" s="48">
        <f>SUMIF($D$2:D217,$D218,$G$2:G217)</f>
        <v>9</v>
      </c>
      <c r="Q218" s="48">
        <f t="shared" si="53"/>
        <v>0.97569455418944961</v>
      </c>
      <c r="R218" s="48">
        <f>COUNTIF('1. Data'!D:D,$E218)</f>
        <v>136</v>
      </c>
      <c r="S218" s="48">
        <f>COUNTIF($E$2:E217,$E217)</f>
        <v>12</v>
      </c>
      <c r="T218" s="48">
        <f>SUMIF('1. Data'!D:D,E218,'1. Data'!F:F)</f>
        <v>138</v>
      </c>
      <c r="U218" s="48">
        <f>SUMIF($E$2:E217,$E218,$G$2:G217)</f>
        <v>6</v>
      </c>
      <c r="V218" s="48">
        <f t="shared" si="55"/>
        <v>0.78658310005697718</v>
      </c>
      <c r="W218" s="48">
        <f>SUMIF('1. Data'!D:D,$E218,'1. Data'!E:E)</f>
        <v>217</v>
      </c>
      <c r="X218" s="48">
        <f>SUMIF($E$2:E217,E218,$F$2:F217)</f>
        <v>11</v>
      </c>
      <c r="Y218" s="48">
        <f t="shared" si="56"/>
        <v>0.96536892131918783</v>
      </c>
      <c r="Z218" s="92">
        <f>AVERAGE('1. Data'!E:E,$F$2:F217)</f>
        <v>1.5958049886621315</v>
      </c>
      <c r="AA218" s="92">
        <f>IF(ISERROR(AVERAGE('1. Data'!F:F,$G$2:G217)),0,AVERAGE('1. Data'!F:F,$G$2:G217))</f>
        <v>1.2369614512471656</v>
      </c>
      <c r="AB218" s="48">
        <f t="shared" si="57"/>
        <v>0.56590591939400658</v>
      </c>
      <c r="AC218" s="48">
        <f t="shared" si="58"/>
        <v>0.94932443110324838</v>
      </c>
      <c r="AD218" s="48">
        <f t="shared" si="59"/>
        <v>0.56784549143113083</v>
      </c>
      <c r="AE218" s="48">
        <f t="shared" si="59"/>
        <v>0.32134712490207556</v>
      </c>
      <c r="AF218" s="48">
        <f t="shared" si="59"/>
        <v>9.0926120081164852E-2</v>
      </c>
      <c r="AG218" s="48">
        <f t="shared" si="59"/>
        <v>1.7151876527153817E-2</v>
      </c>
      <c r="AH218" s="48">
        <f t="shared" si="59"/>
        <v>2.426587113857865E-3</v>
      </c>
      <c r="AI218" s="48">
        <f t="shared" si="59"/>
        <v>2.7464400233147691E-4</v>
      </c>
      <c r="AJ218" s="48">
        <f t="shared" si="59"/>
        <v>2.5903777774240672E-5</v>
      </c>
      <c r="AK218" s="48">
        <f t="shared" si="59"/>
        <v>2.0941573110156752E-6</v>
      </c>
      <c r="AL218" s="48">
        <f t="shared" si="59"/>
        <v>1.4813700230575023E-7</v>
      </c>
      <c r="AM218" s="48">
        <f t="shared" si="59"/>
        <v>9.3146229429008605E-9</v>
      </c>
      <c r="AN218" s="48">
        <f t="shared" si="59"/>
        <v>5.2712002603108151E-10</v>
      </c>
      <c r="AO218" s="48">
        <f t="shared" si="47"/>
        <v>0.38700238193393455</v>
      </c>
      <c r="AP218" s="48">
        <f t="shared" si="49"/>
        <v>0.36739081606503449</v>
      </c>
      <c r="AQ218" s="48">
        <f t="shared" si="49"/>
        <v>0.1743865387267485</v>
      </c>
      <c r="AR218" s="48">
        <f t="shared" si="49"/>
        <v>5.5183133889611713E-2</v>
      </c>
      <c r="AS218" s="48">
        <f t="shared" ref="AP218:AY243" si="60">_xlfn.POISSON.DIST(AS$1,$AC218,FALSE)</f>
        <v>1.3096674296562503E-2</v>
      </c>
      <c r="AT218" s="48">
        <f t="shared" si="60"/>
        <v>2.486598575185748E-3</v>
      </c>
      <c r="AU218" s="48">
        <f t="shared" si="60"/>
        <v>3.9343146296172611E-4</v>
      </c>
      <c r="AV218" s="48">
        <f t="shared" si="60"/>
        <v>5.3356299964894282E-5</v>
      </c>
      <c r="AW218" s="48">
        <f t="shared" si="60"/>
        <v>6.3315548887434191E-6</v>
      </c>
      <c r="AX218" s="48">
        <f t="shared" si="60"/>
        <v>6.6785552697281599E-7</v>
      </c>
      <c r="AY218" s="48">
        <f t="shared" si="60"/>
        <v>6.3401156820262798E-8</v>
      </c>
    </row>
    <row r="219" spans="1:51">
      <c r="A219" s="48">
        <v>218</v>
      </c>
      <c r="B219" s="48">
        <f t="shared" si="54"/>
        <v>92</v>
      </c>
      <c r="C219" s="93">
        <v>44625</v>
      </c>
      <c r="D219" t="s">
        <v>6</v>
      </c>
      <c r="E219" t="s">
        <v>12</v>
      </c>
      <c r="F219" s="48">
        <f>HLOOKUP(MAX($AD219:$AN219),$AD219:$AN$310,$B219,FALSE)</f>
        <v>2</v>
      </c>
      <c r="G219" s="48">
        <f>HLOOKUP(MAX($AN219:$AY219),$AN219:$AY$310,$B219,FALSE)</f>
        <v>0</v>
      </c>
      <c r="H219" s="48">
        <f t="shared" si="50"/>
        <v>3</v>
      </c>
      <c r="I219" s="48">
        <f t="shared" si="51"/>
        <v>0</v>
      </c>
      <c r="J219" s="48">
        <f>COUNTIF('1. Data'!C:C,$D219)</f>
        <v>183</v>
      </c>
      <c r="K219" s="48">
        <f>COUNTIF($D$2:D218,$D218)</f>
        <v>13</v>
      </c>
      <c r="L219" s="48">
        <f>SUMIF('1. Data'!C:C,D219,'1. Data'!E:E)</f>
        <v>528</v>
      </c>
      <c r="M219" s="48">
        <f>SUMIF($D$2:D218,$D219,$F$2:F218)</f>
        <v>27</v>
      </c>
      <c r="N219" s="48">
        <f t="shared" si="52"/>
        <v>1.7749256896364232</v>
      </c>
      <c r="O219" s="48">
        <f>SUMIF('1. Data'!C:C,$D219,'1. Data'!F:F)</f>
        <v>132</v>
      </c>
      <c r="P219" s="48">
        <f>SUMIF($D$2:D218,$D219,$G$2:G218)</f>
        <v>0</v>
      </c>
      <c r="Q219" s="48">
        <f t="shared" si="53"/>
        <v>0.54460895265530596</v>
      </c>
      <c r="R219" s="48">
        <f>COUNTIF('1. Data'!D:D,$E219)</f>
        <v>184</v>
      </c>
      <c r="S219" s="48">
        <f>COUNTIF($E$2:E218,$E218)</f>
        <v>13</v>
      </c>
      <c r="T219" s="48">
        <f>SUMIF('1. Data'!D:D,E219,'1. Data'!F:F)</f>
        <v>300</v>
      </c>
      <c r="U219" s="48">
        <f>SUMIF($E$2:E218,$E219,$G$2:G218)</f>
        <v>11</v>
      </c>
      <c r="V219" s="48">
        <f t="shared" si="55"/>
        <v>1.2766183401806195</v>
      </c>
      <c r="W219" s="48">
        <f>SUMIF('1. Data'!D:D,$E219,'1. Data'!E:E)</f>
        <v>245</v>
      </c>
      <c r="X219" s="48">
        <f>SUMIF($E$2:E218,E219,$F$2:F218)</f>
        <v>9</v>
      </c>
      <c r="Y219" s="48">
        <f t="shared" si="56"/>
        <v>0.80818494107888317</v>
      </c>
      <c r="Z219" s="92">
        <f>AVERAGE('1. Data'!E:E,$F$2:F218)</f>
        <v>1.5953527911589684</v>
      </c>
      <c r="AA219" s="92">
        <f>IF(ISERROR(AVERAGE('1. Data'!F:F,$G$2:G218)),0,AVERAGE('1. Data'!F:F,$G$2:G218))</f>
        <v>1.2366109379427599</v>
      </c>
      <c r="AB219" s="48">
        <f t="shared" si="57"/>
        <v>2.2884828688713275</v>
      </c>
      <c r="AC219" s="48">
        <f t="shared" si="58"/>
        <v>0.85976337195837638</v>
      </c>
      <c r="AD219" s="48">
        <f t="shared" si="59"/>
        <v>0.10142021295625363</v>
      </c>
      <c r="AE219" s="48">
        <f t="shared" si="59"/>
        <v>0.23209841990766825</v>
      </c>
      <c r="AF219" s="48">
        <f t="shared" si="59"/>
        <v>0.2655766289254014</v>
      </c>
      <c r="AG219" s="48">
        <f t="shared" si="59"/>
        <v>0.20258918855612615</v>
      </c>
      <c r="AH219" s="48">
        <f t="shared" si="59"/>
        <v>0.1159054718573095</v>
      </c>
      <c r="AI219" s="48">
        <f t="shared" si="59"/>
        <v>5.3049537350780086E-2</v>
      </c>
      <c r="AJ219" s="48">
        <f t="shared" si="59"/>
        <v>2.0233826238134994E-2</v>
      </c>
      <c r="AK219" s="48">
        <f t="shared" si="59"/>
        <v>6.6149663882415837E-3</v>
      </c>
      <c r="AL219" s="48">
        <f t="shared" si="59"/>
        <v>1.8922796572063141E-3</v>
      </c>
      <c r="AM219" s="48">
        <f t="shared" si="59"/>
        <v>4.811610642922618E-4</v>
      </c>
      <c r="AN219" s="48">
        <f t="shared" si="59"/>
        <v>1.1011288528007366E-4</v>
      </c>
      <c r="AO219" s="48">
        <f t="shared" si="47"/>
        <v>0.42326222618053283</v>
      </c>
      <c r="AP219" s="48">
        <f t="shared" si="60"/>
        <v>0.36390535880358388</v>
      </c>
      <c r="AQ219" s="48">
        <f t="shared" si="60"/>
        <v>0.15643624917934604</v>
      </c>
      <c r="AR219" s="48">
        <f t="shared" si="60"/>
        <v>4.4832719030318449E-2</v>
      </c>
      <c r="AS219" s="48">
        <f t="shared" si="60"/>
        <v>9.6363824218922631E-3</v>
      </c>
      <c r="AT219" s="48">
        <f t="shared" si="60"/>
        <v>1.6570017289053041E-3</v>
      </c>
      <c r="AU219" s="48">
        <f t="shared" si="60"/>
        <v>2.3743823229741386E-4</v>
      </c>
      <c r="AV219" s="48">
        <f t="shared" si="60"/>
        <v>2.9162956461694446E-5</v>
      </c>
      <c r="AW219" s="48">
        <f t="shared" si="60"/>
        <v>3.1341552229727055E-6</v>
      </c>
      <c r="AX219" s="48">
        <f t="shared" si="60"/>
        <v>2.9940354030488599E-7</v>
      </c>
      <c r="AY219" s="48">
        <f t="shared" si="60"/>
        <v>2.574161973888041E-8</v>
      </c>
    </row>
    <row r="220" spans="1:51">
      <c r="A220" s="48">
        <v>219</v>
      </c>
      <c r="B220" s="48">
        <f t="shared" si="54"/>
        <v>91</v>
      </c>
      <c r="C220" s="93">
        <v>44625</v>
      </c>
      <c r="D220" t="s">
        <v>35</v>
      </c>
      <c r="E220" t="s">
        <v>26</v>
      </c>
      <c r="F220" s="48">
        <f>HLOOKUP(MAX($AD220:$AN220),$AD220:$AN$310,$B220,FALSE)</f>
        <v>2</v>
      </c>
      <c r="G220" s="48">
        <f>HLOOKUP(MAX($AN220:$AY220),$AN220:$AY$310,$B220,FALSE)</f>
        <v>0</v>
      </c>
      <c r="H220" s="48">
        <f t="shared" si="50"/>
        <v>3</v>
      </c>
      <c r="I220" s="48">
        <f t="shared" si="51"/>
        <v>0</v>
      </c>
      <c r="J220" s="48">
        <f>COUNTIF('1. Data'!C:C,$D220)</f>
        <v>47</v>
      </c>
      <c r="K220" s="48">
        <f>COUNTIF($D$2:D219,$D219)</f>
        <v>13</v>
      </c>
      <c r="L220" s="48">
        <f>SUMIF('1. Data'!C:C,D220,'1. Data'!E:E)</f>
        <v>94</v>
      </c>
      <c r="M220" s="48">
        <f>SUMIF($D$2:D219,$D220,$F$2:F219)</f>
        <v>13</v>
      </c>
      <c r="N220" s="48">
        <f t="shared" si="52"/>
        <v>1.1177497632575759</v>
      </c>
      <c r="O220" s="48">
        <f>SUMIF('1. Data'!C:C,$D220,'1. Data'!F:F)</f>
        <v>49</v>
      </c>
      <c r="P220" s="48">
        <f>SUMIF($D$2:D219,$D220,$G$2:G219)</f>
        <v>4</v>
      </c>
      <c r="Q220" s="48">
        <f t="shared" si="53"/>
        <v>0.71452031775129854</v>
      </c>
      <c r="R220" s="48">
        <f>COUNTIF('1. Data'!D:D,$E220)</f>
        <v>152</v>
      </c>
      <c r="S220" s="48">
        <f>COUNTIF($E$2:E219,$E219)</f>
        <v>13</v>
      </c>
      <c r="T220" s="48">
        <f>SUMIF('1. Data'!D:D,E220,'1. Data'!F:F)</f>
        <v>159</v>
      </c>
      <c r="U220" s="48">
        <f>SUMIF($E$2:E219,$E220,$G$2:G219)</f>
        <v>7</v>
      </c>
      <c r="V220" s="48">
        <f t="shared" si="55"/>
        <v>0.81379329500319419</v>
      </c>
      <c r="W220" s="48">
        <f>SUMIF('1. Data'!D:D,$E220,'1. Data'!E:E)</f>
        <v>285</v>
      </c>
      <c r="X220" s="48">
        <f>SUMIF($E$2:E219,E220,$F$2:F219)</f>
        <v>15</v>
      </c>
      <c r="Y220" s="48">
        <f t="shared" si="56"/>
        <v>1.1395919421487604</v>
      </c>
      <c r="Z220" s="92">
        <f>AVERAGE('1. Data'!E:E,$F$2:F219)</f>
        <v>1.5954674220963172</v>
      </c>
      <c r="AA220" s="92">
        <f>IF(ISERROR(AVERAGE('1. Data'!F:F,$G$2:G219)),0,AVERAGE('1. Data'!F:F,$G$2:G219))</f>
        <v>1.2362606232294617</v>
      </c>
      <c r="AB220" s="48">
        <f t="shared" si="57"/>
        <v>2.0322722968319562</v>
      </c>
      <c r="AC220" s="48">
        <f t="shared" si="58"/>
        <v>0.71885074391948822</v>
      </c>
      <c r="AD220" s="48">
        <f t="shared" si="59"/>
        <v>0.1310374266676996</v>
      </c>
      <c r="AE220" s="48">
        <f t="shared" si="59"/>
        <v>0.26630373206491487</v>
      </c>
      <c r="AF220" s="48">
        <f t="shared" si="59"/>
        <v>0.27060084860924333</v>
      </c>
      <c r="AG220" s="48">
        <f t="shared" si="59"/>
        <v>0.18331153604259445</v>
      </c>
      <c r="AH220" s="48">
        <f t="shared" si="59"/>
        <v>9.3134739097269367E-2</v>
      </c>
      <c r="AI220" s="48">
        <f t="shared" si="59"/>
        <v>3.7855030028010522E-2</v>
      </c>
      <c r="AJ220" s="48">
        <f t="shared" si="59"/>
        <v>1.2821954803611257E-2</v>
      </c>
      <c r="AK220" s="48">
        <f t="shared" si="59"/>
        <v>3.722529076944368E-3</v>
      </c>
      <c r="AL220" s="48">
        <f t="shared" si="59"/>
        <v>9.456490896531855E-4</v>
      </c>
      <c r="AM220" s="48">
        <f t="shared" si="59"/>
        <v>2.1353516082516983E-4</v>
      </c>
      <c r="AN220" s="48">
        <f t="shared" si="59"/>
        <v>4.3396159174454849E-5</v>
      </c>
      <c r="AO220" s="48">
        <f t="shared" si="47"/>
        <v>0.48731198052165792</v>
      </c>
      <c r="AP220" s="48">
        <f t="shared" si="60"/>
        <v>0.35030457971887297</v>
      </c>
      <c r="AQ220" s="48">
        <f t="shared" si="60"/>
        <v>0.12590835386465773</v>
      </c>
      <c r="AR220" s="48">
        <f t="shared" si="60"/>
        <v>3.0169771280429133E-2</v>
      </c>
      <c r="AS220" s="48">
        <f t="shared" si="60"/>
        <v>5.4218906322043214E-3</v>
      </c>
      <c r="AT220" s="48">
        <f t="shared" si="60"/>
        <v>7.7950602288203656E-4</v>
      </c>
      <c r="AU220" s="48">
        <f t="shared" si="60"/>
        <v>9.3391414073078886E-5</v>
      </c>
      <c r="AV220" s="48">
        <f t="shared" si="60"/>
        <v>9.5906410688751202E-6</v>
      </c>
      <c r="AW220" s="48">
        <f t="shared" si="60"/>
        <v>8.6177993337820614E-7</v>
      </c>
      <c r="AX220" s="48">
        <f t="shared" si="60"/>
        <v>6.8832349578201219E-8</v>
      </c>
      <c r="AY220" s="48">
        <f t="shared" si="60"/>
        <v>4.9480185700016185E-9</v>
      </c>
    </row>
    <row r="221" spans="1:51">
      <c r="A221" s="48">
        <v>220</v>
      </c>
      <c r="B221" s="48">
        <f t="shared" si="54"/>
        <v>90</v>
      </c>
      <c r="C221" s="93">
        <v>44625</v>
      </c>
      <c r="D221" t="s">
        <v>10</v>
      </c>
      <c r="E221" t="s">
        <v>42</v>
      </c>
      <c r="F221" s="48">
        <f>HLOOKUP(MAX($AD221:$AN221),$AD221:$AN$310,$B221,FALSE)</f>
        <v>0</v>
      </c>
      <c r="G221" s="48">
        <f>HLOOKUP(MAX($AN221:$AY221),$AN221:$AY$310,$B221,FALSE)</f>
        <v>0</v>
      </c>
      <c r="H221" s="48">
        <f t="shared" si="50"/>
        <v>1</v>
      </c>
      <c r="I221" s="48">
        <f t="shared" si="51"/>
        <v>1</v>
      </c>
      <c r="J221" s="48">
        <f>COUNTIF('1. Data'!C:C,$D221)</f>
        <v>184</v>
      </c>
      <c r="K221" s="48">
        <f>COUNTIF($D$2:D220,$D220)</f>
        <v>13</v>
      </c>
      <c r="L221" s="48">
        <f>SUMIF('1. Data'!C:C,D221,'1. Data'!E:E)</f>
        <v>347</v>
      </c>
      <c r="M221" s="48">
        <f>SUMIF($D$2:D220,$D221,$F$2:F220)</f>
        <v>14</v>
      </c>
      <c r="N221" s="48">
        <f t="shared" si="52"/>
        <v>1.1484758058848652</v>
      </c>
      <c r="O221" s="48">
        <f>SUMIF('1. Data'!C:C,$D221,'1. Data'!F:F)</f>
        <v>250</v>
      </c>
      <c r="P221" s="48">
        <f>SUMIF($D$2:D220,$D221,$G$2:G220)</f>
        <v>10</v>
      </c>
      <c r="Q221" s="48">
        <f t="shared" si="53"/>
        <v>1.0678742084521722</v>
      </c>
      <c r="R221" s="48">
        <f>COUNTIF('1. Data'!D:D,$E221)</f>
        <v>0</v>
      </c>
      <c r="S221" s="48">
        <f>COUNTIF($E$2:E220,$E220)</f>
        <v>13</v>
      </c>
      <c r="T221" s="48">
        <f>SUMIF('1. Data'!D:D,E221,'1. Data'!F:F)</f>
        <v>0</v>
      </c>
      <c r="U221" s="48">
        <f>SUMIF($E$2:E220,$E221,$G$2:G220)</f>
        <v>0</v>
      </c>
      <c r="V221" s="48">
        <f t="shared" si="55"/>
        <v>0</v>
      </c>
      <c r="W221" s="48">
        <f>SUMIF('1. Data'!D:D,$E221,'1. Data'!E:E)</f>
        <v>0</v>
      </c>
      <c r="X221" s="48">
        <f>SUMIF($E$2:E220,E221,$F$2:F220)</f>
        <v>0</v>
      </c>
      <c r="Y221" s="48">
        <f t="shared" si="56"/>
        <v>0</v>
      </c>
      <c r="Z221" s="92">
        <f>AVERAGE('1. Data'!E:E,$F$2:F220)</f>
        <v>1.5955819881053526</v>
      </c>
      <c r="AA221" s="92">
        <f>IF(ISERROR(AVERAGE('1. Data'!F:F,$G$2:G220)),0,AVERAGE('1. Data'!F:F,$G$2:G220))</f>
        <v>1.2359105069385443</v>
      </c>
      <c r="AB221" s="48">
        <f t="shared" si="57"/>
        <v>0</v>
      </c>
      <c r="AC221" s="48">
        <f t="shared" si="58"/>
        <v>0</v>
      </c>
      <c r="AD221" s="48">
        <f t="shared" si="59"/>
        <v>1</v>
      </c>
      <c r="AE221" s="48">
        <f t="shared" si="59"/>
        <v>0</v>
      </c>
      <c r="AF221" s="48">
        <f t="shared" si="59"/>
        <v>0</v>
      </c>
      <c r="AG221" s="48">
        <f t="shared" si="59"/>
        <v>0</v>
      </c>
      <c r="AH221" s="48">
        <f t="shared" si="59"/>
        <v>0</v>
      </c>
      <c r="AI221" s="48">
        <f t="shared" si="59"/>
        <v>0</v>
      </c>
      <c r="AJ221" s="48">
        <f t="shared" si="59"/>
        <v>0</v>
      </c>
      <c r="AK221" s="48">
        <f t="shared" si="59"/>
        <v>0</v>
      </c>
      <c r="AL221" s="48">
        <f t="shared" si="59"/>
        <v>0</v>
      </c>
      <c r="AM221" s="48">
        <f t="shared" si="59"/>
        <v>0</v>
      </c>
      <c r="AN221" s="48">
        <f t="shared" si="59"/>
        <v>0</v>
      </c>
      <c r="AO221" s="48">
        <f t="shared" si="47"/>
        <v>1</v>
      </c>
      <c r="AP221" s="48">
        <f t="shared" si="60"/>
        <v>0</v>
      </c>
      <c r="AQ221" s="48">
        <f t="shared" si="60"/>
        <v>0</v>
      </c>
      <c r="AR221" s="48">
        <f t="shared" si="60"/>
        <v>0</v>
      </c>
      <c r="AS221" s="48">
        <f t="shared" si="60"/>
        <v>0</v>
      </c>
      <c r="AT221" s="48">
        <f t="shared" si="60"/>
        <v>0</v>
      </c>
      <c r="AU221" s="48">
        <f t="shared" si="60"/>
        <v>0</v>
      </c>
      <c r="AV221" s="48">
        <f t="shared" si="60"/>
        <v>0</v>
      </c>
      <c r="AW221" s="48">
        <f t="shared" si="60"/>
        <v>0</v>
      </c>
      <c r="AX221" s="48">
        <f t="shared" si="60"/>
        <v>0</v>
      </c>
      <c r="AY221" s="48">
        <f t="shared" si="60"/>
        <v>0</v>
      </c>
    </row>
    <row r="222" spans="1:51">
      <c r="A222" s="48">
        <v>221</v>
      </c>
      <c r="B222" s="48">
        <f t="shared" si="54"/>
        <v>89</v>
      </c>
      <c r="C222" s="93">
        <v>44625</v>
      </c>
      <c r="D222" t="s">
        <v>21</v>
      </c>
      <c r="E222" t="s">
        <v>20</v>
      </c>
      <c r="F222" s="48">
        <f>HLOOKUP(MAX($AD222:$AN222),$AD222:$AN$310,$B222,FALSE)</f>
        <v>1</v>
      </c>
      <c r="G222" s="48">
        <f>HLOOKUP(MAX($AN222:$AY222),$AN222:$AY$310,$B222,FALSE)</f>
        <v>1</v>
      </c>
      <c r="H222" s="48">
        <f t="shared" si="50"/>
        <v>1</v>
      </c>
      <c r="I222" s="48">
        <f t="shared" si="51"/>
        <v>1</v>
      </c>
      <c r="J222" s="48">
        <f>COUNTIF('1. Data'!C:C,$D222)</f>
        <v>150</v>
      </c>
      <c r="K222" s="48">
        <f>COUNTIF($D$2:D221,$D221)</f>
        <v>13</v>
      </c>
      <c r="L222" s="48">
        <f>SUMIF('1. Data'!C:C,D222,'1. Data'!E:E)</f>
        <v>192</v>
      </c>
      <c r="M222" s="48">
        <f>SUMIF($D$2:D221,$D222,$F$2:F221)</f>
        <v>9</v>
      </c>
      <c r="N222" s="48">
        <f t="shared" si="52"/>
        <v>0.77305840307859164</v>
      </c>
      <c r="O222" s="48">
        <f>SUMIF('1. Data'!C:C,$D222,'1. Data'!F:F)</f>
        <v>200</v>
      </c>
      <c r="P222" s="48">
        <f>SUMIF($D$2:D221,$D222,$G$2:G221)</f>
        <v>10</v>
      </c>
      <c r="Q222" s="48">
        <f t="shared" si="53"/>
        <v>1.0427198551449954</v>
      </c>
      <c r="R222" s="48">
        <f>COUNTIF('1. Data'!D:D,$E222)</f>
        <v>166</v>
      </c>
      <c r="S222" s="48">
        <f>COUNTIF($E$2:E221,$E221)</f>
        <v>13</v>
      </c>
      <c r="T222" s="48">
        <f>SUMIF('1. Data'!D:D,E222,'1. Data'!F:F)</f>
        <v>175</v>
      </c>
      <c r="U222" s="48">
        <f>SUMIF($E$2:E221,$E222,$G$2:G221)</f>
        <v>9</v>
      </c>
      <c r="V222" s="48">
        <f t="shared" si="55"/>
        <v>0.83195674103508133</v>
      </c>
      <c r="W222" s="48">
        <f>SUMIF('1. Data'!D:D,$E222,'1. Data'!E:E)</f>
        <v>274</v>
      </c>
      <c r="X222" s="48">
        <f>SUMIF($E$2:E221,E222,$F$2:F221)</f>
        <v>12</v>
      </c>
      <c r="Y222" s="48">
        <f t="shared" si="56"/>
        <v>1.0016519812868003</v>
      </c>
      <c r="Z222" s="92">
        <f>AVERAGE('1. Data'!E:E,$F$2:F221)</f>
        <v>1.5951302378255945</v>
      </c>
      <c r="AA222" s="92">
        <f>IF(ISERROR(AVERAGE('1. Data'!F:F,$G$2:G221)),0,AVERAGE('1. Data'!F:F,$G$2:G221))</f>
        <v>1.2355605889014722</v>
      </c>
      <c r="AB222" s="48">
        <f t="shared" si="57"/>
        <v>1.235165940114398</v>
      </c>
      <c r="AC222" s="48">
        <f t="shared" si="58"/>
        <v>1.0718461080820065</v>
      </c>
      <c r="AD222" s="48">
        <f t="shared" si="59"/>
        <v>0.2907865052181226</v>
      </c>
      <c r="AE222" s="48">
        <f t="shared" si="59"/>
        <v>0.35916958709032265</v>
      </c>
      <c r="AF222" s="48">
        <f t="shared" si="59"/>
        <v>0.2218170203494593</v>
      </c>
      <c r="AG222" s="48">
        <f t="shared" si="59"/>
        <v>9.1326942824438151E-2</v>
      </c>
      <c r="AH222" s="48">
        <f t="shared" si="59"/>
        <v>2.8200982297880258E-2</v>
      </c>
      <c r="AI222" s="48">
        <f t="shared" si="59"/>
        <v>6.9665785624221507E-3</v>
      </c>
      <c r="AJ222" s="48">
        <f t="shared" si="59"/>
        <v>1.4341467599058265E-3</v>
      </c>
      <c r="AK222" s="48">
        <f t="shared" si="59"/>
        <v>2.5305846156587142E-4</v>
      </c>
      <c r="AL222" s="48">
        <f t="shared" si="59"/>
        <v>3.9071149072989127E-5</v>
      </c>
      <c r="AM222" s="48">
        <f t="shared" si="59"/>
        <v>5.3621502862320281E-6</v>
      </c>
      <c r="AN222" s="48">
        <f t="shared" si="59"/>
        <v>6.6231453993284766E-7</v>
      </c>
      <c r="AO222" s="48">
        <f t="shared" si="47"/>
        <v>0.34237587076922693</v>
      </c>
      <c r="AP222" s="48">
        <f t="shared" si="60"/>
        <v>0.36697424458518391</v>
      </c>
      <c r="AQ222" s="48">
        <f t="shared" si="60"/>
        <v>0.19666995791248187</v>
      </c>
      <c r="AR222" s="48">
        <f t="shared" si="60"/>
        <v>7.0266642988381908E-2</v>
      </c>
      <c r="AS222" s="48">
        <f t="shared" si="60"/>
        <v>1.8828756953771241E-2</v>
      </c>
      <c r="AT222" s="48">
        <f t="shared" si="60"/>
        <v>4.0363059721843448E-3</v>
      </c>
      <c r="AU222" s="48">
        <f t="shared" si="60"/>
        <v>7.2104980788565798E-4</v>
      </c>
      <c r="AV222" s="48">
        <f t="shared" si="60"/>
        <v>1.1040777575936032E-4</v>
      </c>
      <c r="AW222" s="48">
        <f t="shared" si="60"/>
        <v>1.4792518093707601E-5</v>
      </c>
      <c r="AX222" s="48">
        <f t="shared" si="60"/>
        <v>1.7617003274970195E-6</v>
      </c>
      <c r="AY222" s="48">
        <f t="shared" si="60"/>
        <v>1.8882716396344747E-7</v>
      </c>
    </row>
    <row r="223" spans="1:51">
      <c r="A223" s="48">
        <v>222</v>
      </c>
      <c r="B223" s="48">
        <f t="shared" si="54"/>
        <v>88</v>
      </c>
      <c r="C223" s="93">
        <v>44625</v>
      </c>
      <c r="D223" t="s">
        <v>15</v>
      </c>
      <c r="E223" t="s">
        <v>30</v>
      </c>
      <c r="F223" s="48">
        <f>HLOOKUP(MAX($AD223:$AN223),$AD223:$AN$310,$B223,FALSE)</f>
        <v>0</v>
      </c>
      <c r="G223" s="48">
        <f>HLOOKUP(MAX($AN223:$AY223),$AN223:$AY$310,$B223,FALSE)</f>
        <v>0</v>
      </c>
      <c r="H223" s="48">
        <f t="shared" si="50"/>
        <v>1</v>
      </c>
      <c r="I223" s="48">
        <f t="shared" si="51"/>
        <v>1</v>
      </c>
      <c r="J223" s="48">
        <f>COUNTIF('1. Data'!C:C,$D223)</f>
        <v>34</v>
      </c>
      <c r="K223" s="48">
        <f>COUNTIF($D$2:D222,$D222)</f>
        <v>13</v>
      </c>
      <c r="L223" s="48">
        <f>SUMIF('1. Data'!C:C,D223,'1. Data'!E:E)</f>
        <v>41</v>
      </c>
      <c r="M223" s="48">
        <f>SUMIF($D$2:D222,$D223,$F$2:F222)</f>
        <v>8</v>
      </c>
      <c r="N223" s="48">
        <f t="shared" si="52"/>
        <v>0.65365402405180395</v>
      </c>
      <c r="O223" s="48">
        <f>SUMIF('1. Data'!C:C,$D223,'1. Data'!F:F)</f>
        <v>63</v>
      </c>
      <c r="P223" s="48">
        <f>SUMIF($D$2:D222,$D223,$G$2:G222)</f>
        <v>13</v>
      </c>
      <c r="Q223" s="48">
        <f t="shared" si="53"/>
        <v>1.3088055372766931</v>
      </c>
      <c r="R223" s="48">
        <f>COUNTIF('1. Data'!D:D,$E223)</f>
        <v>17</v>
      </c>
      <c r="S223" s="48">
        <f>COUNTIF($E$2:E222,$E222)</f>
        <v>13</v>
      </c>
      <c r="T223" s="48">
        <f>SUMIF('1. Data'!D:D,E223,'1. Data'!F:F)</f>
        <v>16</v>
      </c>
      <c r="U223" s="48">
        <f>SUMIF($E$2:E222,$E223,$G$2:G222)</f>
        <v>0</v>
      </c>
      <c r="V223" s="48">
        <f t="shared" si="55"/>
        <v>0.43167621229476899</v>
      </c>
      <c r="W223" s="48">
        <f>SUMIF('1. Data'!D:D,$E223,'1. Data'!E:E)</f>
        <v>24</v>
      </c>
      <c r="X223" s="48">
        <f>SUMIF($E$2:E222,E223,$F$2:F222)</f>
        <v>11</v>
      </c>
      <c r="Y223" s="48">
        <f t="shared" si="56"/>
        <v>0.73146997929606627</v>
      </c>
      <c r="Z223" s="92">
        <f>AVERAGE('1. Data'!E:E,$F$2:F222)</f>
        <v>1.5949617888480045</v>
      </c>
      <c r="AA223" s="92">
        <f>IF(ISERROR(AVERAGE('1. Data'!F:F,$G$2:G222)),0,AVERAGE('1. Data'!F:F,$G$2:G222))</f>
        <v>1.2354939145202377</v>
      </c>
      <c r="AB223" s="48">
        <f t="shared" si="57"/>
        <v>0.76259636139377129</v>
      </c>
      <c r="AC223" s="48">
        <f t="shared" si="58"/>
        <v>0.69802961988090295</v>
      </c>
      <c r="AD223" s="48">
        <f t="shared" si="59"/>
        <v>0.46645377088165424</v>
      </c>
      <c r="AE223" s="48">
        <f t="shared" si="59"/>
        <v>0.35571594843275339</v>
      </c>
      <c r="AF223" s="48">
        <f t="shared" si="59"/>
        <v>0.13563384398227604</v>
      </c>
      <c r="AG223" s="48">
        <f t="shared" si="59"/>
        <v>3.4477958634244729E-2</v>
      </c>
      <c r="AH223" s="48">
        <f t="shared" si="59"/>
        <v>6.5731914506899965E-3</v>
      </c>
      <c r="AI223" s="48">
        <f t="shared" si="59"/>
        <v>1.0025383766081677E-3</v>
      </c>
      <c r="AJ223" s="48">
        <f t="shared" si="59"/>
        <v>1.2742201969316778E-4</v>
      </c>
      <c r="AK223" s="48">
        <f t="shared" si="59"/>
        <v>1.3881652654207911E-5</v>
      </c>
      <c r="AL223" s="48">
        <f t="shared" si="59"/>
        <v>1.3232622255288878E-6</v>
      </c>
      <c r="AM223" s="48">
        <f t="shared" si="59"/>
        <v>1.121238842620172E-7</v>
      </c>
      <c r="AN223" s="48">
        <f t="shared" si="59"/>
        <v>8.550526616355056E-9</v>
      </c>
      <c r="AO223" s="48">
        <f t="shared" si="47"/>
        <v>0.49756473020572645</v>
      </c>
      <c r="AP223" s="48">
        <f t="shared" si="60"/>
        <v>0.34731491949164722</v>
      </c>
      <c r="AQ223" s="48">
        <f t="shared" si="60"/>
        <v>0.12121805061586044</v>
      </c>
      <c r="AR223" s="48">
        <f t="shared" si="60"/>
        <v>2.8204596598031043E-2</v>
      </c>
      <c r="AS223" s="48">
        <f t="shared" si="60"/>
        <v>4.9219109605544535E-3</v>
      </c>
      <c r="AT223" s="48">
        <f t="shared" si="60"/>
        <v>6.8712792737669513E-4</v>
      </c>
      <c r="AU223" s="48">
        <f t="shared" si="60"/>
        <v>7.9939274326051168E-5</v>
      </c>
      <c r="AV223" s="48">
        <f t="shared" si="60"/>
        <v>7.9714258959098312E-6</v>
      </c>
      <c r="AW223" s="48">
        <f t="shared" si="60"/>
        <v>6.95536423503838E-7</v>
      </c>
      <c r="AX223" s="48">
        <f t="shared" si="60"/>
        <v>5.3945002812411923E-8</v>
      </c>
      <c r="AY223" s="48">
        <f t="shared" si="60"/>
        <v>3.7655209807622092E-9</v>
      </c>
    </row>
    <row r="224" spans="1:51">
      <c r="A224" s="48">
        <v>223</v>
      </c>
      <c r="B224" s="48">
        <f t="shared" si="54"/>
        <v>87</v>
      </c>
      <c r="C224" s="93">
        <v>44625</v>
      </c>
      <c r="D224" t="s">
        <v>23</v>
      </c>
      <c r="E224" t="s">
        <v>22</v>
      </c>
      <c r="F224" s="48">
        <f>HLOOKUP(MAX($AD224:$AN224),$AD224:$AN$310,$B224,FALSE)</f>
        <v>1</v>
      </c>
      <c r="G224" s="48">
        <f>HLOOKUP(MAX($AN224:$AY224),$AN224:$AY$310,$B224,FALSE)</f>
        <v>1</v>
      </c>
      <c r="H224" s="48">
        <f t="shared" si="50"/>
        <v>1</v>
      </c>
      <c r="I224" s="48">
        <f t="shared" si="51"/>
        <v>1</v>
      </c>
      <c r="J224" s="48">
        <f>COUNTIF('1. Data'!C:C,$D224)</f>
        <v>169</v>
      </c>
      <c r="K224" s="48">
        <f>COUNTIF($D$2:D223,$D223)</f>
        <v>13</v>
      </c>
      <c r="L224" s="48">
        <f>SUMIF('1. Data'!C:C,D224,'1. Data'!E:E)</f>
        <v>260</v>
      </c>
      <c r="M224" s="48">
        <f>SUMIF($D$2:D223,$D224,$F$2:F223)</f>
        <v>10</v>
      </c>
      <c r="N224" s="48">
        <f t="shared" si="52"/>
        <v>0.93038992950261812</v>
      </c>
      <c r="O224" s="48">
        <f>SUMIF('1. Data'!C:C,$D224,'1. Data'!F:F)</f>
        <v>232</v>
      </c>
      <c r="P224" s="48">
        <f>SUMIF($D$2:D223,$D224,$G$2:G223)</f>
        <v>9</v>
      </c>
      <c r="Q224" s="48">
        <f t="shared" si="53"/>
        <v>1.0720818700200143</v>
      </c>
      <c r="R224" s="48">
        <f>COUNTIF('1. Data'!D:D,$E224)</f>
        <v>186</v>
      </c>
      <c r="S224" s="48">
        <f>COUNTIF($E$2:E223,$E223)</f>
        <v>13</v>
      </c>
      <c r="T224" s="48">
        <f>SUMIF('1. Data'!D:D,E224,'1. Data'!F:F)</f>
        <v>222</v>
      </c>
      <c r="U224" s="48">
        <f>SUMIF($E$2:E223,$E224,$G$2:G223)</f>
        <v>8</v>
      </c>
      <c r="V224" s="48">
        <f t="shared" si="55"/>
        <v>0.93574401215700487</v>
      </c>
      <c r="W224" s="48">
        <f>SUMIF('1. Data'!D:D,$E224,'1. Data'!E:E)</f>
        <v>299</v>
      </c>
      <c r="X224" s="48">
        <f>SUMIF($E$2:E223,E224,$F$2:F223)</f>
        <v>12</v>
      </c>
      <c r="Y224" s="48">
        <f t="shared" si="56"/>
        <v>0.98012154829159115</v>
      </c>
      <c r="Z224" s="92">
        <f>AVERAGE('1. Data'!E:E,$F$2:F223)</f>
        <v>1.5945104697226937</v>
      </c>
      <c r="AA224" s="92">
        <f>IF(ISERROR(AVERAGE('1. Data'!F:F,$G$2:G223)),0,AVERAGE('1. Data'!F:F,$G$2:G223))</f>
        <v>1.2351443123938879</v>
      </c>
      <c r="AB224" s="48">
        <f t="shared" si="57"/>
        <v>1.4540264727402725</v>
      </c>
      <c r="AC224" s="48">
        <f t="shared" si="58"/>
        <v>1.2390895985155943</v>
      </c>
      <c r="AD224" s="48">
        <f t="shared" si="59"/>
        <v>0.23362769615695883</v>
      </c>
      <c r="AE224" s="48">
        <f t="shared" si="59"/>
        <v>0.33970085497753894</v>
      </c>
      <c r="AF224" s="48">
        <f t="shared" si="59"/>
        <v>0.24696701797492296</v>
      </c>
      <c r="AG224" s="48">
        <f t="shared" si="59"/>
        <v>0.11969886067642029</v>
      </c>
      <c r="AH224" s="48">
        <f t="shared" si="59"/>
        <v>4.3511328045091162E-2</v>
      </c>
      <c r="AI224" s="48">
        <f t="shared" si="59"/>
        <v>1.2653324568329755E-2</v>
      </c>
      <c r="AJ224" s="48">
        <f t="shared" si="59"/>
        <v>3.0663781484210587E-3</v>
      </c>
      <c r="AK224" s="48">
        <f t="shared" si="59"/>
        <v>6.3694214331950225E-4</v>
      </c>
      <c r="AL224" s="48">
        <f t="shared" si="59"/>
        <v>1.1576634224881084E-4</v>
      </c>
      <c r="AM224" s="48">
        <f t="shared" si="59"/>
        <v>1.87030362535646E-5</v>
      </c>
      <c r="AN224" s="48">
        <f t="shared" si="59"/>
        <v>2.7194709833303956E-6</v>
      </c>
      <c r="AO224" s="48">
        <f t="shared" si="47"/>
        <v>0.28964779372231314</v>
      </c>
      <c r="AP224" s="48">
        <f t="shared" si="60"/>
        <v>0.35889956843430865</v>
      </c>
      <c r="AQ224" s="48">
        <f t="shared" si="60"/>
        <v>0.22235436107934381</v>
      </c>
      <c r="AR224" s="48">
        <f t="shared" si="60"/>
        <v>9.1838991999331848E-2</v>
      </c>
      <c r="AS224" s="48">
        <f t="shared" si="60"/>
        <v>2.844918493113225E-2</v>
      </c>
      <c r="AT224" s="48">
        <f t="shared" si="60"/>
        <v>7.0502178268825088E-3</v>
      </c>
      <c r="AU224" s="48">
        <f t="shared" si="60"/>
        <v>1.4559752627598872E-3</v>
      </c>
      <c r="AV224" s="48">
        <f t="shared" si="60"/>
        <v>2.5772625768311275E-4</v>
      </c>
      <c r="AW224" s="48">
        <f t="shared" si="60"/>
        <v>3.9918240644936872E-5</v>
      </c>
      <c r="AX224" s="48">
        <f t="shared" si="60"/>
        <v>5.4958085304648434E-6</v>
      </c>
      <c r="AY224" s="48">
        <f t="shared" si="60"/>
        <v>6.8097991855322847E-7</v>
      </c>
    </row>
    <row r="225" spans="1:51">
      <c r="A225" s="48">
        <v>224</v>
      </c>
      <c r="B225" s="48">
        <f t="shared" si="54"/>
        <v>86</v>
      </c>
      <c r="C225" s="93">
        <v>44626</v>
      </c>
      <c r="D225" t="s">
        <v>11</v>
      </c>
      <c r="E225" t="s">
        <v>17</v>
      </c>
      <c r="F225" s="48">
        <f>HLOOKUP(MAX($AD225:$AN225),$AD225:$AN$310,$B225,FALSE)</f>
        <v>1</v>
      </c>
      <c r="G225" s="48">
        <f>HLOOKUP(MAX($AN225:$AY225),$AN225:$AY$310,$B225,FALSE)</f>
        <v>1</v>
      </c>
      <c r="H225" s="48">
        <f t="shared" si="50"/>
        <v>1</v>
      </c>
      <c r="I225" s="48">
        <f t="shared" si="51"/>
        <v>1</v>
      </c>
      <c r="J225" s="48">
        <f>COUNTIF('1. Data'!C:C,$D225)</f>
        <v>167</v>
      </c>
      <c r="K225" s="48">
        <f>COUNTIF($D$2:D224,$D224)</f>
        <v>13</v>
      </c>
      <c r="L225" s="48">
        <f>SUMIF('1. Data'!C:C,D225,'1. Data'!E:E)</f>
        <v>200</v>
      </c>
      <c r="M225" s="48">
        <f>SUMIF($D$2:D224,$D225,$F$2:F224)</f>
        <v>7</v>
      </c>
      <c r="N225" s="48">
        <f t="shared" si="52"/>
        <v>0.72130056777856633</v>
      </c>
      <c r="O225" s="48">
        <f>SUMIF('1. Data'!C:C,$D225,'1. Data'!F:F)</f>
        <v>226</v>
      </c>
      <c r="P225" s="48">
        <f>SUMIF($D$2:D224,$D225,$G$2:G224)</f>
        <v>10</v>
      </c>
      <c r="Q225" s="48">
        <f t="shared" si="53"/>
        <v>1.0615615615615617</v>
      </c>
      <c r="R225" s="48">
        <f>COUNTIF('1. Data'!D:D,$E225)</f>
        <v>186</v>
      </c>
      <c r="S225" s="48">
        <f>COUNTIF($E$2:E224,$E224)</f>
        <v>13</v>
      </c>
      <c r="T225" s="48">
        <f>SUMIF('1. Data'!D:D,E225,'1. Data'!F:F)</f>
        <v>276</v>
      </c>
      <c r="U225" s="48">
        <f>SUMIF($E$2:E224,$E225,$G$2:G224)</f>
        <v>11</v>
      </c>
      <c r="V225" s="48">
        <f t="shared" si="55"/>
        <v>1.1677086762258384</v>
      </c>
      <c r="W225" s="48">
        <f>SUMIF('1. Data'!D:D,$E225,'1. Data'!E:E)</f>
        <v>331</v>
      </c>
      <c r="X225" s="48">
        <f>SUMIF($E$2:E224,E225,$F$2:F224)</f>
        <v>13</v>
      </c>
      <c r="Y225" s="48">
        <f t="shared" si="56"/>
        <v>1.0842359419524878</v>
      </c>
      <c r="Z225" s="92">
        <f>AVERAGE('1. Data'!E:E,$F$2:F224)</f>
        <v>1.5943422913719942</v>
      </c>
      <c r="AA225" s="92">
        <f>IF(ISERROR(AVERAGE('1. Data'!F:F,$G$2:G224)),0,AVERAGE('1. Data'!F:F,$G$2:G224))</f>
        <v>1.235077793493635</v>
      </c>
      <c r="AB225" s="48">
        <f t="shared" si="57"/>
        <v>1.2468713332453609</v>
      </c>
      <c r="AC225" s="48">
        <f t="shared" si="58"/>
        <v>1.5309958199405436</v>
      </c>
      <c r="AD225" s="48">
        <f t="shared" si="59"/>
        <v>0.28740257859076579</v>
      </c>
      <c r="AE225" s="48">
        <f t="shared" si="59"/>
        <v>0.35835403634562274</v>
      </c>
      <c r="AF225" s="48">
        <f t="shared" si="59"/>
        <v>0.22341068753606169</v>
      </c>
      <c r="AG225" s="48">
        <f t="shared" si="59"/>
        <v>9.2854793943117298E-2</v>
      </c>
      <c r="AH225" s="48">
        <f t="shared" si="59"/>
        <v>2.894449518051951E-2</v>
      </c>
      <c r="AI225" s="48">
        <f t="shared" si="59"/>
        <v>7.2180122591696504E-3</v>
      </c>
      <c r="AJ225" s="48">
        <f t="shared" si="59"/>
        <v>1.4999887614953718E-3</v>
      </c>
      <c r="AK225" s="48">
        <f t="shared" si="59"/>
        <v>2.6718471241411279E-4</v>
      </c>
      <c r="AL225" s="48">
        <f t="shared" si="59"/>
        <v>4.1643119823820443E-5</v>
      </c>
      <c r="AM225" s="48">
        <f t="shared" si="59"/>
        <v>5.7692902594692566E-6</v>
      </c>
      <c r="AN225" s="48">
        <f t="shared" si="59"/>
        <v>7.1935626377039203E-7</v>
      </c>
      <c r="AO225" s="48">
        <f t="shared" si="47"/>
        <v>0.21632014410961858</v>
      </c>
      <c r="AP225" s="48">
        <f t="shared" si="60"/>
        <v>0.33118523640076203</v>
      </c>
      <c r="AQ225" s="48">
        <f t="shared" si="60"/>
        <v>0.25352160627779374</v>
      </c>
      <c r="AR225" s="48">
        <f t="shared" si="60"/>
        <v>0.1293801731586382</v>
      </c>
      <c r="AS225" s="48">
        <f t="shared" si="60"/>
        <v>4.9520126072264664E-2</v>
      </c>
      <c r="AT225" s="48">
        <f t="shared" si="60"/>
        <v>1.516302120391317E-2</v>
      </c>
      <c r="AU225" s="48">
        <f t="shared" si="60"/>
        <v>3.8690870134768184E-3</v>
      </c>
      <c r="AV225" s="48">
        <f t="shared" si="60"/>
        <v>8.4622229208846484E-4</v>
      </c>
      <c r="AW225" s="48">
        <f t="shared" si="60"/>
        <v>1.6194534899099307E-4</v>
      </c>
      <c r="AX225" s="48">
        <f t="shared" si="60"/>
        <v>2.7548628040446974E-5</v>
      </c>
      <c r="AY225" s="48">
        <f t="shared" si="60"/>
        <v>4.2176834375021197E-6</v>
      </c>
    </row>
    <row r="226" spans="1:51">
      <c r="A226" s="48">
        <v>225</v>
      </c>
      <c r="B226" s="48">
        <f t="shared" si="54"/>
        <v>85</v>
      </c>
      <c r="C226" s="93">
        <v>44636</v>
      </c>
      <c r="D226" t="s">
        <v>25</v>
      </c>
      <c r="E226" t="s">
        <v>13</v>
      </c>
      <c r="F226" s="48">
        <f>HLOOKUP(MAX($AD226:$AN226),$AD226:$AN$310,$B226,FALSE)</f>
        <v>1</v>
      </c>
      <c r="G226" s="48">
        <f>HLOOKUP(MAX($AN226:$AY226),$AN226:$AY$310,$B226,FALSE)</f>
        <v>1</v>
      </c>
      <c r="H226" s="48">
        <f t="shared" si="50"/>
        <v>1</v>
      </c>
      <c r="I226" s="48">
        <f t="shared" si="51"/>
        <v>1</v>
      </c>
      <c r="J226" s="48">
        <f>COUNTIF('1. Data'!C:C,$D226)</f>
        <v>170</v>
      </c>
      <c r="K226" s="48">
        <f>COUNTIF($D$2:D225,$D225)</f>
        <v>13</v>
      </c>
      <c r="L226" s="48">
        <f>SUMIF('1. Data'!C:C,D226,'1. Data'!E:E)</f>
        <v>254</v>
      </c>
      <c r="M226" s="48">
        <f>SUMIF($D$2:D225,$D226,$F$2:F225)</f>
        <v>11</v>
      </c>
      <c r="N226" s="48">
        <f t="shared" si="52"/>
        <v>0.9083621001365878</v>
      </c>
      <c r="O226" s="48">
        <f>SUMIF('1. Data'!C:C,$D226,'1. Data'!F:F)</f>
        <v>198</v>
      </c>
      <c r="P226" s="48">
        <f>SUMIF($D$2:D225,$D226,$G$2:G225)</f>
        <v>6</v>
      </c>
      <c r="Q226" s="48">
        <f t="shared" si="53"/>
        <v>0.90262662967787455</v>
      </c>
      <c r="R226" s="48">
        <f>COUNTIF('1. Data'!D:D,$E226)</f>
        <v>178</v>
      </c>
      <c r="S226" s="48">
        <f>COUNTIF($E$2:E225,$E225)</f>
        <v>13</v>
      </c>
      <c r="T226" s="48">
        <f>SUMIF('1. Data'!D:D,E226,'1. Data'!F:F)</f>
        <v>322</v>
      </c>
      <c r="U226" s="48">
        <f>SUMIF($E$2:E225,$E226,$G$2:G225)</f>
        <v>12</v>
      </c>
      <c r="V226" s="48">
        <f t="shared" si="55"/>
        <v>1.415931240611104</v>
      </c>
      <c r="W226" s="48">
        <f>SUMIF('1. Data'!D:D,$E226,'1. Data'!E:E)</f>
        <v>232</v>
      </c>
      <c r="X226" s="48">
        <f>SUMIF($E$2:E225,E226,$F$2:F225)</f>
        <v>8</v>
      </c>
      <c r="Y226" s="48">
        <f t="shared" si="56"/>
        <v>0.78821028228783829</v>
      </c>
      <c r="Z226" s="92">
        <f>AVERAGE('1. Data'!E:E,$F$2:F225)</f>
        <v>1.5941742081447965</v>
      </c>
      <c r="AA226" s="92">
        <f>IF(ISERROR(AVERAGE('1. Data'!F:F,$G$2:G225)),0,AVERAGE('1. Data'!F:F,$G$2:G225))</f>
        <v>1.2350113122171946</v>
      </c>
      <c r="AB226" s="48">
        <f t="shared" si="57"/>
        <v>1.1413974033129899</v>
      </c>
      <c r="AC226" s="48">
        <f t="shared" si="58"/>
        <v>1.5784151534681157</v>
      </c>
      <c r="AD226" s="48">
        <f t="shared" si="59"/>
        <v>0.31937241777132164</v>
      </c>
      <c r="AE226" s="48">
        <f t="shared" si="59"/>
        <v>0.36453084833397786</v>
      </c>
      <c r="AF226" s="48">
        <f t="shared" si="59"/>
        <v>0.20803728185794187</v>
      </c>
      <c r="AG226" s="48">
        <f t="shared" si="59"/>
        <v>7.9151071101649137E-2</v>
      </c>
      <c r="AH226" s="48">
        <f t="shared" si="59"/>
        <v>2.2585706756216038E-2</v>
      </c>
      <c r="AI226" s="48">
        <f t="shared" si="59"/>
        <v>5.1558534087067318E-3</v>
      </c>
      <c r="AJ226" s="48">
        <f t="shared" si="59"/>
        <v>9.8081294876004683E-4</v>
      </c>
      <c r="AK226" s="48">
        <f t="shared" si="59"/>
        <v>1.5992819326435395E-4</v>
      </c>
      <c r="AL226" s="48">
        <f t="shared" si="59"/>
        <v>2.2817703063558911E-5</v>
      </c>
      <c r="AM226" s="48">
        <f t="shared" si="59"/>
        <v>2.8937852251458851E-6</v>
      </c>
      <c r="AN226" s="48">
        <f t="shared" si="59"/>
        <v>3.302958941727013E-7</v>
      </c>
      <c r="AO226" s="48">
        <f t="shared" si="47"/>
        <v>0.20630179593943218</v>
      </c>
      <c r="AP226" s="48">
        <f t="shared" si="60"/>
        <v>0.32562988089848677</v>
      </c>
      <c r="AQ226" s="48">
        <f t="shared" si="60"/>
        <v>0.25698956921609462</v>
      </c>
      <c r="AR226" s="48">
        <f t="shared" si="60"/>
        <v>0.13521207677797567</v>
      </c>
      <c r="AS226" s="48">
        <f t="shared" si="60"/>
        <v>5.3355197729562785E-2</v>
      </c>
      <c r="AT226" s="48">
        <f t="shared" si="60"/>
        <v>1.6843330522525887E-2</v>
      </c>
      <c r="AU226" s="48">
        <f t="shared" si="60"/>
        <v>4.4309613552711525E-3</v>
      </c>
      <c r="AV226" s="48">
        <f t="shared" si="60"/>
        <v>9.9912807822737245E-4</v>
      </c>
      <c r="AW226" s="48">
        <f t="shared" si="60"/>
        <v>1.9712986236619502E-4</v>
      </c>
      <c r="AX226" s="48">
        <f t="shared" si="60"/>
        <v>3.4572529106653958E-5</v>
      </c>
      <c r="AY226" s="48">
        <f t="shared" si="60"/>
        <v>5.4569803835660112E-6</v>
      </c>
    </row>
    <row r="227" spans="1:51">
      <c r="A227" s="48">
        <v>226</v>
      </c>
      <c r="B227" s="48">
        <f t="shared" si="54"/>
        <v>84</v>
      </c>
      <c r="C227" s="93">
        <v>44632</v>
      </c>
      <c r="D227" t="s">
        <v>42</v>
      </c>
      <c r="E227" t="s">
        <v>23</v>
      </c>
      <c r="F227" s="48">
        <f>HLOOKUP(MAX($AD227:$AN227),$AD227:$AN$310,$B227,FALSE)</f>
        <v>0</v>
      </c>
      <c r="G227" s="48">
        <f>HLOOKUP(MAX($AN227:$AY227),$AN227:$AY$310,$B227,FALSE)</f>
        <v>0</v>
      </c>
      <c r="H227" s="48">
        <f t="shared" si="50"/>
        <v>1</v>
      </c>
      <c r="I227" s="48">
        <f t="shared" si="51"/>
        <v>1</v>
      </c>
      <c r="J227" s="48">
        <f>COUNTIF('1. Data'!C:C,$D227)</f>
        <v>0</v>
      </c>
      <c r="K227" s="48">
        <f>COUNTIF($D$2:D226,$D226)</f>
        <v>13</v>
      </c>
      <c r="L227" s="48">
        <f>SUMIF('1. Data'!C:C,D227,'1. Data'!E:E)</f>
        <v>0</v>
      </c>
      <c r="M227" s="48">
        <f>SUMIF($D$2:D226,$D227,$F$2:F226)</f>
        <v>0</v>
      </c>
      <c r="N227" s="48">
        <f t="shared" si="52"/>
        <v>0</v>
      </c>
      <c r="O227" s="48">
        <f>SUMIF('1. Data'!C:C,$D227,'1. Data'!F:F)</f>
        <v>0</v>
      </c>
      <c r="P227" s="48">
        <f>SUMIF($D$2:D226,$D227,$G$2:G226)</f>
        <v>0</v>
      </c>
      <c r="Q227" s="48">
        <f t="shared" si="53"/>
        <v>0</v>
      </c>
      <c r="R227" s="48">
        <f>COUNTIF('1. Data'!D:D,$E227)</f>
        <v>170</v>
      </c>
      <c r="S227" s="48">
        <f>COUNTIF($E$2:E226,$E226)</f>
        <v>13</v>
      </c>
      <c r="T227" s="48">
        <f>SUMIF('1. Data'!D:D,E227,'1. Data'!F:F)</f>
        <v>224</v>
      </c>
      <c r="U227" s="48">
        <f>SUMIF($E$2:E226,$E227,$G$2:G226)</f>
        <v>11</v>
      </c>
      <c r="V227" s="48">
        <f t="shared" si="55"/>
        <v>1.0398464240677356</v>
      </c>
      <c r="W227" s="48">
        <f>SUMIF('1. Data'!D:D,$E227,'1. Data'!E:E)</f>
        <v>316</v>
      </c>
      <c r="X227" s="48">
        <f>SUMIF($E$2:E226,E227,$F$2:F226)</f>
        <v>15</v>
      </c>
      <c r="Y227" s="48">
        <f t="shared" si="56"/>
        <v>1.1347152518914394</v>
      </c>
      <c r="Z227" s="92">
        <f>AVERAGE('1. Data'!E:E,$F$2:F226)</f>
        <v>1.5940062199604184</v>
      </c>
      <c r="AA227" s="92">
        <f>IF(ISERROR(AVERAGE('1. Data'!F:F,$G$2:G226)),0,AVERAGE('1. Data'!F:F,$G$2:G226))</f>
        <v>1.2349448685326547</v>
      </c>
      <c r="AB227" s="48">
        <f t="shared" si="57"/>
        <v>0</v>
      </c>
      <c r="AC227" s="48">
        <f t="shared" si="58"/>
        <v>0</v>
      </c>
      <c r="AD227" s="48">
        <f t="shared" si="59"/>
        <v>1</v>
      </c>
      <c r="AE227" s="48">
        <f t="shared" si="59"/>
        <v>0</v>
      </c>
      <c r="AF227" s="48">
        <f t="shared" si="59"/>
        <v>0</v>
      </c>
      <c r="AG227" s="48">
        <f t="shared" si="59"/>
        <v>0</v>
      </c>
      <c r="AH227" s="48">
        <f t="shared" si="59"/>
        <v>0</v>
      </c>
      <c r="AI227" s="48">
        <f t="shared" si="59"/>
        <v>0</v>
      </c>
      <c r="AJ227" s="48">
        <f t="shared" si="59"/>
        <v>0</v>
      </c>
      <c r="AK227" s="48">
        <f t="shared" si="59"/>
        <v>0</v>
      </c>
      <c r="AL227" s="48">
        <f t="shared" si="59"/>
        <v>0</v>
      </c>
      <c r="AM227" s="48">
        <f t="shared" si="59"/>
        <v>0</v>
      </c>
      <c r="AN227" s="48">
        <f t="shared" si="59"/>
        <v>0</v>
      </c>
      <c r="AO227" s="48">
        <f t="shared" si="47"/>
        <v>1</v>
      </c>
      <c r="AP227" s="48">
        <f t="shared" si="60"/>
        <v>0</v>
      </c>
      <c r="AQ227" s="48">
        <f t="shared" si="60"/>
        <v>0</v>
      </c>
      <c r="AR227" s="48">
        <f t="shared" si="60"/>
        <v>0</v>
      </c>
      <c r="AS227" s="48">
        <f t="shared" si="60"/>
        <v>0</v>
      </c>
      <c r="AT227" s="48">
        <f t="shared" si="60"/>
        <v>0</v>
      </c>
      <c r="AU227" s="48">
        <f t="shared" si="60"/>
        <v>0</v>
      </c>
      <c r="AV227" s="48">
        <f t="shared" si="60"/>
        <v>0</v>
      </c>
      <c r="AW227" s="48">
        <f t="shared" si="60"/>
        <v>0</v>
      </c>
      <c r="AX227" s="48">
        <f t="shared" si="60"/>
        <v>0</v>
      </c>
      <c r="AY227" s="48">
        <f t="shared" si="60"/>
        <v>0</v>
      </c>
    </row>
    <row r="228" spans="1:51">
      <c r="A228" s="48">
        <v>227</v>
      </c>
      <c r="B228" s="48">
        <f t="shared" si="54"/>
        <v>83</v>
      </c>
      <c r="C228" s="93">
        <v>44632</v>
      </c>
      <c r="D228" t="s">
        <v>26</v>
      </c>
      <c r="E228" t="s">
        <v>10</v>
      </c>
      <c r="F228" s="48">
        <f>HLOOKUP(MAX($AD228:$AN228),$AD228:$AN$310,$B228,FALSE)</f>
        <v>1</v>
      </c>
      <c r="G228" s="48">
        <f>HLOOKUP(MAX($AN228:$AY228),$AN228:$AY$310,$B228,FALSE)</f>
        <v>1</v>
      </c>
      <c r="H228" s="48">
        <f t="shared" si="50"/>
        <v>1</v>
      </c>
      <c r="I228" s="48">
        <f t="shared" si="51"/>
        <v>1</v>
      </c>
      <c r="J228" s="48">
        <f>COUNTIF('1. Data'!C:C,$D228)</f>
        <v>152</v>
      </c>
      <c r="K228" s="48">
        <f>COUNTIF($D$2:D227,$D227)</f>
        <v>13</v>
      </c>
      <c r="L228" s="48">
        <f>SUMIF('1. Data'!C:C,D228,'1. Data'!E:E)</f>
        <v>205</v>
      </c>
      <c r="M228" s="48">
        <f>SUMIF($D$2:D227,$D228,$F$2:F227)</f>
        <v>12</v>
      </c>
      <c r="N228" s="48">
        <f t="shared" si="52"/>
        <v>0.82529373192728994</v>
      </c>
      <c r="O228" s="48">
        <f>SUMIF('1. Data'!C:C,$D228,'1. Data'!F:F)</f>
        <v>205</v>
      </c>
      <c r="P228" s="48">
        <f>SUMIF($D$2:D227,$D228,$G$2:G227)</f>
        <v>10</v>
      </c>
      <c r="Q228" s="48">
        <f t="shared" si="53"/>
        <v>1.0554306804306806</v>
      </c>
      <c r="R228" s="48">
        <f>COUNTIF('1. Data'!D:D,$E228)</f>
        <v>184</v>
      </c>
      <c r="S228" s="48">
        <f>COUNTIF($E$2:E227,$E227)</f>
        <v>13</v>
      </c>
      <c r="T228" s="48">
        <f>SUMIF('1. Data'!D:D,E228,'1. Data'!F:F)</f>
        <v>244</v>
      </c>
      <c r="U228" s="48">
        <f>SUMIF($E$2:E227,$E228,$G$2:G227)</f>
        <v>10</v>
      </c>
      <c r="V228" s="48">
        <f t="shared" si="55"/>
        <v>1.0443418679459291</v>
      </c>
      <c r="W228" s="48">
        <f>SUMIF('1. Data'!D:D,$E228,'1. Data'!E:E)</f>
        <v>282</v>
      </c>
      <c r="X228" s="48">
        <f>SUMIF($E$2:E227,E228,$F$2:F227)</f>
        <v>10</v>
      </c>
      <c r="Y228" s="48">
        <f t="shared" si="56"/>
        <v>0.93014227243343295</v>
      </c>
      <c r="Z228" s="92">
        <f>AVERAGE('1. Data'!E:E,$F$2:F227)</f>
        <v>1.5935556811758056</v>
      </c>
      <c r="AA228" s="92">
        <f>IF(ISERROR(AVERAGE('1. Data'!F:F,$G$2:G227)),0,AVERAGE('1. Data'!F:F,$G$2:G227))</f>
        <v>1.2345958168456754</v>
      </c>
      <c r="AB228" s="48">
        <f t="shared" si="57"/>
        <v>1.2232780188973027</v>
      </c>
      <c r="AC228" s="48">
        <f t="shared" si="58"/>
        <v>1.3608091006568168</v>
      </c>
      <c r="AD228" s="48">
        <f t="shared" si="59"/>
        <v>0.29426398131030485</v>
      </c>
      <c r="AE228" s="48">
        <f t="shared" si="59"/>
        <v>0.35996666009010264</v>
      </c>
      <c r="AF228" s="48">
        <f t="shared" si="59"/>
        <v>0.22016965141204978</v>
      </c>
      <c r="AG228" s="48">
        <f t="shared" si="59"/>
        <v>8.977623166688066E-2</v>
      </c>
      <c r="AH228" s="48">
        <f t="shared" si="59"/>
        <v>2.7455322704381772E-2</v>
      </c>
      <c r="AI228" s="48">
        <f t="shared" si="59"/>
        <v>6.7170985532004493E-3</v>
      </c>
      <c r="AJ228" s="48">
        <f t="shared" si="59"/>
        <v>1.3694798351494974E-3</v>
      </c>
      <c r="AK228" s="48">
        <f t="shared" si="59"/>
        <v>2.3932208280878352E-4</v>
      </c>
      <c r="AL228" s="48">
        <f t="shared" si="59"/>
        <v>3.6594680417088092E-5</v>
      </c>
      <c r="AM228" s="48">
        <f t="shared" si="59"/>
        <v>4.9739409069772667E-6</v>
      </c>
      <c r="AN228" s="48">
        <f t="shared" si="59"/>
        <v>6.0845125787994005E-7</v>
      </c>
      <c r="AO228" s="48">
        <f t="shared" si="47"/>
        <v>0.25645319653839305</v>
      </c>
      <c r="AP228" s="48">
        <f t="shared" si="60"/>
        <v>0.34898384374197655</v>
      </c>
      <c r="AQ228" s="48">
        <f t="shared" si="60"/>
        <v>0.2374501952731391</v>
      </c>
      <c r="AR228" s="48">
        <f t="shared" si="60"/>
        <v>0.10770812889347534</v>
      </c>
      <c r="AS228" s="48">
        <f t="shared" si="60"/>
        <v>3.6642550503239689E-2</v>
      </c>
      <c r="AT228" s="48">
        <f t="shared" si="60"/>
        <v>9.9727032392171056E-3</v>
      </c>
      <c r="AU228" s="48">
        <f t="shared" si="60"/>
        <v>2.2618242210127293E-3</v>
      </c>
      <c r="AV228" s="48">
        <f t="shared" si="60"/>
        <v>4.397015691485908E-4</v>
      </c>
      <c r="AW228" s="48">
        <f t="shared" si="60"/>
        <v>7.4793737108810621E-5</v>
      </c>
      <c r="AX228" s="48">
        <f t="shared" si="60"/>
        <v>1.1308888681089213E-5</v>
      </c>
      <c r="AY228" s="48">
        <f t="shared" si="60"/>
        <v>1.5389238635541108E-6</v>
      </c>
    </row>
    <row r="229" spans="1:51">
      <c r="A229" s="48">
        <v>228</v>
      </c>
      <c r="B229" s="48">
        <f t="shared" si="54"/>
        <v>82</v>
      </c>
      <c r="C229" s="93">
        <v>44632</v>
      </c>
      <c r="D229" t="s">
        <v>17</v>
      </c>
      <c r="E229" t="s">
        <v>6</v>
      </c>
      <c r="F229" s="48">
        <f>HLOOKUP(MAX($AD229:$AN229),$AD229:$AN$310,$B229,FALSE)</f>
        <v>0</v>
      </c>
      <c r="G229" s="48">
        <f>HLOOKUP(MAX($AN229:$AY229),$AN229:$AY$310,$B229,FALSE)</f>
        <v>2</v>
      </c>
      <c r="H229" s="48">
        <f t="shared" si="50"/>
        <v>0</v>
      </c>
      <c r="I229" s="48">
        <f t="shared" si="51"/>
        <v>3</v>
      </c>
      <c r="J229" s="48">
        <f>COUNTIF('1. Data'!C:C,$D229)</f>
        <v>186</v>
      </c>
      <c r="K229" s="48">
        <f>COUNTIF($D$2:D228,$D228)</f>
        <v>13</v>
      </c>
      <c r="L229" s="48">
        <f>SUMIF('1. Data'!C:C,D229,'1. Data'!E:E)</f>
        <v>321</v>
      </c>
      <c r="M229" s="48">
        <f>SUMIF($D$2:D228,$D229,$F$2:F228)</f>
        <v>11</v>
      </c>
      <c r="N229" s="48">
        <f t="shared" si="52"/>
        <v>1.0470404870602346</v>
      </c>
      <c r="O229" s="48">
        <f>SUMIF('1. Data'!C:C,$D229,'1. Data'!F:F)</f>
        <v>236</v>
      </c>
      <c r="P229" s="48">
        <f>SUMIF($D$2:D228,$D229,$G$2:G228)</f>
        <v>9</v>
      </c>
      <c r="Q229" s="48">
        <f t="shared" si="53"/>
        <v>0.99726717818895338</v>
      </c>
      <c r="R229" s="48">
        <f>COUNTIF('1. Data'!D:D,$E229)</f>
        <v>181</v>
      </c>
      <c r="S229" s="48">
        <f>COUNTIF($E$2:E228,$E228)</f>
        <v>13</v>
      </c>
      <c r="T229" s="48">
        <f>SUMIF('1. Data'!D:D,E229,'1. Data'!F:F)</f>
        <v>374</v>
      </c>
      <c r="U229" s="48">
        <f>SUMIF($E$2:E228,$E229,$G$2:G228)</f>
        <v>19</v>
      </c>
      <c r="V229" s="48">
        <f t="shared" si="55"/>
        <v>1.6409272923337572</v>
      </c>
      <c r="W229" s="48">
        <f>SUMIF('1. Data'!D:D,$E229,'1. Data'!E:E)</f>
        <v>158</v>
      </c>
      <c r="X229" s="48">
        <f>SUMIF($E$2:E228,E229,$F$2:F228)</f>
        <v>3</v>
      </c>
      <c r="Y229" s="48">
        <f t="shared" si="56"/>
        <v>0.5208379419470075</v>
      </c>
      <c r="Z229" s="92">
        <f>AVERAGE('1. Data'!E:E,$F$2:F228)</f>
        <v>1.5933879627013281</v>
      </c>
      <c r="AA229" s="92">
        <f>IF(ISERROR(AVERAGE('1. Data'!F:F,$G$2:G228)),0,AVERAGE('1. Data'!F:F,$G$2:G228))</f>
        <v>1.2345295281152868</v>
      </c>
      <c r="AB229" s="48">
        <f t="shared" si="57"/>
        <v>0.86893566194174121</v>
      </c>
      <c r="AC229" s="48">
        <f t="shared" si="58"/>
        <v>2.0202371187023642</v>
      </c>
      <c r="AD229" s="48">
        <f t="shared" si="59"/>
        <v>0.41939769270768518</v>
      </c>
      <c r="AE229" s="48">
        <f t="shared" si="59"/>
        <v>0.36442961172979138</v>
      </c>
      <c r="AF229" s="48">
        <f t="shared" si="59"/>
        <v>0.15833294294979899</v>
      </c>
      <c r="AG229" s="48">
        <f t="shared" si="59"/>
        <v>4.5860380196422523E-2</v>
      </c>
      <c r="AH229" s="48">
        <f t="shared" si="59"/>
        <v>9.9624299557195799E-3</v>
      </c>
      <c r="AI229" s="48">
        <f t="shared" si="59"/>
        <v>1.7313421336242853E-3</v>
      </c>
      <c r="AJ229" s="48">
        <f t="shared" si="59"/>
        <v>2.5073748715474071E-4</v>
      </c>
      <c r="AK229" s="48">
        <f t="shared" si="59"/>
        <v>3.1124963482059118E-5</v>
      </c>
      <c r="AL229" s="48">
        <f t="shared" si="59"/>
        <v>3.3806988432744326E-6</v>
      </c>
      <c r="AM229" s="48">
        <f t="shared" si="59"/>
        <v>3.2640108746737238E-7</v>
      </c>
      <c r="AN229" s="48">
        <f t="shared" si="59"/>
        <v>2.8362154499696502E-8</v>
      </c>
      <c r="AO229" s="48">
        <f t="shared" si="47"/>
        <v>0.13262401371738092</v>
      </c>
      <c r="AP229" s="48">
        <f t="shared" si="60"/>
        <v>0.26793195534314446</v>
      </c>
      <c r="AQ229" s="48">
        <f t="shared" si="60"/>
        <v>0.27064304073536238</v>
      </c>
      <c r="AR229" s="48">
        <f t="shared" si="60"/>
        <v>0.18225437227068506</v>
      </c>
      <c r="AS229" s="48">
        <f t="shared" si="60"/>
        <v>9.2049261976759195E-2</v>
      </c>
      <c r="AT229" s="48">
        <f t="shared" si="60"/>
        <v>3.7192267158921412E-2</v>
      </c>
      <c r="AU229" s="48">
        <f t="shared" si="60"/>
        <v>1.2522866440524673E-2</v>
      </c>
      <c r="AV229" s="48">
        <f t="shared" si="60"/>
        <v>3.6141656593857222E-3</v>
      </c>
      <c r="AW229" s="48">
        <f t="shared" si="60"/>
        <v>9.1268395227880612E-4</v>
      </c>
      <c r="AX229" s="48">
        <f t="shared" si="60"/>
        <v>2.0487088867084639E-4</v>
      </c>
      <c r="AY229" s="48">
        <f t="shared" si="60"/>
        <v>4.1388777383438476E-5</v>
      </c>
    </row>
    <row r="230" spans="1:51">
      <c r="A230" s="48">
        <v>229</v>
      </c>
      <c r="B230" s="48">
        <f t="shared" si="54"/>
        <v>81</v>
      </c>
      <c r="C230" s="93">
        <v>44632</v>
      </c>
      <c r="D230" t="s">
        <v>22</v>
      </c>
      <c r="E230" t="s">
        <v>21</v>
      </c>
      <c r="F230" s="48">
        <f>HLOOKUP(MAX($AD230:$AN230),$AD230:$AN$310,$B230,FALSE)</f>
        <v>1</v>
      </c>
      <c r="G230" s="48">
        <f>HLOOKUP(MAX($AN230:$AY230),$AN230:$AY$310,$B230,FALSE)</f>
        <v>1</v>
      </c>
      <c r="H230" s="48">
        <f t="shared" si="50"/>
        <v>1</v>
      </c>
      <c r="I230" s="48">
        <f t="shared" si="51"/>
        <v>1</v>
      </c>
      <c r="J230" s="48">
        <f>COUNTIF('1. Data'!C:C,$D230)</f>
        <v>184</v>
      </c>
      <c r="K230" s="48">
        <f>COUNTIF($D$2:D229,$D229)</f>
        <v>13</v>
      </c>
      <c r="L230" s="48">
        <f>SUMIF('1. Data'!C:C,D230,'1. Data'!E:E)</f>
        <v>322</v>
      </c>
      <c r="M230" s="48">
        <f>SUMIF($D$2:D229,$D230,$F$2:F229)</f>
        <v>10</v>
      </c>
      <c r="N230" s="48">
        <f t="shared" si="52"/>
        <v>1.057969201076981</v>
      </c>
      <c r="O230" s="48">
        <f>SUMIF('1. Data'!C:C,$D230,'1. Data'!F:F)</f>
        <v>214</v>
      </c>
      <c r="P230" s="48">
        <f>SUMIF($D$2:D229,$D230,$G$2:G229)</f>
        <v>5</v>
      </c>
      <c r="Q230" s="48">
        <f t="shared" si="53"/>
        <v>0.90032714464392094</v>
      </c>
      <c r="R230" s="48">
        <f>COUNTIF('1. Data'!D:D,$E230)</f>
        <v>149</v>
      </c>
      <c r="S230" s="48">
        <f>COUNTIF($E$2:E229,$E229)</f>
        <v>13</v>
      </c>
      <c r="T230" s="48">
        <f>SUMIF('1. Data'!D:D,E230,'1. Data'!F:F)</f>
        <v>176</v>
      </c>
      <c r="U230" s="48">
        <f>SUMIF($E$2:E229,$E230,$G$2:G229)</f>
        <v>9</v>
      </c>
      <c r="V230" s="48">
        <f t="shared" si="55"/>
        <v>0.92486675648423533</v>
      </c>
      <c r="W230" s="48">
        <f>SUMIF('1. Data'!D:D,$E230,'1. Data'!E:E)</f>
        <v>246</v>
      </c>
      <c r="X230" s="48">
        <f>SUMIF($E$2:E229,E230,$F$2:F229)</f>
        <v>11</v>
      </c>
      <c r="Y230" s="48">
        <f t="shared" si="56"/>
        <v>0.99590812660505867</v>
      </c>
      <c r="Z230" s="92">
        <f>AVERAGE('1. Data'!E:E,$F$2:F229)</f>
        <v>1.5929378531073446</v>
      </c>
      <c r="AA230" s="92">
        <f>IF(ISERROR(AVERAGE('1. Data'!F:F,$G$2:G229)),0,AVERAGE('1. Data'!F:F,$G$2:G229))</f>
        <v>1.2347457627118643</v>
      </c>
      <c r="AB230" s="48">
        <f t="shared" si="57"/>
        <v>1.678383238745581</v>
      </c>
      <c r="AC230" s="48">
        <f t="shared" si="58"/>
        <v>1.02815136888349</v>
      </c>
      <c r="AD230" s="48">
        <f t="shared" si="59"/>
        <v>0.18667554197707531</v>
      </c>
      <c r="AE230" s="48">
        <f t="shared" si="59"/>
        <v>0.31331310073807028</v>
      </c>
      <c r="AF230" s="48">
        <f t="shared" si="59"/>
        <v>0.26292972837909151</v>
      </c>
      <c r="AG230" s="48">
        <f t="shared" si="59"/>
        <v>0.14709894969313184</v>
      </c>
      <c r="AH230" s="48">
        <f t="shared" si="59"/>
        <v>6.1722102900508002E-2</v>
      </c>
      <c r="AI230" s="48">
        <f t="shared" si="59"/>
        <v>2.0718668593668523E-2</v>
      </c>
      <c r="AJ230" s="48">
        <f t="shared" si="59"/>
        <v>5.7956443494562851E-3</v>
      </c>
      <c r="AK230" s="48">
        <f t="shared" si="59"/>
        <v>1.3896160476939954E-3</v>
      </c>
      <c r="AL230" s="48">
        <f t="shared" si="59"/>
        <v>2.9153853534268553E-4</v>
      </c>
      <c r="AM230" s="48">
        <f t="shared" si="59"/>
        <v>5.4368154574177627E-5</v>
      </c>
      <c r="AN230" s="48">
        <f t="shared" si="59"/>
        <v>9.1250599358828575E-6</v>
      </c>
      <c r="AO230" s="48">
        <f t="shared" si="47"/>
        <v>0.35766754514574234</v>
      </c>
      <c r="AP230" s="48">
        <f t="shared" si="60"/>
        <v>0.36773637614679244</v>
      </c>
      <c r="AQ230" s="48">
        <f t="shared" si="60"/>
        <v>0.1890443292617893</v>
      </c>
      <c r="AR230" s="48">
        <f t="shared" si="60"/>
        <v>6.4788728636723303E-2</v>
      </c>
      <c r="AS230" s="48">
        <f t="shared" si="60"/>
        <v>1.6653155009017005E-2</v>
      </c>
      <c r="AT230" s="48">
        <f t="shared" si="60"/>
        <v>3.4243928237499576E-3</v>
      </c>
      <c r="AU230" s="48">
        <f t="shared" si="60"/>
        <v>5.8679902822221953E-4</v>
      </c>
      <c r="AV230" s="48">
        <f t="shared" si="60"/>
        <v>8.6188317732311119E-5</v>
      </c>
      <c r="AW230" s="48">
        <f t="shared" si="60"/>
        <v>1.1076829607280063E-5</v>
      </c>
      <c r="AX230" s="48">
        <f t="shared" si="60"/>
        <v>1.2654063915126868E-6</v>
      </c>
      <c r="AY230" s="48">
        <f t="shared" si="60"/>
        <v>1.3010293136276849E-7</v>
      </c>
    </row>
    <row r="231" spans="1:51">
      <c r="A231" s="48">
        <v>230</v>
      </c>
      <c r="B231" s="48">
        <f t="shared" si="54"/>
        <v>80</v>
      </c>
      <c r="C231" s="93">
        <v>44633</v>
      </c>
      <c r="D231" t="s">
        <v>12</v>
      </c>
      <c r="E231" t="s">
        <v>11</v>
      </c>
      <c r="F231" s="48">
        <f>HLOOKUP(MAX($AD231:$AN231),$AD231:$AN$310,$B231,FALSE)</f>
        <v>1</v>
      </c>
      <c r="G231" s="48">
        <f>HLOOKUP(MAX($AN231:$AY231),$AN231:$AY$310,$B231,FALSE)</f>
        <v>0</v>
      </c>
      <c r="H231" s="48">
        <f t="shared" si="50"/>
        <v>3</v>
      </c>
      <c r="I231" s="48">
        <f t="shared" si="51"/>
        <v>0</v>
      </c>
      <c r="J231" s="48">
        <f>COUNTIF('1. Data'!C:C,$D231)</f>
        <v>186</v>
      </c>
      <c r="K231" s="48">
        <f>COUNTIF($D$2:D230,$D230)</f>
        <v>13</v>
      </c>
      <c r="L231" s="48">
        <f>SUMIF('1. Data'!C:C,D231,'1. Data'!E:E)</f>
        <v>358</v>
      </c>
      <c r="M231" s="48">
        <f>SUMIF($D$2:D230,$D231,$F$2:F230)</f>
        <v>13</v>
      </c>
      <c r="N231" s="48">
        <f t="shared" si="52"/>
        <v>1.1704898606507717</v>
      </c>
      <c r="O231" s="48">
        <f>SUMIF('1. Data'!C:C,$D231,'1. Data'!F:F)</f>
        <v>224</v>
      </c>
      <c r="P231" s="48">
        <f>SUMIF($D$2:D230,$D231,$G$2:G230)</f>
        <v>7</v>
      </c>
      <c r="Q231" s="48">
        <f t="shared" si="53"/>
        <v>0.94016629349860004</v>
      </c>
      <c r="R231" s="48">
        <f>COUNTIF('1. Data'!D:D,$E231)</f>
        <v>167</v>
      </c>
      <c r="S231" s="48">
        <f>COUNTIF($E$2:E230,$E230)</f>
        <v>13</v>
      </c>
      <c r="T231" s="48">
        <f>SUMIF('1. Data'!D:D,E231,'1. Data'!F:F)</f>
        <v>179</v>
      </c>
      <c r="U231" s="48">
        <f>SUMIF($E$2:E230,$E231,$G$2:G230)</f>
        <v>8</v>
      </c>
      <c r="V231" s="48">
        <f t="shared" si="55"/>
        <v>0.84142396055708046</v>
      </c>
      <c r="W231" s="48">
        <f>SUMIF('1. Data'!D:D,$E231,'1. Data'!E:E)</f>
        <v>293</v>
      </c>
      <c r="X231" s="48">
        <f>SUMIF($E$2:E230,E231,$F$2:F230)</f>
        <v>13</v>
      </c>
      <c r="Y231" s="48">
        <f t="shared" si="56"/>
        <v>1.0673226950354611</v>
      </c>
      <c r="Z231" s="92">
        <f>AVERAGE('1. Data'!E:E,$F$2:F230)</f>
        <v>1.5927704038407229</v>
      </c>
      <c r="AA231" s="92">
        <f>IF(ISERROR(AVERAGE('1. Data'!F:F,$G$2:G230)),0,AVERAGE('1. Data'!F:F,$G$2:G230))</f>
        <v>1.2346794690765321</v>
      </c>
      <c r="AB231" s="48">
        <f t="shared" si="57"/>
        <v>1.989832763106312</v>
      </c>
      <c r="AC231" s="48">
        <f t="shared" si="58"/>
        <v>0.97672831602354582</v>
      </c>
      <c r="AD231" s="48">
        <f t="shared" si="59"/>
        <v>0.13671828787552434</v>
      </c>
      <c r="AE231" s="48">
        <f t="shared" si="59"/>
        <v>0.27204652853051875</v>
      </c>
      <c r="AF231" s="48">
        <f t="shared" si="59"/>
        <v>0.27066354777968121</v>
      </c>
      <c r="AG231" s="48">
        <f t="shared" si="59"/>
        <v>0.17952506505020013</v>
      </c>
      <c r="AH231" s="48">
        <f t="shared" si="59"/>
        <v>8.9306214058920017E-2</v>
      </c>
      <c r="AI231" s="48">
        <f t="shared" si="59"/>
        <v>3.5540886136684893E-2</v>
      </c>
      <c r="AJ231" s="48">
        <f t="shared" si="59"/>
        <v>1.1786736610767764E-2</v>
      </c>
      <c r="AK231" s="48">
        <f t="shared" si="59"/>
        <v>3.3505192397443383E-3</v>
      </c>
      <c r="AL231" s="48">
        <f t="shared" si="59"/>
        <v>8.3337161958266551E-4</v>
      </c>
      <c r="AM231" s="48">
        <f t="shared" si="59"/>
        <v>1.842522391653954E-4</v>
      </c>
      <c r="AN231" s="48">
        <f t="shared" si="59"/>
        <v>3.6663114216700352E-5</v>
      </c>
      <c r="AO231" s="48">
        <f t="shared" si="47"/>
        <v>0.37654100900129095</v>
      </c>
      <c r="AP231" s="48">
        <f t="shared" si="60"/>
        <v>0.3677782656356377</v>
      </c>
      <c r="AQ231" s="48">
        <f t="shared" si="60"/>
        <v>0.17960972303217834</v>
      </c>
      <c r="AR231" s="48">
        <f t="shared" si="60"/>
        <v>5.8476634106225021E-2</v>
      </c>
      <c r="AS231" s="48">
        <f t="shared" si="60"/>
        <v>1.4278946089324548E-2</v>
      </c>
      <c r="AT231" s="48">
        <f t="shared" si="60"/>
        <v>2.7893301936833936E-3</v>
      </c>
      <c r="AU231" s="48">
        <f t="shared" si="60"/>
        <v>4.5406963048500175E-4</v>
      </c>
      <c r="AV231" s="48">
        <f t="shared" si="60"/>
        <v>6.3357523648721454E-5</v>
      </c>
      <c r="AW231" s="48">
        <f t="shared" si="60"/>
        <v>7.7353859226046808E-6</v>
      </c>
      <c r="AX231" s="48">
        <f t="shared" si="60"/>
        <v>8.3948560733088025E-7</v>
      </c>
      <c r="AY231" s="48">
        <f t="shared" si="60"/>
        <v>8.1994936357429329E-8</v>
      </c>
    </row>
    <row r="232" spans="1:51">
      <c r="A232" s="48">
        <v>231</v>
      </c>
      <c r="B232" s="48">
        <f t="shared" si="54"/>
        <v>79</v>
      </c>
      <c r="C232" s="93">
        <v>44633</v>
      </c>
      <c r="D232" t="s">
        <v>13</v>
      </c>
      <c r="E232" t="s">
        <v>18</v>
      </c>
      <c r="F232" s="48">
        <f>HLOOKUP(MAX($AD232:$AN232),$AD232:$AN$310,$B232,FALSE)</f>
        <v>1</v>
      </c>
      <c r="G232" s="48">
        <f>HLOOKUP(MAX($AN232:$AY232),$AN232:$AY$310,$B232,FALSE)</f>
        <v>0</v>
      </c>
      <c r="H232" s="48">
        <f t="shared" si="50"/>
        <v>3</v>
      </c>
      <c r="I232" s="48">
        <f t="shared" si="51"/>
        <v>0</v>
      </c>
      <c r="J232" s="48">
        <f>COUNTIF('1. Data'!C:C,$D232)</f>
        <v>176</v>
      </c>
      <c r="K232" s="48">
        <f>COUNTIF($D$2:D231,$D231)</f>
        <v>13</v>
      </c>
      <c r="L232" s="48">
        <f>SUMIF('1. Data'!C:C,D232,'1. Data'!E:E)</f>
        <v>403</v>
      </c>
      <c r="M232" s="48">
        <f>SUMIF($D$2:D231,$D232,$F$2:F231)</f>
        <v>19</v>
      </c>
      <c r="N232" s="48">
        <f t="shared" si="52"/>
        <v>1.4019841504330073</v>
      </c>
      <c r="O232" s="48">
        <f>SUMIF('1. Data'!C:C,$D232,'1. Data'!F:F)</f>
        <v>163</v>
      </c>
      <c r="P232" s="48">
        <f>SUMIF($D$2:D231,$D232,$G$2:G231)</f>
        <v>3</v>
      </c>
      <c r="Q232" s="48">
        <f t="shared" si="53"/>
        <v>0.71156517908576467</v>
      </c>
      <c r="R232" s="48">
        <f>COUNTIF('1. Data'!D:D,$E232)</f>
        <v>17</v>
      </c>
      <c r="S232" s="48">
        <f>COUNTIF($E$2:E231,$E231)</f>
        <v>13</v>
      </c>
      <c r="T232" s="48">
        <f>SUMIF('1. Data'!D:D,E232,'1. Data'!F:F)</f>
        <v>13</v>
      </c>
      <c r="U232" s="48">
        <f>SUMIF($E$2:E231,$E232,$G$2:G231)</f>
        <v>1</v>
      </c>
      <c r="V232" s="48">
        <f t="shared" si="55"/>
        <v>0.37807258310460506</v>
      </c>
      <c r="W232" s="48">
        <f>SUMIF('1. Data'!D:D,$E232,'1. Data'!E:E)</f>
        <v>30</v>
      </c>
      <c r="X232" s="48">
        <f>SUMIF($E$2:E231,E232,$F$2:F231)</f>
        <v>11</v>
      </c>
      <c r="Y232" s="48">
        <f t="shared" si="56"/>
        <v>0.85813390060863914</v>
      </c>
      <c r="Z232" s="92">
        <f>AVERAGE('1. Data'!E:E,$F$2:F231)</f>
        <v>1.5926030491247882</v>
      </c>
      <c r="AA232" s="92">
        <f>IF(ISERROR(AVERAGE('1. Data'!F:F,$G$2:G231)),0,AVERAGE('1. Data'!F:F,$G$2:G231))</f>
        <v>1.2343308865047995</v>
      </c>
      <c r="AB232" s="48">
        <f t="shared" si="57"/>
        <v>1.9160450055917766</v>
      </c>
      <c r="AC232" s="48">
        <f t="shared" si="58"/>
        <v>0.33206375024002349</v>
      </c>
      <c r="AD232" s="48">
        <f t="shared" si="59"/>
        <v>0.14718793997053342</v>
      </c>
      <c r="AE232" s="48">
        <f t="shared" si="59"/>
        <v>0.28201871726388278</v>
      </c>
      <c r="AF232" s="48">
        <f t="shared" si="59"/>
        <v>0.27018027734843103</v>
      </c>
      <c r="AG232" s="48">
        <f t="shared" si="59"/>
        <v>0.17255919034095404</v>
      </c>
      <c r="AH232" s="48">
        <f t="shared" si="59"/>
        <v>8.2657793705436508E-2</v>
      </c>
      <c r="AI232" s="48">
        <f t="shared" si="59"/>
        <v>3.1675210560507386E-2</v>
      </c>
      <c r="AJ232" s="48">
        <f t="shared" si="59"/>
        <v>1.0115188165921345E-2</v>
      </c>
      <c r="AK232" s="48">
        <f t="shared" si="59"/>
        <v>2.7687365379906615E-3</v>
      </c>
      <c r="AL232" s="48">
        <f t="shared" si="59"/>
        <v>6.6312797692706009E-4</v>
      </c>
      <c r="AM232" s="48">
        <f t="shared" si="59"/>
        <v>1.4117589425103005E-4</v>
      </c>
      <c r="AN232" s="48">
        <f t="shared" si="59"/>
        <v>2.7049936708963919E-5</v>
      </c>
      <c r="AO232" s="48">
        <f t="shared" ref="AO232:AO295" si="61">_xlfn.POISSON.DIST(AO$1,$AC232,FALSE)</f>
        <v>0.71744158432333416</v>
      </c>
      <c r="AP232" s="48">
        <f t="shared" si="60"/>
        <v>0.2382363430685504</v>
      </c>
      <c r="AQ232" s="48">
        <f t="shared" si="60"/>
        <v>3.9554826761405829E-2</v>
      </c>
      <c r="AR232" s="48">
        <f t="shared" si="60"/>
        <v>4.3782413714956222E-3</v>
      </c>
      <c r="AS232" s="48">
        <f t="shared" si="60"/>
        <v>3.6346381231871491E-4</v>
      </c>
      <c r="AT232" s="48">
        <f t="shared" si="60"/>
        <v>2.4138631319017712E-5</v>
      </c>
      <c r="AU232" s="48">
        <f t="shared" si="60"/>
        <v>1.3359274069090511E-6</v>
      </c>
      <c r="AV232" s="48">
        <f t="shared" si="60"/>
        <v>6.3373294969521431E-8</v>
      </c>
      <c r="AW232" s="48">
        <f t="shared" si="60"/>
        <v>2.6304967490808023E-9</v>
      </c>
      <c r="AX232" s="48">
        <f t="shared" si="60"/>
        <v>9.7054735054884768E-11</v>
      </c>
      <c r="AY232" s="48">
        <f t="shared" si="60"/>
        <v>3.2228359300876835E-12</v>
      </c>
    </row>
    <row r="233" spans="1:51">
      <c r="A233" s="48">
        <v>232</v>
      </c>
      <c r="B233" s="48">
        <f t="shared" si="54"/>
        <v>78</v>
      </c>
      <c r="C233" s="93">
        <v>44633</v>
      </c>
      <c r="D233" t="s">
        <v>20</v>
      </c>
      <c r="E233" t="s">
        <v>15</v>
      </c>
      <c r="F233" s="48">
        <f>HLOOKUP(MAX($AD233:$AN233),$AD233:$AN$310,$B233,FALSE)</f>
        <v>1</v>
      </c>
      <c r="G233" s="48">
        <f>HLOOKUP(MAX($AN233:$AY233),$AN233:$AY$310,$B233,FALSE)</f>
        <v>0</v>
      </c>
      <c r="H233" s="48">
        <f t="shared" si="50"/>
        <v>3</v>
      </c>
      <c r="I233" s="48">
        <f t="shared" si="51"/>
        <v>0</v>
      </c>
      <c r="J233" s="48">
        <f>COUNTIF('1. Data'!C:C,$D233)</f>
        <v>168</v>
      </c>
      <c r="K233" s="48">
        <f>COUNTIF($D$2:D232,$D232)</f>
        <v>13</v>
      </c>
      <c r="L233" s="48">
        <f>SUMIF('1. Data'!C:C,D233,'1. Data'!E:E)</f>
        <v>258</v>
      </c>
      <c r="M233" s="48">
        <f>SUMIF($D$2:D232,$D233,$F$2:F232)</f>
        <v>10</v>
      </c>
      <c r="N233" s="48">
        <f t="shared" si="52"/>
        <v>0.92981016488412671</v>
      </c>
      <c r="O233" s="48">
        <f>SUMIF('1. Data'!C:C,$D233,'1. Data'!F:F)</f>
        <v>234</v>
      </c>
      <c r="P233" s="48">
        <f>SUMIF($D$2:D232,$D233,$G$2:G232)</f>
        <v>11</v>
      </c>
      <c r="Q233" s="48">
        <f t="shared" si="53"/>
        <v>1.0969289754489899</v>
      </c>
      <c r="R233" s="48">
        <f>COUNTIF('1. Data'!D:D,$E233)</f>
        <v>34</v>
      </c>
      <c r="S233" s="48">
        <f>COUNTIF($E$2:E232,$E232)</f>
        <v>13</v>
      </c>
      <c r="T233" s="48">
        <f>SUMIF('1. Data'!D:D,E233,'1. Data'!F:F)</f>
        <v>31</v>
      </c>
      <c r="U233" s="48">
        <f>SUMIF($E$2:E232,$E233,$G$2:G232)</f>
        <v>1</v>
      </c>
      <c r="V233" s="48">
        <f t="shared" si="55"/>
        <v>0.55175098791146759</v>
      </c>
      <c r="W233" s="48">
        <f>SUMIF('1. Data'!D:D,$E233,'1. Data'!E:E)</f>
        <v>56</v>
      </c>
      <c r="X233" s="48">
        <f>SUMIF($E$2:E232,E233,$F$2:F232)</f>
        <v>11</v>
      </c>
      <c r="Y233" s="48">
        <f t="shared" si="56"/>
        <v>0.89518957363844109</v>
      </c>
      <c r="Z233" s="92">
        <f>AVERAGE('1. Data'!E:E,$F$2:F232)</f>
        <v>1.5924357888794807</v>
      </c>
      <c r="AA233" s="92">
        <f>IF(ISERROR(AVERAGE('1. Data'!F:F,$G$2:G232)),0,AVERAGE('1. Data'!F:F,$G$2:G232))</f>
        <v>1.2339825007056167</v>
      </c>
      <c r="AB233" s="48">
        <f t="shared" si="57"/>
        <v>1.3254740648348189</v>
      </c>
      <c r="AC233" s="48">
        <f t="shared" si="58"/>
        <v>0.74684525988016337</v>
      </c>
      <c r="AD233" s="48">
        <f t="shared" si="59"/>
        <v>0.26567698111625448</v>
      </c>
      <c r="AE233" s="48">
        <f t="shared" si="59"/>
        <v>0.35214794809320521</v>
      </c>
      <c r="AF233" s="48">
        <f t="shared" si="59"/>
        <v>0.23338148609117079</v>
      </c>
      <c r="AG233" s="48">
        <f t="shared" si="59"/>
        <v>0.10311370234215163</v>
      </c>
      <c r="AH233" s="48">
        <f t="shared" si="59"/>
        <v>3.4168634545904839E-2</v>
      </c>
      <c r="AI233" s="48">
        <f t="shared" si="59"/>
        <v>9.0579277842831821E-3</v>
      </c>
      <c r="AJ233" s="48">
        <f t="shared" si="59"/>
        <v>2.0010080598690063E-3</v>
      </c>
      <c r="AK233" s="48">
        <f t="shared" si="59"/>
        <v>3.7889775526883082E-4</v>
      </c>
      <c r="AL233" s="48">
        <f t="shared" si="59"/>
        <v>6.2777393479120623E-5</v>
      </c>
      <c r="AM233" s="48">
        <f t="shared" si="59"/>
        <v>9.245534101611671E-6</v>
      </c>
      <c r="AN233" s="48">
        <f t="shared" si="59"/>
        <v>1.2254715667232153E-6</v>
      </c>
      <c r="AO233" s="48">
        <f t="shared" si="61"/>
        <v>0.4738590995169466</v>
      </c>
      <c r="AP233" s="48">
        <f t="shared" si="60"/>
        <v>0.35389942232531418</v>
      </c>
      <c r="AQ233" s="48">
        <f t="shared" si="60"/>
        <v>0.13215405301899444</v>
      </c>
      <c r="AR233" s="48">
        <f t="shared" si="60"/>
        <v>3.2899542690395939E-2</v>
      </c>
      <c r="AS233" s="48">
        <f t="shared" si="60"/>
        <v>6.1427168776368203E-3</v>
      </c>
      <c r="AT233" s="48">
        <f t="shared" si="60"/>
        <v>9.1753179656978764E-4</v>
      </c>
      <c r="AU233" s="48">
        <f t="shared" si="60"/>
        <v>1.1420904550957932E-4</v>
      </c>
      <c r="AV233" s="48">
        <f t="shared" si="60"/>
        <v>1.2185212039181046E-5</v>
      </c>
      <c r="AW233" s="48">
        <f t="shared" si="60"/>
        <v>1.1375584815121284E-6</v>
      </c>
      <c r="AX233" s="48">
        <f t="shared" si="60"/>
        <v>9.4397795528201163E-8</v>
      </c>
      <c r="AY233" s="48">
        <f t="shared" si="60"/>
        <v>7.050054613337386E-9</v>
      </c>
    </row>
    <row r="234" spans="1:51">
      <c r="A234" s="48">
        <v>233</v>
      </c>
      <c r="B234" s="48">
        <f t="shared" si="54"/>
        <v>77</v>
      </c>
      <c r="C234" s="93">
        <v>44633</v>
      </c>
      <c r="D234" t="s">
        <v>30</v>
      </c>
      <c r="E234" t="s">
        <v>35</v>
      </c>
      <c r="F234" s="48">
        <f>HLOOKUP(MAX($AD234:$AN234),$AD234:$AN$310,$B234,FALSE)</f>
        <v>0</v>
      </c>
      <c r="G234" s="48">
        <f>HLOOKUP(MAX($AN234:$AY234),$AN234:$AY$310,$B234,FALSE)</f>
        <v>2</v>
      </c>
      <c r="H234" s="48">
        <f t="shared" si="50"/>
        <v>0</v>
      </c>
      <c r="I234" s="48">
        <f t="shared" si="51"/>
        <v>3</v>
      </c>
      <c r="J234" s="48">
        <f>COUNTIF('1. Data'!C:C,$D234)</f>
        <v>17</v>
      </c>
      <c r="K234" s="48">
        <f>COUNTIF($D$2:D233,$D233)</f>
        <v>13</v>
      </c>
      <c r="L234" s="48">
        <f>SUMIF('1. Data'!C:C,D234,'1. Data'!E:E)</f>
        <v>10</v>
      </c>
      <c r="M234" s="48">
        <f>SUMIF($D$2:D233,$D234,$F$2:F233)</f>
        <v>0</v>
      </c>
      <c r="N234" s="48">
        <f t="shared" si="52"/>
        <v>0.20934491109929707</v>
      </c>
      <c r="O234" s="48">
        <f>SUMIF('1. Data'!C:C,$D234,'1. Data'!F:F)</f>
        <v>36</v>
      </c>
      <c r="P234" s="48">
        <f>SUMIF($D$2:D233,$D234,$G$2:G233)</f>
        <v>15</v>
      </c>
      <c r="Q234" s="48">
        <f t="shared" si="53"/>
        <v>1.3780420860018299</v>
      </c>
      <c r="R234" s="48">
        <f>COUNTIF('1. Data'!D:D,$E234)</f>
        <v>48</v>
      </c>
      <c r="S234" s="48">
        <f>COUNTIF($E$2:E233,$E233)</f>
        <v>13</v>
      </c>
      <c r="T234" s="48">
        <f>SUMIF('1. Data'!D:D,E234,'1. Data'!F:F)</f>
        <v>79</v>
      </c>
      <c r="U234" s="48">
        <f>SUMIF($E$2:E233,$E234,$G$2:G233)</f>
        <v>10</v>
      </c>
      <c r="V234" s="48">
        <f t="shared" si="55"/>
        <v>1.1826976437238463</v>
      </c>
      <c r="W234" s="48">
        <f>SUMIF('1. Data'!D:D,$E234,'1. Data'!E:E)</f>
        <v>68</v>
      </c>
      <c r="X234" s="48">
        <f>SUMIF($E$2:E233,E234,$F$2:F233)</f>
        <v>9</v>
      </c>
      <c r="Y234" s="48">
        <f t="shared" si="56"/>
        <v>0.79276515514651846</v>
      </c>
      <c r="Z234" s="92">
        <f>AVERAGE('1. Data'!E:E,$F$2:F233)</f>
        <v>1.5922686230248306</v>
      </c>
      <c r="AA234" s="92">
        <f>IF(ISERROR(AVERAGE('1. Data'!F:F,$G$2:G233)),0,AVERAGE('1. Data'!F:F,$G$2:G233))</f>
        <v>1.2336343115124153</v>
      </c>
      <c r="AB234" s="48">
        <f t="shared" si="57"/>
        <v>0.26425505171550617</v>
      </c>
      <c r="AC234" s="48">
        <f t="shared" si="58"/>
        <v>2.0105859943305386</v>
      </c>
      <c r="AD234" s="48">
        <f t="shared" si="59"/>
        <v>0.76777769166469823</v>
      </c>
      <c r="AE234" s="48">
        <f t="shared" si="59"/>
        <v>0.20288913361686678</v>
      </c>
      <c r="AF234" s="48">
        <f t="shared" si="59"/>
        <v>2.6807239248219684E-2</v>
      </c>
      <c r="AG234" s="48">
        <f t="shared" si="59"/>
        <v>2.3613161312960799E-3</v>
      </c>
      <c r="AH234" s="48">
        <f t="shared" si="59"/>
        <v>1.5599742909807614E-4</v>
      </c>
      <c r="AI234" s="48">
        <f t="shared" si="59"/>
        <v>8.2446217387596256E-6</v>
      </c>
      <c r="AJ234" s="48">
        <f t="shared" si="59"/>
        <v>3.6311382399178508E-7</v>
      </c>
      <c r="AK234" s="48">
        <f t="shared" si="59"/>
        <v>1.3707808905366362E-8</v>
      </c>
      <c r="AL234" s="48">
        <f t="shared" si="59"/>
        <v>4.5279471889923124E-10</v>
      </c>
      <c r="AM234" s="48">
        <f t="shared" si="59"/>
        <v>1.3294810206580507E-11</v>
      </c>
      <c r="AN234" s="48">
        <f t="shared" si="59"/>
        <v>3.5132207586877678E-13</v>
      </c>
      <c r="AO234" s="48">
        <f t="shared" si="61"/>
        <v>0.13391018106574201</v>
      </c>
      <c r="AP234" s="48">
        <f t="shared" si="60"/>
        <v>0.26923793454904738</v>
      </c>
      <c r="AQ234" s="48">
        <f t="shared" si="60"/>
        <v>0.27066301017339844</v>
      </c>
      <c r="AR234" s="48">
        <f t="shared" si="60"/>
        <v>0.1813970858126597</v>
      </c>
      <c r="AS234" s="48">
        <f t="shared" si="60"/>
        <v>9.1178610036827076E-2</v>
      </c>
      <c r="AT234" s="48">
        <f t="shared" si="60"/>
        <v>3.6664487264514073E-2</v>
      </c>
      <c r="AU234" s="48">
        <f t="shared" si="60"/>
        <v>1.2286184097223747E-2</v>
      </c>
      <c r="AV234" s="48">
        <f t="shared" si="60"/>
        <v>3.5289185242349482E-3</v>
      </c>
      <c r="AW234" s="48">
        <f t="shared" si="60"/>
        <v>8.868992699950475E-4</v>
      </c>
      <c r="AX234" s="48">
        <f t="shared" si="60"/>
        <v>1.9813191673711362E-4</v>
      </c>
      <c r="AY234" s="48">
        <f t="shared" si="60"/>
        <v>3.9836125682150481E-5</v>
      </c>
    </row>
    <row r="235" spans="1:51">
      <c r="A235" s="48">
        <v>234</v>
      </c>
      <c r="B235" s="48">
        <f t="shared" si="54"/>
        <v>76</v>
      </c>
      <c r="C235" s="93">
        <v>44657</v>
      </c>
      <c r="D235" t="s">
        <v>28</v>
      </c>
      <c r="E235" t="s">
        <v>25</v>
      </c>
      <c r="F235" s="48">
        <f>HLOOKUP(MAX($AD235:$AN235),$AD235:$AN$310,$B235,FALSE)</f>
        <v>1</v>
      </c>
      <c r="G235" s="48">
        <f>HLOOKUP(MAX($AN235:$AY235),$AN235:$AY$310,$B235,FALSE)</f>
        <v>1</v>
      </c>
      <c r="H235" s="48">
        <f t="shared" si="50"/>
        <v>1</v>
      </c>
      <c r="I235" s="48">
        <f t="shared" si="51"/>
        <v>1</v>
      </c>
      <c r="J235" s="48">
        <f>COUNTIF('1. Data'!C:C,$D235)</f>
        <v>136</v>
      </c>
      <c r="K235" s="48">
        <f>COUNTIF($D$2:D234,$D234)</f>
        <v>13</v>
      </c>
      <c r="L235" s="48">
        <f>SUMIF('1. Data'!C:C,D235,'1. Data'!E:E)</f>
        <v>192</v>
      </c>
      <c r="M235" s="48">
        <f>SUMIF($D$2:D234,$D235,$F$2:F234)</f>
        <v>10</v>
      </c>
      <c r="N235" s="48">
        <f t="shared" si="52"/>
        <v>0.85166988381400255</v>
      </c>
      <c r="O235" s="48">
        <f>SUMIF('1. Data'!C:C,$D235,'1. Data'!F:F)</f>
        <v>193</v>
      </c>
      <c r="P235" s="48">
        <f>SUMIF($D$2:D234,$D235,$G$2:G234)</f>
        <v>10</v>
      </c>
      <c r="Q235" s="48">
        <f t="shared" si="53"/>
        <v>1.1041986969984319</v>
      </c>
      <c r="R235" s="48">
        <f>COUNTIF('1. Data'!D:D,$E235)</f>
        <v>170</v>
      </c>
      <c r="S235" s="48">
        <f>COUNTIF($E$2:E234,$E234)</f>
        <v>13</v>
      </c>
      <c r="T235" s="48">
        <f>SUMIF('1. Data'!D:D,E235,'1. Data'!F:F)</f>
        <v>194</v>
      </c>
      <c r="U235" s="48">
        <f>SUMIF($E$2:E234,$E235,$G$2:G234)</f>
        <v>8</v>
      </c>
      <c r="V235" s="48">
        <f t="shared" si="55"/>
        <v>0.89461822343155406</v>
      </c>
      <c r="W235" s="48">
        <f>SUMIF('1. Data'!D:D,$E235,'1. Data'!E:E)</f>
        <v>284</v>
      </c>
      <c r="X235" s="48">
        <f>SUMIF($E$2:E234,E235,$F$2:F234)</f>
        <v>11</v>
      </c>
      <c r="Y235" s="48">
        <f t="shared" si="56"/>
        <v>1.0126913851388972</v>
      </c>
      <c r="Z235" s="92">
        <f>AVERAGE('1. Data'!E:E,$F$2:F234)</f>
        <v>1.5918194640338506</v>
      </c>
      <c r="AA235" s="92">
        <f>IF(ISERROR(AVERAGE('1. Data'!F:F,$G$2:G234)),0,AVERAGE('1. Data'!F:F,$G$2:G234))</f>
        <v>1.2338504936530323</v>
      </c>
      <c r="AB235" s="48">
        <f t="shared" si="57"/>
        <v>1.3729104684433373</v>
      </c>
      <c r="AC235" s="48">
        <f t="shared" si="58"/>
        <v>1.2188422775611105</v>
      </c>
      <c r="AD235" s="48">
        <f t="shared" si="59"/>
        <v>0.25336846447041117</v>
      </c>
      <c r="AE235" s="48">
        <f t="shared" si="59"/>
        <v>0.34785221724484122</v>
      </c>
      <c r="AF235" s="48">
        <f t="shared" si="59"/>
        <v>0.23878497526333428</v>
      </c>
      <c r="AG235" s="48">
        <f t="shared" si="59"/>
        <v>0.10927679741533836</v>
      </c>
      <c r="AH235" s="48">
        <f t="shared" si="59"/>
        <v>3.7506814782369953E-2</v>
      </c>
      <c r="AI235" s="48">
        <f t="shared" si="59"/>
        <v>1.0298699730536202E-2</v>
      </c>
      <c r="AJ235" s="48">
        <f t="shared" si="59"/>
        <v>2.3565321119012866E-3</v>
      </c>
      <c r="AK235" s="48">
        <f t="shared" si="59"/>
        <v>4.6218680080745204E-4</v>
      </c>
      <c r="AL235" s="48">
        <f t="shared" si="59"/>
        <v>7.931763715061089E-5</v>
      </c>
      <c r="AM235" s="48">
        <f t="shared" si="59"/>
        <v>1.2099557152918215E-5</v>
      </c>
      <c r="AN235" s="48">
        <f t="shared" si="59"/>
        <v>1.6611608678769856E-6</v>
      </c>
      <c r="AO235" s="48">
        <f t="shared" si="61"/>
        <v>0.29557215944090626</v>
      </c>
      <c r="AP235" s="48">
        <f t="shared" si="60"/>
        <v>0.36025584399660987</v>
      </c>
      <c r="AQ235" s="48">
        <f t="shared" si="60"/>
        <v>0.21954752670076405</v>
      </c>
      <c r="AR235" s="48">
        <f t="shared" si="60"/>
        <v>8.9197935825622687E-2</v>
      </c>
      <c r="AS235" s="48">
        <f t="shared" si="60"/>
        <v>2.7179553813862931E-2</v>
      </c>
      <c r="AT235" s="48">
        <f t="shared" si="60"/>
        <v>6.6255178547166924E-3</v>
      </c>
      <c r="AU235" s="48">
        <f t="shared" si="60"/>
        <v>1.3459102120107827E-3</v>
      </c>
      <c r="AV235" s="48">
        <f t="shared" si="60"/>
        <v>2.3435032402856836E-4</v>
      </c>
      <c r="AW235" s="48">
        <f t="shared" si="60"/>
        <v>3.5704510335770566E-5</v>
      </c>
      <c r="AX235" s="48">
        <f t="shared" si="60"/>
        <v>4.8353518552060923E-6</v>
      </c>
      <c r="AY235" s="48">
        <f t="shared" si="60"/>
        <v>5.8935312680087307E-7</v>
      </c>
    </row>
    <row r="236" spans="1:51">
      <c r="A236" s="48">
        <v>235</v>
      </c>
      <c r="B236" s="48">
        <f t="shared" si="54"/>
        <v>75</v>
      </c>
      <c r="C236" s="93">
        <v>44636</v>
      </c>
      <c r="D236" t="s">
        <v>25</v>
      </c>
      <c r="E236" t="s">
        <v>13</v>
      </c>
      <c r="F236" s="48">
        <f>HLOOKUP(MAX($AD236:$AN236),$AD236:$AN$310,$B236,FALSE)</f>
        <v>1</v>
      </c>
      <c r="G236" s="48">
        <f>HLOOKUP(MAX($AN236:$AY236),$AN236:$AY$310,$B236,FALSE)</f>
        <v>1</v>
      </c>
      <c r="H236" s="48">
        <f t="shared" si="50"/>
        <v>1</v>
      </c>
      <c r="I236" s="48">
        <f t="shared" si="51"/>
        <v>1</v>
      </c>
      <c r="J236" s="48">
        <f>COUNTIF('1. Data'!C:C,$D236)</f>
        <v>170</v>
      </c>
      <c r="K236" s="48">
        <f>COUNTIF($D$2:D235,$D235)</f>
        <v>13</v>
      </c>
      <c r="L236" s="48">
        <f>SUMIF('1. Data'!C:C,D236,'1. Data'!E:E)</f>
        <v>254</v>
      </c>
      <c r="M236" s="48">
        <f>SUMIF($D$2:D235,$D236,$F$2:F235)</f>
        <v>12</v>
      </c>
      <c r="N236" s="48">
        <f t="shared" si="52"/>
        <v>0.91323442274401367</v>
      </c>
      <c r="O236" s="48">
        <f>SUMIF('1. Data'!C:C,$D236,'1. Data'!F:F)</f>
        <v>198</v>
      </c>
      <c r="P236" s="48">
        <f>SUMIF($D$2:D235,$D236,$G$2:G235)</f>
        <v>7</v>
      </c>
      <c r="Q236" s="48">
        <f t="shared" si="53"/>
        <v>0.90795316159250572</v>
      </c>
      <c r="R236" s="48">
        <f>COUNTIF('1. Data'!D:D,$E236)</f>
        <v>178</v>
      </c>
      <c r="S236" s="48">
        <f>COUNTIF($E$2:E235,$E235)</f>
        <v>13</v>
      </c>
      <c r="T236" s="48">
        <f>SUMIF('1. Data'!D:D,E236,'1. Data'!F:F)</f>
        <v>322</v>
      </c>
      <c r="U236" s="48">
        <f>SUMIF($E$2:E235,$E236,$G$2:G235)</f>
        <v>13</v>
      </c>
      <c r="V236" s="48">
        <f t="shared" si="55"/>
        <v>1.4215826477187732</v>
      </c>
      <c r="W236" s="48">
        <f>SUMIF('1. Data'!D:D,$E236,'1. Data'!E:E)</f>
        <v>232</v>
      </c>
      <c r="X236" s="48">
        <f>SUMIF($E$2:E235,E236,$F$2:F235)</f>
        <v>9</v>
      </c>
      <c r="Y236" s="48">
        <f t="shared" si="56"/>
        <v>0.79274844991298721</v>
      </c>
      <c r="Z236" s="92">
        <f>AVERAGE('1. Data'!E:E,$F$2:F235)</f>
        <v>1.5916525662718557</v>
      </c>
      <c r="AA236" s="92">
        <f>IF(ISERROR(AVERAGE('1. Data'!F:F,$G$2:G235)),0,AVERAGE('1. Data'!F:F,$G$2:G235))</f>
        <v>1.2337845459672871</v>
      </c>
      <c r="AB236" s="48">
        <f t="shared" si="57"/>
        <v>1.1523010255565826</v>
      </c>
      <c r="AC236" s="48">
        <f t="shared" si="58"/>
        <v>1.5924832938926146</v>
      </c>
      <c r="AD236" s="48">
        <f t="shared" si="59"/>
        <v>0.31590901768928009</v>
      </c>
      <c r="AE236" s="48">
        <f t="shared" si="59"/>
        <v>0.36402228506593004</v>
      </c>
      <c r="AF236" s="48">
        <f t="shared" si="59"/>
        <v>0.20973162620346097</v>
      </c>
      <c r="AG236" s="48">
        <f t="shared" si="59"/>
        <v>8.055798932196595E-2</v>
      </c>
      <c r="AH236" s="48">
        <f t="shared" si="59"/>
        <v>2.320676342811941E-2</v>
      </c>
      <c r="AI236" s="48">
        <f t="shared" si="59"/>
        <v>5.3482354596141989E-3</v>
      </c>
      <c r="AJ236" s="48">
        <f t="shared" si="59"/>
        <v>1.0271295341719201E-3</v>
      </c>
      <c r="AK236" s="48">
        <f t="shared" si="59"/>
        <v>1.6908034508653723E-4</v>
      </c>
      <c r="AL236" s="48">
        <f t="shared" si="59"/>
        <v>2.435393188058468E-5</v>
      </c>
      <c r="AM236" s="48">
        <f t="shared" si="59"/>
        <v>3.1181178535925391E-6</v>
      </c>
      <c r="AN236" s="48">
        <f t="shared" si="59"/>
        <v>3.5930104005009835E-7</v>
      </c>
      <c r="AO236" s="48">
        <f t="shared" si="61"/>
        <v>0.20341983276687409</v>
      </c>
      <c r="AP236" s="48">
        <f t="shared" si="60"/>
        <v>0.32394268532767645</v>
      </c>
      <c r="AQ236" s="48">
        <f t="shared" si="60"/>
        <v>0.25793665728151854</v>
      </c>
      <c r="AR236" s="48">
        <f t="shared" si="60"/>
        <v>0.13691993920110768</v>
      </c>
      <c r="AS236" s="48">
        <f t="shared" si="60"/>
        <v>5.4510678944639138E-2</v>
      </c>
      <c r="AT236" s="48">
        <f t="shared" si="60"/>
        <v>1.7361469111616328E-2</v>
      </c>
      <c r="AU236" s="48">
        <f t="shared" si="60"/>
        <v>4.60797491961361E-3</v>
      </c>
      <c r="AV236" s="48">
        <f t="shared" si="60"/>
        <v>1.0483032968801194E-3</v>
      </c>
      <c r="AW236" s="48">
        <f t="shared" si="60"/>
        <v>2.0867568590176783E-4</v>
      </c>
      <c r="AX236" s="48">
        <f t="shared" si="60"/>
        <v>3.6923615960016376E-5</v>
      </c>
      <c r="AY236" s="48">
        <f t="shared" si="60"/>
        <v>5.8800241566432838E-6</v>
      </c>
    </row>
    <row r="237" spans="1:51">
      <c r="A237" s="48">
        <v>236</v>
      </c>
      <c r="B237" s="48">
        <f t="shared" si="54"/>
        <v>74</v>
      </c>
      <c r="C237" s="93">
        <v>44638</v>
      </c>
      <c r="D237" t="s">
        <v>15</v>
      </c>
      <c r="E237" t="s">
        <v>22</v>
      </c>
      <c r="F237" s="48">
        <f>HLOOKUP(MAX($AD237:$AN237),$AD237:$AN$310,$B237,FALSE)</f>
        <v>1</v>
      </c>
      <c r="G237" s="48">
        <f>HLOOKUP(MAX($AN237:$AY237),$AN237:$AY$310,$B237,FALSE)</f>
        <v>1</v>
      </c>
      <c r="H237" s="48">
        <f t="shared" si="50"/>
        <v>1</v>
      </c>
      <c r="I237" s="48">
        <f t="shared" si="51"/>
        <v>1</v>
      </c>
      <c r="J237" s="48">
        <f>COUNTIF('1. Data'!C:C,$D237)</f>
        <v>34</v>
      </c>
      <c r="K237" s="48">
        <f>COUNTIF($D$2:D236,$D236)</f>
        <v>14</v>
      </c>
      <c r="L237" s="48">
        <f>SUMIF('1. Data'!C:C,D237,'1. Data'!E:E)</f>
        <v>41</v>
      </c>
      <c r="M237" s="48">
        <f>SUMIF($D$2:D236,$D237,$F$2:F236)</f>
        <v>8</v>
      </c>
      <c r="N237" s="48">
        <f t="shared" si="52"/>
        <v>0.64143416002361964</v>
      </c>
      <c r="O237" s="48">
        <f>SUMIF('1. Data'!C:C,$D237,'1. Data'!F:F)</f>
        <v>63</v>
      </c>
      <c r="P237" s="48">
        <f>SUMIF($D$2:D236,$D237,$G$2:G236)</f>
        <v>13</v>
      </c>
      <c r="Q237" s="48">
        <f t="shared" si="53"/>
        <v>1.2833828458257159</v>
      </c>
      <c r="R237" s="48">
        <f>COUNTIF('1. Data'!D:D,$E237)</f>
        <v>186</v>
      </c>
      <c r="S237" s="48">
        <f>COUNTIF($E$2:E236,$E236)</f>
        <v>14</v>
      </c>
      <c r="T237" s="48">
        <f>SUMIF('1. Data'!D:D,E237,'1. Data'!F:F)</f>
        <v>222</v>
      </c>
      <c r="U237" s="48">
        <f>SUMIF($E$2:E236,$E237,$G$2:G236)</f>
        <v>9</v>
      </c>
      <c r="V237" s="48">
        <f t="shared" si="55"/>
        <v>0.93619401279707504</v>
      </c>
      <c r="W237" s="48">
        <f>SUMIF('1. Data'!D:D,$E237,'1. Data'!E:E)</f>
        <v>299</v>
      </c>
      <c r="X237" s="48">
        <f>SUMIF($E$2:E236,E237,$F$2:F236)</f>
        <v>13</v>
      </c>
      <c r="Y237" s="48">
        <f t="shared" si="56"/>
        <v>0.98021612046058459</v>
      </c>
      <c r="Z237" s="92">
        <f>AVERAGE('1. Data'!E:E,$F$2:F236)</f>
        <v>1.5914857626162955</v>
      </c>
      <c r="AA237" s="92">
        <f>IF(ISERROR(AVERAGE('1. Data'!F:F,$G$2:G236)),0,AVERAGE('1. Data'!F:F,$G$2:G236))</f>
        <v>1.2337186354665914</v>
      </c>
      <c r="AB237" s="48">
        <f t="shared" si="57"/>
        <v>1.0006372896368467</v>
      </c>
      <c r="AC237" s="48">
        <f t="shared" si="58"/>
        <v>1.4823071869287019</v>
      </c>
      <c r="AD237" s="48">
        <f t="shared" si="59"/>
        <v>0.36764507010503295</v>
      </c>
      <c r="AE237" s="48">
        <f t="shared" si="59"/>
        <v>0.36787936649824865</v>
      </c>
      <c r="AF237" s="48">
        <f t="shared" si="59"/>
        <v>0.18405690610306386</v>
      </c>
      <c r="AG237" s="48">
        <f t="shared" si="59"/>
        <v>6.1391401220637812E-2</v>
      </c>
      <c r="AH237" s="48">
        <f t="shared" si="59"/>
        <v>1.5357631331106802E-2</v>
      </c>
      <c r="AI237" s="48">
        <f t="shared" si="59"/>
        <v>3.0734837180801272E-3</v>
      </c>
      <c r="AJ237" s="48">
        <f t="shared" si="59"/>
        <v>5.1257373623377924E-4</v>
      </c>
      <c r="AK237" s="48">
        <f t="shared" si="59"/>
        <v>7.3271484880571645E-5</v>
      </c>
      <c r="AL237" s="48">
        <f t="shared" si="59"/>
        <v>9.1647725048202685E-6</v>
      </c>
      <c r="AM237" s="48">
        <f t="shared" si="59"/>
        <v>1.0189570132624065E-6</v>
      </c>
      <c r="AN237" s="48">
        <f t="shared" si="59"/>
        <v>1.0196063840073499E-7</v>
      </c>
      <c r="AO237" s="48">
        <f t="shared" si="61"/>
        <v>0.22711309108941141</v>
      </c>
      <c r="AP237" s="48">
        <f t="shared" si="60"/>
        <v>0.33665136716742744</v>
      </c>
      <c r="AQ237" s="48">
        <f t="shared" si="60"/>
        <v>0.24951037052082553</v>
      </c>
      <c r="AR237" s="48">
        <f t="shared" si="60"/>
        <v>0.12328367181208764</v>
      </c>
      <c r="AS237" s="48">
        <f t="shared" si="60"/>
        <v>4.5686068189504235E-2</v>
      </c>
      <c r="AT237" s="48">
        <f t="shared" si="60"/>
        <v>1.3544157443963378E-2</v>
      </c>
      <c r="AU237" s="48">
        <f t="shared" si="60"/>
        <v>3.3461003200134605E-3</v>
      </c>
      <c r="AV237" s="48">
        <f t="shared" si="60"/>
        <v>7.0856407893434112E-4</v>
      </c>
      <c r="AW237" s="48">
        <f t="shared" si="60"/>
        <v>1.3128870332548606E-4</v>
      </c>
      <c r="AX237" s="48">
        <f t="shared" si="60"/>
        <v>2.1623354277990926E-5</v>
      </c>
      <c r="AY237" s="48">
        <f t="shared" si="60"/>
        <v>3.2052453451771433E-6</v>
      </c>
    </row>
    <row r="238" spans="1:51">
      <c r="A238" s="48">
        <v>237</v>
      </c>
      <c r="B238" s="48">
        <f t="shared" si="54"/>
        <v>73</v>
      </c>
      <c r="C238" s="93">
        <v>44639</v>
      </c>
      <c r="D238" t="s">
        <v>23</v>
      </c>
      <c r="E238" t="s">
        <v>28</v>
      </c>
      <c r="F238" s="48">
        <f>HLOOKUP(MAX($AD238:$AN238),$AD238:$AN$310,$B238,FALSE)</f>
        <v>1</v>
      </c>
      <c r="G238" s="48">
        <f>HLOOKUP(MAX($AN238:$AY238),$AN238:$AY$310,$B238,FALSE)</f>
        <v>1</v>
      </c>
      <c r="H238" s="48">
        <f t="shared" si="50"/>
        <v>1</v>
      </c>
      <c r="I238" s="48">
        <f t="shared" si="51"/>
        <v>1</v>
      </c>
      <c r="J238" s="48">
        <f>COUNTIF('1. Data'!C:C,$D238)</f>
        <v>169</v>
      </c>
      <c r="K238" s="48">
        <f>COUNTIF($D$2:D237,$D237)</f>
        <v>14</v>
      </c>
      <c r="L238" s="48">
        <f>SUMIF('1. Data'!C:C,D238,'1. Data'!E:E)</f>
        <v>260</v>
      </c>
      <c r="M238" s="48">
        <f>SUMIF($D$2:D237,$D238,$F$2:F237)</f>
        <v>11</v>
      </c>
      <c r="N238" s="48">
        <f t="shared" si="52"/>
        <v>0.93059547936640674</v>
      </c>
      <c r="O238" s="48">
        <f>SUMIF('1. Data'!C:C,$D238,'1. Data'!F:F)</f>
        <v>232</v>
      </c>
      <c r="P238" s="48">
        <f>SUMIF($D$2:D237,$D238,$G$2:G237)</f>
        <v>10</v>
      </c>
      <c r="Q238" s="48">
        <f t="shared" si="53"/>
        <v>1.071942131684376</v>
      </c>
      <c r="R238" s="48">
        <f>COUNTIF('1. Data'!D:D,$E238)</f>
        <v>136</v>
      </c>
      <c r="S238" s="48">
        <f>COUNTIF($E$2:E237,$E237)</f>
        <v>14</v>
      </c>
      <c r="T238" s="48">
        <f>SUMIF('1. Data'!D:D,E238,'1. Data'!F:F)</f>
        <v>138</v>
      </c>
      <c r="U238" s="48">
        <f>SUMIF($E$2:E237,$E238,$G$2:G237)</f>
        <v>6</v>
      </c>
      <c r="V238" s="48">
        <f t="shared" si="55"/>
        <v>0.77817683344756683</v>
      </c>
      <c r="W238" s="48">
        <f>SUMIF('1. Data'!D:D,$E238,'1. Data'!E:E)</f>
        <v>217</v>
      </c>
      <c r="X238" s="48">
        <f>SUMIF($E$2:E237,E238,$F$2:F237)</f>
        <v>11</v>
      </c>
      <c r="Y238" s="48">
        <f t="shared" si="56"/>
        <v>0.95518243003896564</v>
      </c>
      <c r="Z238" s="92">
        <f>AVERAGE('1. Data'!E:E,$F$2:F237)</f>
        <v>1.5913190529875987</v>
      </c>
      <c r="AA238" s="92">
        <f>IF(ISERROR(AVERAGE('1. Data'!F:F,$G$2:G237)),0,AVERAGE('1. Data'!F:F,$G$2:G237))</f>
        <v>1.2336527621195039</v>
      </c>
      <c r="AB238" s="48">
        <f t="shared" si="57"/>
        <v>1.4145051286369383</v>
      </c>
      <c r="AC238" s="48">
        <f t="shared" si="58"/>
        <v>1.0290644464170009</v>
      </c>
      <c r="AD238" s="48">
        <f t="shared" si="59"/>
        <v>0.24304586012905771</v>
      </c>
      <c r="AE238" s="48">
        <f t="shared" si="59"/>
        <v>0.3437896156465281</v>
      </c>
      <c r="AF238" s="48">
        <f t="shared" si="59"/>
        <v>0.24314608725206796</v>
      </c>
      <c r="AG238" s="48">
        <f t="shared" si="59"/>
        <v>0.11464379580868488</v>
      </c>
      <c r="AH238" s="48">
        <f t="shared" si="59"/>
        <v>4.0541059284447678E-2</v>
      </c>
      <c r="AI238" s="48">
        <f t="shared" si="59"/>
        <v>1.1469107255645077E-2</v>
      </c>
      <c r="AJ238" s="48">
        <f t="shared" si="59"/>
        <v>2.7038518389995111E-3</v>
      </c>
      <c r="AK238" s="48">
        <f t="shared" si="59"/>
        <v>5.4637318476274759E-4</v>
      </c>
      <c r="AL238" s="48">
        <f t="shared" si="59"/>
        <v>9.660595899957539E-5</v>
      </c>
      <c r="AM238" s="48">
        <f t="shared" si="59"/>
        <v>1.5183291606865471E-5</v>
      </c>
      <c r="AN238" s="48">
        <f t="shared" si="59"/>
        <v>2.1476843847501386E-6</v>
      </c>
      <c r="AO238" s="48">
        <f t="shared" si="61"/>
        <v>0.35734111599604418</v>
      </c>
      <c r="AP238" s="48">
        <f t="shared" si="60"/>
        <v>0.36772703771450244</v>
      </c>
      <c r="AQ238" s="48">
        <f t="shared" si="60"/>
        <v>0.18920741024911902</v>
      </c>
      <c r="AR238" s="48">
        <f t="shared" si="60"/>
        <v>6.4902206295334691E-2</v>
      </c>
      <c r="AS238" s="48">
        <f t="shared" si="60"/>
        <v>1.6697138248137646E-2</v>
      </c>
      <c r="AT238" s="48">
        <f t="shared" si="60"/>
        <v>3.4364862656135805E-3</v>
      </c>
      <c r="AU238" s="48">
        <f t="shared" si="60"/>
        <v>5.8939430609054411E-4</v>
      </c>
      <c r="AV238" s="48">
        <f t="shared" si="60"/>
        <v>8.6646389331199872E-5</v>
      </c>
      <c r="AW238" s="48">
        <f t="shared" si="60"/>
        <v>1.1145589833892849E-5</v>
      </c>
      <c r="AX238" s="48">
        <f t="shared" si="60"/>
        <v>1.274392248045101E-6</v>
      </c>
      <c r="AY238" s="48">
        <f t="shared" si="60"/>
        <v>1.3114317532526478E-7</v>
      </c>
    </row>
    <row r="239" spans="1:51">
      <c r="A239" s="48">
        <v>238</v>
      </c>
      <c r="B239" s="48">
        <f t="shared" si="54"/>
        <v>72</v>
      </c>
      <c r="C239" s="93">
        <v>44639</v>
      </c>
      <c r="D239" t="s">
        <v>25</v>
      </c>
      <c r="E239" t="s">
        <v>18</v>
      </c>
      <c r="F239" s="48">
        <f>HLOOKUP(MAX($AD239:$AN239),$AD239:$AN$310,$B239,FALSE)</f>
        <v>1</v>
      </c>
      <c r="G239" s="48">
        <f>HLOOKUP(MAX($AN239:$AY239),$AN239:$AY$310,$B239,FALSE)</f>
        <v>0</v>
      </c>
      <c r="H239" s="48">
        <f t="shared" si="50"/>
        <v>3</v>
      </c>
      <c r="I239" s="48">
        <f t="shared" si="51"/>
        <v>0</v>
      </c>
      <c r="J239" s="48">
        <f>COUNTIF('1. Data'!C:C,$D239)</f>
        <v>170</v>
      </c>
      <c r="K239" s="48">
        <f>COUNTIF($D$2:D238,$D238)</f>
        <v>14</v>
      </c>
      <c r="L239" s="48">
        <f>SUMIF('1. Data'!C:C,D239,'1. Data'!E:E)</f>
        <v>254</v>
      </c>
      <c r="M239" s="48">
        <f>SUMIF($D$2:D238,$D239,$F$2:F238)</f>
        <v>13</v>
      </c>
      <c r="N239" s="48">
        <f t="shared" si="52"/>
        <v>0.91197230541803642</v>
      </c>
      <c r="O239" s="48">
        <f>SUMIF('1. Data'!C:C,$D239,'1. Data'!F:F)</f>
        <v>198</v>
      </c>
      <c r="P239" s="48">
        <f>SUMIF($D$2:D238,$D239,$G$2:G238)</f>
        <v>8</v>
      </c>
      <c r="Q239" s="48">
        <f t="shared" si="53"/>
        <v>0.90756897133890813</v>
      </c>
      <c r="R239" s="48">
        <f>COUNTIF('1. Data'!D:D,$E239)</f>
        <v>17</v>
      </c>
      <c r="S239" s="48">
        <f>COUNTIF($E$2:E238,$E238)</f>
        <v>14</v>
      </c>
      <c r="T239" s="48">
        <f>SUMIF('1. Data'!D:D,E239,'1. Data'!F:F)</f>
        <v>13</v>
      </c>
      <c r="U239" s="48">
        <f>SUMIF($E$2:E238,$E239,$G$2:G238)</f>
        <v>1</v>
      </c>
      <c r="V239" s="48">
        <f t="shared" si="55"/>
        <v>0.36609734891466128</v>
      </c>
      <c r="W239" s="48">
        <f>SUMIF('1. Data'!D:D,$E239,'1. Data'!E:E)</f>
        <v>30</v>
      </c>
      <c r="X239" s="48">
        <f>SUMIF($E$2:E238,E239,$F$2:F238)</f>
        <v>12</v>
      </c>
      <c r="Y239" s="48">
        <f t="shared" si="56"/>
        <v>0.85148265993362149</v>
      </c>
      <c r="Z239" s="92">
        <f>AVERAGE('1. Data'!E:E,$F$2:F238)</f>
        <v>1.5911524373062835</v>
      </c>
      <c r="AA239" s="92">
        <f>IF(ISERROR(AVERAGE('1. Data'!F:F,$G$2:G238)),0,AVERAGE('1. Data'!F:F,$G$2:G238))</f>
        <v>1.2335869258946182</v>
      </c>
      <c r="AB239" s="48">
        <f t="shared" si="57"/>
        <v>1.2355753815341137</v>
      </c>
      <c r="AC239" s="48">
        <f t="shared" si="58"/>
        <v>0.40986985802402304</v>
      </c>
      <c r="AD239" s="48">
        <f t="shared" si="59"/>
        <v>0.29066746954932143</v>
      </c>
      <c r="AE239" s="48">
        <f t="shared" si="59"/>
        <v>0.35914156958795823</v>
      </c>
      <c r="AF239" s="48">
        <f t="shared" ref="AE239:AN264" si="62">_xlfn.POISSON.DIST(AF$1,$AB239,FALSE)</f>
        <v>0.22187324093420105</v>
      </c>
      <c r="AG239" s="48">
        <f t="shared" si="62"/>
        <v>9.1380371439828592E-2</v>
      </c>
      <c r="AH239" s="48">
        <f t="shared" si="62"/>
        <v>2.8226834326623818E-2</v>
      </c>
      <c r="AI239" s="48">
        <f t="shared" si="62"/>
        <v>6.9752763185236778E-3</v>
      </c>
      <c r="AJ239" s="48">
        <f t="shared" si="62"/>
        <v>1.4364132830942942E-3</v>
      </c>
      <c r="AK239" s="48">
        <f t="shared" si="62"/>
        <v>2.5354241289998638E-4</v>
      </c>
      <c r="AL239" s="48">
        <f t="shared" si="62"/>
        <v>3.9158845444247576E-5</v>
      </c>
      <c r="AM239" s="48">
        <f t="shared" si="62"/>
        <v>5.3759672666901721E-6</v>
      </c>
      <c r="AN239" s="48">
        <f t="shared" si="62"/>
        <v>6.6424128066556139E-7</v>
      </c>
      <c r="AO239" s="48">
        <f t="shared" si="61"/>
        <v>0.66373662451157378</v>
      </c>
      <c r="AP239" s="48">
        <f t="shared" si="60"/>
        <v>0.27204563605390303</v>
      </c>
      <c r="AQ239" s="48">
        <f t="shared" si="60"/>
        <v>5.5751653112734133E-2</v>
      </c>
      <c r="AR239" s="48">
        <f t="shared" si="60"/>
        <v>7.6169740486403091E-3</v>
      </c>
      <c r="AS239" s="48">
        <f t="shared" si="60"/>
        <v>7.8049201797221761E-4</v>
      </c>
      <c r="AT239" s="48">
        <f t="shared" si="60"/>
        <v>6.3980030519031225E-5</v>
      </c>
      <c r="AU239" s="48">
        <f t="shared" si="60"/>
        <v>4.3705810042013307E-6</v>
      </c>
      <c r="AV239" s="48">
        <f t="shared" si="60"/>
        <v>2.5590991652492763E-7</v>
      </c>
      <c r="AW239" s="48">
        <f t="shared" si="60"/>
        <v>1.3111220144126416E-8</v>
      </c>
      <c r="AX239" s="48">
        <f t="shared" si="60"/>
        <v>5.9709932655497923E-10</v>
      </c>
      <c r="AY239" s="48">
        <f t="shared" si="60"/>
        <v>2.4473301620132872E-11</v>
      </c>
    </row>
    <row r="240" spans="1:51">
      <c r="A240" s="48">
        <v>239</v>
      </c>
      <c r="B240" s="48">
        <f t="shared" si="54"/>
        <v>71</v>
      </c>
      <c r="C240" s="93">
        <v>44639</v>
      </c>
      <c r="D240" t="s">
        <v>21</v>
      </c>
      <c r="E240" t="s">
        <v>17</v>
      </c>
      <c r="F240" s="48">
        <f>HLOOKUP(MAX($AD240:$AN240),$AD240:$AN$310,$B240,FALSE)</f>
        <v>1</v>
      </c>
      <c r="G240" s="48">
        <f>HLOOKUP(MAX($AN240:$AY240),$AN240:$AY$310,$B240,FALSE)</f>
        <v>1</v>
      </c>
      <c r="H240" s="48">
        <f t="shared" si="50"/>
        <v>1</v>
      </c>
      <c r="I240" s="48">
        <f t="shared" si="51"/>
        <v>1</v>
      </c>
      <c r="J240" s="48">
        <f>COUNTIF('1. Data'!C:C,$D240)</f>
        <v>150</v>
      </c>
      <c r="K240" s="48">
        <f>COUNTIF($D$2:D239,$D239)</f>
        <v>15</v>
      </c>
      <c r="L240" s="48">
        <f>SUMIF('1. Data'!C:C,D240,'1. Data'!E:E)</f>
        <v>192</v>
      </c>
      <c r="M240" s="48">
        <f>SUMIF($D$2:D239,$D240,$F$2:F239)</f>
        <v>10</v>
      </c>
      <c r="N240" s="48">
        <f t="shared" si="52"/>
        <v>0.7694866512146965</v>
      </c>
      <c r="O240" s="48">
        <f>SUMIF('1. Data'!C:C,$D240,'1. Data'!F:F)</f>
        <v>200</v>
      </c>
      <c r="P240" s="48">
        <f>SUMIF($D$2:D239,$D240,$G$2:G239)</f>
        <v>11</v>
      </c>
      <c r="Q240" s="48">
        <f t="shared" si="53"/>
        <v>1.0369339812007696</v>
      </c>
      <c r="R240" s="48">
        <f>COUNTIF('1. Data'!D:D,$E240)</f>
        <v>186</v>
      </c>
      <c r="S240" s="48">
        <f>COUNTIF($E$2:E239,$E239)</f>
        <v>14</v>
      </c>
      <c r="T240" s="48">
        <f>SUMIF('1. Data'!D:D,E240,'1. Data'!F:F)</f>
        <v>276</v>
      </c>
      <c r="U240" s="48">
        <f>SUMIF($E$2:E239,$E240,$G$2:G239)</f>
        <v>12</v>
      </c>
      <c r="V240" s="48">
        <f t="shared" si="55"/>
        <v>1.167656464138876</v>
      </c>
      <c r="W240" s="48">
        <f>SUMIF('1. Data'!D:D,$E240,'1. Data'!E:E)</f>
        <v>331</v>
      </c>
      <c r="X240" s="48">
        <f>SUMIF($E$2:E239,E240,$F$2:F239)</f>
        <v>14</v>
      </c>
      <c r="Y240" s="48">
        <f t="shared" si="56"/>
        <v>1.08423335694051</v>
      </c>
      <c r="Z240" s="92">
        <f>AVERAGE('1. Data'!E:E,$F$2:F239)</f>
        <v>1.5909859154929578</v>
      </c>
      <c r="AA240" s="92">
        <f>IF(ISERROR(AVERAGE('1. Data'!F:F,$G$2:G239)),0,AVERAGE('1. Data'!F:F,$G$2:G239))</f>
        <v>1.2332394366197184</v>
      </c>
      <c r="AB240" s="48">
        <f t="shared" si="57"/>
        <v>1.3273644733453518</v>
      </c>
      <c r="AC240" s="48">
        <f t="shared" si="58"/>
        <v>1.493184932929108</v>
      </c>
      <c r="AD240" s="48">
        <f t="shared" ref="AD240:AD303" si="63">_xlfn.POISSON.DIST(AD$1,$AB240,FALSE)</f>
        <v>0.26517521750862372</v>
      </c>
      <c r="AE240" s="48">
        <f t="shared" si="62"/>
        <v>0.3519841629325734</v>
      </c>
      <c r="AF240" s="48">
        <f t="shared" si="62"/>
        <v>0.23360563652844998</v>
      </c>
      <c r="AG240" s="48">
        <f t="shared" si="62"/>
        <v>0.10335994090036389</v>
      </c>
      <c r="AH240" s="48">
        <f t="shared" si="62"/>
        <v>3.4299078379554558E-2</v>
      </c>
      <c r="AI240" s="48">
        <f t="shared" si="62"/>
        <v>9.1054756219016778E-3</v>
      </c>
      <c r="AJ240" s="48">
        <f t="shared" si="62"/>
        <v>2.014380808904074E-3</v>
      </c>
      <c r="AK240" s="48">
        <f t="shared" si="62"/>
        <v>3.8197393164684926E-4</v>
      </c>
      <c r="AL240" s="48">
        <f t="shared" si="62"/>
        <v>6.3377328326509209E-5</v>
      </c>
      <c r="AM240" s="48">
        <f t="shared" si="62"/>
        <v>9.3472015595724591E-6</v>
      </c>
      <c r="AN240" s="48">
        <f t="shared" si="62"/>
        <v>1.2407143275374763E-6</v>
      </c>
      <c r="AO240" s="48">
        <f t="shared" si="61"/>
        <v>0.22465600060224492</v>
      </c>
      <c r="AP240" s="48">
        <f t="shared" si="60"/>
        <v>0.33545295519138474</v>
      </c>
      <c r="AQ240" s="48">
        <f t="shared" si="60"/>
        <v>0.25044664919915949</v>
      </c>
      <c r="AR240" s="48">
        <f t="shared" si="60"/>
        <v>0.12465438769558888</v>
      </c>
      <c r="AS240" s="48">
        <f t="shared" si="60"/>
        <v>4.6533013382639252E-2</v>
      </c>
      <c r="AT240" s="48">
        <f t="shared" si="60"/>
        <v>1.3896478893349076E-2</v>
      </c>
      <c r="AU240" s="48">
        <f t="shared" si="60"/>
        <v>3.4583354840527058E-3</v>
      </c>
      <c r="AV240" s="48">
        <f t="shared" si="60"/>
        <v>7.3770491968594225E-4</v>
      </c>
      <c r="AW240" s="48">
        <f t="shared" si="60"/>
        <v>1.3769123387784079E-4</v>
      </c>
      <c r="AX240" s="48">
        <f t="shared" si="60"/>
        <v>2.2844275091423355E-5</v>
      </c>
      <c r="AY240" s="48">
        <f t="shared" si="60"/>
        <v>3.4110727370200979E-6</v>
      </c>
    </row>
    <row r="241" spans="1:51">
      <c r="A241" s="48">
        <v>240</v>
      </c>
      <c r="B241" s="48">
        <f t="shared" si="54"/>
        <v>70</v>
      </c>
      <c r="C241" s="93">
        <v>44639</v>
      </c>
      <c r="D241" t="s">
        <v>30</v>
      </c>
      <c r="E241" t="s">
        <v>26</v>
      </c>
      <c r="F241" s="48">
        <f>HLOOKUP(MAX($AD241:$AN241),$AD241:$AN$310,$B241,FALSE)</f>
        <v>0</v>
      </c>
      <c r="G241" s="48">
        <f>HLOOKUP(MAX($AN241:$AY241),$AN241:$AY$310,$B241,FALSE)</f>
        <v>1</v>
      </c>
      <c r="H241" s="48">
        <f t="shared" si="50"/>
        <v>0</v>
      </c>
      <c r="I241" s="48">
        <f t="shared" si="51"/>
        <v>3</v>
      </c>
      <c r="J241" s="48">
        <f>COUNTIF('1. Data'!C:C,$D241)</f>
        <v>17</v>
      </c>
      <c r="K241" s="48">
        <f>COUNTIF($D$2:D240,$D240)</f>
        <v>14</v>
      </c>
      <c r="L241" s="48">
        <f>SUMIF('1. Data'!C:C,D241,'1. Data'!E:E)</f>
        <v>10</v>
      </c>
      <c r="M241" s="48">
        <f>SUMIF($D$2:D240,$D241,$F$2:F240)</f>
        <v>0</v>
      </c>
      <c r="N241" s="48">
        <f t="shared" si="52"/>
        <v>0.20277639776380632</v>
      </c>
      <c r="O241" s="48">
        <f>SUMIF('1. Data'!C:C,$D241,'1. Data'!F:F)</f>
        <v>36</v>
      </c>
      <c r="P241" s="48">
        <f>SUMIF($D$2:D240,$D241,$G$2:G240)</f>
        <v>17</v>
      </c>
      <c r="Q241" s="48">
        <f t="shared" si="53"/>
        <v>1.3864043197371618</v>
      </c>
      <c r="R241" s="48">
        <f>COUNTIF('1. Data'!D:D,$E241)</f>
        <v>152</v>
      </c>
      <c r="S241" s="48">
        <f>COUNTIF($E$2:E240,$E240)</f>
        <v>14</v>
      </c>
      <c r="T241" s="48">
        <f>SUMIF('1. Data'!D:D,E241,'1. Data'!F:F)</f>
        <v>159</v>
      </c>
      <c r="U241" s="48">
        <f>SUMIF($E$2:E240,$E241,$G$2:G240)</f>
        <v>7</v>
      </c>
      <c r="V241" s="48">
        <f t="shared" si="55"/>
        <v>0.81091573418588714</v>
      </c>
      <c r="W241" s="48">
        <f>SUMIF('1. Data'!D:D,$E241,'1. Data'!E:E)</f>
        <v>285</v>
      </c>
      <c r="X241" s="48">
        <f>SUMIF($E$2:E240,E241,$F$2:F240)</f>
        <v>17</v>
      </c>
      <c r="Y241" s="48">
        <f t="shared" si="56"/>
        <v>1.143610021605274</v>
      </c>
      <c r="Z241" s="92">
        <f>AVERAGE('1. Data'!E:E,$F$2:F240)</f>
        <v>1.5908194874683188</v>
      </c>
      <c r="AA241" s="92">
        <f>IF(ISERROR(AVERAGE('1. Data'!F:F,$G$2:G240)),0,AVERAGE('1. Data'!F:F,$G$2:G240))</f>
        <v>1.2331737538721488</v>
      </c>
      <c r="AB241" s="48">
        <f t="shared" si="57"/>
        <v>0.36890645858234644</v>
      </c>
      <c r="AC241" s="48">
        <f t="shared" si="58"/>
        <v>1.3864043197371618</v>
      </c>
      <c r="AD241" s="48">
        <f t="shared" si="63"/>
        <v>0.69149009038848308</v>
      </c>
      <c r="AE241" s="48">
        <f t="shared" si="62"/>
        <v>0.25509516039000196</v>
      </c>
      <c r="AF241" s="48">
        <f t="shared" si="62"/>
        <v>4.7053126110485628E-2</v>
      </c>
      <c r="AG241" s="48">
        <f t="shared" si="62"/>
        <v>5.786067372882597E-3</v>
      </c>
      <c r="AH241" s="48">
        <f t="shared" si="62"/>
        <v>5.3362940591224488E-4</v>
      </c>
      <c r="AI241" s="48">
        <f t="shared" si="62"/>
        <v>3.937186686609756E-5</v>
      </c>
      <c r="AJ241" s="48">
        <f t="shared" si="62"/>
        <v>2.4207559955579443E-6</v>
      </c>
      <c r="AK241" s="48">
        <f t="shared" si="62"/>
        <v>1.2757607448760937E-7</v>
      </c>
      <c r="AL241" s="48">
        <f t="shared" si="62"/>
        <v>5.8829547298826773E-9</v>
      </c>
      <c r="AM241" s="48">
        <f t="shared" si="62"/>
        <v>2.4113999948903183E-10</v>
      </c>
      <c r="AN241" s="48">
        <f t="shared" si="62"/>
        <v>8.8958103234047438E-12</v>
      </c>
      <c r="AO241" s="48">
        <f t="shared" si="61"/>
        <v>0.24997251185698899</v>
      </c>
      <c r="AP241" s="48">
        <f t="shared" si="60"/>
        <v>0.3465629702540784</v>
      </c>
      <c r="AQ241" s="48">
        <f t="shared" si="60"/>
        <v>0.24023819951059799</v>
      </c>
      <c r="AR241" s="48">
        <f t="shared" si="60"/>
        <v>0.1110224258557904</v>
      </c>
      <c r="AS241" s="48">
        <f t="shared" si="60"/>
        <v>3.8480492698541639E-2</v>
      </c>
      <c r="AT241" s="48">
        <f t="shared" si="60"/>
        <v>1.0669904260574488E-2</v>
      </c>
      <c r="AU241" s="48">
        <f t="shared" si="60"/>
        <v>2.465466893007068E-3</v>
      </c>
      <c r="AV241" s="48">
        <f t="shared" si="60"/>
        <v>4.8830485009056625E-4</v>
      </c>
      <c r="AW241" s="48">
        <f t="shared" si="60"/>
        <v>8.4623494189271041E-5</v>
      </c>
      <c r="AX241" s="48">
        <f t="shared" si="60"/>
        <v>1.3035819766139739E-5</v>
      </c>
      <c r="AY241" s="48">
        <f t="shared" si="60"/>
        <v>1.8072916835091204E-6</v>
      </c>
    </row>
    <row r="242" spans="1:51">
      <c r="A242" s="48">
        <v>241</v>
      </c>
      <c r="B242" s="48">
        <f t="shared" si="54"/>
        <v>69</v>
      </c>
      <c r="C242" s="93">
        <v>44639</v>
      </c>
      <c r="D242" t="s">
        <v>6</v>
      </c>
      <c r="E242" t="s">
        <v>42</v>
      </c>
      <c r="F242" s="48">
        <f>HLOOKUP(MAX($AD242:$AN242),$AD242:$AN$310,$B242,FALSE)</f>
        <v>0</v>
      </c>
      <c r="G242" s="48">
        <f>HLOOKUP(MAX($AN242:$AY242),$AN242:$AY$310,$B242,FALSE)</f>
        <v>0</v>
      </c>
      <c r="H242" s="48">
        <f t="shared" si="50"/>
        <v>1</v>
      </c>
      <c r="I242" s="48">
        <f t="shared" si="51"/>
        <v>1</v>
      </c>
      <c r="J242" s="48">
        <f>COUNTIF('1. Data'!C:C,$D242)</f>
        <v>183</v>
      </c>
      <c r="K242" s="48">
        <f>COUNTIF($D$2:D241,$D241)</f>
        <v>14</v>
      </c>
      <c r="L242" s="48">
        <f>SUMIF('1. Data'!C:C,D242,'1. Data'!E:E)</f>
        <v>528</v>
      </c>
      <c r="M242" s="48">
        <f>SUMIF($D$2:D241,$D242,$F$2:F241)</f>
        <v>29</v>
      </c>
      <c r="N242" s="48">
        <f t="shared" si="52"/>
        <v>1.7778304951327804</v>
      </c>
      <c r="O242" s="48">
        <f>SUMIF('1. Data'!C:C,$D242,'1. Data'!F:F)</f>
        <v>132</v>
      </c>
      <c r="P242" s="48">
        <f>SUMIF($D$2:D241,$D242,$G$2:G241)</f>
        <v>0</v>
      </c>
      <c r="Q242" s="48">
        <f t="shared" si="53"/>
        <v>0.54338363118002919</v>
      </c>
      <c r="R242" s="48">
        <f>COUNTIF('1. Data'!D:D,$E242)</f>
        <v>0</v>
      </c>
      <c r="S242" s="48">
        <f>COUNTIF($E$2:E241,$E241)</f>
        <v>14</v>
      </c>
      <c r="T242" s="48">
        <f>SUMIF('1. Data'!D:D,E242,'1. Data'!F:F)</f>
        <v>0</v>
      </c>
      <c r="U242" s="48">
        <f>SUMIF($E$2:E241,$E242,$G$2:G241)</f>
        <v>0</v>
      </c>
      <c r="V242" s="48">
        <f t="shared" si="55"/>
        <v>0</v>
      </c>
      <c r="W242" s="48">
        <f>SUMIF('1. Data'!D:D,$E242,'1. Data'!E:E)</f>
        <v>0</v>
      </c>
      <c r="X242" s="48">
        <f>SUMIF($E$2:E241,E242,$F$2:F241)</f>
        <v>0</v>
      </c>
      <c r="Y242" s="48">
        <f t="shared" si="56"/>
        <v>0</v>
      </c>
      <c r="Z242" s="92">
        <f>AVERAGE('1. Data'!E:E,$F$2:F241)</f>
        <v>1.5903716216216217</v>
      </c>
      <c r="AA242" s="92">
        <f>IF(ISERROR(AVERAGE('1. Data'!F:F,$G$2:G241)),0,AVERAGE('1. Data'!F:F,$G$2:G241))</f>
        <v>1.2331081081081081</v>
      </c>
      <c r="AB242" s="48">
        <f t="shared" si="57"/>
        <v>0</v>
      </c>
      <c r="AC242" s="48">
        <f t="shared" si="58"/>
        <v>0</v>
      </c>
      <c r="AD242" s="48">
        <f t="shared" si="63"/>
        <v>1</v>
      </c>
      <c r="AE242" s="48">
        <f t="shared" si="62"/>
        <v>0</v>
      </c>
      <c r="AF242" s="48">
        <f t="shared" si="62"/>
        <v>0</v>
      </c>
      <c r="AG242" s="48">
        <f t="shared" si="62"/>
        <v>0</v>
      </c>
      <c r="AH242" s="48">
        <f t="shared" si="62"/>
        <v>0</v>
      </c>
      <c r="AI242" s="48">
        <f t="shared" si="62"/>
        <v>0</v>
      </c>
      <c r="AJ242" s="48">
        <f t="shared" si="62"/>
        <v>0</v>
      </c>
      <c r="AK242" s="48">
        <f t="shared" si="62"/>
        <v>0</v>
      </c>
      <c r="AL242" s="48">
        <f t="shared" si="62"/>
        <v>0</v>
      </c>
      <c r="AM242" s="48">
        <f t="shared" si="62"/>
        <v>0</v>
      </c>
      <c r="AN242" s="48">
        <f t="shared" si="62"/>
        <v>0</v>
      </c>
      <c r="AO242" s="48">
        <f t="shared" si="61"/>
        <v>1</v>
      </c>
      <c r="AP242" s="48">
        <f t="shared" si="60"/>
        <v>0</v>
      </c>
      <c r="AQ242" s="48">
        <f t="shared" si="60"/>
        <v>0</v>
      </c>
      <c r="AR242" s="48">
        <f t="shared" si="60"/>
        <v>0</v>
      </c>
      <c r="AS242" s="48">
        <f t="shared" si="60"/>
        <v>0</v>
      </c>
      <c r="AT242" s="48">
        <f t="shared" si="60"/>
        <v>0</v>
      </c>
      <c r="AU242" s="48">
        <f t="shared" si="60"/>
        <v>0</v>
      </c>
      <c r="AV242" s="48">
        <f t="shared" si="60"/>
        <v>0</v>
      </c>
      <c r="AW242" s="48">
        <f t="shared" si="60"/>
        <v>0</v>
      </c>
      <c r="AX242" s="48">
        <f t="shared" si="60"/>
        <v>0</v>
      </c>
      <c r="AY242" s="48">
        <f t="shared" si="60"/>
        <v>0</v>
      </c>
    </row>
    <row r="243" spans="1:51">
      <c r="A243" s="48">
        <v>242</v>
      </c>
      <c r="B243" s="48">
        <f t="shared" si="54"/>
        <v>68</v>
      </c>
      <c r="C243" s="93">
        <v>44640</v>
      </c>
      <c r="D243" t="s">
        <v>35</v>
      </c>
      <c r="E243" t="s">
        <v>20</v>
      </c>
      <c r="F243" s="48">
        <f>HLOOKUP(MAX($AD243:$AN243),$AD243:$AN$310,$B243,FALSE)</f>
        <v>1</v>
      </c>
      <c r="G243" s="48">
        <f>HLOOKUP(MAX($AN243:$AY243),$AN243:$AY$310,$B243,FALSE)</f>
        <v>0</v>
      </c>
      <c r="H243" s="48">
        <f t="shared" si="50"/>
        <v>3</v>
      </c>
      <c r="I243" s="48">
        <f t="shared" si="51"/>
        <v>0</v>
      </c>
      <c r="J243" s="48">
        <f>COUNTIF('1. Data'!C:C,$D243)</f>
        <v>47</v>
      </c>
      <c r="K243" s="48">
        <f>COUNTIF($D$2:D242,$D242)</f>
        <v>14</v>
      </c>
      <c r="L243" s="48">
        <f>SUMIF('1. Data'!C:C,D243,'1. Data'!E:E)</f>
        <v>94</v>
      </c>
      <c r="M243" s="48">
        <f>SUMIF($D$2:D242,$D243,$F$2:F242)</f>
        <v>15</v>
      </c>
      <c r="N243" s="48">
        <f t="shared" si="52"/>
        <v>1.1238809132038456</v>
      </c>
      <c r="O243" s="48">
        <f>SUMIF('1. Data'!C:C,$D243,'1. Data'!F:F)</f>
        <v>49</v>
      </c>
      <c r="P243" s="48">
        <f>SUMIF($D$2:D242,$D243,$G$2:G242)</f>
        <v>4</v>
      </c>
      <c r="Q243" s="48">
        <f t="shared" si="53"/>
        <v>0.704802006138184</v>
      </c>
      <c r="R243" s="48">
        <f>COUNTIF('1. Data'!D:D,$E243)</f>
        <v>166</v>
      </c>
      <c r="S243" s="48">
        <f>COUNTIF($E$2:E242,$E242)</f>
        <v>14</v>
      </c>
      <c r="T243" s="48">
        <f>SUMIF('1. Data'!D:D,E243,'1. Data'!F:F)</f>
        <v>175</v>
      </c>
      <c r="U243" s="48">
        <f>SUMIF($E$2:E242,$E243,$G$2:G242)</f>
        <v>10</v>
      </c>
      <c r="V243" s="48">
        <f t="shared" si="55"/>
        <v>0.83372019279553522</v>
      </c>
      <c r="W243" s="48">
        <f>SUMIF('1. Data'!D:D,$E243,'1. Data'!E:E)</f>
        <v>274</v>
      </c>
      <c r="X243" s="48">
        <f>SUMIF($E$2:E242,E243,$F$2:F242)</f>
        <v>13</v>
      </c>
      <c r="Y243" s="48">
        <f t="shared" si="56"/>
        <v>1.0028431777502409</v>
      </c>
      <c r="Z243" s="92">
        <f>AVERAGE('1. Data'!E:E,$F$2:F242)</f>
        <v>1.5899240078806642</v>
      </c>
      <c r="AA243" s="92">
        <f>IF(ISERROR(AVERAGE('1. Data'!F:F,$G$2:G242)),0,AVERAGE('1. Data'!F:F,$G$2:G242))</f>
        <v>1.232761047002533</v>
      </c>
      <c r="AB243" s="48">
        <f t="shared" si="57"/>
        <v>1.7919656782750204</v>
      </c>
      <c r="AC243" s="48">
        <f t="shared" si="58"/>
        <v>0.72437983964202235</v>
      </c>
      <c r="AD243" s="48">
        <f t="shared" si="63"/>
        <v>0.16663230203544313</v>
      </c>
      <c r="AE243" s="48">
        <f t="shared" si="62"/>
        <v>0.29859936613947091</v>
      </c>
      <c r="AF243" s="48">
        <f t="shared" si="62"/>
        <v>0.26753990783830411</v>
      </c>
      <c r="AG243" s="48">
        <f t="shared" si="62"/>
        <v>0.1598074441383677</v>
      </c>
      <c r="AH243" s="48">
        <f t="shared" si="62"/>
        <v>7.1592363757201904E-2</v>
      </c>
      <c r="AI243" s="48">
        <f t="shared" si="62"/>
        <v>2.5658211735897236E-2</v>
      </c>
      <c r="AJ243" s="48">
        <f t="shared" si="62"/>
        <v>7.6631057994401936E-3</v>
      </c>
      <c r="AK243" s="48">
        <f t="shared" si="62"/>
        <v>1.9617175116552993E-3</v>
      </c>
      <c r="AL243" s="48">
        <f t="shared" si="62"/>
        <v>4.3941630641967222E-4</v>
      </c>
      <c r="AM243" s="48">
        <f t="shared" si="62"/>
        <v>8.7490993286492313E-5</v>
      </c>
      <c r="AN243" s="48">
        <f t="shared" si="62"/>
        <v>1.5678085712758497E-5</v>
      </c>
      <c r="AO243" s="48">
        <f t="shared" si="61"/>
        <v>0.48462502100802002</v>
      </c>
      <c r="AP243" s="48">
        <f t="shared" si="60"/>
        <v>0.35105259500430125</v>
      </c>
      <c r="AQ243" s="48">
        <f t="shared" si="60"/>
        <v>0.12714771123756577</v>
      </c>
      <c r="AR243" s="48">
        <f t="shared" si="60"/>
        <v>3.0701079559039352E-2</v>
      </c>
      <c r="AS243" s="48">
        <f t="shared" si="60"/>
        <v>5.5598107719534726E-3</v>
      </c>
      <c r="AT243" s="48">
        <f t="shared" si="60"/>
        <v>8.0548296708552922E-4</v>
      </c>
      <c r="AU243" s="48">
        <f t="shared" si="60"/>
        <v>9.7245937088632651E-5</v>
      </c>
      <c r="AV243" s="48">
        <f t="shared" si="60"/>
        <v>1.0063285187728859E-5</v>
      </c>
      <c r="AW243" s="48">
        <f t="shared" si="60"/>
        <v>9.1120511381986773E-7</v>
      </c>
      <c r="AX243" s="48">
        <f t="shared" ref="AP243:AY269" si="64">_xlfn.POISSON.DIST(AX$1,$AC243,FALSE)</f>
        <v>7.333984602553638E-8</v>
      </c>
      <c r="AY243" s="48">
        <f t="shared" si="64"/>
        <v>5.3125905903348581E-9</v>
      </c>
    </row>
    <row r="244" spans="1:51">
      <c r="A244" s="48">
        <v>243</v>
      </c>
      <c r="B244" s="48">
        <f t="shared" si="54"/>
        <v>67</v>
      </c>
      <c r="C244" s="93">
        <v>44640</v>
      </c>
      <c r="D244" t="s">
        <v>10</v>
      </c>
      <c r="E244" t="s">
        <v>12</v>
      </c>
      <c r="F244" s="48">
        <f>HLOOKUP(MAX($AD244:$AN244),$AD244:$AN$310,$B244,FALSE)</f>
        <v>1</v>
      </c>
      <c r="G244" s="48">
        <f>HLOOKUP(MAX($AN244:$AY244),$AN244:$AY$310,$B244,FALSE)</f>
        <v>1</v>
      </c>
      <c r="H244" s="48">
        <f t="shared" si="50"/>
        <v>1</v>
      </c>
      <c r="I244" s="48">
        <f t="shared" si="51"/>
        <v>1</v>
      </c>
      <c r="J244" s="48">
        <f>COUNTIF('1. Data'!C:C,$D244)</f>
        <v>184</v>
      </c>
      <c r="K244" s="48">
        <f>COUNTIF($D$2:D243,$D243)</f>
        <v>14</v>
      </c>
      <c r="L244" s="48">
        <f>SUMIF('1. Data'!C:C,D244,'1. Data'!E:E)</f>
        <v>347</v>
      </c>
      <c r="M244" s="48">
        <f>SUMIF($D$2:D243,$D244,$F$2:F243)</f>
        <v>14</v>
      </c>
      <c r="N244" s="48">
        <f t="shared" si="52"/>
        <v>1.1468615357110932</v>
      </c>
      <c r="O244" s="48">
        <f>SUMIF('1. Data'!C:C,$D244,'1. Data'!F:F)</f>
        <v>250</v>
      </c>
      <c r="P244" s="48">
        <f>SUMIF($D$2:D243,$D244,$G$2:G243)</f>
        <v>10</v>
      </c>
      <c r="Q244" s="48">
        <f t="shared" si="53"/>
        <v>1.0654951339882848</v>
      </c>
      <c r="R244" s="48">
        <f>COUNTIF('1. Data'!D:D,$E244)</f>
        <v>184</v>
      </c>
      <c r="S244" s="48">
        <f>COUNTIF($E$2:E243,$E243)</f>
        <v>14</v>
      </c>
      <c r="T244" s="48">
        <f>SUMIF('1. Data'!D:D,E244,'1. Data'!F:F)</f>
        <v>300</v>
      </c>
      <c r="U244" s="48">
        <f>SUMIF($E$2:E243,$E244,$G$2:G243)</f>
        <v>11</v>
      </c>
      <c r="V244" s="48">
        <f t="shared" si="55"/>
        <v>1.2744961025782944</v>
      </c>
      <c r="W244" s="48">
        <f>SUMIF('1. Data'!D:D,$E244,'1. Data'!E:E)</f>
        <v>245</v>
      </c>
      <c r="X244" s="48">
        <f>SUMIF($E$2:E243,E244,$F$2:F243)</f>
        <v>11</v>
      </c>
      <c r="Y244" s="48">
        <f t="shared" si="56"/>
        <v>0.81328685080897478</v>
      </c>
      <c r="Z244" s="92">
        <f>AVERAGE('1. Data'!E:E,$F$2:F243)</f>
        <v>1.5897580191333709</v>
      </c>
      <c r="AA244" s="92">
        <f>IF(ISERROR(AVERAGE('1. Data'!F:F,$G$2:G243)),0,AVERAGE('1. Data'!F:F,$G$2:G243))</f>
        <v>1.2324141812042768</v>
      </c>
      <c r="AB244" s="48">
        <f t="shared" si="57"/>
        <v>1.4828108744547468</v>
      </c>
      <c r="AC244" s="48">
        <f t="shared" si="58"/>
        <v>1.6735807407593766</v>
      </c>
      <c r="AD244" s="48">
        <f t="shared" si="63"/>
        <v>0.22699872586301503</v>
      </c>
      <c r="AE244" s="48">
        <f t="shared" si="62"/>
        <v>0.33659617919705065</v>
      </c>
      <c r="AF244" s="48">
        <f t="shared" si="62"/>
        <v>0.2495542374066527</v>
      </c>
      <c r="AG244" s="48">
        <f t="shared" si="62"/>
        <v>0.123347245664282</v>
      </c>
      <c r="AH244" s="48">
        <f t="shared" si="62"/>
        <v>4.5725159301259664E-2</v>
      </c>
      <c r="AI244" s="48">
        <f t="shared" si="62"/>
        <v>1.356035268961669E-2</v>
      </c>
      <c r="AJ244" s="48">
        <f t="shared" si="62"/>
        <v>3.3512397382675432E-3</v>
      </c>
      <c r="AK244" s="48">
        <f t="shared" si="62"/>
        <v>7.0989353240114331E-4</v>
      </c>
      <c r="AL244" s="48">
        <f t="shared" si="62"/>
        <v>1.3157973119368846E-4</v>
      </c>
      <c r="AM244" s="48">
        <f t="shared" si="62"/>
        <v>2.1678650696870472E-5</v>
      </c>
      <c r="AN244" s="48">
        <f t="shared" si="62"/>
        <v>3.2145338996825414E-6</v>
      </c>
      <c r="AO244" s="48">
        <f t="shared" si="61"/>
        <v>0.18757420708294176</v>
      </c>
      <c r="AP244" s="48">
        <f t="shared" si="64"/>
        <v>0.31392058043722232</v>
      </c>
      <c r="AQ244" s="48">
        <f t="shared" si="64"/>
        <v>0.26268571877387009</v>
      </c>
      <c r="AR244" s="48">
        <f t="shared" si="64"/>
        <v>0.14654191993749424</v>
      </c>
      <c r="AS244" s="48">
        <f t="shared" si="64"/>
        <v>6.1312433730323246E-2</v>
      </c>
      <c r="AT244" s="48">
        <f t="shared" si="64"/>
        <v>2.0522261652030884E-2</v>
      </c>
      <c r="AU244" s="48">
        <f t="shared" si="64"/>
        <v>5.724276976277266E-3</v>
      </c>
      <c r="AV244" s="48">
        <f t="shared" si="64"/>
        <v>1.368577100324282E-3</v>
      </c>
      <c r="AW244" s="48">
        <f t="shared" si="64"/>
        <v>2.8630303466837859E-4</v>
      </c>
      <c r="AX244" s="48">
        <f t="shared" si="64"/>
        <v>5.3239027204662374E-5</v>
      </c>
      <c r="AY244" s="48">
        <f t="shared" si="64"/>
        <v>8.9099810586487433E-6</v>
      </c>
    </row>
    <row r="245" spans="1:51">
      <c r="A245" s="48">
        <v>244</v>
      </c>
      <c r="B245" s="48">
        <f t="shared" si="54"/>
        <v>66</v>
      </c>
      <c r="C245" s="93">
        <v>44640</v>
      </c>
      <c r="D245" t="s">
        <v>11</v>
      </c>
      <c r="E245" t="s">
        <v>13</v>
      </c>
      <c r="F245" s="48">
        <f>HLOOKUP(MAX($AD245:$AN245),$AD245:$AN$310,$B245,FALSE)</f>
        <v>0</v>
      </c>
      <c r="G245" s="48">
        <f>HLOOKUP(MAX($AN245:$AY245),$AN245:$AY$310,$B245,FALSE)</f>
        <v>1</v>
      </c>
      <c r="H245" s="48">
        <f t="shared" si="50"/>
        <v>0</v>
      </c>
      <c r="I245" s="48">
        <f t="shared" si="51"/>
        <v>3</v>
      </c>
      <c r="J245" s="48">
        <f>COUNTIF('1. Data'!C:C,$D245)</f>
        <v>167</v>
      </c>
      <c r="K245" s="48">
        <f>COUNTIF($D$2:D244,$D244)</f>
        <v>14</v>
      </c>
      <c r="L245" s="48">
        <f>SUMIF('1. Data'!C:C,D245,'1. Data'!E:E)</f>
        <v>200</v>
      </c>
      <c r="M245" s="48">
        <f>SUMIF($D$2:D244,$D245,$F$2:F244)</f>
        <v>8</v>
      </c>
      <c r="N245" s="48">
        <f t="shared" si="52"/>
        <v>0.72293467835839942</v>
      </c>
      <c r="O245" s="48">
        <f>SUMIF('1. Data'!C:C,$D245,'1. Data'!F:F)</f>
        <v>226</v>
      </c>
      <c r="P245" s="48">
        <f>SUMIF($D$2:D244,$D245,$G$2:G244)</f>
        <v>11</v>
      </c>
      <c r="Q245" s="48">
        <f t="shared" si="53"/>
        <v>1.0625175765264623</v>
      </c>
      <c r="R245" s="48">
        <f>COUNTIF('1. Data'!D:D,$E245)</f>
        <v>178</v>
      </c>
      <c r="S245" s="48">
        <f>COUNTIF($E$2:E244,$E244)</f>
        <v>14</v>
      </c>
      <c r="T245" s="48">
        <f>SUMIF('1. Data'!D:D,E245,'1. Data'!F:F)</f>
        <v>322</v>
      </c>
      <c r="U245" s="48">
        <f>SUMIF($E$2:E244,$E245,$G$2:G244)</f>
        <v>14</v>
      </c>
      <c r="V245" s="48">
        <f t="shared" si="55"/>
        <v>1.4200524994293542</v>
      </c>
      <c r="W245" s="48">
        <f>SUMIF('1. Data'!D:D,$E245,'1. Data'!E:E)</f>
        <v>232</v>
      </c>
      <c r="X245" s="48">
        <f>SUMIF($E$2:E244,E245,$F$2:F244)</f>
        <v>10</v>
      </c>
      <c r="Y245" s="48">
        <f t="shared" si="56"/>
        <v>0.79291828879844284</v>
      </c>
      <c r="Z245" s="92">
        <f>AVERAGE('1. Data'!E:E,$F$2:F244)</f>
        <v>1.5895921237693389</v>
      </c>
      <c r="AA245" s="92">
        <f>IF(ISERROR(AVERAGE('1. Data'!F:F,$G$2:G244)),0,AVERAGE('1. Data'!F:F,$G$2:G244))</f>
        <v>1.2323488045007032</v>
      </c>
      <c r="AB245" s="48">
        <f t="shared" si="57"/>
        <v>0.91119891751423265</v>
      </c>
      <c r="AC245" s="48">
        <f t="shared" si="58"/>
        <v>1.8594057589213091</v>
      </c>
      <c r="AD245" s="48">
        <f t="shared" si="63"/>
        <v>0.40204191987076532</v>
      </c>
      <c r="AE245" s="48">
        <f t="shared" si="62"/>
        <v>0.36634016218158522</v>
      </c>
      <c r="AF245" s="48">
        <f t="shared" si="62"/>
        <v>0.16690437961092441</v>
      </c>
      <c r="AG245" s="48">
        <f t="shared" si="62"/>
        <v>5.0694363343286301E-2</v>
      </c>
      <c r="AH245" s="48">
        <f t="shared" si="62"/>
        <v>1.1548162250618917E-2</v>
      </c>
      <c r="AI245" s="48">
        <f t="shared" si="62"/>
        <v>2.1045345884085371E-3</v>
      </c>
      <c r="AJ245" s="48">
        <f t="shared" si="62"/>
        <v>3.1960827313818653E-4</v>
      </c>
      <c r="AK245" s="48">
        <f t="shared" si="62"/>
        <v>4.1603816073158459E-5</v>
      </c>
      <c r="AL245" s="48">
        <f t="shared" si="62"/>
        <v>4.7386690212903851E-6</v>
      </c>
      <c r="AM245" s="48">
        <f t="shared" si="62"/>
        <v>4.797633425175591E-7</v>
      </c>
      <c r="AN245" s="48">
        <f t="shared" si="62"/>
        <v>4.3715983836500943E-8</v>
      </c>
      <c r="AO245" s="48">
        <f t="shared" si="61"/>
        <v>0.15576516493098611</v>
      </c>
      <c r="AP245" s="48">
        <f t="shared" si="64"/>
        <v>0.28963064471200306</v>
      </c>
      <c r="AQ245" s="48">
        <f t="shared" si="64"/>
        <v>0.2692704443687951</v>
      </c>
      <c r="AR245" s="48">
        <f t="shared" si="64"/>
        <v>0.16689433832221259</v>
      </c>
      <c r="AS245" s="48">
        <f t="shared" si="64"/>
        <v>7.7581073451920834E-2</v>
      </c>
      <c r="AT245" s="48">
        <f t="shared" si="64"/>
        <v>2.8850938951959736E-2</v>
      </c>
      <c r="AU245" s="48">
        <f t="shared" si="64"/>
        <v>8.9409336729268547E-3</v>
      </c>
      <c r="AV245" s="48">
        <f t="shared" si="64"/>
        <v>2.3749747945105175E-3</v>
      </c>
      <c r="AW245" s="48">
        <f t="shared" si="64"/>
        <v>5.5200522627572662E-4</v>
      </c>
      <c r="AX245" s="48">
        <f t="shared" si="64"/>
        <v>1.1404463296574956E-4</v>
      </c>
      <c r="AY245" s="48">
        <f t="shared" si="64"/>
        <v>2.1205524731058143E-5</v>
      </c>
    </row>
    <row r="246" spans="1:51">
      <c r="A246" s="48">
        <v>245</v>
      </c>
      <c r="B246" s="48">
        <f t="shared" si="54"/>
        <v>65</v>
      </c>
      <c r="C246" s="93">
        <v>44652</v>
      </c>
      <c r="D246" t="s">
        <v>42</v>
      </c>
      <c r="E246" t="s">
        <v>11</v>
      </c>
      <c r="F246" s="48">
        <f>HLOOKUP(MAX($AD246:$AN246),$AD246:$AN$310,$B246,FALSE)</f>
        <v>0</v>
      </c>
      <c r="G246" s="48">
        <f>HLOOKUP(MAX($AN246:$AY246),$AN246:$AY$310,$B246,FALSE)</f>
        <v>0</v>
      </c>
      <c r="H246" s="48">
        <f t="shared" si="50"/>
        <v>1</v>
      </c>
      <c r="I246" s="48">
        <f t="shared" si="51"/>
        <v>1</v>
      </c>
      <c r="J246" s="48">
        <f>COUNTIF('1. Data'!C:C,$D246)</f>
        <v>0</v>
      </c>
      <c r="K246" s="48">
        <f>COUNTIF($D$2:D245,$D245)</f>
        <v>14</v>
      </c>
      <c r="L246" s="48">
        <f>SUMIF('1. Data'!C:C,D246,'1. Data'!E:E)</f>
        <v>0</v>
      </c>
      <c r="M246" s="48">
        <f>SUMIF($D$2:D245,$D246,$F$2:F245)</f>
        <v>0</v>
      </c>
      <c r="N246" s="48">
        <f t="shared" si="52"/>
        <v>0</v>
      </c>
      <c r="O246" s="48">
        <f>SUMIF('1. Data'!C:C,$D246,'1. Data'!F:F)</f>
        <v>0</v>
      </c>
      <c r="P246" s="48">
        <f>SUMIF($D$2:D245,$D246,$G$2:G245)</f>
        <v>0</v>
      </c>
      <c r="Q246" s="48">
        <f t="shared" si="53"/>
        <v>0</v>
      </c>
      <c r="R246" s="48">
        <f>COUNTIF('1. Data'!D:D,$E246)</f>
        <v>167</v>
      </c>
      <c r="S246" s="48">
        <f>COUNTIF($E$2:E245,$E245)</f>
        <v>15</v>
      </c>
      <c r="T246" s="48">
        <f>SUMIF('1. Data'!D:D,E246,'1. Data'!F:F)</f>
        <v>179</v>
      </c>
      <c r="U246" s="48">
        <f>SUMIF($E$2:E245,$E246,$G$2:G245)</f>
        <v>8</v>
      </c>
      <c r="V246" s="48">
        <f t="shared" si="55"/>
        <v>0.83379559737387199</v>
      </c>
      <c r="W246" s="48">
        <f>SUMIF('1. Data'!D:D,$E246,'1. Data'!E:E)</f>
        <v>293</v>
      </c>
      <c r="X246" s="48">
        <f>SUMIF($E$2:E245,E246,$F$2:F245)</f>
        <v>14</v>
      </c>
      <c r="Y246" s="48">
        <f t="shared" si="56"/>
        <v>1.0614595102296394</v>
      </c>
      <c r="Z246" s="92">
        <f>AVERAGE('1. Data'!E:E,$F$2:F245)</f>
        <v>1.5891451068616422</v>
      </c>
      <c r="AA246" s="92">
        <f>IF(ISERROR(AVERAGE('1. Data'!F:F,$G$2:G245)),0,AVERAGE('1. Data'!F:F,$G$2:G245))</f>
        <v>1.2322834645669292</v>
      </c>
      <c r="AB246" s="48">
        <f t="shared" si="57"/>
        <v>0</v>
      </c>
      <c r="AC246" s="48">
        <f t="shared" si="58"/>
        <v>0</v>
      </c>
      <c r="AD246" s="48">
        <f t="shared" si="63"/>
        <v>1</v>
      </c>
      <c r="AE246" s="48">
        <f t="shared" si="62"/>
        <v>0</v>
      </c>
      <c r="AF246" s="48">
        <f t="shared" si="62"/>
        <v>0</v>
      </c>
      <c r="AG246" s="48">
        <f t="shared" si="62"/>
        <v>0</v>
      </c>
      <c r="AH246" s="48">
        <f t="shared" si="62"/>
        <v>0</v>
      </c>
      <c r="AI246" s="48">
        <f t="shared" si="62"/>
        <v>0</v>
      </c>
      <c r="AJ246" s="48">
        <f t="shared" si="62"/>
        <v>0</v>
      </c>
      <c r="AK246" s="48">
        <f t="shared" si="62"/>
        <v>0</v>
      </c>
      <c r="AL246" s="48">
        <f t="shared" si="62"/>
        <v>0</v>
      </c>
      <c r="AM246" s="48">
        <f t="shared" si="62"/>
        <v>0</v>
      </c>
      <c r="AN246" s="48">
        <f t="shared" si="62"/>
        <v>0</v>
      </c>
      <c r="AO246" s="48">
        <f t="shared" si="61"/>
        <v>1</v>
      </c>
      <c r="AP246" s="48">
        <f t="shared" si="64"/>
        <v>0</v>
      </c>
      <c r="AQ246" s="48">
        <f t="shared" si="64"/>
        <v>0</v>
      </c>
      <c r="AR246" s="48">
        <f t="shared" si="64"/>
        <v>0</v>
      </c>
      <c r="AS246" s="48">
        <f t="shared" si="64"/>
        <v>0</v>
      </c>
      <c r="AT246" s="48">
        <f t="shared" si="64"/>
        <v>0</v>
      </c>
      <c r="AU246" s="48">
        <f t="shared" si="64"/>
        <v>0</v>
      </c>
      <c r="AV246" s="48">
        <f t="shared" si="64"/>
        <v>0</v>
      </c>
      <c r="AW246" s="48">
        <f t="shared" si="64"/>
        <v>0</v>
      </c>
      <c r="AX246" s="48">
        <f t="shared" si="64"/>
        <v>0</v>
      </c>
      <c r="AY246" s="48">
        <f t="shared" si="64"/>
        <v>0</v>
      </c>
    </row>
    <row r="247" spans="1:51">
      <c r="A247" s="48">
        <v>246</v>
      </c>
      <c r="B247" s="48">
        <f t="shared" si="54"/>
        <v>64</v>
      </c>
      <c r="C247" s="93">
        <v>44653</v>
      </c>
      <c r="D247" t="s">
        <v>20</v>
      </c>
      <c r="E247" t="s">
        <v>30</v>
      </c>
      <c r="F247" s="48">
        <f>HLOOKUP(MAX($AD247:$AN247),$AD247:$AN$310,$B247,FALSE)</f>
        <v>1</v>
      </c>
      <c r="G247" s="48">
        <f>HLOOKUP(MAX($AN247:$AY247),$AN247:$AY$310,$B247,FALSE)</f>
        <v>0</v>
      </c>
      <c r="H247" s="48">
        <f t="shared" si="50"/>
        <v>3</v>
      </c>
      <c r="I247" s="48">
        <f t="shared" si="51"/>
        <v>0</v>
      </c>
      <c r="J247" s="48">
        <f>COUNTIF('1. Data'!C:C,$D247)</f>
        <v>168</v>
      </c>
      <c r="K247" s="48">
        <f>COUNTIF($D$2:D246,$D246)</f>
        <v>14</v>
      </c>
      <c r="L247" s="48">
        <f>SUMIF('1. Data'!C:C,D247,'1. Data'!E:E)</f>
        <v>258</v>
      </c>
      <c r="M247" s="48">
        <f>SUMIF($D$2:D246,$D247,$F$2:F246)</f>
        <v>11</v>
      </c>
      <c r="N247" s="48">
        <f t="shared" si="52"/>
        <v>0.93033519303206091</v>
      </c>
      <c r="O247" s="48">
        <f>SUMIF('1. Data'!C:C,$D247,'1. Data'!F:F)</f>
        <v>234</v>
      </c>
      <c r="P247" s="48">
        <f>SUMIF($D$2:D246,$D247,$G$2:G246)</f>
        <v>11</v>
      </c>
      <c r="Q247" s="48">
        <f t="shared" si="53"/>
        <v>1.0927131973457853</v>
      </c>
      <c r="R247" s="48">
        <f>COUNTIF('1. Data'!D:D,$E247)</f>
        <v>17</v>
      </c>
      <c r="S247" s="48">
        <f>COUNTIF($E$2:E246,$E246)</f>
        <v>14</v>
      </c>
      <c r="T247" s="48">
        <f>SUMIF('1. Data'!D:D,E247,'1. Data'!F:F)</f>
        <v>16</v>
      </c>
      <c r="U247" s="48">
        <f>SUMIF($E$2:E246,$E247,$G$2:G246)</f>
        <v>0</v>
      </c>
      <c r="V247" s="48">
        <f t="shared" si="55"/>
        <v>0.41895731806068814</v>
      </c>
      <c r="W247" s="48">
        <f>SUMIF('1. Data'!D:D,$E247,'1. Data'!E:E)</f>
        <v>24</v>
      </c>
      <c r="X247" s="48">
        <f>SUMIF($E$2:E246,E247,$F$2:F246)</f>
        <v>11</v>
      </c>
      <c r="Y247" s="48">
        <f t="shared" si="56"/>
        <v>0.71066496937453272</v>
      </c>
      <c r="Z247" s="92">
        <f>AVERAGE('1. Data'!E:E,$F$2:F246)</f>
        <v>1.5886983412988473</v>
      </c>
      <c r="AA247" s="92">
        <f>IF(ISERROR(AVERAGE('1. Data'!F:F,$G$2:G246)),0,AVERAGE('1. Data'!F:F,$G$2:G246))</f>
        <v>1.2319370255833568</v>
      </c>
      <c r="AB247" s="48">
        <f t="shared" si="57"/>
        <v>1.0503784437458754</v>
      </c>
      <c r="AC247" s="48">
        <f t="shared" si="58"/>
        <v>0.56398100508169569</v>
      </c>
      <c r="AD247" s="48">
        <f t="shared" si="63"/>
        <v>0.34980534241438194</v>
      </c>
      <c r="AE247" s="48">
        <f t="shared" si="62"/>
        <v>0.3674279911792116</v>
      </c>
      <c r="AF247" s="48">
        <f t="shared" si="62"/>
        <v>0.19296922078174675</v>
      </c>
      <c r="AG247" s="48">
        <f t="shared" si="62"/>
        <v>6.7563569938528453E-2</v>
      </c>
      <c r="AH247" s="48">
        <f t="shared" si="62"/>
        <v>1.7741829361486782E-2</v>
      </c>
      <c r="AI247" s="48">
        <f t="shared" si="62"/>
        <v>3.7271270227846741E-3</v>
      </c>
      <c r="AJ247" s="48">
        <f t="shared" si="62"/>
        <v>6.524823136392937E-4</v>
      </c>
      <c r="AK247" s="48">
        <f t="shared" si="62"/>
        <v>9.790762245316438E-5</v>
      </c>
      <c r="AL247" s="48">
        <f t="shared" si="62"/>
        <v>1.2855007012901642E-5</v>
      </c>
      <c r="AM247" s="48">
        <f t="shared" si="62"/>
        <v>1.500291362283773E-6</v>
      </c>
      <c r="AN247" s="48">
        <f t="shared" si="62"/>
        <v>1.5758737062810072E-7</v>
      </c>
      <c r="AO247" s="48">
        <f t="shared" si="61"/>
        <v>0.56893959803766858</v>
      </c>
      <c r="AP247" s="48">
        <f t="shared" si="64"/>
        <v>0.32087112633206022</v>
      </c>
      <c r="AQ247" s="48">
        <f t="shared" si="64"/>
        <v>9.0482610165225519E-2</v>
      </c>
      <c r="AR247" s="48">
        <f t="shared" si="64"/>
        <v>1.7010157807799714E-2</v>
      </c>
      <c r="AS247" s="48">
        <f t="shared" si="64"/>
        <v>2.3983514742602838E-3</v>
      </c>
      <c r="AT247" s="48">
        <f t="shared" si="64"/>
        <v>2.7052493499849639E-4</v>
      </c>
      <c r="AU247" s="48">
        <f t="shared" si="64"/>
        <v>2.5428487456685383E-5</v>
      </c>
      <c r="AV247" s="48">
        <f t="shared" si="64"/>
        <v>2.048740559075534E-6</v>
      </c>
      <c r="AW247" s="48">
        <f t="shared" si="64"/>
        <v>1.4443134495738131E-7</v>
      </c>
      <c r="AX247" s="48">
        <f t="shared" si="64"/>
        <v>9.0507261215961222E-9</v>
      </c>
      <c r="AY247" s="48">
        <f t="shared" si="64"/>
        <v>5.1044376147769338E-10</v>
      </c>
    </row>
    <row r="248" spans="1:51">
      <c r="A248" s="48">
        <v>247</v>
      </c>
      <c r="B248" s="48">
        <f t="shared" si="54"/>
        <v>63</v>
      </c>
      <c r="C248" s="93">
        <v>44653</v>
      </c>
      <c r="D248" t="s">
        <v>12</v>
      </c>
      <c r="E248" t="s">
        <v>21</v>
      </c>
      <c r="F248" s="48">
        <f>HLOOKUP(MAX($AD248:$AN248),$AD248:$AN$310,$B248,FALSE)</f>
        <v>1</v>
      </c>
      <c r="G248" s="48">
        <f>HLOOKUP(MAX($AN248:$AY248),$AN248:$AY$310,$B248,FALSE)</f>
        <v>1</v>
      </c>
      <c r="H248" s="48">
        <f t="shared" si="50"/>
        <v>1</v>
      </c>
      <c r="I248" s="48">
        <f t="shared" si="51"/>
        <v>1</v>
      </c>
      <c r="J248" s="48">
        <f>COUNTIF('1. Data'!C:C,$D248)</f>
        <v>186</v>
      </c>
      <c r="K248" s="48">
        <f>COUNTIF($D$2:D247,$D247)</f>
        <v>14</v>
      </c>
      <c r="L248" s="48">
        <f>SUMIF('1. Data'!C:C,D248,'1. Data'!E:E)</f>
        <v>358</v>
      </c>
      <c r="M248" s="48">
        <f>SUMIF($D$2:D247,$D248,$F$2:F247)</f>
        <v>14</v>
      </c>
      <c r="N248" s="48">
        <f t="shared" si="52"/>
        <v>1.1708917197452231</v>
      </c>
      <c r="O248" s="48">
        <f>SUMIF('1. Data'!C:C,$D248,'1. Data'!F:F)</f>
        <v>224</v>
      </c>
      <c r="P248" s="48">
        <f>SUMIF($D$2:D247,$D248,$G$2:G247)</f>
        <v>7</v>
      </c>
      <c r="Q248" s="48">
        <f t="shared" si="53"/>
        <v>0.9378115015974442</v>
      </c>
      <c r="R248" s="48">
        <f>COUNTIF('1. Data'!D:D,$E248)</f>
        <v>149</v>
      </c>
      <c r="S248" s="48">
        <f>COUNTIF($E$2:E247,$E247)</f>
        <v>14</v>
      </c>
      <c r="T248" s="48">
        <f>SUMIF('1. Data'!D:D,E248,'1. Data'!F:F)</f>
        <v>176</v>
      </c>
      <c r="U248" s="48">
        <f>SUMIF($E$2:E247,$E248,$G$2:G247)</f>
        <v>10</v>
      </c>
      <c r="V248" s="48">
        <f t="shared" si="55"/>
        <v>0.92652877219411267</v>
      </c>
      <c r="W248" s="48">
        <f>SUMIF('1. Data'!D:D,$E248,'1. Data'!E:E)</f>
        <v>246</v>
      </c>
      <c r="X248" s="48">
        <f>SUMIF($E$2:E247,E248,$F$2:F247)</f>
        <v>12</v>
      </c>
      <c r="Y248" s="48">
        <f t="shared" si="56"/>
        <v>0.9964049861279356</v>
      </c>
      <c r="Z248" s="92">
        <f>AVERAGE('1. Data'!E:E,$F$2:F247)</f>
        <v>1.5885328836424957</v>
      </c>
      <c r="AA248" s="92">
        <f>IF(ISERROR(AVERAGE('1. Data'!F:F,$G$2:G247)),0,AVERAGE('1. Data'!F:F,$G$2:G247))</f>
        <v>1.2315907813378302</v>
      </c>
      <c r="AB248" s="48">
        <f t="shared" si="57"/>
        <v>1.8533132741979603</v>
      </c>
      <c r="AC248" s="48">
        <f t="shared" si="58"/>
        <v>1.0701407318842002</v>
      </c>
      <c r="AD248" s="48">
        <f t="shared" si="63"/>
        <v>0.15671705857310123</v>
      </c>
      <c r="AE248" s="48">
        <f t="shared" si="62"/>
        <v>0.29044580494678773</v>
      </c>
      <c r="AF248" s="48">
        <f t="shared" si="62"/>
        <v>0.26914353287149673</v>
      </c>
      <c r="AG248" s="48">
        <f t="shared" si="62"/>
        <v>0.16626909404509332</v>
      </c>
      <c r="AH248" s="48">
        <f t="shared" si="62"/>
        <v>7.7037179770660116E-2</v>
      </c>
      <c r="AI248" s="48">
        <f t="shared" si="62"/>
        <v>2.8554805575147776E-2</v>
      </c>
      <c r="AJ248" s="48">
        <f t="shared" si="62"/>
        <v>8.8201667024272248E-3</v>
      </c>
      <c r="AK248" s="48">
        <f t="shared" si="62"/>
        <v>2.3352188614638872E-3</v>
      </c>
      <c r="AL248" s="48">
        <f t="shared" si="62"/>
        <v>5.4098651426355972E-4</v>
      </c>
      <c r="AM248" s="48">
        <f t="shared" si="62"/>
        <v>1.1140194311630424E-4</v>
      </c>
      <c r="AN248" s="48">
        <f t="shared" si="62"/>
        <v>2.0646269994889261E-5</v>
      </c>
      <c r="AO248" s="48">
        <f t="shared" si="61"/>
        <v>0.34296024858031554</v>
      </c>
      <c r="AP248" s="48">
        <f t="shared" si="64"/>
        <v>0.36701573142292609</v>
      </c>
      <c r="AQ248" s="48">
        <f t="shared" si="64"/>
        <v>0.19637924171897259</v>
      </c>
      <c r="AR248" s="48">
        <f t="shared" si="64"/>
        <v>7.0051141820001869E-2</v>
      </c>
      <c r="AS248" s="48">
        <f t="shared" si="64"/>
        <v>1.8741145044145174E-2</v>
      </c>
      <c r="AT248" s="48">
        <f t="shared" si="64"/>
        <v>4.0111325347778953E-3</v>
      </c>
      <c r="AU248" s="48">
        <f t="shared" si="64"/>
        <v>7.1541271774195692E-4</v>
      </c>
      <c r="AV248" s="48">
        <f t="shared" si="64"/>
        <v>1.0937032705194913E-4</v>
      </c>
      <c r="AW248" s="48">
        <f t="shared" si="64"/>
        <v>1.4630205229723341E-5</v>
      </c>
      <c r="AX248" s="48">
        <f t="shared" si="64"/>
        <v>1.7395976146835785E-6</v>
      </c>
      <c r="AY248" s="48">
        <f t="shared" si="64"/>
        <v>1.8616142645614919E-7</v>
      </c>
    </row>
    <row r="249" spans="1:51">
      <c r="A249" s="48">
        <v>248</v>
      </c>
      <c r="B249" s="48">
        <f t="shared" si="54"/>
        <v>62</v>
      </c>
      <c r="C249" s="93">
        <v>44653</v>
      </c>
      <c r="D249" t="s">
        <v>26</v>
      </c>
      <c r="E249" t="s">
        <v>6</v>
      </c>
      <c r="F249" s="48">
        <f>HLOOKUP(MAX($AD249:$AN249),$AD249:$AN$310,$B249,FALSE)</f>
        <v>0</v>
      </c>
      <c r="G249" s="48">
        <f>HLOOKUP(MAX($AN249:$AY249),$AN249:$AY$310,$B249,FALSE)</f>
        <v>2</v>
      </c>
      <c r="H249" s="48">
        <f t="shared" si="50"/>
        <v>0</v>
      </c>
      <c r="I249" s="48">
        <f t="shared" si="51"/>
        <v>3</v>
      </c>
      <c r="J249" s="48">
        <f>COUNTIF('1. Data'!C:C,$D249)</f>
        <v>152</v>
      </c>
      <c r="K249" s="48">
        <f>COUNTIF($D$2:D248,$D248)</f>
        <v>14</v>
      </c>
      <c r="L249" s="48">
        <f>SUMIF('1. Data'!C:C,D249,'1. Data'!E:E)</f>
        <v>205</v>
      </c>
      <c r="M249" s="48">
        <f>SUMIF($D$2:D248,$D249,$F$2:F248)</f>
        <v>13</v>
      </c>
      <c r="N249" s="48">
        <f t="shared" si="52"/>
        <v>0.8267941747531431</v>
      </c>
      <c r="O249" s="48">
        <f>SUMIF('1. Data'!C:C,$D249,'1. Data'!F:F)</f>
        <v>205</v>
      </c>
      <c r="P249" s="48">
        <f>SUMIF($D$2:D248,$D249,$G$2:G248)</f>
        <v>11</v>
      </c>
      <c r="Q249" s="48">
        <f t="shared" si="53"/>
        <v>1.0565795007545582</v>
      </c>
      <c r="R249" s="48">
        <f>COUNTIF('1. Data'!D:D,$E249)</f>
        <v>181</v>
      </c>
      <c r="S249" s="48">
        <f>COUNTIF($E$2:E248,$E248)</f>
        <v>14</v>
      </c>
      <c r="T249" s="48">
        <f>SUMIF('1. Data'!D:D,E249,'1. Data'!F:F)</f>
        <v>374</v>
      </c>
      <c r="U249" s="48">
        <f>SUMIF($E$2:E248,$E249,$G$2:G248)</f>
        <v>21</v>
      </c>
      <c r="V249" s="48">
        <f t="shared" si="55"/>
        <v>1.6448223614548048</v>
      </c>
      <c r="W249" s="48">
        <f>SUMIF('1. Data'!D:D,$E249,'1. Data'!E:E)</f>
        <v>158</v>
      </c>
      <c r="X249" s="48">
        <f>SUMIF($E$2:E248,E249,$F$2:F248)</f>
        <v>3</v>
      </c>
      <c r="Y249" s="48">
        <f t="shared" si="56"/>
        <v>0.51980477803934377</v>
      </c>
      <c r="Z249" s="92">
        <f>AVERAGE('1. Data'!E:E,$F$2:F248)</f>
        <v>1.5883675189660016</v>
      </c>
      <c r="AA249" s="92">
        <f>IF(ISERROR(AVERAGE('1. Data'!F:F,$G$2:G248)),0,AVERAGE('1. Data'!F:F,$G$2:G248))</f>
        <v>1.231525709468952</v>
      </c>
      <c r="AB249" s="48">
        <f t="shared" si="57"/>
        <v>0.68263519043721044</v>
      </c>
      <c r="AC249" s="48">
        <f t="shared" si="58"/>
        <v>2.140250783579746</v>
      </c>
      <c r="AD249" s="48">
        <f t="shared" si="63"/>
        <v>0.5052837175999827</v>
      </c>
      <c r="AE249" s="48">
        <f t="shared" si="62"/>
        <v>0.34492444678868589</v>
      </c>
      <c r="AF249" s="48">
        <f t="shared" si="62"/>
        <v>0.11772878271002199</v>
      </c>
      <c r="AG249" s="48">
        <f t="shared" si="62"/>
        <v>2.6788603335065619E-2</v>
      </c>
      <c r="AH249" s="48">
        <f t="shared" si="62"/>
        <v>4.571710834794851E-3</v>
      </c>
      <c r="AI249" s="48">
        <f t="shared" si="62"/>
        <v>6.2416213926680842E-4</v>
      </c>
      <c r="AJ249" s="48">
        <f t="shared" si="62"/>
        <v>7.101250680034906E-5</v>
      </c>
      <c r="AK249" s="48">
        <f t="shared" si="62"/>
        <v>6.9250908718685802E-6</v>
      </c>
      <c r="AL249" s="48">
        <f t="shared" si="62"/>
        <v>5.9091384076412213E-7</v>
      </c>
      <c r="AM249" s="48">
        <f t="shared" si="62"/>
        <v>4.4819842469111155E-8</v>
      </c>
      <c r="AN249" s="48">
        <f t="shared" si="62"/>
        <v>3.0595601699267423E-9</v>
      </c>
      <c r="AO249" s="48">
        <f t="shared" si="61"/>
        <v>0.11762534081856044</v>
      </c>
      <c r="AP249" s="48">
        <f t="shared" si="64"/>
        <v>0.25174772785575866</v>
      </c>
      <c r="AQ249" s="48">
        <f t="shared" si="64"/>
        <v>0.26940163590385408</v>
      </c>
      <c r="AR249" s="48">
        <f t="shared" si="64"/>
        <v>0.19219568744696308</v>
      </c>
      <c r="AS249" s="48">
        <f t="shared" si="64"/>
        <v>0.10283674266475264</v>
      </c>
      <c r="AT249" s="48">
        <f t="shared" si="64"/>
        <v>4.4019283813805106E-2</v>
      </c>
      <c r="AU249" s="48">
        <f t="shared" si="64"/>
        <v>1.5702051112519277E-2</v>
      </c>
      <c r="AV249" s="48">
        <f t="shared" si="64"/>
        <v>4.8009038853397933E-3</v>
      </c>
      <c r="AW249" s="48">
        <f t="shared" si="64"/>
        <v>1.284392287811194E-3</v>
      </c>
      <c r="AX249" s="48">
        <f t="shared" si="64"/>
        <v>3.0543573337907671E-4</v>
      </c>
      <c r="AY249" s="48">
        <f t="shared" si="64"/>
        <v>6.5370906769782354E-5</v>
      </c>
    </row>
    <row r="250" spans="1:51">
      <c r="A250" s="48">
        <v>249</v>
      </c>
      <c r="B250" s="48">
        <f t="shared" si="54"/>
        <v>61</v>
      </c>
      <c r="C250" s="93">
        <v>44653</v>
      </c>
      <c r="D250" t="s">
        <v>17</v>
      </c>
      <c r="E250" t="s">
        <v>15</v>
      </c>
      <c r="F250" s="48">
        <f>HLOOKUP(MAX($AD250:$AN250),$AD250:$AN$310,$B250,FALSE)</f>
        <v>1</v>
      </c>
      <c r="G250" s="48">
        <f>HLOOKUP(MAX($AN250:$AY250),$AN250:$AY$310,$B250,FALSE)</f>
        <v>0</v>
      </c>
      <c r="H250" s="48">
        <f t="shared" si="50"/>
        <v>3</v>
      </c>
      <c r="I250" s="48">
        <f t="shared" si="51"/>
        <v>0</v>
      </c>
      <c r="J250" s="48">
        <f>COUNTIF('1. Data'!C:C,$D250)</f>
        <v>186</v>
      </c>
      <c r="K250" s="48">
        <f>COUNTIF($D$2:D249,$D249)</f>
        <v>14</v>
      </c>
      <c r="L250" s="48">
        <f>SUMIF('1. Data'!C:C,D250,'1. Data'!E:E)</f>
        <v>321</v>
      </c>
      <c r="M250" s="48">
        <f>SUMIF($D$2:D249,$D250,$F$2:F249)</f>
        <v>11</v>
      </c>
      <c r="N250" s="48">
        <f t="shared" si="52"/>
        <v>1.0453918273483105</v>
      </c>
      <c r="O250" s="48">
        <f>SUMIF('1. Data'!C:C,$D250,'1. Data'!F:F)</f>
        <v>236</v>
      </c>
      <c r="P250" s="48">
        <f>SUMIF($D$2:D249,$D250,$G$2:G249)</f>
        <v>11</v>
      </c>
      <c r="Q250" s="48">
        <f t="shared" si="53"/>
        <v>1.0026453819840366</v>
      </c>
      <c r="R250" s="48">
        <f>COUNTIF('1. Data'!D:D,$E250)</f>
        <v>34</v>
      </c>
      <c r="S250" s="48">
        <f>COUNTIF($E$2:E249,$E249)</f>
        <v>14</v>
      </c>
      <c r="T250" s="48">
        <f>SUMIF('1. Data'!D:D,E250,'1. Data'!F:F)</f>
        <v>31</v>
      </c>
      <c r="U250" s="48">
        <f>SUMIF($E$2:E249,$E250,$G$2:G249)</f>
        <v>1</v>
      </c>
      <c r="V250" s="48">
        <f t="shared" si="55"/>
        <v>0.54123907259597115</v>
      </c>
      <c r="W250" s="48">
        <f>SUMIF('1. Data'!D:D,$E250,'1. Data'!E:E)</f>
        <v>56</v>
      </c>
      <c r="X250" s="48">
        <f>SUMIF($E$2:E249,E250,$F$2:F249)</f>
        <v>12</v>
      </c>
      <c r="Y250" s="48">
        <f t="shared" si="56"/>
        <v>0.89215165988560641</v>
      </c>
      <c r="Z250" s="92">
        <f>AVERAGE('1. Data'!E:E,$F$2:F249)</f>
        <v>1.5879213483146069</v>
      </c>
      <c r="AA250" s="92">
        <f>IF(ISERROR(AVERAGE('1. Data'!F:F,$G$2:G249)),0,AVERAGE('1. Data'!F:F,$G$2:G249))</f>
        <v>1.2317415730337078</v>
      </c>
      <c r="AB250" s="48">
        <f t="shared" si="57"/>
        <v>1.4809717554101065</v>
      </c>
      <c r="AC250" s="48">
        <f t="shared" si="58"/>
        <v>0.66843025465602446</v>
      </c>
      <c r="AD250" s="48">
        <f t="shared" si="63"/>
        <v>0.22741658767388609</v>
      </c>
      <c r="AE250" s="48">
        <f t="shared" si="62"/>
        <v>0.33679754305677151</v>
      </c>
      <c r="AF250" s="48">
        <f t="shared" si="62"/>
        <v>0.24939382427929896</v>
      </c>
      <c r="AG250" s="48">
        <f t="shared" si="62"/>
        <v>0.12311506991045103</v>
      </c>
      <c r="AH250" s="48">
        <f t="shared" si="62"/>
        <v>4.5582485300679661E-2</v>
      </c>
      <c r="AI250" s="48">
        <f t="shared" si="62"/>
        <v>1.3501274654340581E-2</v>
      </c>
      <c r="AJ250" s="48">
        <f t="shared" si="62"/>
        <v>3.3325010708521296E-3</v>
      </c>
      <c r="AK250" s="48">
        <f t="shared" si="62"/>
        <v>7.0504856582941913E-4</v>
      </c>
      <c r="AL250" s="48">
        <f t="shared" si="62"/>
        <v>1.3051962652322162E-4</v>
      </c>
      <c r="AM250" s="48">
        <f t="shared" si="62"/>
        <v>2.1477320045285237E-5</v>
      </c>
      <c r="AN250" s="48">
        <f t="shared" si="62"/>
        <v>3.1807304368970729E-6</v>
      </c>
      <c r="AO250" s="48">
        <f t="shared" si="61"/>
        <v>0.51251246072467416</v>
      </c>
      <c r="AP250" s="48">
        <f t="shared" si="64"/>
        <v>0.34257883463657968</v>
      </c>
      <c r="AQ250" s="48">
        <f t="shared" si="64"/>
        <v>0.11449502883794652</v>
      </c>
      <c r="AR250" s="48">
        <f t="shared" si="64"/>
        <v>2.5510647094332484E-2</v>
      </c>
      <c r="AS250" s="48">
        <f t="shared" si="64"/>
        <v>4.2630220834261583E-3</v>
      </c>
      <c r="AT250" s="48">
        <f t="shared" si="64"/>
        <v>5.6990658736576075E-4</v>
      </c>
      <c r="AU250" s="48">
        <f t="shared" si="64"/>
        <v>6.3490467553840185E-5</v>
      </c>
      <c r="AV250" s="48">
        <f t="shared" si="64"/>
        <v>6.0627070564633615E-6</v>
      </c>
      <c r="AW250" s="48">
        <f t="shared" si="64"/>
        <v>5.0656210270708321E-7</v>
      </c>
      <c r="AX250" s="48">
        <f t="shared" si="64"/>
        <v>3.7622381701287466E-8</v>
      </c>
      <c r="AY250" s="48">
        <f t="shared" si="64"/>
        <v>2.5147938181357713E-9</v>
      </c>
    </row>
    <row r="251" spans="1:51">
      <c r="A251" s="48">
        <v>250</v>
      </c>
      <c r="B251" s="48">
        <f t="shared" si="54"/>
        <v>60</v>
      </c>
      <c r="C251" s="93">
        <v>44653</v>
      </c>
      <c r="D251" t="s">
        <v>18</v>
      </c>
      <c r="E251" t="s">
        <v>23</v>
      </c>
      <c r="F251" s="48">
        <f>HLOOKUP(MAX($AD251:$AN251),$AD251:$AN$310,$B251,FALSE)</f>
        <v>0</v>
      </c>
      <c r="G251" s="48">
        <f>HLOOKUP(MAX($AN251:$AY251),$AN251:$AY$310,$B251,FALSE)</f>
        <v>1</v>
      </c>
      <c r="H251" s="48">
        <f t="shared" si="50"/>
        <v>0</v>
      </c>
      <c r="I251" s="48">
        <f t="shared" si="51"/>
        <v>3</v>
      </c>
      <c r="J251" s="48">
        <f>COUNTIF('1. Data'!C:C,$D251)</f>
        <v>17</v>
      </c>
      <c r="K251" s="48">
        <f>COUNTIF($D$2:D250,$D250)</f>
        <v>14</v>
      </c>
      <c r="L251" s="48">
        <f>SUMIF('1. Data'!C:C,D251,'1. Data'!E:E)</f>
        <v>16</v>
      </c>
      <c r="M251" s="48">
        <f>SUMIF($D$2:D250,$D251,$F$2:F250)</f>
        <v>1</v>
      </c>
      <c r="N251" s="48">
        <f t="shared" si="52"/>
        <v>0.34538494015084947</v>
      </c>
      <c r="O251" s="48">
        <f>SUMIF('1. Data'!C:C,$D251,'1. Data'!F:F)</f>
        <v>26</v>
      </c>
      <c r="P251" s="48">
        <f>SUMIF($D$2:D250,$D251,$G$2:G250)</f>
        <v>9</v>
      </c>
      <c r="Q251" s="48">
        <f t="shared" si="53"/>
        <v>0.91687203442821941</v>
      </c>
      <c r="R251" s="48">
        <f>COUNTIF('1. Data'!D:D,$E251)</f>
        <v>170</v>
      </c>
      <c r="S251" s="48">
        <f>COUNTIF($E$2:E250,$E250)</f>
        <v>14</v>
      </c>
      <c r="T251" s="48">
        <f>SUMIF('1. Data'!D:D,E251,'1. Data'!F:F)</f>
        <v>224</v>
      </c>
      <c r="U251" s="48">
        <f>SUMIF($E$2:E250,$E251,$G$2:G250)</f>
        <v>11</v>
      </c>
      <c r="V251" s="48">
        <f t="shared" si="55"/>
        <v>1.0371758960884438</v>
      </c>
      <c r="W251" s="48">
        <f>SUMIF('1. Data'!D:D,$E251,'1. Data'!E:E)</f>
        <v>316</v>
      </c>
      <c r="X251" s="48">
        <f>SUMIF($E$2:E250,E251,$F$2:F250)</f>
        <v>15</v>
      </c>
      <c r="Y251" s="48">
        <f t="shared" si="56"/>
        <v>1.1329906876239983</v>
      </c>
      <c r="Z251" s="92">
        <f>AVERAGE('1. Data'!E:E,$F$2:F250)</f>
        <v>1.587756248244875</v>
      </c>
      <c r="AA251" s="92">
        <f>IF(ISERROR(AVERAGE('1. Data'!F:F,$G$2:G250)),0,AVERAGE('1. Data'!F:F,$G$2:G250))</f>
        <v>1.2313956753720865</v>
      </c>
      <c r="AB251" s="48">
        <f t="shared" si="57"/>
        <v>0.62131747385832159</v>
      </c>
      <c r="AC251" s="48">
        <f t="shared" si="58"/>
        <v>1.1710050439708237</v>
      </c>
      <c r="AD251" s="48">
        <f t="shared" si="63"/>
        <v>0.53723617652108491</v>
      </c>
      <c r="AE251" s="48">
        <f t="shared" si="62"/>
        <v>0.33379422406138382</v>
      </c>
      <c r="AF251" s="48">
        <f t="shared" si="62"/>
        <v>0.10369609204115877</v>
      </c>
      <c r="AG251" s="48">
        <f t="shared" si="62"/>
        <v>2.1476064651997598E-2</v>
      </c>
      <c r="AH251" s="48">
        <f t="shared" si="62"/>
        <v>3.3358635594992847E-3</v>
      </c>
      <c r="AI251" s="48">
        <f t="shared" si="62"/>
        <v>4.1452606398482506E-4</v>
      </c>
      <c r="AJ251" s="48">
        <f t="shared" si="62"/>
        <v>4.2925381153914068E-5</v>
      </c>
      <c r="AK251" s="48">
        <f t="shared" si="62"/>
        <v>3.8100413404222192E-6</v>
      </c>
      <c r="AL251" s="48">
        <f t="shared" si="62"/>
        <v>2.9590565761586217E-7</v>
      </c>
      <c r="AM251" s="48">
        <f t="shared" si="62"/>
        <v>2.0427928410030352E-8</v>
      </c>
      <c r="AN251" s="48">
        <f t="shared" si="62"/>
        <v>1.2692228875878685E-9</v>
      </c>
      <c r="AO251" s="48">
        <f t="shared" si="61"/>
        <v>0.31005516554282236</v>
      </c>
      <c r="AP251" s="48">
        <f t="shared" si="64"/>
        <v>0.36307616275985372</v>
      </c>
      <c r="AQ251" s="48">
        <f t="shared" si="64"/>
        <v>0.21258200896868026</v>
      </c>
      <c r="AR251" s="48">
        <f t="shared" si="64"/>
        <v>8.2978201586591846E-2</v>
      </c>
      <c r="AS251" s="48">
        <f t="shared" si="64"/>
        <v>2.4291973149381703E-2</v>
      </c>
      <c r="AT251" s="48">
        <f t="shared" si="64"/>
        <v>5.6892046171859584E-3</v>
      </c>
      <c r="AU251" s="48">
        <f t="shared" si="64"/>
        <v>1.1103478838178106E-3</v>
      </c>
      <c r="AV251" s="48">
        <f t="shared" si="64"/>
        <v>1.8574613893042639E-4</v>
      </c>
      <c r="AW251" s="48">
        <f t="shared" si="64"/>
        <v>2.7188708198204383E-5</v>
      </c>
      <c r="AX251" s="48">
        <f t="shared" si="64"/>
        <v>3.537568271016468E-6</v>
      </c>
      <c r="AY251" s="48">
        <f t="shared" si="64"/>
        <v>4.1425102887514313E-7</v>
      </c>
    </row>
    <row r="252" spans="1:51">
      <c r="A252" s="48">
        <v>251</v>
      </c>
      <c r="B252" s="48">
        <f t="shared" si="54"/>
        <v>59</v>
      </c>
      <c r="C252" s="93">
        <v>44653</v>
      </c>
      <c r="D252" t="s">
        <v>13</v>
      </c>
      <c r="E252" t="s">
        <v>35</v>
      </c>
      <c r="F252" s="48">
        <f>HLOOKUP(MAX($AD252:$AN252),$AD252:$AN$310,$B252,FALSE)</f>
        <v>1</v>
      </c>
      <c r="G252" s="48">
        <f>HLOOKUP(MAX($AN252:$AY252),$AN252:$AY$310,$B252,FALSE)</f>
        <v>1</v>
      </c>
      <c r="H252" s="48">
        <f t="shared" si="50"/>
        <v>1</v>
      </c>
      <c r="I252" s="48">
        <f t="shared" si="51"/>
        <v>1</v>
      </c>
      <c r="J252" s="48">
        <f>COUNTIF('1. Data'!C:C,$D252)</f>
        <v>176</v>
      </c>
      <c r="K252" s="48">
        <f>COUNTIF($D$2:D251,$D251)</f>
        <v>14</v>
      </c>
      <c r="L252" s="48">
        <f>SUMIF('1. Data'!C:C,D252,'1. Data'!E:E)</f>
        <v>403</v>
      </c>
      <c r="M252" s="48">
        <f>SUMIF($D$2:D251,$D252,$F$2:F251)</f>
        <v>20</v>
      </c>
      <c r="N252" s="48">
        <f t="shared" si="52"/>
        <v>1.4025710721799192</v>
      </c>
      <c r="O252" s="48">
        <f>SUMIF('1. Data'!C:C,$D252,'1. Data'!F:F)</f>
        <v>163</v>
      </c>
      <c r="P252" s="48">
        <f>SUMIF($D$2:D251,$D252,$G$2:G251)</f>
        <v>3</v>
      </c>
      <c r="Q252" s="48">
        <f t="shared" si="53"/>
        <v>0.70954472364221088</v>
      </c>
      <c r="R252" s="48">
        <f>COUNTIF('1. Data'!D:D,$E252)</f>
        <v>48</v>
      </c>
      <c r="S252" s="48">
        <f>COUNTIF($E$2:E251,$E251)</f>
        <v>14</v>
      </c>
      <c r="T252" s="48">
        <f>SUMIF('1. Data'!D:D,E252,'1. Data'!F:F)</f>
        <v>79</v>
      </c>
      <c r="U252" s="48">
        <f>SUMIF($E$2:E251,$E252,$G$2:G251)</f>
        <v>12</v>
      </c>
      <c r="V252" s="48">
        <f t="shared" si="55"/>
        <v>1.1919965285439007</v>
      </c>
      <c r="W252" s="48">
        <f>SUMIF('1. Data'!D:D,$E252,'1. Data'!E:E)</f>
        <v>68</v>
      </c>
      <c r="X252" s="48">
        <f>SUMIF($E$2:E251,E252,$F$2:F251)</f>
        <v>9</v>
      </c>
      <c r="Y252" s="48">
        <f t="shared" si="56"/>
        <v>0.78241496171708291</v>
      </c>
      <c r="Z252" s="92">
        <f>AVERAGE('1. Data'!E:E,$F$2:F251)</f>
        <v>1.5873104997192589</v>
      </c>
      <c r="AA252" s="92">
        <f>IF(ISERROR(AVERAGE('1. Data'!F:F,$G$2:G251)),0,AVERAGE('1. Data'!F:F,$G$2:G251))</f>
        <v>1.2313307130825379</v>
      </c>
      <c r="AB252" s="48">
        <f t="shared" si="57"/>
        <v>1.74190278319119</v>
      </c>
      <c r="AC252" s="48">
        <f t="shared" si="58"/>
        <v>1.0414285459909871</v>
      </c>
      <c r="AD252" s="48">
        <f t="shared" si="63"/>
        <v>0.17518674089072153</v>
      </c>
      <c r="AE252" s="48">
        <f t="shared" si="62"/>
        <v>0.30515827153574165</v>
      </c>
      <c r="AF252" s="48">
        <f t="shared" si="62"/>
        <v>0.26577802125096073</v>
      </c>
      <c r="AG252" s="48">
        <f t="shared" si="62"/>
        <v>0.15431982497603183</v>
      </c>
      <c r="AH252" s="48">
        <f t="shared" si="62"/>
        <v>6.7202533156831862E-2</v>
      </c>
      <c r="AI252" s="48">
        <f t="shared" si="62"/>
        <v>2.3412055908676711E-2</v>
      </c>
      <c r="AJ252" s="48">
        <f t="shared" si="62"/>
        <v>6.7969208912586178E-3</v>
      </c>
      <c r="AK252" s="48">
        <f t="shared" si="62"/>
        <v>1.691367916801961E-3</v>
      </c>
      <c r="AL252" s="48">
        <f t="shared" si="62"/>
        <v>3.6827481020970318E-4</v>
      </c>
      <c r="AM252" s="48">
        <f t="shared" si="62"/>
        <v>7.1277657431498688E-5</v>
      </c>
      <c r="AN252" s="48">
        <f t="shared" si="62"/>
        <v>1.2415874985927589E-5</v>
      </c>
      <c r="AO252" s="48">
        <f t="shared" si="61"/>
        <v>0.35295011617339472</v>
      </c>
      <c r="AP252" s="48">
        <f t="shared" si="64"/>
        <v>0.36757232629380848</v>
      </c>
      <c r="AQ252" s="48">
        <f t="shared" si="64"/>
        <v>0.19140015665934276</v>
      </c>
      <c r="AR252" s="48">
        <f t="shared" si="64"/>
        <v>6.6443195617395506E-2</v>
      </c>
      <c r="AS252" s="48">
        <f t="shared" si="64"/>
        <v>1.7298960150704732E-2</v>
      </c>
      <c r="AT252" s="48">
        <f t="shared" si="64"/>
        <v>3.6031261833808924E-3</v>
      </c>
      <c r="AU252" s="48">
        <f t="shared" si="64"/>
        <v>6.2539974369673593E-4</v>
      </c>
      <c r="AV252" s="48">
        <f t="shared" si="64"/>
        <v>9.3044163677318402E-5</v>
      </c>
      <c r="AW252" s="48">
        <f t="shared" si="64"/>
        <v>1.2112356011427092E-5</v>
      </c>
      <c r="AX252" s="48">
        <f t="shared" si="64"/>
        <v>1.4015725899450807E-6</v>
      </c>
      <c r="AY252" s="48">
        <f t="shared" si="64"/>
        <v>1.4596377044473251E-7</v>
      </c>
    </row>
    <row r="253" spans="1:51">
      <c r="A253" s="48">
        <v>252</v>
      </c>
      <c r="B253" s="48">
        <f t="shared" si="54"/>
        <v>58</v>
      </c>
      <c r="C253" s="93">
        <v>44654</v>
      </c>
      <c r="D253" t="s">
        <v>28</v>
      </c>
      <c r="E253" t="s">
        <v>10</v>
      </c>
      <c r="F253" s="48">
        <f>HLOOKUP(MAX($AD253:$AN253),$AD253:$AN$310,$B253,FALSE)</f>
        <v>1</v>
      </c>
      <c r="G253" s="48">
        <f>HLOOKUP(MAX($AN253:$AY253),$AN253:$AY$310,$B253,FALSE)</f>
        <v>1</v>
      </c>
      <c r="H253" s="48">
        <f t="shared" si="50"/>
        <v>1</v>
      </c>
      <c r="I253" s="48">
        <f t="shared" si="51"/>
        <v>1</v>
      </c>
      <c r="J253" s="48">
        <f>COUNTIF('1. Data'!C:C,$D253)</f>
        <v>136</v>
      </c>
      <c r="K253" s="48">
        <f>COUNTIF($D$2:D252,$D252)</f>
        <v>14</v>
      </c>
      <c r="L253" s="48">
        <f>SUMIF('1. Data'!C:C,D253,'1. Data'!E:E)</f>
        <v>192</v>
      </c>
      <c r="M253" s="48">
        <f>SUMIF($D$2:D252,$D253,$F$2:F252)</f>
        <v>11</v>
      </c>
      <c r="N253" s="48">
        <f t="shared" si="52"/>
        <v>0.85268376068376062</v>
      </c>
      <c r="O253" s="48">
        <f>SUMIF('1. Data'!C:C,$D253,'1. Data'!F:F)</f>
        <v>193</v>
      </c>
      <c r="P253" s="48">
        <f>SUMIF($D$2:D252,$D253,$G$2:G252)</f>
        <v>11</v>
      </c>
      <c r="Q253" s="48">
        <f t="shared" si="53"/>
        <v>1.10455436516982</v>
      </c>
      <c r="R253" s="48">
        <f>COUNTIF('1. Data'!D:D,$E253)</f>
        <v>184</v>
      </c>
      <c r="S253" s="48">
        <f>COUNTIF($E$2:E252,$E252)</f>
        <v>14</v>
      </c>
      <c r="T253" s="48">
        <f>SUMIF('1. Data'!D:D,E253,'1. Data'!F:F)</f>
        <v>244</v>
      </c>
      <c r="U253" s="48">
        <f>SUMIF($E$2:E252,$E253,$G$2:G252)</f>
        <v>11</v>
      </c>
      <c r="V253" s="48">
        <f t="shared" si="55"/>
        <v>1.0459795124714204</v>
      </c>
      <c r="W253" s="48">
        <f>SUMIF('1. Data'!D:D,$E253,'1. Data'!E:E)</f>
        <v>282</v>
      </c>
      <c r="X253" s="48">
        <f>SUMIF($E$2:E252,E253,$F$2:F252)</f>
        <v>11</v>
      </c>
      <c r="Y253" s="48">
        <f t="shared" si="56"/>
        <v>0.93236431512293583</v>
      </c>
      <c r="Z253" s="92">
        <f>AVERAGE('1. Data'!E:E,$F$2:F252)</f>
        <v>1.5871456637664889</v>
      </c>
      <c r="AA253" s="92">
        <f>IF(ISERROR(AVERAGE('1. Data'!F:F,$G$2:G252)),0,AVERAGE('1. Data'!F:F,$G$2:G252))</f>
        <v>1.2312657872579287</v>
      </c>
      <c r="AB253" s="48">
        <f t="shared" si="57"/>
        <v>1.2617997064663731</v>
      </c>
      <c r="AC253" s="48">
        <f t="shared" si="58"/>
        <v>1.4225321369611319</v>
      </c>
      <c r="AD253" s="48">
        <f t="shared" si="63"/>
        <v>0.28314399160827664</v>
      </c>
      <c r="AE253" s="48">
        <f t="shared" si="62"/>
        <v>0.35727100549904067</v>
      </c>
      <c r="AF253" s="48">
        <f t="shared" si="62"/>
        <v>0.22540222493381773</v>
      </c>
      <c r="AG253" s="48">
        <f t="shared" si="62"/>
        <v>9.480415375278621E-2</v>
      </c>
      <c r="AH253" s="48">
        <f t="shared" si="62"/>
        <v>2.9905963344264621E-2</v>
      </c>
      <c r="AI253" s="48">
        <f t="shared" si="62"/>
        <v>7.5470671538774396E-3</v>
      </c>
      <c r="AJ253" s="48">
        <f t="shared" si="62"/>
        <v>1.5871478532407605E-3</v>
      </c>
      <c r="AK253" s="48">
        <f t="shared" si="62"/>
        <v>2.860946707625606E-4</v>
      </c>
      <c r="AL253" s="48">
        <f t="shared" si="62"/>
        <v>4.5124271448724138E-5</v>
      </c>
      <c r="AM253" s="48">
        <f t="shared" si="62"/>
        <v>6.3264213853898851E-6</v>
      </c>
      <c r="AN253" s="48">
        <f t="shared" si="62"/>
        <v>7.9826766470675483E-7</v>
      </c>
      <c r="AO253" s="48">
        <f t="shared" si="61"/>
        <v>0.24110273814819674</v>
      </c>
      <c r="AP253" s="48">
        <f t="shared" si="64"/>
        <v>0.34297639332513452</v>
      </c>
      <c r="AQ253" s="48">
        <f t="shared" si="64"/>
        <v>0.24394747086201271</v>
      </c>
      <c r="AR253" s="48">
        <f t="shared" si="64"/>
        <v>0.11567437234386743</v>
      </c>
      <c r="AS253" s="48">
        <f t="shared" si="64"/>
        <v>4.113762802048989E-2</v>
      </c>
      <c r="AT253" s="48">
        <f t="shared" si="64"/>
        <v>1.1703919579499917E-2</v>
      </c>
      <c r="AU253" s="48">
        <f t="shared" si="64"/>
        <v>2.7748669550412041E-3</v>
      </c>
      <c r="AV253" s="48">
        <f t="shared" si="64"/>
        <v>5.6390534561965699E-4</v>
      </c>
      <c r="AW253" s="48">
        <f t="shared" si="64"/>
        <v>1.0027168454351709E-4</v>
      </c>
      <c r="AX253" s="48">
        <f t="shared" si="64"/>
        <v>1.5848854854486902E-5</v>
      </c>
      <c r="AY253" s="48">
        <f t="shared" si="64"/>
        <v>2.2545505364539971E-6</v>
      </c>
    </row>
    <row r="254" spans="1:51">
      <c r="A254" s="48">
        <v>253</v>
      </c>
      <c r="B254" s="48">
        <f t="shared" si="54"/>
        <v>57</v>
      </c>
      <c r="C254" s="93">
        <v>44654</v>
      </c>
      <c r="D254" t="s">
        <v>22</v>
      </c>
      <c r="E254" t="s">
        <v>25</v>
      </c>
      <c r="F254" s="48">
        <f>HLOOKUP(MAX($AD254:$AN254),$AD254:$AN$310,$B254,FALSE)</f>
        <v>1</v>
      </c>
      <c r="G254" s="48">
        <f>HLOOKUP(MAX($AN254:$AY254),$AN254:$AY$310,$B254,FALSE)</f>
        <v>0</v>
      </c>
      <c r="H254" s="48">
        <f t="shared" si="50"/>
        <v>3</v>
      </c>
      <c r="I254" s="48">
        <f t="shared" si="51"/>
        <v>0</v>
      </c>
      <c r="J254" s="48">
        <f>COUNTIF('1. Data'!C:C,$D254)</f>
        <v>184</v>
      </c>
      <c r="K254" s="48">
        <f>COUNTIF($D$2:D253,$D253)</f>
        <v>14</v>
      </c>
      <c r="L254" s="48">
        <f>SUMIF('1. Data'!C:C,D254,'1. Data'!E:E)</f>
        <v>322</v>
      </c>
      <c r="M254" s="48">
        <f>SUMIF($D$2:D253,$D254,$F$2:F253)</f>
        <v>11</v>
      </c>
      <c r="N254" s="48">
        <f t="shared" si="52"/>
        <v>1.0597595473833097</v>
      </c>
      <c r="O254" s="48">
        <f>SUMIF('1. Data'!C:C,$D254,'1. Data'!F:F)</f>
        <v>214</v>
      </c>
      <c r="P254" s="48">
        <f>SUMIF($D$2:D253,$D254,$G$2:G253)</f>
        <v>6</v>
      </c>
      <c r="Q254" s="48">
        <f t="shared" si="53"/>
        <v>0.90246125797629895</v>
      </c>
      <c r="R254" s="48">
        <f>COUNTIF('1. Data'!D:D,$E254)</f>
        <v>170</v>
      </c>
      <c r="S254" s="48">
        <f>COUNTIF($E$2:E253,$E253)</f>
        <v>14</v>
      </c>
      <c r="T254" s="48">
        <f>SUMIF('1. Data'!D:D,E254,'1. Data'!F:F)</f>
        <v>194</v>
      </c>
      <c r="U254" s="48">
        <f>SUMIF($E$2:E253,$E254,$G$2:G253)</f>
        <v>9</v>
      </c>
      <c r="V254" s="48">
        <f t="shared" si="55"/>
        <v>0.89608517300146628</v>
      </c>
      <c r="W254" s="48">
        <f>SUMIF('1. Data'!D:D,$E254,'1. Data'!E:E)</f>
        <v>284</v>
      </c>
      <c r="X254" s="48">
        <f>SUMIF($E$2:E253,E254,$F$2:F253)</f>
        <v>12</v>
      </c>
      <c r="Y254" s="48">
        <f t="shared" si="56"/>
        <v>1.0136830453231658</v>
      </c>
      <c r="Z254" s="92">
        <f>AVERAGE('1. Data'!E:E,$F$2:F253)</f>
        <v>1.5869809203142538</v>
      </c>
      <c r="AA254" s="92">
        <f>IF(ISERROR(AVERAGE('1. Data'!F:F,$G$2:G253)),0,AVERAGE('1. Data'!F:F,$G$2:G253))</f>
        <v>1.2312008978675646</v>
      </c>
      <c r="AB254" s="48">
        <f t="shared" si="57"/>
        <v>1.7048305762253242</v>
      </c>
      <c r="AC254" s="48">
        <f t="shared" si="58"/>
        <v>0.99565019222385143</v>
      </c>
      <c r="AD254" s="48">
        <f t="shared" si="63"/>
        <v>0.18180318534814754</v>
      </c>
      <c r="AE254" s="48">
        <f t="shared" si="62"/>
        <v>0.30994362923668178</v>
      </c>
      <c r="AF254" s="48">
        <f t="shared" si="62"/>
        <v>0.26420068801447028</v>
      </c>
      <c r="AG254" s="48">
        <f t="shared" si="62"/>
        <v>0.15013913706227883</v>
      </c>
      <c r="AH254" s="48">
        <f t="shared" si="62"/>
        <v>6.3990447887964444E-2</v>
      </c>
      <c r="AI254" s="48">
        <f t="shared" si="62"/>
        <v>2.1818574429150989E-2</v>
      </c>
      <c r="AJ254" s="48">
        <f t="shared" si="62"/>
        <v>6.1994954694107648E-3</v>
      </c>
      <c r="AK254" s="48">
        <f t="shared" si="62"/>
        <v>1.5098699190602635E-3</v>
      </c>
      <c r="AL254" s="48">
        <f t="shared" si="62"/>
        <v>3.2175905051709899E-4</v>
      </c>
      <c r="AM254" s="48">
        <f t="shared" si="62"/>
        <v>6.0949407499864339E-5</v>
      </c>
      <c r="AN254" s="48">
        <f t="shared" si="62"/>
        <v>1.0390841350858571E-5</v>
      </c>
      <c r="AO254" s="48">
        <f t="shared" si="61"/>
        <v>0.36948313136878586</v>
      </c>
      <c r="AP254" s="48">
        <f t="shared" si="64"/>
        <v>0.36787595077080215</v>
      </c>
      <c r="AQ254" s="48">
        <f t="shared" si="64"/>
        <v>0.18313788054974062</v>
      </c>
      <c r="AR254" s="48">
        <f t="shared" si="64"/>
        <v>6.0780421990939339E-2</v>
      </c>
      <c r="AS254" s="48">
        <f t="shared" si="64"/>
        <v>1.5129009709681385E-2</v>
      </c>
      <c r="AT254" s="48">
        <f t="shared" si="64"/>
        <v>3.0126402851201584E-3</v>
      </c>
      <c r="AU254" s="48">
        <f t="shared" si="64"/>
        <v>4.9992264649686719E-4</v>
      </c>
      <c r="AV254" s="48">
        <f t="shared" si="64"/>
        <v>7.1106868440237603E-5</v>
      </c>
      <c r="AW254" s="48">
        <f t="shared" si="64"/>
        <v>8.8496959038697989E-6</v>
      </c>
      <c r="AX254" s="48">
        <f t="shared" si="64"/>
        <v>9.7902238086784533E-7</v>
      </c>
      <c r="AY254" s="48">
        <f t="shared" si="64"/>
        <v>9.7476382170252168E-8</v>
      </c>
    </row>
    <row r="255" spans="1:51">
      <c r="A255" s="48">
        <v>254</v>
      </c>
      <c r="B255" s="48">
        <f t="shared" si="54"/>
        <v>56</v>
      </c>
      <c r="C255" s="93">
        <v>44657</v>
      </c>
      <c r="D255" t="s">
        <v>28</v>
      </c>
      <c r="E255" t="s">
        <v>25</v>
      </c>
      <c r="F255" s="48">
        <f>HLOOKUP(MAX($AD255:$AN255),$AD255:$AN$310,$B255,FALSE)</f>
        <v>1</v>
      </c>
      <c r="G255" s="48">
        <f>HLOOKUP(MAX($AN255:$AY255),$AN255:$AY$310,$B255,FALSE)</f>
        <v>1</v>
      </c>
      <c r="H255" s="48">
        <f t="shared" si="50"/>
        <v>1</v>
      </c>
      <c r="I255" s="48">
        <f t="shared" si="51"/>
        <v>1</v>
      </c>
      <c r="J255" s="48">
        <f>COUNTIF('1. Data'!C:C,$D255)</f>
        <v>136</v>
      </c>
      <c r="K255" s="48">
        <f>COUNTIF($D$2:D254,$D254)</f>
        <v>14</v>
      </c>
      <c r="L255" s="48">
        <f>SUMIF('1. Data'!C:C,D255,'1. Data'!E:E)</f>
        <v>192</v>
      </c>
      <c r="M255" s="48">
        <f>SUMIF($D$2:D254,$D255,$F$2:F254)</f>
        <v>12</v>
      </c>
      <c r="N255" s="48">
        <f t="shared" si="52"/>
        <v>0.85706204702138944</v>
      </c>
      <c r="O255" s="48">
        <f>SUMIF('1. Data'!C:C,$D255,'1. Data'!F:F)</f>
        <v>193</v>
      </c>
      <c r="P255" s="48">
        <f>SUMIF($D$2:D254,$D255,$G$2:G254)</f>
        <v>12</v>
      </c>
      <c r="Q255" s="48">
        <f t="shared" si="53"/>
        <v>1.110338802795503</v>
      </c>
      <c r="R255" s="48">
        <f>COUNTIF('1. Data'!D:D,$E255)</f>
        <v>170</v>
      </c>
      <c r="S255" s="48">
        <f>COUNTIF($E$2:E254,$E254)</f>
        <v>14</v>
      </c>
      <c r="T255" s="48">
        <f>SUMIF('1. Data'!D:D,E255,'1. Data'!F:F)</f>
        <v>194</v>
      </c>
      <c r="U255" s="48">
        <f>SUMIF($E$2:E254,$E255,$G$2:G254)</f>
        <v>9</v>
      </c>
      <c r="V255" s="48">
        <f t="shared" si="55"/>
        <v>0.89633659981768454</v>
      </c>
      <c r="W255" s="48">
        <f>SUMIF('1. Data'!D:D,$E255,'1. Data'!E:E)</f>
        <v>284</v>
      </c>
      <c r="X255" s="48">
        <f>SUMIF($E$2:E254,E255,$F$2:F254)</f>
        <v>13</v>
      </c>
      <c r="Y255" s="48">
        <f t="shared" si="56"/>
        <v>1.017213187201697</v>
      </c>
      <c r="Z255" s="92">
        <f>AVERAGE('1. Data'!E:E,$F$2:F254)</f>
        <v>1.5868162692847125</v>
      </c>
      <c r="AA255" s="92">
        <f>IF(ISERROR(AVERAGE('1. Data'!F:F,$G$2:G254)),0,AVERAGE('1. Data'!F:F,$G$2:G254))</f>
        <v>1.2308555399719494</v>
      </c>
      <c r="AB255" s="48">
        <f t="shared" si="57"/>
        <v>1.3834099345943078</v>
      </c>
      <c r="AC255" s="48">
        <f t="shared" si="58"/>
        <v>1.224993353084169</v>
      </c>
      <c r="AD255" s="48">
        <f t="shared" si="63"/>
        <v>0.25072214762158934</v>
      </c>
      <c r="AE255" s="48">
        <f t="shared" si="62"/>
        <v>0.34685150984252727</v>
      </c>
      <c r="AF255" s="48">
        <f t="shared" si="62"/>
        <v>0.23991891227259385</v>
      </c>
      <c r="AG255" s="48">
        <f t="shared" si="62"/>
        <v>0.11063540224498884</v>
      </c>
      <c r="AH255" s="48">
        <f t="shared" si="62"/>
        <v>3.8263528645888729E-2</v>
      </c>
      <c r="AI255" s="48">
        <f t="shared" si="62"/>
        <v>1.0586829132271257E-2</v>
      </c>
      <c r="AJ255" s="48">
        <f t="shared" si="62"/>
        <v>2.4409874329060829E-3</v>
      </c>
      <c r="AK255" s="48">
        <f t="shared" si="62"/>
        <v>4.824123235574478E-4</v>
      </c>
      <c r="AL255" s="48">
        <f t="shared" si="62"/>
        <v>8.3421750122512079E-5</v>
      </c>
      <c r="AM255" s="48">
        <f t="shared" si="62"/>
        <v>1.2822941986747438E-5</v>
      </c>
      <c r="AN255" s="48">
        <f t="shared" si="62"/>
        <v>1.7739385335192888E-6</v>
      </c>
      <c r="AO255" s="48">
        <f t="shared" si="61"/>
        <v>0.29375965291273093</v>
      </c>
      <c r="AP255" s="48">
        <f t="shared" si="64"/>
        <v>0.35985362222240791</v>
      </c>
      <c r="AQ255" s="48">
        <f t="shared" si="64"/>
        <v>0.22040914765285569</v>
      </c>
      <c r="AR255" s="48">
        <f t="shared" si="64"/>
        <v>8.999991361123183E-2</v>
      </c>
      <c r="AS255" s="48">
        <f t="shared" si="64"/>
        <v>2.7562323987977106E-2</v>
      </c>
      <c r="AT255" s="48">
        <f t="shared" si="64"/>
        <v>6.7527327361648539E-3</v>
      </c>
      <c r="AU255" s="48">
        <f t="shared" si="64"/>
        <v>1.3786754528259705E-3</v>
      </c>
      <c r="AV255" s="48">
        <f t="shared" si="64"/>
        <v>2.4126689511030287E-4</v>
      </c>
      <c r="AW255" s="48">
        <f t="shared" si="64"/>
        <v>3.6943792853672054E-5</v>
      </c>
      <c r="AX255" s="48">
        <f t="shared" si="64"/>
        <v>5.0284334092740706E-6</v>
      </c>
      <c r="AY255" s="48">
        <f t="shared" si="64"/>
        <v>6.1597975027871104E-7</v>
      </c>
    </row>
    <row r="256" spans="1:51">
      <c r="A256" s="48">
        <v>255</v>
      </c>
      <c r="B256" s="48">
        <f t="shared" si="54"/>
        <v>55</v>
      </c>
      <c r="C256" s="93">
        <v>44659</v>
      </c>
      <c r="D256" t="s">
        <v>23</v>
      </c>
      <c r="E256" t="s">
        <v>13</v>
      </c>
      <c r="F256" s="48">
        <f>HLOOKUP(MAX($AD256:$AN256),$AD256:$AN$310,$B256,FALSE)</f>
        <v>1</v>
      </c>
      <c r="G256" s="48">
        <f>HLOOKUP(MAX($AN256:$AY256),$AN256:$AY$310,$B256,FALSE)</f>
        <v>1</v>
      </c>
      <c r="H256" s="48">
        <f t="shared" si="50"/>
        <v>1</v>
      </c>
      <c r="I256" s="48">
        <f t="shared" si="51"/>
        <v>1</v>
      </c>
      <c r="J256" s="48">
        <f>COUNTIF('1. Data'!C:C,$D256)</f>
        <v>169</v>
      </c>
      <c r="K256" s="48">
        <f>COUNTIF($D$2:D255,$D255)</f>
        <v>15</v>
      </c>
      <c r="L256" s="48">
        <f>SUMIF('1. Data'!C:C,D256,'1. Data'!E:E)</f>
        <v>260</v>
      </c>
      <c r="M256" s="48">
        <f>SUMIF($D$2:D255,$D256,$F$2:F255)</f>
        <v>12</v>
      </c>
      <c r="N256" s="48">
        <f t="shared" si="52"/>
        <v>0.93168580078995489</v>
      </c>
      <c r="O256" s="48">
        <f>SUMIF('1. Data'!C:C,$D256,'1. Data'!F:F)</f>
        <v>232</v>
      </c>
      <c r="P256" s="48">
        <f>SUMIF($D$2:D255,$D256,$G$2:G255)</f>
        <v>11</v>
      </c>
      <c r="Q256" s="48">
        <f t="shared" si="53"/>
        <v>1.0730110850248149</v>
      </c>
      <c r="R256" s="48">
        <f>COUNTIF('1. Data'!D:D,$E256)</f>
        <v>178</v>
      </c>
      <c r="S256" s="48">
        <f>COUNTIF($E$2:E255,$E255)</f>
        <v>15</v>
      </c>
      <c r="T256" s="48">
        <f>SUMIF('1. Data'!D:D,E256,'1. Data'!F:F)</f>
        <v>322</v>
      </c>
      <c r="U256" s="48">
        <f>SUMIF($E$2:E255,$E256,$G$2:G255)</f>
        <v>15</v>
      </c>
      <c r="V256" s="48">
        <f t="shared" si="55"/>
        <v>1.4186927516624817</v>
      </c>
      <c r="W256" s="48">
        <f>SUMIF('1. Data'!D:D,$E256,'1. Data'!E:E)</f>
        <v>232</v>
      </c>
      <c r="X256" s="48">
        <f>SUMIF($E$2:E255,E256,$F$2:F255)</f>
        <v>10</v>
      </c>
      <c r="Y256" s="48">
        <f t="shared" si="56"/>
        <v>0.7902717414198247</v>
      </c>
      <c r="Z256" s="92">
        <f>AVERAGE('1. Data'!E:E,$F$2:F255)</f>
        <v>1.5866517106001121</v>
      </c>
      <c r="AA256" s="92">
        <f>IF(ISERROR(AVERAGE('1. Data'!F:F,$G$2:G255)),0,AVERAGE('1. Data'!F:F,$G$2:G255))</f>
        <v>1.230790802019069</v>
      </c>
      <c r="AB256" s="48">
        <f t="shared" si="57"/>
        <v>1.1682277916640886</v>
      </c>
      <c r="AC256" s="48">
        <f t="shared" si="58"/>
        <v>1.8735996665977337</v>
      </c>
      <c r="AD256" s="48">
        <f t="shared" si="63"/>
        <v>0.31091746382223256</v>
      </c>
      <c r="AE256" s="48">
        <f t="shared" si="62"/>
        <v>0.36322242215084588</v>
      </c>
      <c r="AF256" s="48">
        <f t="shared" si="62"/>
        <v>0.2121632640560821</v>
      </c>
      <c r="AG256" s="48">
        <f t="shared" si="62"/>
        <v>8.2618340480160549E-2</v>
      </c>
      <c r="AH256" s="48">
        <f t="shared" si="62"/>
        <v>2.4129260362522435E-2</v>
      </c>
      <c r="AI256" s="48">
        <f t="shared" si="62"/>
        <v>5.6376945095594844E-3</v>
      </c>
      <c r="AJ256" s="48">
        <f t="shared" si="62"/>
        <v>1.0976852344965708E-3</v>
      </c>
      <c r="AK256" s="48">
        <f t="shared" si="62"/>
        <v>1.8319234249117262E-4</v>
      </c>
      <c r="AL256" s="48">
        <f t="shared" si="62"/>
        <v>2.6751298214779258E-5</v>
      </c>
      <c r="AM256" s="48">
        <f t="shared" si="62"/>
        <v>3.4724011152887805E-6</v>
      </c>
      <c r="AN256" s="48">
        <f t="shared" si="62"/>
        <v>4.0565554866857294E-7</v>
      </c>
      <c r="AO256" s="48">
        <f t="shared" si="61"/>
        <v>0.15356986535707037</v>
      </c>
      <c r="AP256" s="48">
        <f t="shared" si="64"/>
        <v>0.28772844853246593</v>
      </c>
      <c r="AQ256" s="48">
        <f t="shared" si="64"/>
        <v>0.26954396262055569</v>
      </c>
      <c r="AR256" s="48">
        <f t="shared" si="64"/>
        <v>0.16833915949976838</v>
      </c>
      <c r="AS256" s="48">
        <f t="shared" si="64"/>
        <v>7.8850048278527166E-2</v>
      </c>
      <c r="AT256" s="48">
        <f t="shared" si="64"/>
        <v>2.9546684833172743E-2</v>
      </c>
      <c r="AU256" s="48">
        <f t="shared" si="64"/>
        <v>9.2264431420834587E-3</v>
      </c>
      <c r="AV256" s="48">
        <f t="shared" si="64"/>
        <v>2.4695229706986487E-3</v>
      </c>
      <c r="AW256" s="48">
        <f t="shared" si="64"/>
        <v>5.7836217681955327E-4</v>
      </c>
      <c r="AX256" s="48">
        <f t="shared" si="64"/>
        <v>1.2040213129576134E-4</v>
      </c>
      <c r="AY256" s="48">
        <f t="shared" si="64"/>
        <v>2.2558539305339573E-5</v>
      </c>
    </row>
    <row r="257" spans="1:51">
      <c r="A257" s="48">
        <v>256</v>
      </c>
      <c r="B257" s="48">
        <f t="shared" si="54"/>
        <v>54</v>
      </c>
      <c r="C257" s="93">
        <v>44660</v>
      </c>
      <c r="D257" t="s">
        <v>6</v>
      </c>
      <c r="E257" t="s">
        <v>28</v>
      </c>
      <c r="F257" s="48">
        <f>HLOOKUP(MAX($AD257:$AN257),$AD257:$AN$310,$B257,FALSE)</f>
        <v>2</v>
      </c>
      <c r="G257" s="48">
        <f>HLOOKUP(MAX($AN257:$AY257),$AN257:$AY$310,$B257,FALSE)</f>
        <v>0</v>
      </c>
      <c r="H257" s="48">
        <f t="shared" si="50"/>
        <v>3</v>
      </c>
      <c r="I257" s="48">
        <f t="shared" si="51"/>
        <v>0</v>
      </c>
      <c r="J257" s="48">
        <f>COUNTIF('1. Data'!C:C,$D257)</f>
        <v>183</v>
      </c>
      <c r="K257" s="48">
        <f>COUNTIF($D$2:D256,$D256)</f>
        <v>15</v>
      </c>
      <c r="L257" s="48">
        <f>SUMIF('1. Data'!C:C,D257,'1. Data'!E:E)</f>
        <v>528</v>
      </c>
      <c r="M257" s="48">
        <f>SUMIF($D$2:D256,$D257,$F$2:F256)</f>
        <v>29</v>
      </c>
      <c r="N257" s="48">
        <f t="shared" si="52"/>
        <v>1.7731824339882301</v>
      </c>
      <c r="O257" s="48">
        <f>SUMIF('1. Data'!C:C,$D257,'1. Data'!F:F)</f>
        <v>132</v>
      </c>
      <c r="P257" s="48">
        <f>SUMIF($D$2:D256,$D257,$G$2:G256)</f>
        <v>0</v>
      </c>
      <c r="Q257" s="48">
        <f t="shared" si="53"/>
        <v>0.54168564920273343</v>
      </c>
      <c r="R257" s="48">
        <f>COUNTIF('1. Data'!D:D,$E257)</f>
        <v>136</v>
      </c>
      <c r="S257" s="48">
        <f>COUNTIF($E$2:E256,$E256)</f>
        <v>16</v>
      </c>
      <c r="T257" s="48">
        <f>SUMIF('1. Data'!D:D,E257,'1. Data'!F:F)</f>
        <v>138</v>
      </c>
      <c r="U257" s="48">
        <f>SUMIF($E$2:E256,$E257,$G$2:G256)</f>
        <v>7</v>
      </c>
      <c r="V257" s="48">
        <f t="shared" si="55"/>
        <v>0.77510939935259571</v>
      </c>
      <c r="W257" s="48">
        <f>SUMIF('1. Data'!D:D,$E257,'1. Data'!E:E)</f>
        <v>217</v>
      </c>
      <c r="X257" s="48">
        <f>SUMIF($E$2:E256,E257,$F$2:F256)</f>
        <v>12</v>
      </c>
      <c r="Y257" s="48">
        <f t="shared" si="56"/>
        <v>0.9496319323667004</v>
      </c>
      <c r="Z257" s="92">
        <f>AVERAGE('1. Data'!E:E,$F$2:F256)</f>
        <v>1.5864872441827866</v>
      </c>
      <c r="AA257" s="92">
        <f>IF(ISERROR(AVERAGE('1. Data'!F:F,$G$2:G256)),0,AVERAGE('1. Data'!F:F,$G$2:G256))</f>
        <v>1.2307261003644518</v>
      </c>
      <c r="AB257" s="48">
        <f t="shared" si="57"/>
        <v>2.6714393248901622</v>
      </c>
      <c r="AC257" s="48">
        <f t="shared" si="58"/>
        <v>0.51673959956839699</v>
      </c>
      <c r="AD257" s="48">
        <f t="shared" si="63"/>
        <v>6.9152620556754474E-2</v>
      </c>
      <c r="AE257" s="48">
        <f t="shared" si="62"/>
        <v>0.18473702997452174</v>
      </c>
      <c r="AF257" s="48">
        <f t="shared" si="62"/>
        <v>0.24675688331867507</v>
      </c>
      <c r="AG257" s="48">
        <f t="shared" si="62"/>
        <v>0.2197320139282806</v>
      </c>
      <c r="AH257" s="48">
        <f t="shared" si="62"/>
        <v>0.14675018573633042</v>
      </c>
      <c r="AI257" s="48">
        <f t="shared" si="62"/>
        <v>7.8406843422193659E-2</v>
      </c>
      <c r="AJ257" s="48">
        <f t="shared" si="62"/>
        <v>3.4909854143092292E-2</v>
      </c>
      <c r="AK257" s="48">
        <f t="shared" si="62"/>
        <v>1.3322793883433777E-2</v>
      </c>
      <c r="AL257" s="48">
        <f t="shared" si="62"/>
        <v>4.4488794372013951E-3</v>
      </c>
      <c r="AM257" s="48">
        <f t="shared" si="62"/>
        <v>1.320545720026111E-3</v>
      </c>
      <c r="AN257" s="48">
        <f t="shared" si="62"/>
        <v>3.5277577667931428E-4</v>
      </c>
      <c r="AO257" s="48">
        <f t="shared" si="61"/>
        <v>0.5964620863978437</v>
      </c>
      <c r="AP257" s="48">
        <f t="shared" si="64"/>
        <v>0.30821557968295232</v>
      </c>
      <c r="AQ257" s="48">
        <f t="shared" si="64"/>
        <v>7.9633597613055065E-2</v>
      </c>
      <c r="AR257" s="48">
        <f t="shared" si="64"/>
        <v>1.3716611114253645E-2</v>
      </c>
      <c r="AS257" s="48">
        <f t="shared" si="64"/>
        <v>1.7719790336537128E-3</v>
      </c>
      <c r="AT257" s="48">
        <f t="shared" si="64"/>
        <v>1.8313034725876294E-4</v>
      </c>
      <c r="AU257" s="48">
        <f t="shared" si="64"/>
        <v>1.5771783718552442E-5</v>
      </c>
      <c r="AV257" s="48">
        <f t="shared" si="64"/>
        <v>1.1642721718863086E-6</v>
      </c>
      <c r="AW257" s="48">
        <f t="shared" si="64"/>
        <v>7.5203191986144602E-8</v>
      </c>
      <c r="AX257" s="48">
        <f t="shared" si="64"/>
        <v>4.317829701465078E-9</v>
      </c>
      <c r="AY257" s="48">
        <f t="shared" si="64"/>
        <v>2.2311935909395919E-10</v>
      </c>
    </row>
    <row r="258" spans="1:51">
      <c r="A258" s="48">
        <v>257</v>
      </c>
      <c r="B258" s="48">
        <f t="shared" si="54"/>
        <v>53</v>
      </c>
      <c r="C258" s="93">
        <v>44660</v>
      </c>
      <c r="D258" t="s">
        <v>10</v>
      </c>
      <c r="E258" t="s">
        <v>18</v>
      </c>
      <c r="F258" s="48">
        <f>HLOOKUP(MAX($AD258:$AN258),$AD258:$AN$310,$B258,FALSE)</f>
        <v>1</v>
      </c>
      <c r="G258" s="48">
        <f>HLOOKUP(MAX($AN258:$AY258),$AN258:$AY$310,$B258,FALSE)</f>
        <v>0</v>
      </c>
      <c r="H258" s="48">
        <f t="shared" si="50"/>
        <v>3</v>
      </c>
      <c r="I258" s="48">
        <f t="shared" si="51"/>
        <v>0</v>
      </c>
      <c r="J258" s="48">
        <f>COUNTIF('1. Data'!C:C,$D258)</f>
        <v>184</v>
      </c>
      <c r="K258" s="48">
        <f>COUNTIF($D$2:D257,$D257)</f>
        <v>15</v>
      </c>
      <c r="L258" s="48">
        <f>SUMIF('1. Data'!C:C,D258,'1. Data'!E:E)</f>
        <v>347</v>
      </c>
      <c r="M258" s="48">
        <f>SUMIF($D$2:D257,$D258,$F$2:F257)</f>
        <v>15</v>
      </c>
      <c r="N258" s="48">
        <f t="shared" si="52"/>
        <v>1.1465346517075752</v>
      </c>
      <c r="O258" s="48">
        <f>SUMIF('1. Data'!C:C,$D258,'1. Data'!F:F)</f>
        <v>250</v>
      </c>
      <c r="P258" s="48">
        <f>SUMIF($D$2:D257,$D258,$G$2:G257)</f>
        <v>11</v>
      </c>
      <c r="Q258" s="48">
        <f t="shared" si="53"/>
        <v>1.0659768088735249</v>
      </c>
      <c r="R258" s="48">
        <f>COUNTIF('1. Data'!D:D,$E258)</f>
        <v>17</v>
      </c>
      <c r="S258" s="48">
        <f>COUNTIF($E$2:E257,$E257)</f>
        <v>15</v>
      </c>
      <c r="T258" s="48">
        <f>SUMIF('1. Data'!D:D,E258,'1. Data'!F:F)</f>
        <v>13</v>
      </c>
      <c r="U258" s="48">
        <f>SUMIF($E$2:E257,$E258,$G$2:G257)</f>
        <v>1</v>
      </c>
      <c r="V258" s="48">
        <f t="shared" si="55"/>
        <v>0.35558086560364466</v>
      </c>
      <c r="W258" s="48">
        <f>SUMIF('1. Data'!D:D,$E258,'1. Data'!E:E)</f>
        <v>30</v>
      </c>
      <c r="X258" s="48">
        <f>SUMIF($E$2:E257,E258,$F$2:F257)</f>
        <v>13</v>
      </c>
      <c r="Y258" s="48">
        <f t="shared" si="56"/>
        <v>0.84693517046458222</v>
      </c>
      <c r="Z258" s="92">
        <f>AVERAGE('1. Data'!E:E,$F$2:F257)</f>
        <v>1.586603139013453</v>
      </c>
      <c r="AA258" s="92">
        <f>IF(ISERROR(AVERAGE('1. Data'!F:F,$G$2:G257)),0,AVERAGE('1. Data'!F:F,$G$2:G257))</f>
        <v>1.2303811659192825</v>
      </c>
      <c r="AB258" s="48">
        <f t="shared" si="57"/>
        <v>1.5406559382320542</v>
      </c>
      <c r="AC258" s="48">
        <f t="shared" si="58"/>
        <v>0.46636485388216709</v>
      </c>
      <c r="AD258" s="48">
        <f t="shared" si="63"/>
        <v>0.21424052677550653</v>
      </c>
      <c r="AE258" s="48">
        <f t="shared" si="62"/>
        <v>0.33007093978664753</v>
      </c>
      <c r="AF258" s="48">
        <f t="shared" si="62"/>
        <v>0.2542628767100667</v>
      </c>
      <c r="AG258" s="48">
        <f t="shared" si="62"/>
        <v>0.13057720362510966</v>
      </c>
      <c r="AH258" s="48">
        <f t="shared" si="62"/>
        <v>5.029363604069037E-2</v>
      </c>
      <c r="AI258" s="48">
        <f t="shared" si="62"/>
        <v>1.5497037804274234E-2</v>
      </c>
      <c r="AJ258" s="48">
        <f t="shared" si="62"/>
        <v>3.9792672196936191E-3</v>
      </c>
      <c r="AK258" s="48">
        <f t="shared" si="62"/>
        <v>8.7581166740473401E-4</v>
      </c>
      <c r="AL258" s="48">
        <f t="shared" si="62"/>
        <v>1.6866555577000261E-4</v>
      </c>
      <c r="AM258" s="48">
        <f t="shared" si="62"/>
        <v>2.8872843341362599E-5</v>
      </c>
      <c r="AN258" s="48">
        <f t="shared" si="62"/>
        <v>4.44831175475141E-6</v>
      </c>
      <c r="AO258" s="48">
        <f t="shared" si="61"/>
        <v>0.62727837733995773</v>
      </c>
      <c r="AP258" s="48">
        <f t="shared" si="64"/>
        <v>0.29254058879159223</v>
      </c>
      <c r="AQ258" s="48">
        <f t="shared" si="64"/>
        <v>6.8215324473197003E-2</v>
      </c>
      <c r="AR258" s="48">
        <f t="shared" si="64"/>
        <v>1.0604409943489049E-2</v>
      </c>
      <c r="AS258" s="48">
        <f t="shared" si="64"/>
        <v>1.236381023450467E-3</v>
      </c>
      <c r="AT258" s="48">
        <f t="shared" si="64"/>
        <v>1.1532093106883228E-4</v>
      </c>
      <c r="AU258" s="48">
        <f t="shared" si="64"/>
        <v>8.9636048612452378E-6</v>
      </c>
      <c r="AV258" s="48">
        <f t="shared" si="64"/>
        <v>5.9718718162458892E-7</v>
      </c>
      <c r="AW258" s="48">
        <f t="shared" si="64"/>
        <v>3.4813389087331695E-8</v>
      </c>
      <c r="AX258" s="48">
        <f t="shared" si="64"/>
        <v>1.8039712349840558E-9</v>
      </c>
      <c r="AY258" s="48">
        <f t="shared" si="64"/>
        <v>8.4130878141097032E-11</v>
      </c>
    </row>
    <row r="259" spans="1:51">
      <c r="A259" s="48">
        <v>258</v>
      </c>
      <c r="B259" s="48">
        <f t="shared" si="54"/>
        <v>52</v>
      </c>
      <c r="C259" s="93">
        <v>44660</v>
      </c>
      <c r="D259" t="s">
        <v>11</v>
      </c>
      <c r="E259" t="s">
        <v>25</v>
      </c>
      <c r="F259" s="48">
        <f>HLOOKUP(MAX($AD259:$AN259),$AD259:$AN$310,$B259,FALSE)</f>
        <v>1</v>
      </c>
      <c r="G259" s="48">
        <f>HLOOKUP(MAX($AN259:$AY259),$AN259:$AY$310,$B259,FALSE)</f>
        <v>1</v>
      </c>
      <c r="H259" s="48">
        <f t="shared" ref="H259:H309" si="65">IF(F259=G259,1,IF(F259&gt;G259,3,0))</f>
        <v>1</v>
      </c>
      <c r="I259" s="48">
        <f t="shared" ref="I259:I309" si="66">IF(F259=G259,1,IF(F259&lt;G259,3,0))</f>
        <v>1</v>
      </c>
      <c r="J259" s="48">
        <f>COUNTIF('1. Data'!C:C,$D259)</f>
        <v>167</v>
      </c>
      <c r="K259" s="48">
        <f>COUNTIF($D$2:D258,$D258)</f>
        <v>15</v>
      </c>
      <c r="L259" s="48">
        <f>SUMIF('1. Data'!C:C,D259,'1. Data'!E:E)</f>
        <v>200</v>
      </c>
      <c r="M259" s="48">
        <f>SUMIF($D$2:D258,$D259,$F$2:F258)</f>
        <v>8</v>
      </c>
      <c r="N259" s="48">
        <f t="shared" ref="N259:N309" si="67">((M259+L259)/(K259+J259))/Z259</f>
        <v>0.72039158298430639</v>
      </c>
      <c r="O259" s="48">
        <f>SUMIF('1. Data'!C:C,$D259,'1. Data'!F:F)</f>
        <v>226</v>
      </c>
      <c r="P259" s="48">
        <f>SUMIF($D$2:D258,$D259,$G$2:G258)</f>
        <v>12</v>
      </c>
      <c r="Q259" s="48">
        <f t="shared" ref="Q259:Q309" si="68">((O259+P259)/(K259+J259))/AA259</f>
        <v>1.0631329945680743</v>
      </c>
      <c r="R259" s="48">
        <f>COUNTIF('1. Data'!D:D,$E259)</f>
        <v>170</v>
      </c>
      <c r="S259" s="48">
        <f>COUNTIF($E$2:E258,$E258)</f>
        <v>15</v>
      </c>
      <c r="T259" s="48">
        <f>SUMIF('1. Data'!D:D,E259,'1. Data'!F:F)</f>
        <v>194</v>
      </c>
      <c r="U259" s="48">
        <f>SUMIF($E$2:E258,$E259,$G$2:G258)</f>
        <v>10</v>
      </c>
      <c r="V259" s="48">
        <f t="shared" si="55"/>
        <v>0.89647971433848428</v>
      </c>
      <c r="W259" s="48">
        <f>SUMIF('1. Data'!D:D,$E259,'1. Data'!E:E)</f>
        <v>284</v>
      </c>
      <c r="X259" s="48">
        <f>SUMIF($E$2:E258,E259,$F$2:F258)</f>
        <v>14</v>
      </c>
      <c r="Y259" s="48">
        <f t="shared" si="56"/>
        <v>1.0153627311522049</v>
      </c>
      <c r="Z259" s="92">
        <f>AVERAGE('1. Data'!E:E,$F$2:F258)</f>
        <v>1.586438778369291</v>
      </c>
      <c r="AA259" s="92">
        <f>IF(ISERROR(AVERAGE('1. Data'!F:F,$G$2:G258)),0,AVERAGE('1. Data'!F:F,$G$2:G258))</f>
        <v>1.2300364247688429</v>
      </c>
      <c r="AB259" s="48">
        <f t="shared" si="57"/>
        <v>1.1604145498882341</v>
      </c>
      <c r="AC259" s="48">
        <f t="shared" si="58"/>
        <v>1.1723196264426334</v>
      </c>
      <c r="AD259" s="48">
        <f t="shared" si="63"/>
        <v>0.31335625215418811</v>
      </c>
      <c r="AE259" s="48">
        <f t="shared" si="62"/>
        <v>0.36362315429816616</v>
      </c>
      <c r="AF259" s="48">
        <f t="shared" si="62"/>
        <v>0.21097679946192321</v>
      </c>
      <c r="AG259" s="48">
        <f t="shared" si="62"/>
        <v>8.160684926148927E-2</v>
      </c>
      <c r="AH259" s="48">
        <f t="shared" si="62"/>
        <v>2.367444381339202E-2</v>
      </c>
      <c r="AI259" s="48">
        <f t="shared" si="62"/>
        <v>5.4944338123143191E-3</v>
      </c>
      <c r="AJ259" s="48">
        <f t="shared" si="62"/>
        <v>1.0626368232012362E-3</v>
      </c>
      <c r="AK259" s="48">
        <f t="shared" si="62"/>
        <v>1.7615703298424649E-4</v>
      </c>
      <c r="AL259" s="48">
        <f t="shared" si="62"/>
        <v>2.5551898017507618E-5</v>
      </c>
      <c r="AM259" s="48">
        <f t="shared" si="62"/>
        <v>3.2945326929751323E-6</v>
      </c>
      <c r="AN259" s="48">
        <f t="shared" si="62"/>
        <v>3.8230236720108084E-7</v>
      </c>
      <c r="AO259" s="48">
        <f t="shared" si="61"/>
        <v>0.309647840246912</v>
      </c>
      <c r="AP259" s="48">
        <f t="shared" si="64"/>
        <v>0.36300624040702811</v>
      </c>
      <c r="AQ259" s="48">
        <f t="shared" si="64"/>
        <v>0.21277967007515605</v>
      </c>
      <c r="AR259" s="48">
        <f t="shared" si="64"/>
        <v>8.3148594445697888E-2</v>
      </c>
      <c r="AS259" s="48">
        <f t="shared" si="64"/>
        <v>2.4369182294952645E-2</v>
      </c>
      <c r="AT259" s="48">
        <f t="shared" si="64"/>
        <v>5.7136941369462626E-3</v>
      </c>
      <c r="AU259" s="48">
        <f t="shared" si="64"/>
        <v>1.1163792960387168E-3</v>
      </c>
      <c r="AV259" s="48">
        <f t="shared" si="64"/>
        <v>1.8696476561434267E-4</v>
      </c>
      <c r="AW259" s="48">
        <f t="shared" si="64"/>
        <v>2.739780802286768E-5</v>
      </c>
      <c r="AX259" s="48">
        <f t="shared" si="64"/>
        <v>3.5687764518572518E-6</v>
      </c>
      <c r="AY259" s="48">
        <f t="shared" si="64"/>
        <v>4.1837466768985603E-7</v>
      </c>
    </row>
    <row r="260" spans="1:51">
      <c r="A260" s="48">
        <v>259</v>
      </c>
      <c r="B260" s="48">
        <f t="shared" ref="B260:B309" si="69">B259-1</f>
        <v>51</v>
      </c>
      <c r="C260" s="93">
        <v>44660</v>
      </c>
      <c r="D260" t="s">
        <v>30</v>
      </c>
      <c r="E260" t="s">
        <v>22</v>
      </c>
      <c r="F260" s="48">
        <f>HLOOKUP(MAX($AD260:$AN260),$AD260:$AN$310,$B260,FALSE)</f>
        <v>0</v>
      </c>
      <c r="G260" s="48">
        <f>HLOOKUP(MAX($AN260:$AY260),$AN260:$AY$310,$B260,FALSE)</f>
        <v>1</v>
      </c>
      <c r="H260" s="48">
        <f t="shared" si="65"/>
        <v>0</v>
      </c>
      <c r="I260" s="48">
        <f t="shared" si="66"/>
        <v>3</v>
      </c>
      <c r="J260" s="48">
        <f>COUNTIF('1. Data'!C:C,$D260)</f>
        <v>17</v>
      </c>
      <c r="K260" s="48">
        <f>COUNTIF($D$2:D259,$D259)</f>
        <v>15</v>
      </c>
      <c r="L260" s="48">
        <f>SUMIF('1. Data'!C:C,D260,'1. Data'!E:E)</f>
        <v>10</v>
      </c>
      <c r="M260" s="48">
        <f>SUMIF($D$2:D259,$D260,$F$2:F259)</f>
        <v>0</v>
      </c>
      <c r="N260" s="48">
        <f t="shared" si="67"/>
        <v>0.1970024721878863</v>
      </c>
      <c r="O260" s="48">
        <f>SUMIF('1. Data'!C:C,$D260,'1. Data'!F:F)</f>
        <v>36</v>
      </c>
      <c r="P260" s="48">
        <f>SUMIF($D$2:D259,$D260,$G$2:G259)</f>
        <v>18</v>
      </c>
      <c r="Q260" s="48">
        <f t="shared" si="68"/>
        <v>1.3719824641311773</v>
      </c>
      <c r="R260" s="48">
        <f>COUNTIF('1. Data'!D:D,$E260)</f>
        <v>186</v>
      </c>
      <c r="S260" s="48">
        <f>COUNTIF($E$2:E259,$E259)</f>
        <v>16</v>
      </c>
      <c r="T260" s="48">
        <f>SUMIF('1. Data'!D:D,E260,'1. Data'!F:F)</f>
        <v>222</v>
      </c>
      <c r="U260" s="48">
        <f>SUMIF($E$2:E259,$E260,$G$2:G259)</f>
        <v>10</v>
      </c>
      <c r="V260" s="48">
        <f t="shared" ref="V260:V309" si="70">IF(ISERROR(((U260+T260)/(R260+S260))/AA260),0,((U260+T260)/(R260+S260))/AA260)</f>
        <v>0.93377317690776129</v>
      </c>
      <c r="W260" s="48">
        <f>SUMIF('1. Data'!D:D,$E260,'1. Data'!E:E)</f>
        <v>299</v>
      </c>
      <c r="X260" s="48">
        <f>SUMIF($E$2:E259,E260,$F$2:F259)</f>
        <v>14</v>
      </c>
      <c r="Y260" s="48">
        <f t="shared" ref="Y260:Y309" si="71">IF(ISERROR(((X260+W260)/(R260+S260))/Z260),0,((X260+W260)/(R260+S260))/Z260)</f>
        <v>0.97682017892765793</v>
      </c>
      <c r="Z260" s="92">
        <f>AVERAGE('1. Data'!E:E,$F$2:F259)</f>
        <v>1.5862745098039215</v>
      </c>
      <c r="AA260" s="92">
        <f>IF(ISERROR(AVERAGE('1. Data'!F:F,$G$2:G259)),0,AVERAGE('1. Data'!F:F,$G$2:G259))</f>
        <v>1.2299719887955183</v>
      </c>
      <c r="AB260" s="48">
        <f t="shared" ref="AB260:AB309" si="72">N260*Y260*Z260</f>
        <v>0.30525630591489311</v>
      </c>
      <c r="AC260" s="48">
        <f t="shared" ref="AC260:AC309" si="73">V260*Q260*AA260</f>
        <v>1.5757422360318472</v>
      </c>
      <c r="AD260" s="48">
        <f t="shared" si="63"/>
        <v>0.73693446952051722</v>
      </c>
      <c r="AE260" s="48">
        <f t="shared" si="62"/>
        <v>0.22495389386718445</v>
      </c>
      <c r="AF260" s="48">
        <f t="shared" si="62"/>
        <v>3.433429732153382E-2</v>
      </c>
      <c r="AG260" s="48">
        <f t="shared" si="62"/>
        <v>3.4935869221850071E-3</v>
      </c>
      <c r="AH260" s="48">
        <f t="shared" si="62"/>
        <v>2.6660985956469412E-4</v>
      </c>
      <c r="AI260" s="48">
        <f t="shared" si="62"/>
        <v>1.62768681702414E-5</v>
      </c>
      <c r="AJ260" s="48">
        <f t="shared" si="62"/>
        <v>8.281027749185983E-7</v>
      </c>
      <c r="AK260" s="48">
        <f t="shared" si="62"/>
        <v>3.6111941998503419E-8</v>
      </c>
      <c r="AL260" s="48">
        <f t="shared" si="62"/>
        <v>1.3779247517344995E-9</v>
      </c>
      <c r="AM260" s="48">
        <f t="shared" si="62"/>
        <v>4.6735579949241121E-11</v>
      </c>
      <c r="AN260" s="48">
        <f t="shared" si="62"/>
        <v>1.426633049009548E-12</v>
      </c>
      <c r="AO260" s="48">
        <f t="shared" si="61"/>
        <v>0.20685396122429622</v>
      </c>
      <c r="AP260" s="48">
        <f t="shared" si="64"/>
        <v>0.32594852339161756</v>
      </c>
      <c r="AQ260" s="48">
        <f t="shared" si="64"/>
        <v>0.25680542754019314</v>
      </c>
      <c r="AR260" s="48">
        <f t="shared" si="64"/>
        <v>0.13488638620576615</v>
      </c>
      <c r="AS260" s="48">
        <f t="shared" si="64"/>
        <v>5.3136543952532311E-2</v>
      </c>
      <c r="AT260" s="48">
        <f t="shared" si="64"/>
        <v>1.6745899316553545E-2</v>
      </c>
      <c r="AU260" s="48">
        <f t="shared" si="64"/>
        <v>4.3978701389050454E-3</v>
      </c>
      <c r="AV260" s="48">
        <f t="shared" si="64"/>
        <v>9.899871037794179E-4</v>
      </c>
      <c r="AW260" s="48">
        <f t="shared" si="64"/>
        <v>1.949955615690092E-4</v>
      </c>
      <c r="AX260" s="48">
        <f t="shared" si="64"/>
        <v>3.4140304689226142E-5</v>
      </c>
      <c r="AY260" s="48">
        <f t="shared" si="64"/>
        <v>5.3796320049809952E-6</v>
      </c>
    </row>
    <row r="261" spans="1:51">
      <c r="A261" s="48">
        <v>260</v>
      </c>
      <c r="B261" s="48">
        <f t="shared" si="69"/>
        <v>50</v>
      </c>
      <c r="C261" s="93">
        <v>44660</v>
      </c>
      <c r="D261" t="s">
        <v>21</v>
      </c>
      <c r="E261" t="s">
        <v>42</v>
      </c>
      <c r="F261" s="48">
        <f>HLOOKUP(MAX($AD261:$AN261),$AD261:$AN$310,$B261,FALSE)</f>
        <v>0</v>
      </c>
      <c r="G261" s="48">
        <f>HLOOKUP(MAX($AN261:$AY261),$AN261:$AY$310,$B261,FALSE)</f>
        <v>0</v>
      </c>
      <c r="H261" s="48">
        <f t="shared" si="65"/>
        <v>1</v>
      </c>
      <c r="I261" s="48">
        <f t="shared" si="66"/>
        <v>1</v>
      </c>
      <c r="J261" s="48">
        <f>COUNTIF('1. Data'!C:C,$D261)</f>
        <v>150</v>
      </c>
      <c r="K261" s="48">
        <f>COUNTIF($D$2:D260,$D260)</f>
        <v>15</v>
      </c>
      <c r="L261" s="48">
        <f>SUMIF('1. Data'!C:C,D261,'1. Data'!E:E)</f>
        <v>192</v>
      </c>
      <c r="M261" s="48">
        <f>SUMIF($D$2:D260,$D261,$F$2:F260)</f>
        <v>11</v>
      </c>
      <c r="N261" s="48">
        <f t="shared" si="67"/>
        <v>0.77581001610667855</v>
      </c>
      <c r="O261" s="48">
        <f>SUMIF('1. Data'!C:C,$D261,'1. Data'!F:F)</f>
        <v>200</v>
      </c>
      <c r="P261" s="48">
        <f>SUMIF($D$2:D260,$D261,$G$2:G260)</f>
        <v>12</v>
      </c>
      <c r="Q261" s="48">
        <f t="shared" si="68"/>
        <v>1.0446707512281284</v>
      </c>
      <c r="R261" s="48">
        <f>COUNTIF('1. Data'!D:D,$E261)</f>
        <v>0</v>
      </c>
      <c r="S261" s="48">
        <f>COUNTIF($E$2:E260,$E260)</f>
        <v>15</v>
      </c>
      <c r="T261" s="48">
        <f>SUMIF('1. Data'!D:D,E261,'1. Data'!F:F)</f>
        <v>0</v>
      </c>
      <c r="U261" s="48">
        <f>SUMIF($E$2:E260,$E261,$G$2:G260)</f>
        <v>0</v>
      </c>
      <c r="V261" s="48">
        <f t="shared" si="70"/>
        <v>0</v>
      </c>
      <c r="W261" s="48">
        <f>SUMIF('1. Data'!D:D,$E261,'1. Data'!E:E)</f>
        <v>0</v>
      </c>
      <c r="X261" s="48">
        <f>SUMIF($E$2:E260,E261,$F$2:F260)</f>
        <v>0</v>
      </c>
      <c r="Y261" s="48">
        <f t="shared" si="71"/>
        <v>0</v>
      </c>
      <c r="Z261" s="92">
        <f>AVERAGE('1. Data'!E:E,$F$2:F260)</f>
        <v>1.5858302996359563</v>
      </c>
      <c r="AA261" s="92">
        <f>IF(ISERROR(AVERAGE('1. Data'!F:F,$G$2:G260)),0,AVERAGE('1. Data'!F:F,$G$2:G260))</f>
        <v>1.2299075889106692</v>
      </c>
      <c r="AB261" s="48">
        <f t="shared" si="72"/>
        <v>0</v>
      </c>
      <c r="AC261" s="48">
        <f t="shared" si="73"/>
        <v>0</v>
      </c>
      <c r="AD261" s="48">
        <f t="shared" si="63"/>
        <v>1</v>
      </c>
      <c r="AE261" s="48">
        <f t="shared" si="62"/>
        <v>0</v>
      </c>
      <c r="AF261" s="48">
        <f t="shared" si="62"/>
        <v>0</v>
      </c>
      <c r="AG261" s="48">
        <f t="shared" si="62"/>
        <v>0</v>
      </c>
      <c r="AH261" s="48">
        <f t="shared" si="62"/>
        <v>0</v>
      </c>
      <c r="AI261" s="48">
        <f t="shared" si="62"/>
        <v>0</v>
      </c>
      <c r="AJ261" s="48">
        <f t="shared" si="62"/>
        <v>0</v>
      </c>
      <c r="AK261" s="48">
        <f t="shared" si="62"/>
        <v>0</v>
      </c>
      <c r="AL261" s="48">
        <f t="shared" si="62"/>
        <v>0</v>
      </c>
      <c r="AM261" s="48">
        <f t="shared" si="62"/>
        <v>0</v>
      </c>
      <c r="AN261" s="48">
        <f t="shared" si="62"/>
        <v>0</v>
      </c>
      <c r="AO261" s="48">
        <f t="shared" si="61"/>
        <v>1</v>
      </c>
      <c r="AP261" s="48">
        <f t="shared" si="64"/>
        <v>0</v>
      </c>
      <c r="AQ261" s="48">
        <f t="shared" si="64"/>
        <v>0</v>
      </c>
      <c r="AR261" s="48">
        <f t="shared" si="64"/>
        <v>0</v>
      </c>
      <c r="AS261" s="48">
        <f t="shared" si="64"/>
        <v>0</v>
      </c>
      <c r="AT261" s="48">
        <f t="shared" si="64"/>
        <v>0</v>
      </c>
      <c r="AU261" s="48">
        <f t="shared" si="64"/>
        <v>0</v>
      </c>
      <c r="AV261" s="48">
        <f t="shared" si="64"/>
        <v>0</v>
      </c>
      <c r="AW261" s="48">
        <f t="shared" si="64"/>
        <v>0</v>
      </c>
      <c r="AX261" s="48">
        <f t="shared" si="64"/>
        <v>0</v>
      </c>
      <c r="AY261" s="48">
        <f t="shared" si="64"/>
        <v>0</v>
      </c>
    </row>
    <row r="262" spans="1:51">
      <c r="A262" s="48">
        <v>261</v>
      </c>
      <c r="B262" s="48">
        <f t="shared" si="69"/>
        <v>49</v>
      </c>
      <c r="C262" s="93">
        <v>44661</v>
      </c>
      <c r="D262" t="s">
        <v>15</v>
      </c>
      <c r="E262" t="s">
        <v>12</v>
      </c>
      <c r="F262" s="48">
        <f>HLOOKUP(MAX($AD262:$AN262),$AD262:$AN$310,$B262,FALSE)</f>
        <v>0</v>
      </c>
      <c r="G262" s="48">
        <f>HLOOKUP(MAX($AN262:$AY262),$AN262:$AY$310,$B262,FALSE)</f>
        <v>2</v>
      </c>
      <c r="H262" s="48">
        <f t="shared" si="65"/>
        <v>0</v>
      </c>
      <c r="I262" s="48">
        <f t="shared" si="66"/>
        <v>3</v>
      </c>
      <c r="J262" s="48">
        <f>COUNTIF('1. Data'!C:C,$D262)</f>
        <v>34</v>
      </c>
      <c r="K262" s="48">
        <f>COUNTIF($D$2:D261,$D261)</f>
        <v>15</v>
      </c>
      <c r="L262" s="48">
        <f>SUMIF('1. Data'!C:C,D262,'1. Data'!E:E)</f>
        <v>41</v>
      </c>
      <c r="M262" s="48">
        <f>SUMIF($D$2:D261,$D262,$F$2:F261)</f>
        <v>9</v>
      </c>
      <c r="N262" s="48">
        <f t="shared" si="67"/>
        <v>0.64363375581558768</v>
      </c>
      <c r="O262" s="48">
        <f>SUMIF('1. Data'!C:C,$D262,'1. Data'!F:F)</f>
        <v>63</v>
      </c>
      <c r="P262" s="48">
        <f>SUMIF($D$2:D261,$D262,$G$2:G261)</f>
        <v>14</v>
      </c>
      <c r="Q262" s="48">
        <f t="shared" si="68"/>
        <v>1.2780379911527453</v>
      </c>
      <c r="R262" s="48">
        <f>COUNTIF('1. Data'!D:D,$E262)</f>
        <v>184</v>
      </c>
      <c r="S262" s="48">
        <f>COUNTIF($E$2:E261,$E261)</f>
        <v>15</v>
      </c>
      <c r="T262" s="48">
        <f>SUMIF('1. Data'!D:D,E262,'1. Data'!F:F)</f>
        <v>300</v>
      </c>
      <c r="U262" s="48">
        <f>SUMIF($E$2:E261,$E262,$G$2:G261)</f>
        <v>12</v>
      </c>
      <c r="V262" s="48">
        <f t="shared" si="70"/>
        <v>1.2751187632149819</v>
      </c>
      <c r="W262" s="48">
        <f>SUMIF('1. Data'!D:D,$E262,'1. Data'!E:E)</f>
        <v>245</v>
      </c>
      <c r="X262" s="48">
        <f>SUMIF($E$2:E261,E262,$F$2:F261)</f>
        <v>12</v>
      </c>
      <c r="Y262" s="48">
        <f t="shared" si="71"/>
        <v>0.81460099366690408</v>
      </c>
      <c r="Z262" s="92">
        <f>AVERAGE('1. Data'!E:E,$F$2:F261)</f>
        <v>1.5853863381858904</v>
      </c>
      <c r="AA262" s="92">
        <f>IF(ISERROR(AVERAGE('1. Data'!F:F,$G$2:G261)),0,AVERAGE('1. Data'!F:F,$G$2:G261))</f>
        <v>1.2295632698768197</v>
      </c>
      <c r="AB262" s="48">
        <f t="shared" si="72"/>
        <v>0.83122550374173876</v>
      </c>
      <c r="AC262" s="48">
        <f t="shared" si="73"/>
        <v>2.0037580564806858</v>
      </c>
      <c r="AD262" s="48">
        <f t="shared" si="63"/>
        <v>0.43551523359821076</v>
      </c>
      <c r="AE262" s="48">
        <f t="shared" si="62"/>
        <v>0.36201136943487378</v>
      </c>
      <c r="AF262" s="48">
        <f t="shared" si="62"/>
        <v>0.15045654145936979</v>
      </c>
      <c r="AG262" s="48">
        <f t="shared" si="62"/>
        <v>4.1687771488601491E-2</v>
      </c>
      <c r="AH262" s="48">
        <f t="shared" si="62"/>
        <v>8.6629847138708152E-3</v>
      </c>
      <c r="AI262" s="48">
        <f t="shared" si="62"/>
        <v>1.4401787665388505E-3</v>
      </c>
      <c r="AJ262" s="48">
        <f t="shared" si="62"/>
        <v>1.9951888678240191E-4</v>
      </c>
      <c r="AK262" s="48">
        <f t="shared" si="62"/>
        <v>2.3692169595956181E-5</v>
      </c>
      <c r="AL262" s="48">
        <f t="shared" si="62"/>
        <v>2.4616919508916634E-6</v>
      </c>
      <c r="AM262" s="48">
        <f t="shared" si="62"/>
        <v>2.273579035485454E-7</v>
      </c>
      <c r="AN262" s="48">
        <f t="shared" si="62"/>
        <v>1.8898568790680511E-8</v>
      </c>
      <c r="AO262" s="48">
        <f t="shared" si="61"/>
        <v>0.13482764007167589</v>
      </c>
      <c r="AP262" s="48">
        <f t="shared" si="64"/>
        <v>0.27016197002989872</v>
      </c>
      <c r="AQ262" s="48">
        <f t="shared" si="64"/>
        <v>0.27066961200105161</v>
      </c>
      <c r="AR262" s="48">
        <f t="shared" si="64"/>
        <v>0.18078547189720282</v>
      </c>
      <c r="AS262" s="48">
        <f t="shared" si="64"/>
        <v>9.0562586452170718E-2</v>
      </c>
      <c r="AT262" s="48">
        <f t="shared" si="64"/>
        <v>3.6293102443853115E-2</v>
      </c>
      <c r="AU262" s="48">
        <f t="shared" si="64"/>
        <v>1.2120432736091603E-2</v>
      </c>
      <c r="AV262" s="48">
        <f t="shared" si="64"/>
        <v>3.4694878204251079E-3</v>
      </c>
      <c r="AW262" s="48">
        <f t="shared" si="64"/>
        <v>8.6900177150480383E-4</v>
      </c>
      <c r="AX262" s="48">
        <f t="shared" si="64"/>
        <v>1.9347436674985977E-4</v>
      </c>
      <c r="AY262" s="48">
        <f t="shared" si="64"/>
        <v>3.8767582109752907E-5</v>
      </c>
    </row>
    <row r="263" spans="1:51">
      <c r="A263" s="48">
        <v>262</v>
      </c>
      <c r="B263" s="48">
        <f t="shared" si="69"/>
        <v>48</v>
      </c>
      <c r="C263" s="93">
        <v>44661</v>
      </c>
      <c r="D263" t="s">
        <v>20</v>
      </c>
      <c r="E263" t="s">
        <v>26</v>
      </c>
      <c r="F263" s="48">
        <f>HLOOKUP(MAX($AD263:$AN263),$AD263:$AN$310,$B263,FALSE)</f>
        <v>1</v>
      </c>
      <c r="G263" s="48">
        <f>HLOOKUP(MAX($AN263:$AY263),$AN263:$AY$310,$B263,FALSE)</f>
        <v>1</v>
      </c>
      <c r="H263" s="48">
        <f t="shared" si="65"/>
        <v>1</v>
      </c>
      <c r="I263" s="48">
        <f t="shared" si="66"/>
        <v>1</v>
      </c>
      <c r="J263" s="48">
        <f>COUNTIF('1. Data'!C:C,$D263)</f>
        <v>168</v>
      </c>
      <c r="K263" s="48">
        <f>COUNTIF($D$2:D262,$D262)</f>
        <v>15</v>
      </c>
      <c r="L263" s="48">
        <f>SUMIF('1. Data'!C:C,D263,'1. Data'!E:E)</f>
        <v>258</v>
      </c>
      <c r="M263" s="48">
        <f>SUMIF($D$2:D262,$D263,$F$2:F262)</f>
        <v>12</v>
      </c>
      <c r="N263" s="48">
        <f t="shared" si="67"/>
        <v>0.93089163769420724</v>
      </c>
      <c r="O263" s="48">
        <f>SUMIF('1. Data'!C:C,$D263,'1. Data'!F:F)</f>
        <v>234</v>
      </c>
      <c r="P263" s="48">
        <f>SUMIF($D$2:D262,$D263,$G$2:G262)</f>
        <v>11</v>
      </c>
      <c r="Q263" s="48">
        <f t="shared" si="68"/>
        <v>1.0886492012207407</v>
      </c>
      <c r="R263" s="48">
        <f>COUNTIF('1. Data'!D:D,$E263)</f>
        <v>152</v>
      </c>
      <c r="S263" s="48">
        <f>COUNTIF($E$2:E262,$E262)</f>
        <v>15</v>
      </c>
      <c r="T263" s="48">
        <f>SUMIF('1. Data'!D:D,E263,'1. Data'!F:F)</f>
        <v>159</v>
      </c>
      <c r="U263" s="48">
        <f>SUMIF($E$2:E262,$E263,$G$2:G262)</f>
        <v>8</v>
      </c>
      <c r="V263" s="48">
        <f t="shared" si="70"/>
        <v>0.8131543013199819</v>
      </c>
      <c r="W263" s="48">
        <f>SUMIF('1. Data'!D:D,$E263,'1. Data'!E:E)</f>
        <v>285</v>
      </c>
      <c r="X263" s="48">
        <f>SUMIF($E$2:E262,E263,$F$2:F262)</f>
        <v>17</v>
      </c>
      <c r="Y263" s="48">
        <f t="shared" si="71"/>
        <v>1.1409770957819485</v>
      </c>
      <c r="Z263" s="92">
        <f>AVERAGE('1. Data'!E:E,$F$2:F262)</f>
        <v>1.5849426252448922</v>
      </c>
      <c r="AA263" s="92">
        <f>IF(ISERROR(AVERAGE('1. Data'!F:F,$G$2:G262)),0,AVERAGE('1. Data'!F:F,$G$2:G262))</f>
        <v>1.2297788972851944</v>
      </c>
      <c r="AB263" s="48">
        <f t="shared" si="72"/>
        <v>1.6834088298422192</v>
      </c>
      <c r="AC263" s="48">
        <f t="shared" si="73"/>
        <v>1.0886492012207407</v>
      </c>
      <c r="AD263" s="48">
        <f t="shared" si="63"/>
        <v>0.18573974048277772</v>
      </c>
      <c r="AE263" s="48">
        <f t="shared" si="62"/>
        <v>0.31267591918131027</v>
      </c>
      <c r="AF263" s="48">
        <f t="shared" si="62"/>
        <v>0.26318070161442497</v>
      </c>
      <c r="AG263" s="48">
        <f t="shared" si="62"/>
        <v>0.14768023898059779</v>
      </c>
      <c r="AH263" s="48">
        <f t="shared" si="62"/>
        <v>6.2151554573286874E-2</v>
      </c>
      <c r="AI263" s="48">
        <f t="shared" si="62"/>
        <v>2.0925295151418343E-2</v>
      </c>
      <c r="AJ263" s="48">
        <f t="shared" si="62"/>
        <v>5.8709711041586973E-3</v>
      </c>
      <c r="AK263" s="48">
        <f t="shared" si="62"/>
        <v>1.4118920852127551E-3</v>
      </c>
      <c r="AL263" s="48">
        <f t="shared" si="62"/>
        <v>2.970989503789365E-4</v>
      </c>
      <c r="AM263" s="48">
        <f t="shared" si="62"/>
        <v>5.5570999600528617E-5</v>
      </c>
      <c r="AN263" s="48">
        <f t="shared" si="62"/>
        <v>9.3548711410688191E-6</v>
      </c>
      <c r="AO263" s="48">
        <f t="shared" si="61"/>
        <v>0.33667096141410741</v>
      </c>
      <c r="AP263" s="48">
        <f t="shared" si="64"/>
        <v>0.36651657321768683</v>
      </c>
      <c r="AQ263" s="48">
        <f t="shared" si="64"/>
        <v>0.19950398733379893</v>
      </c>
      <c r="AR263" s="48">
        <f t="shared" si="64"/>
        <v>7.2396618817097677E-2</v>
      </c>
      <c r="AS263" s="48">
        <f t="shared" si="64"/>
        <v>1.9703630311578953E-2</v>
      </c>
      <c r="AT263" s="48">
        <f t="shared" si="64"/>
        <v>4.2900682799698418E-3</v>
      </c>
      <c r="AU263" s="48">
        <f t="shared" si="64"/>
        <v>7.783965676952672E-4</v>
      </c>
      <c r="AV263" s="48">
        <f t="shared" si="64"/>
        <v>1.2105725737920289E-4</v>
      </c>
      <c r="AW263" s="48">
        <f t="shared" si="64"/>
        <v>1.6473610818480292E-5</v>
      </c>
      <c r="AX263" s="48">
        <f t="shared" si="64"/>
        <v>1.9926648065288827E-6</v>
      </c>
      <c r="AY263" s="48">
        <f t="shared" si="64"/>
        <v>2.1693129499283475E-7</v>
      </c>
    </row>
    <row r="264" spans="1:51">
      <c r="A264" s="48">
        <v>263</v>
      </c>
      <c r="B264" s="48">
        <f t="shared" si="69"/>
        <v>47</v>
      </c>
      <c r="C264" s="93">
        <v>44661</v>
      </c>
      <c r="D264" t="s">
        <v>35</v>
      </c>
      <c r="E264" t="s">
        <v>17</v>
      </c>
      <c r="F264" s="48">
        <f>HLOOKUP(MAX($AD264:$AN264),$AD264:$AN$310,$B264,FALSE)</f>
        <v>1</v>
      </c>
      <c r="G264" s="48">
        <f>HLOOKUP(MAX($AN264:$AY264),$AN264:$AY$310,$B264,FALSE)</f>
        <v>0</v>
      </c>
      <c r="H264" s="48">
        <f t="shared" si="65"/>
        <v>3</v>
      </c>
      <c r="I264" s="48">
        <f t="shared" si="66"/>
        <v>0</v>
      </c>
      <c r="J264" s="48">
        <f>COUNTIF('1. Data'!C:C,$D264)</f>
        <v>47</v>
      </c>
      <c r="K264" s="48">
        <f>COUNTIF($D$2:D263,$D263)</f>
        <v>15</v>
      </c>
      <c r="L264" s="48">
        <f>SUMIF('1. Data'!C:C,D264,'1. Data'!E:E)</f>
        <v>94</v>
      </c>
      <c r="M264" s="48">
        <f>SUMIF($D$2:D263,$D264,$F$2:F263)</f>
        <v>16</v>
      </c>
      <c r="N264" s="48">
        <f t="shared" si="67"/>
        <v>1.11952114087844</v>
      </c>
      <c r="O264" s="48">
        <f>SUMIF('1. Data'!C:C,$D264,'1. Data'!F:F)</f>
        <v>49</v>
      </c>
      <c r="P264" s="48">
        <f>SUMIF($D$2:D263,$D264,$G$2:G263)</f>
        <v>4</v>
      </c>
      <c r="Q264" s="48">
        <f t="shared" si="68"/>
        <v>0.69515211567396962</v>
      </c>
      <c r="R264" s="48">
        <f>COUNTIF('1. Data'!D:D,$E264)</f>
        <v>186</v>
      </c>
      <c r="S264" s="48">
        <f>COUNTIF($E$2:E263,$E263)</f>
        <v>15</v>
      </c>
      <c r="T264" s="48">
        <f>SUMIF('1. Data'!D:D,E264,'1. Data'!F:F)</f>
        <v>276</v>
      </c>
      <c r="U264" s="48">
        <f>SUMIF($E$2:E263,$E264,$G$2:G263)</f>
        <v>13</v>
      </c>
      <c r="V264" s="48">
        <f t="shared" si="70"/>
        <v>1.1692232806388987</v>
      </c>
      <c r="W264" s="48">
        <f>SUMIF('1. Data'!D:D,$E264,'1. Data'!E:E)</f>
        <v>331</v>
      </c>
      <c r="X264" s="48">
        <f>SUMIF($E$2:E263,E264,$F$2:F263)</f>
        <v>15</v>
      </c>
      <c r="Y264" s="48">
        <f t="shared" si="71"/>
        <v>1.0862038676673131</v>
      </c>
      <c r="Z264" s="92">
        <f>AVERAGE('1. Data'!E:E,$F$2:F263)</f>
        <v>1.5847789591494124</v>
      </c>
      <c r="AA264" s="92">
        <f>IF(ISERROR(AVERAGE('1. Data'!F:F,$G$2:G263)),0,AVERAGE('1. Data'!F:F,$G$2:G263))</f>
        <v>1.2297146054840515</v>
      </c>
      <c r="AB264" s="48">
        <f t="shared" si="72"/>
        <v>1.9271358942484589</v>
      </c>
      <c r="AC264" s="48">
        <f t="shared" si="73"/>
        <v>0.99949732054615525</v>
      </c>
      <c r="AD264" s="48">
        <f t="shared" si="63"/>
        <v>0.14556451417521993</v>
      </c>
      <c r="AE264" s="48">
        <f t="shared" si="62"/>
        <v>0.28052260019590491</v>
      </c>
      <c r="AF264" s="48">
        <f t="shared" si="62"/>
        <v>0.27030258599271911</v>
      </c>
      <c r="AG264" s="48">
        <f t="shared" si="62"/>
        <v>0.17363660525824995</v>
      </c>
      <c r="AH264" s="48">
        <f t="shared" si="62"/>
        <v>8.3655333637155993E-2</v>
      </c>
      <c r="AI264" s="48">
        <f t="shared" si="62"/>
        <v>3.2243039239498748E-2</v>
      </c>
      <c r="AJ264" s="48">
        <f t="shared" si="62"/>
        <v>1.0356119709683273E-2</v>
      </c>
      <c r="AK264" s="48">
        <f t="shared" ref="AE264:AN290" si="74">_xlfn.POISSON.DIST(AK$1,$AB264,FALSE)</f>
        <v>2.8510928596663641E-3</v>
      </c>
      <c r="AL264" s="48">
        <f t="shared" si="74"/>
        <v>6.8680542346231683E-4</v>
      </c>
      <c r="AM264" s="48">
        <f t="shared" si="74"/>
        <v>1.4706304265763826E-4</v>
      </c>
      <c r="AN264" s="48">
        <f t="shared" si="74"/>
        <v>2.8341046822292702E-5</v>
      </c>
      <c r="AO264" s="48">
        <f t="shared" si="61"/>
        <v>0.36806441309490884</v>
      </c>
      <c r="AP264" s="48">
        <f t="shared" si="64"/>
        <v>0.36787939467675457</v>
      </c>
      <c r="AQ264" s="48">
        <f t="shared" si="64"/>
        <v>0.18384723463177885</v>
      </c>
      <c r="AR264" s="48">
        <f t="shared" si="64"/>
        <v>6.1251606134761105E-2</v>
      </c>
      <c r="AS264" s="48">
        <f t="shared" si="64"/>
        <v>1.5305204052710538E-2</v>
      </c>
      <c r="AT264" s="48">
        <f t="shared" si="64"/>
        <v>3.0595020882192687E-3</v>
      </c>
      <c r="AU264" s="48">
        <f t="shared" si="64"/>
        <v>5.0966068989675409E-4</v>
      </c>
      <c r="AV264" s="48">
        <f t="shared" si="64"/>
        <v>7.2772070562787371E-5</v>
      </c>
      <c r="AW264" s="48">
        <f t="shared" si="64"/>
        <v>9.0919361922626795E-6</v>
      </c>
      <c r="AX264" s="48">
        <f t="shared" si="64"/>
        <v>1.0097073180825746E-6</v>
      </c>
      <c r="AY264" s="48">
        <f t="shared" si="64"/>
        <v>1.0091997589593767E-7</v>
      </c>
    </row>
    <row r="265" spans="1:51">
      <c r="A265" s="48">
        <v>264</v>
      </c>
      <c r="B265" s="48">
        <f t="shared" si="69"/>
        <v>46</v>
      </c>
      <c r="C265" s="93">
        <v>44667</v>
      </c>
      <c r="D265" t="s">
        <v>13</v>
      </c>
      <c r="E265" t="s">
        <v>10</v>
      </c>
      <c r="F265" s="48">
        <f>HLOOKUP(MAX($AD265:$AN265),$AD265:$AN$310,$B265,FALSE)</f>
        <v>2</v>
      </c>
      <c r="G265" s="48">
        <f>HLOOKUP(MAX($AN265:$AY265),$AN265:$AY$310,$B265,FALSE)</f>
        <v>0</v>
      </c>
      <c r="H265" s="48">
        <f t="shared" si="65"/>
        <v>3</v>
      </c>
      <c r="I265" s="48">
        <f t="shared" si="66"/>
        <v>0</v>
      </c>
      <c r="J265" s="48">
        <f>COUNTIF('1. Data'!C:C,$D265)</f>
        <v>176</v>
      </c>
      <c r="K265" s="48">
        <f>COUNTIF($D$2:D264,$D264)</f>
        <v>15</v>
      </c>
      <c r="L265" s="48">
        <f>SUMIF('1. Data'!C:C,D265,'1. Data'!E:E)</f>
        <v>403</v>
      </c>
      <c r="M265" s="48">
        <f>SUMIF($D$2:D264,$D265,$F$2:F264)</f>
        <v>21</v>
      </c>
      <c r="N265" s="48">
        <f t="shared" si="67"/>
        <v>1.4009047933716263</v>
      </c>
      <c r="O265" s="48">
        <f>SUMIF('1. Data'!C:C,$D265,'1. Data'!F:F)</f>
        <v>163</v>
      </c>
      <c r="P265" s="48">
        <f>SUMIF($D$2:D264,$D265,$G$2:G264)</f>
        <v>4</v>
      </c>
      <c r="Q265" s="48">
        <f t="shared" si="68"/>
        <v>0.71121395684053146</v>
      </c>
      <c r="R265" s="48">
        <f>COUNTIF('1. Data'!D:D,$E265)</f>
        <v>184</v>
      </c>
      <c r="S265" s="48">
        <f>COUNTIF($E$2:E264,$E264)</f>
        <v>15</v>
      </c>
      <c r="T265" s="48">
        <f>SUMIF('1. Data'!D:D,E265,'1. Data'!F:F)</f>
        <v>244</v>
      </c>
      <c r="U265" s="48">
        <f>SUMIF($E$2:E264,$E265,$G$2:G264)</f>
        <v>12</v>
      </c>
      <c r="V265" s="48">
        <f t="shared" si="70"/>
        <v>1.0464152388792654</v>
      </c>
      <c r="W265" s="48">
        <f>SUMIF('1. Data'!D:D,$E265,'1. Data'!E:E)</f>
        <v>282</v>
      </c>
      <c r="X265" s="48">
        <f>SUMIF($E$2:E264,E265,$F$2:F264)</f>
        <v>12</v>
      </c>
      <c r="Y265" s="48">
        <f t="shared" si="71"/>
        <v>0.93233156071620238</v>
      </c>
      <c r="Z265" s="92">
        <f>AVERAGE('1. Data'!E:E,$F$2:F264)</f>
        <v>1.5846153846153845</v>
      </c>
      <c r="AA265" s="92">
        <f>IF(ISERROR(AVERAGE('1. Data'!F:F,$G$2:G264)),0,AVERAGE('1. Data'!F:F,$G$2:G264))</f>
        <v>1.2293706293706295</v>
      </c>
      <c r="AB265" s="48">
        <f t="shared" si="72"/>
        <v>2.0696784384485336</v>
      </c>
      <c r="AC265" s="48">
        <f t="shared" si="73"/>
        <v>0.91492850729234199</v>
      </c>
      <c r="AD265" s="48">
        <f t="shared" si="63"/>
        <v>0.12622636472539661</v>
      </c>
      <c r="AE265" s="48">
        <f t="shared" si="74"/>
        <v>0.26124798543589389</v>
      </c>
      <c r="AF265" s="48">
        <f t="shared" si="74"/>
        <v>0.27034966127239318</v>
      </c>
      <c r="AG265" s="48">
        <f t="shared" si="74"/>
        <v>0.18651228825911226</v>
      </c>
      <c r="AH265" s="48">
        <f t="shared" si="74"/>
        <v>9.6505115378895556E-2</v>
      </c>
      <c r="AI265" s="48">
        <f t="shared" si="74"/>
        <v>3.9946911299937604E-2</v>
      </c>
      <c r="AJ265" s="48">
        <f t="shared" si="74"/>
        <v>1.3779543500016171E-2</v>
      </c>
      <c r="AK265" s="48">
        <f t="shared" si="74"/>
        <v>4.0741748676638625E-3</v>
      </c>
      <c r="AL265" s="48">
        <f t="shared" si="74"/>
        <v>1.0540289847591024E-3</v>
      </c>
      <c r="AM265" s="48">
        <f t="shared" si="74"/>
        <v>2.423890070284126E-4</v>
      </c>
      <c r="AN265" s="48">
        <f t="shared" si="74"/>
        <v>5.016673015636543E-5</v>
      </c>
      <c r="AO265" s="48">
        <f t="shared" si="61"/>
        <v>0.40054526113246625</v>
      </c>
      <c r="AP265" s="48">
        <f t="shared" si="64"/>
        <v>0.3664702778709486</v>
      </c>
      <c r="AQ265" s="48">
        <f t="shared" si="64"/>
        <v>0.16764705214973841</v>
      </c>
      <c r="AR265" s="48">
        <f t="shared" si="64"/>
        <v>5.1128355725107197E-2</v>
      </c>
      <c r="AS265" s="48">
        <f t="shared" si="64"/>
        <v>1.1694697545971047E-2</v>
      </c>
      <c r="AT265" s="48">
        <f t="shared" si="64"/>
        <v>2.1399624337941413E-3</v>
      </c>
      <c r="AU265" s="48">
        <f t="shared" si="64"/>
        <v>3.263187725354934E-4</v>
      </c>
      <c r="AV265" s="48">
        <f t="shared" si="64"/>
        <v>4.2651192493909825E-5</v>
      </c>
      <c r="AW265" s="48">
        <f t="shared" si="64"/>
        <v>4.8778489853363875E-6</v>
      </c>
      <c r="AX265" s="48">
        <f t="shared" si="64"/>
        <v>4.958758989945879E-7</v>
      </c>
      <c r="AY265" s="48">
        <f t="shared" si="64"/>
        <v>4.5369099606936597E-8</v>
      </c>
    </row>
    <row r="266" spans="1:51">
      <c r="A266" s="48">
        <v>265</v>
      </c>
      <c r="B266" s="48">
        <f t="shared" si="69"/>
        <v>45</v>
      </c>
      <c r="C266" s="93">
        <v>44667</v>
      </c>
      <c r="D266" t="s">
        <v>26</v>
      </c>
      <c r="E266" t="s">
        <v>15</v>
      </c>
      <c r="F266" s="48">
        <f>HLOOKUP(MAX($AD266:$AN266),$AD266:$AN$310,$B266,FALSE)</f>
        <v>1</v>
      </c>
      <c r="G266" s="48">
        <f>HLOOKUP(MAX($AN266:$AY266),$AN266:$AY$310,$B266,FALSE)</f>
        <v>0</v>
      </c>
      <c r="H266" s="48">
        <f t="shared" si="65"/>
        <v>3</v>
      </c>
      <c r="I266" s="48">
        <f t="shared" si="66"/>
        <v>0</v>
      </c>
      <c r="J266" s="48">
        <f>COUNTIF('1. Data'!C:C,$D266)</f>
        <v>152</v>
      </c>
      <c r="K266" s="48">
        <f>COUNTIF($D$2:D265,$D265)</f>
        <v>15</v>
      </c>
      <c r="L266" s="48">
        <f>SUMIF('1. Data'!C:C,D266,'1. Data'!E:E)</f>
        <v>205</v>
      </c>
      <c r="M266" s="48">
        <f>SUMIF($D$2:D265,$D266,$F$2:F265)</f>
        <v>13</v>
      </c>
      <c r="N266" s="48">
        <f t="shared" si="67"/>
        <v>0.82372893176061857</v>
      </c>
      <c r="O266" s="48">
        <f>SUMIF('1. Data'!C:C,$D266,'1. Data'!F:F)</f>
        <v>205</v>
      </c>
      <c r="P266" s="48">
        <f>SUMIF($D$2:D265,$D266,$G$2:G265)</f>
        <v>13</v>
      </c>
      <c r="Q266" s="48">
        <f t="shared" si="68"/>
        <v>1.0621323905090843</v>
      </c>
      <c r="R266" s="48">
        <f>COUNTIF('1. Data'!D:D,$E266)</f>
        <v>34</v>
      </c>
      <c r="S266" s="48">
        <f>COUNTIF($E$2:E265,$E265)</f>
        <v>15</v>
      </c>
      <c r="T266" s="48">
        <f>SUMIF('1. Data'!D:D,E266,'1. Data'!F:F)</f>
        <v>31</v>
      </c>
      <c r="U266" s="48">
        <f>SUMIF($E$2:E265,$E266,$G$2:G265)</f>
        <v>1</v>
      </c>
      <c r="V266" s="48">
        <f t="shared" si="70"/>
        <v>0.531364491188967</v>
      </c>
      <c r="W266" s="48">
        <f>SUMIF('1. Data'!D:D,$E266,'1. Data'!E:E)</f>
        <v>56</v>
      </c>
      <c r="X266" s="48">
        <f>SUMIF($E$2:E265,E266,$F$2:F265)</f>
        <v>13</v>
      </c>
      <c r="Y266" s="48">
        <f t="shared" si="71"/>
        <v>0.88858158403647325</v>
      </c>
      <c r="Z266" s="92">
        <f>AVERAGE('1. Data'!E:E,$F$2:F265)</f>
        <v>1.5847315436241611</v>
      </c>
      <c r="AA266" s="92">
        <f>IF(ISERROR(AVERAGE('1. Data'!F:F,$G$2:G265)),0,AVERAGE('1. Data'!F:F,$G$2:G265))</f>
        <v>1.2290268456375839</v>
      </c>
      <c r="AB266" s="48">
        <f t="shared" si="72"/>
        <v>1.1599448222751567</v>
      </c>
      <c r="AC266" s="48">
        <f t="shared" si="73"/>
        <v>0.69363747951613652</v>
      </c>
      <c r="AD266" s="48">
        <f t="shared" si="63"/>
        <v>0.3135034788140621</v>
      </c>
      <c r="AE266" s="48">
        <f t="shared" si="74"/>
        <v>0.36364673701562056</v>
      </c>
      <c r="AF266" s="48">
        <f t="shared" si="74"/>
        <v>0.21090507486926235</v>
      </c>
      <c r="AG266" s="48">
        <f t="shared" si="74"/>
        <v>8.1546083195385075E-2</v>
      </c>
      <c r="AH266" s="48">
        <f t="shared" si="74"/>
        <v>2.3647239244826517E-2</v>
      </c>
      <c r="AI266" s="48">
        <f t="shared" si="74"/>
        <v>5.4858985446276801E-3</v>
      </c>
      <c r="AJ266" s="48">
        <f t="shared" si="74"/>
        <v>1.0605566020612824E-3</v>
      </c>
      <c r="AK266" s="48">
        <f t="shared" si="74"/>
        <v>1.7574101989867414E-4</v>
      </c>
      <c r="AL266" s="48">
        <f t="shared" si="74"/>
        <v>2.5481235761602839E-5</v>
      </c>
      <c r="AM266" s="48">
        <f t="shared" si="74"/>
        <v>3.2840919429826283E-6</v>
      </c>
      <c r="AN266" s="48">
        <f t="shared" si="74"/>
        <v>3.8093654451382663E-7</v>
      </c>
      <c r="AO266" s="48">
        <f t="shared" si="61"/>
        <v>0.49975491061035016</v>
      </c>
      <c r="AP266" s="48">
        <f t="shared" si="64"/>
        <v>0.34664873657157541</v>
      </c>
      <c r="AQ266" s="48">
        <f t="shared" si="64"/>
        <v>0.12022427795648037</v>
      </c>
      <c r="AR266" s="48">
        <f t="shared" si="64"/>
        <v>2.7797355046126817E-2</v>
      </c>
      <c r="AS266" s="48">
        <f t="shared" si="64"/>
        <v>4.82032182285264E-3</v>
      </c>
      <c r="AT266" s="48">
        <f t="shared" si="64"/>
        <v>6.6871117593202719E-4</v>
      </c>
      <c r="AU266" s="48">
        <f t="shared" si="64"/>
        <v>7.7307189099627135E-5</v>
      </c>
      <c r="AV266" s="48">
        <f t="shared" si="64"/>
        <v>7.6604519707918282E-6</v>
      </c>
      <c r="AW266" s="48">
        <f t="shared" si="64"/>
        <v>6.6419707462180573E-7</v>
      </c>
      <c r="AX266" s="48">
        <f t="shared" si="64"/>
        <v>5.1190220526962339E-8</v>
      </c>
      <c r="AY266" s="48">
        <f t="shared" si="64"/>
        <v>3.5507455542197318E-9</v>
      </c>
    </row>
    <row r="267" spans="1:51">
      <c r="A267" s="48">
        <v>266</v>
      </c>
      <c r="B267" s="48">
        <f t="shared" si="69"/>
        <v>44</v>
      </c>
      <c r="C267" s="93">
        <v>44667</v>
      </c>
      <c r="D267" t="s">
        <v>25</v>
      </c>
      <c r="E267" t="s">
        <v>23</v>
      </c>
      <c r="F267" s="48">
        <f>HLOOKUP(MAX($AD267:$AN267),$AD267:$AN$310,$B267,FALSE)</f>
        <v>1</v>
      </c>
      <c r="G267" s="48">
        <f>HLOOKUP(MAX($AN267:$AY267),$AN267:$AY$310,$B267,FALSE)</f>
        <v>1</v>
      </c>
      <c r="H267" s="48">
        <f t="shared" si="65"/>
        <v>1</v>
      </c>
      <c r="I267" s="48">
        <f t="shared" si="66"/>
        <v>1</v>
      </c>
      <c r="J267" s="48">
        <f>COUNTIF('1. Data'!C:C,$D267)</f>
        <v>170</v>
      </c>
      <c r="K267" s="48">
        <f>COUNTIF($D$2:D266,$D266)</f>
        <v>15</v>
      </c>
      <c r="L267" s="48">
        <f>SUMIF('1. Data'!C:C,D267,'1. Data'!E:E)</f>
        <v>254</v>
      </c>
      <c r="M267" s="48">
        <f>SUMIF($D$2:D266,$D267,$F$2:F266)</f>
        <v>14</v>
      </c>
      <c r="N267" s="48">
        <f t="shared" si="67"/>
        <v>0.91422304449827385</v>
      </c>
      <c r="O267" s="48">
        <f>SUMIF('1. Data'!C:C,$D267,'1. Data'!F:F)</f>
        <v>198</v>
      </c>
      <c r="P267" s="48">
        <f>SUMIF($D$2:D266,$D267,$G$2:G266)</f>
        <v>8</v>
      </c>
      <c r="Q267" s="48">
        <f t="shared" si="68"/>
        <v>0.90626571964455915</v>
      </c>
      <c r="R267" s="48">
        <f>COUNTIF('1. Data'!D:D,$E267)</f>
        <v>170</v>
      </c>
      <c r="S267" s="48">
        <f>COUNTIF($E$2:E266,$E266)</f>
        <v>15</v>
      </c>
      <c r="T267" s="48">
        <f>SUMIF('1. Data'!D:D,E267,'1. Data'!F:F)</f>
        <v>224</v>
      </c>
      <c r="U267" s="48">
        <f>SUMIF($E$2:E266,$E267,$G$2:G266)</f>
        <v>12</v>
      </c>
      <c r="V267" s="48">
        <f t="shared" si="70"/>
        <v>1.0382461642529903</v>
      </c>
      <c r="W267" s="48">
        <f>SUMIF('1. Data'!D:D,$E267,'1. Data'!E:E)</f>
        <v>316</v>
      </c>
      <c r="X267" s="48">
        <f>SUMIF($E$2:E266,E267,$F$2:F266)</f>
        <v>15</v>
      </c>
      <c r="Y267" s="48">
        <f t="shared" si="71"/>
        <v>1.1291336855557039</v>
      </c>
      <c r="Z267" s="92">
        <f>AVERAGE('1. Data'!E:E,$F$2:F266)</f>
        <v>1.5845680738048644</v>
      </c>
      <c r="AA267" s="92">
        <f>IF(ISERROR(AVERAGE('1. Data'!F:F,$G$2:G266)),0,AVERAGE('1. Data'!F:F,$G$2:G266))</f>
        <v>1.2286832541235673</v>
      </c>
      <c r="AB267" s="48">
        <f t="shared" si="72"/>
        <v>1.6357179877239387</v>
      </c>
      <c r="AC267" s="48">
        <f t="shared" si="73"/>
        <v>1.1561011342492757</v>
      </c>
      <c r="AD267" s="48">
        <f t="shared" si="63"/>
        <v>0.19481244812740769</v>
      </c>
      <c r="AE267" s="48">
        <f t="shared" si="74"/>
        <v>0.3186582256345375</v>
      </c>
      <c r="AF267" s="48">
        <f t="shared" si="74"/>
        <v>0.26061749580330329</v>
      </c>
      <c r="AG267" s="48">
        <f t="shared" si="74"/>
        <v>0.14209890860034372</v>
      </c>
      <c r="AH267" s="48">
        <f t="shared" si="74"/>
        <v>5.8108435208380563E-2</v>
      </c>
      <c r="AI267" s="48">
        <f t="shared" si="74"/>
        <v>1.9009802541767817E-2</v>
      </c>
      <c r="AJ267" s="48">
        <f t="shared" si="74"/>
        <v>5.182445993441644E-3</v>
      </c>
      <c r="AK267" s="48">
        <f t="shared" si="74"/>
        <v>1.2110028759829078E-3</v>
      </c>
      <c r="AL267" s="48">
        <f t="shared" si="74"/>
        <v>2.4760739842883328E-4</v>
      </c>
      <c r="AM267" s="48">
        <f t="shared" si="74"/>
        <v>4.5001763944841108E-5</v>
      </c>
      <c r="AN267" s="48">
        <f t="shared" si="74"/>
        <v>7.361019476388342E-6</v>
      </c>
      <c r="AO267" s="48">
        <f t="shared" si="61"/>
        <v>0.3147108071920508</v>
      </c>
      <c r="AP267" s="48">
        <f t="shared" si="64"/>
        <v>0.36383752115523504</v>
      </c>
      <c r="AQ267" s="48">
        <f t="shared" si="64"/>
        <v>0.21031648544500614</v>
      </c>
      <c r="AR267" s="48">
        <f t="shared" si="64"/>
        <v>8.1049042458097589E-2</v>
      </c>
      <c r="AS267" s="48">
        <f t="shared" si="64"/>
        <v>2.3425222478906087E-2</v>
      </c>
      <c r="AT267" s="48">
        <f t="shared" si="64"/>
        <v>5.4163852555809888E-3</v>
      </c>
      <c r="AU267" s="48">
        <f t="shared" si="64"/>
        <v>1.0436481895847046E-3</v>
      </c>
      <c r="AV267" s="48">
        <f t="shared" si="64"/>
        <v>1.7236612224801162E-4</v>
      </c>
      <c r="AW267" s="48">
        <f t="shared" si="64"/>
        <v>2.4909083679634475E-5</v>
      </c>
      <c r="AX267" s="48">
        <f t="shared" si="64"/>
        <v>3.1997133216817213E-6</v>
      </c>
      <c r="AY267" s="48">
        <f t="shared" si="64"/>
        <v>3.6991922004687517E-7</v>
      </c>
    </row>
    <row r="268" spans="1:51">
      <c r="A268" s="48">
        <v>267</v>
      </c>
      <c r="B268" s="48">
        <f t="shared" si="69"/>
        <v>43</v>
      </c>
      <c r="C268" s="93">
        <v>44667</v>
      </c>
      <c r="D268" t="s">
        <v>28</v>
      </c>
      <c r="E268" t="s">
        <v>21</v>
      </c>
      <c r="F268" s="48">
        <f>HLOOKUP(MAX($AD268:$AN268),$AD268:$AN$310,$B268,FALSE)</f>
        <v>1</v>
      </c>
      <c r="G268" s="48">
        <f>HLOOKUP(MAX($AN268:$AY268),$AN268:$AY$310,$B268,FALSE)</f>
        <v>1</v>
      </c>
      <c r="H268" s="48">
        <f t="shared" si="65"/>
        <v>1</v>
      </c>
      <c r="I268" s="48">
        <f t="shared" si="66"/>
        <v>1</v>
      </c>
      <c r="J268" s="48">
        <f>COUNTIF('1. Data'!C:C,$D268)</f>
        <v>136</v>
      </c>
      <c r="K268" s="48">
        <f>COUNTIF($D$2:D267,$D267)</f>
        <v>16</v>
      </c>
      <c r="L268" s="48">
        <f>SUMIF('1. Data'!C:C,D268,'1. Data'!E:E)</f>
        <v>192</v>
      </c>
      <c r="M268" s="48">
        <f>SUMIF($D$2:D267,$D268,$F$2:F267)</f>
        <v>13</v>
      </c>
      <c r="N268" s="48">
        <f t="shared" si="67"/>
        <v>0.8512245731633723</v>
      </c>
      <c r="O268" s="48">
        <f>SUMIF('1. Data'!C:C,$D268,'1. Data'!F:F)</f>
        <v>193</v>
      </c>
      <c r="P268" s="48">
        <f>SUMIF($D$2:D267,$D268,$G$2:G267)</f>
        <v>13</v>
      </c>
      <c r="Q268" s="48">
        <f t="shared" si="68"/>
        <v>1.1030781571763806</v>
      </c>
      <c r="R268" s="48">
        <f>COUNTIF('1. Data'!D:D,$E268)</f>
        <v>149</v>
      </c>
      <c r="S268" s="48">
        <f>COUNTIF($E$2:E267,$E267)</f>
        <v>15</v>
      </c>
      <c r="T268" s="48">
        <f>SUMIF('1. Data'!D:D,E268,'1. Data'!F:F)</f>
        <v>176</v>
      </c>
      <c r="U268" s="48">
        <f>SUMIF($E$2:E267,$E268,$G$2:G267)</f>
        <v>11</v>
      </c>
      <c r="V268" s="48">
        <f t="shared" si="70"/>
        <v>0.92806930912803198</v>
      </c>
      <c r="W268" s="48">
        <f>SUMIF('1. Data'!D:D,$E268,'1. Data'!E:E)</f>
        <v>246</v>
      </c>
      <c r="X268" s="48">
        <f>SUMIF($E$2:E267,E268,$F$2:F267)</f>
        <v>13</v>
      </c>
      <c r="Y268" s="48">
        <f t="shared" si="71"/>
        <v>0.9967581498005843</v>
      </c>
      <c r="Z268" s="92">
        <f>AVERAGE('1. Data'!E:E,$F$2:F267)</f>
        <v>1.5844046953605366</v>
      </c>
      <c r="AA268" s="92">
        <f>IF(ISERROR(AVERAGE('1. Data'!F:F,$G$2:G267)),0,AVERAGE('1. Data'!F:F,$G$2:G267))</f>
        <v>1.228619340413639</v>
      </c>
      <c r="AB268" s="48">
        <f t="shared" si="72"/>
        <v>1.3443119783494721</v>
      </c>
      <c r="AC268" s="48">
        <f t="shared" si="73"/>
        <v>1.2577781426340435</v>
      </c>
      <c r="AD268" s="48">
        <f t="shared" si="63"/>
        <v>0.26071902650028517</v>
      </c>
      <c r="AE268" s="48">
        <f t="shared" si="74"/>
        <v>0.35048771030794679</v>
      </c>
      <c r="AF268" s="48">
        <f t="shared" si="74"/>
        <v>0.23558241361562637</v>
      </c>
      <c r="AG268" s="48">
        <f t="shared" si="74"/>
        <v>0.10556542017065546</v>
      </c>
      <c r="AH268" s="48">
        <f t="shared" si="74"/>
        <v>3.5478214708726773E-2</v>
      </c>
      <c r="AI268" s="48">
        <f t="shared" si="74"/>
        <v>9.5387578006791637E-3</v>
      </c>
      <c r="AJ268" s="48">
        <f t="shared" si="74"/>
        <v>2.1371777283379144E-3</v>
      </c>
      <c r="AK268" s="48">
        <f t="shared" si="74"/>
        <v>4.1043337429519513E-4</v>
      </c>
      <c r="AL268" s="48">
        <f t="shared" si="74"/>
        <v>6.8968812672428004E-5</v>
      </c>
      <c r="AM268" s="48">
        <f t="shared" si="74"/>
        <v>1.0301733445342858E-5</v>
      </c>
      <c r="AN268" s="48">
        <f t="shared" si="74"/>
        <v>1.3848743668337769E-6</v>
      </c>
      <c r="AO268" s="48">
        <f t="shared" si="61"/>
        <v>0.28428496595711189</v>
      </c>
      <c r="AP268" s="48">
        <f t="shared" si="64"/>
        <v>0.35756741646031848</v>
      </c>
      <c r="AQ268" s="48">
        <f t="shared" si="64"/>
        <v>0.22487024047095647</v>
      </c>
      <c r="AR268" s="48">
        <f t="shared" si="64"/>
        <v>9.4278957797743437E-2</v>
      </c>
      <c r="AS268" s="48">
        <f t="shared" si="64"/>
        <v>2.96455031070798E-2</v>
      </c>
      <c r="AT268" s="48">
        <f t="shared" si="64"/>
        <v>7.457493167094916E-3</v>
      </c>
      <c r="AU268" s="48">
        <f t="shared" si="64"/>
        <v>1.5633119840691182E-3</v>
      </c>
      <c r="AV268" s="48">
        <f t="shared" si="64"/>
        <v>2.8089994909714266E-4</v>
      </c>
      <c r="AW268" s="48">
        <f t="shared" si="64"/>
        <v>4.4163727030175168E-5</v>
      </c>
      <c r="AX268" s="48">
        <f t="shared" si="64"/>
        <v>6.1720189506456372E-6</v>
      </c>
      <c r="AY268" s="48">
        <f t="shared" si="64"/>
        <v>7.7630305320451647E-7</v>
      </c>
    </row>
    <row r="269" spans="1:51">
      <c r="A269" s="48">
        <v>268</v>
      </c>
      <c r="B269" s="48">
        <f t="shared" si="69"/>
        <v>42</v>
      </c>
      <c r="C269" s="93">
        <v>44667</v>
      </c>
      <c r="D269" t="s">
        <v>22</v>
      </c>
      <c r="E269" t="s">
        <v>11</v>
      </c>
      <c r="F269" s="48">
        <f>HLOOKUP(MAX($AD269:$AN269),$AD269:$AN$310,$B269,FALSE)</f>
        <v>1</v>
      </c>
      <c r="G269" s="48">
        <f>HLOOKUP(MAX($AN269:$AY269),$AN269:$AY$310,$B269,FALSE)</f>
        <v>0</v>
      </c>
      <c r="H269" s="48">
        <f t="shared" si="65"/>
        <v>3</v>
      </c>
      <c r="I269" s="48">
        <f t="shared" si="66"/>
        <v>0</v>
      </c>
      <c r="J269" s="48">
        <f>COUNTIF('1. Data'!C:C,$D269)</f>
        <v>184</v>
      </c>
      <c r="K269" s="48">
        <f>COUNTIF($D$2:D268,$D268)</f>
        <v>16</v>
      </c>
      <c r="L269" s="48">
        <f>SUMIF('1. Data'!C:C,D269,'1. Data'!E:E)</f>
        <v>322</v>
      </c>
      <c r="M269" s="48">
        <f>SUMIF($D$2:D268,$D269,$F$2:F268)</f>
        <v>12</v>
      </c>
      <c r="N269" s="48">
        <f t="shared" si="67"/>
        <v>1.054132275132275</v>
      </c>
      <c r="O269" s="48">
        <f>SUMIF('1. Data'!C:C,$D269,'1. Data'!F:F)</f>
        <v>214</v>
      </c>
      <c r="P269" s="48">
        <f>SUMIF($D$2:D268,$D269,$G$2:G268)</f>
        <v>6</v>
      </c>
      <c r="Q269" s="48">
        <f t="shared" si="68"/>
        <v>0.8953604730498067</v>
      </c>
      <c r="R269" s="48">
        <f>COUNTIF('1. Data'!D:D,$E269)</f>
        <v>167</v>
      </c>
      <c r="S269" s="48">
        <f>COUNTIF($E$2:E268,$E268)</f>
        <v>15</v>
      </c>
      <c r="T269" s="48">
        <f>SUMIF('1. Data'!D:D,E269,'1. Data'!F:F)</f>
        <v>179</v>
      </c>
      <c r="U269" s="48">
        <f>SUMIF($E$2:E268,$E269,$G$2:G268)</f>
        <v>8</v>
      </c>
      <c r="V269" s="48">
        <f t="shared" si="70"/>
        <v>0.83632571658498411</v>
      </c>
      <c r="W269" s="48">
        <f>SUMIF('1. Data'!D:D,$E269,'1. Data'!E:E)</f>
        <v>293</v>
      </c>
      <c r="X269" s="48">
        <f>SUMIF($E$2:E268,E269,$F$2:F268)</f>
        <v>14</v>
      </c>
      <c r="Y269" s="48">
        <f t="shared" si="71"/>
        <v>1.064745043316472</v>
      </c>
      <c r="Z269" s="92">
        <f>AVERAGE('1. Data'!E:E,$F$2:F268)</f>
        <v>1.584241408214585</v>
      </c>
      <c r="AA269" s="92">
        <f>IF(ISERROR(AVERAGE('1. Data'!F:F,$G$2:G268)),0,AVERAGE('1. Data'!F:F,$G$2:G268))</f>
        <v>1.2285554624196704</v>
      </c>
      <c r="AB269" s="48">
        <f t="shared" si="72"/>
        <v>1.7781242223385081</v>
      </c>
      <c r="AC269" s="48">
        <f t="shared" si="73"/>
        <v>0.91995828824348269</v>
      </c>
      <c r="AD269" s="48">
        <f t="shared" si="63"/>
        <v>0.16895477180389448</v>
      </c>
      <c r="AE269" s="48">
        <f t="shared" si="74"/>
        <v>0.30042257222417995</v>
      </c>
      <c r="AF269" s="48">
        <f t="shared" si="74"/>
        <v>0.26709432630452717</v>
      </c>
      <c r="AG269" s="48">
        <f t="shared" si="74"/>
        <v>0.15830896375042167</v>
      </c>
      <c r="AH269" s="48">
        <f t="shared" si="74"/>
        <v>7.0373250764483392E-2</v>
      </c>
      <c r="AI269" s="48">
        <f t="shared" si="74"/>
        <v>2.5026476357805978E-2</v>
      </c>
      <c r="AJ269" s="48">
        <f t="shared" si="74"/>
        <v>7.4166973019327998E-3</v>
      </c>
      <c r="AK269" s="48">
        <f t="shared" si="74"/>
        <v>1.8839727317599114E-3</v>
      </c>
      <c r="AL269" s="48">
        <f t="shared" si="74"/>
        <v>4.1874219357094291E-4</v>
      </c>
      <c r="AM269" s="48">
        <f t="shared" si="74"/>
        <v>8.2730626367072619E-5</v>
      </c>
      <c r="AN269" s="48">
        <f t="shared" si="74"/>
        <v>1.4710533067252867E-5</v>
      </c>
      <c r="AO269" s="48">
        <f t="shared" si="61"/>
        <v>0.39853566436041399</v>
      </c>
      <c r="AP269" s="48">
        <f t="shared" si="64"/>
        <v>0.36663618758898564</v>
      </c>
      <c r="AQ269" s="48">
        <f t="shared" si="64"/>
        <v>0.16864499977123978</v>
      </c>
      <c r="AR269" s="48">
        <f t="shared" si="64"/>
        <v>5.1715455103457438E-2</v>
      </c>
      <c r="AS269" s="48">
        <f t="shared" ref="AP269:AY294" si="75">_xlfn.POISSON.DIST(AS$1,$AC269,FALSE)</f>
        <v>1.1894015388177344E-2</v>
      </c>
      <c r="AT269" s="48">
        <f t="shared" si="75"/>
        <v>2.1883996073698547E-3</v>
      </c>
      <c r="AU269" s="48">
        <f t="shared" si="75"/>
        <v>3.3553939279811347E-4</v>
      </c>
      <c r="AV269" s="48">
        <f t="shared" si="75"/>
        <v>4.4097463633830073E-5</v>
      </c>
      <c r="AW269" s="48">
        <f t="shared" si="75"/>
        <v>5.0709783950571738E-6</v>
      </c>
      <c r="AX269" s="48">
        <f t="shared" si="75"/>
        <v>5.1834317822627618E-7</v>
      </c>
      <c r="AY269" s="48">
        <f t="shared" si="75"/>
        <v>4.7685410296373101E-8</v>
      </c>
    </row>
    <row r="270" spans="1:51">
      <c r="A270" s="48">
        <v>269</v>
      </c>
      <c r="B270" s="48">
        <f t="shared" si="69"/>
        <v>41</v>
      </c>
      <c r="C270" s="93">
        <v>44668</v>
      </c>
      <c r="D270" t="s">
        <v>18</v>
      </c>
      <c r="E270" t="s">
        <v>6</v>
      </c>
      <c r="F270" s="48">
        <f>HLOOKUP(MAX($AD270:$AN270),$AD270:$AN$310,$B270,FALSE)</f>
        <v>0</v>
      </c>
      <c r="G270" s="48">
        <f>HLOOKUP(MAX($AN270:$AY270),$AN270:$AY$310,$B270,FALSE)</f>
        <v>1</v>
      </c>
      <c r="H270" s="48">
        <f t="shared" si="65"/>
        <v>0</v>
      </c>
      <c r="I270" s="48">
        <f t="shared" si="66"/>
        <v>3</v>
      </c>
      <c r="J270" s="48">
        <f>COUNTIF('1. Data'!C:C,$D270)</f>
        <v>17</v>
      </c>
      <c r="K270" s="48">
        <f>COUNTIF($D$2:D269,$D269)</f>
        <v>15</v>
      </c>
      <c r="L270" s="48">
        <f>SUMIF('1. Data'!C:C,D270,'1. Data'!E:E)</f>
        <v>16</v>
      </c>
      <c r="M270" s="48">
        <f>SUMIF($D$2:D269,$D270,$F$2:F269)</f>
        <v>1</v>
      </c>
      <c r="N270" s="48">
        <f t="shared" si="67"/>
        <v>0.33536854170340324</v>
      </c>
      <c r="O270" s="48">
        <f>SUMIF('1. Data'!C:C,$D270,'1. Data'!F:F)</f>
        <v>26</v>
      </c>
      <c r="P270" s="48">
        <f>SUMIF($D$2:D269,$D270,$G$2:G269)</f>
        <v>10</v>
      </c>
      <c r="Q270" s="48">
        <f t="shared" si="68"/>
        <v>0.9159654309756653</v>
      </c>
      <c r="R270" s="48">
        <f>COUNTIF('1. Data'!D:D,$E270)</f>
        <v>181</v>
      </c>
      <c r="S270" s="48">
        <f>COUNTIF($E$2:E269,$E269)</f>
        <v>15</v>
      </c>
      <c r="T270" s="48">
        <f>SUMIF('1. Data'!D:D,E270,'1. Data'!F:F)</f>
        <v>374</v>
      </c>
      <c r="U270" s="48">
        <f>SUMIF($E$2:E269,$E270,$G$2:G269)</f>
        <v>23</v>
      </c>
      <c r="V270" s="48">
        <f t="shared" si="70"/>
        <v>1.6491531795797691</v>
      </c>
      <c r="W270" s="48">
        <f>SUMIF('1. Data'!D:D,$E270,'1. Data'!E:E)</f>
        <v>158</v>
      </c>
      <c r="X270" s="48">
        <f>SUMIF($E$2:E269,E270,$F$2:F269)</f>
        <v>3</v>
      </c>
      <c r="Y270" s="48">
        <f t="shared" si="71"/>
        <v>0.51855303927248908</v>
      </c>
      <c r="Z270" s="92">
        <f>AVERAGE('1. Data'!E:E,$F$2:F269)</f>
        <v>1.5840782122905028</v>
      </c>
      <c r="AA270" s="92">
        <f>IF(ISERROR(AVERAGE('1. Data'!F:F,$G$2:G269)),0,AVERAGE('1. Data'!F:F,$G$2:G269))</f>
        <v>1.2282122905027932</v>
      </c>
      <c r="AB270" s="48">
        <f t="shared" si="72"/>
        <v>0.2754813021135098</v>
      </c>
      <c r="AC270" s="48">
        <f t="shared" si="73"/>
        <v>1.8552973270272402</v>
      </c>
      <c r="AD270" s="48">
        <f t="shared" si="63"/>
        <v>0.75920662752068024</v>
      </c>
      <c r="AE270" s="48">
        <f t="shared" si="74"/>
        <v>0.20914723032260341</v>
      </c>
      <c r="AF270" s="48">
        <f t="shared" si="74"/>
        <v>2.8808075671352459E-2</v>
      </c>
      <c r="AG270" s="48">
        <f t="shared" si="74"/>
        <v>2.645362065776233E-3</v>
      </c>
      <c r="AH270" s="48">
        <f t="shared" si="74"/>
        <v>1.8218694661043016E-4</v>
      </c>
      <c r="AI270" s="48">
        <f t="shared" si="74"/>
        <v>1.0037819456065164E-5</v>
      </c>
      <c r="AJ270" s="48">
        <f t="shared" si="74"/>
        <v>4.6087192902285865E-7</v>
      </c>
      <c r="AK270" s="48">
        <f t="shared" si="74"/>
        <v>1.8137371302111759E-8</v>
      </c>
      <c r="AL270" s="48">
        <f t="shared" si="74"/>
        <v>6.245633329027419E-10</v>
      </c>
      <c r="AM270" s="48">
        <f t="shared" si="74"/>
        <v>1.9117280022266789E-11</v>
      </c>
      <c r="AN270" s="48">
        <f t="shared" si="74"/>
        <v>5.2664531934026385E-13</v>
      </c>
      <c r="AO270" s="48">
        <f t="shared" si="61"/>
        <v>0.15640643190140388</v>
      </c>
      <c r="AP270" s="48">
        <f t="shared" si="75"/>
        <v>0.29018043503654262</v>
      </c>
      <c r="AQ270" s="48">
        <f t="shared" si="75"/>
        <v>0.26918549273944969</v>
      </c>
      <c r="AR270" s="48">
        <f t="shared" si="75"/>
        <v>0.16647304171800381</v>
      </c>
      <c r="AS270" s="48">
        <f t="shared" si="75"/>
        <v>7.7214247330376684E-2</v>
      </c>
      <c r="AT270" s="48">
        <f t="shared" si="75"/>
        <v>2.8651077336093601E-2</v>
      </c>
      <c r="AU270" s="48">
        <f t="shared" si="75"/>
        <v>8.8593778663508642E-3</v>
      </c>
      <c r="AV270" s="48">
        <f t="shared" si="75"/>
        <v>2.3481114392235798E-3</v>
      </c>
      <c r="AW270" s="48">
        <f t="shared" si="75"/>
        <v>5.4455560959419886E-4</v>
      </c>
      <c r="AX270" s="48">
        <f t="shared" si="75"/>
        <v>1.1225695187753407E-4</v>
      </c>
      <c r="AY270" s="48">
        <f t="shared" si="75"/>
        <v>2.0827002275861475E-5</v>
      </c>
    </row>
    <row r="271" spans="1:51">
      <c r="A271" s="48">
        <v>270</v>
      </c>
      <c r="B271" s="48">
        <f t="shared" si="69"/>
        <v>40</v>
      </c>
      <c r="C271" s="93">
        <v>44668</v>
      </c>
      <c r="D271" t="s">
        <v>42</v>
      </c>
      <c r="E271" t="s">
        <v>20</v>
      </c>
      <c r="F271" s="48">
        <f>HLOOKUP(MAX($AD271:$AN271),$AD271:$AN$310,$B271,FALSE)</f>
        <v>0</v>
      </c>
      <c r="G271" s="48">
        <f>HLOOKUP(MAX($AN271:$AY271),$AN271:$AY$310,$B271,FALSE)</f>
        <v>0</v>
      </c>
      <c r="H271" s="48">
        <f t="shared" si="65"/>
        <v>1</v>
      </c>
      <c r="I271" s="48">
        <f t="shared" si="66"/>
        <v>1</v>
      </c>
      <c r="J271" s="48">
        <f>COUNTIF('1. Data'!C:C,$D271)</f>
        <v>0</v>
      </c>
      <c r="K271" s="48">
        <f>COUNTIF($D$2:D270,$D270)</f>
        <v>15</v>
      </c>
      <c r="L271" s="48">
        <f>SUMIF('1. Data'!C:C,D271,'1. Data'!E:E)</f>
        <v>0</v>
      </c>
      <c r="M271" s="48">
        <f>SUMIF($D$2:D270,$D271,$F$2:F270)</f>
        <v>0</v>
      </c>
      <c r="N271" s="48">
        <f t="shared" si="67"/>
        <v>0</v>
      </c>
      <c r="O271" s="48">
        <f>SUMIF('1. Data'!C:C,$D271,'1. Data'!F:F)</f>
        <v>0</v>
      </c>
      <c r="P271" s="48">
        <f>SUMIF($D$2:D270,$D271,$G$2:G270)</f>
        <v>0</v>
      </c>
      <c r="Q271" s="48">
        <f t="shared" si="68"/>
        <v>0</v>
      </c>
      <c r="R271" s="48">
        <f>COUNTIF('1. Data'!D:D,$E271)</f>
        <v>166</v>
      </c>
      <c r="S271" s="48">
        <f>COUNTIF($E$2:E270,$E270)</f>
        <v>15</v>
      </c>
      <c r="T271" s="48">
        <f>SUMIF('1. Data'!D:D,E271,'1. Data'!F:F)</f>
        <v>175</v>
      </c>
      <c r="U271" s="48">
        <f>SUMIF($E$2:E270,$E271,$G$2:G270)</f>
        <v>10</v>
      </c>
      <c r="V271" s="48">
        <f t="shared" si="70"/>
        <v>0.83222785846906799</v>
      </c>
      <c r="W271" s="48">
        <f>SUMIF('1. Data'!D:D,$E271,'1. Data'!E:E)</f>
        <v>274</v>
      </c>
      <c r="X271" s="48">
        <f>SUMIF($E$2:E270,E271,$F$2:F270)</f>
        <v>14</v>
      </c>
      <c r="Y271" s="48">
        <f t="shared" si="71"/>
        <v>1.004751322761632</v>
      </c>
      <c r="Z271" s="92">
        <f>AVERAGE('1. Data'!E:E,$F$2:F270)</f>
        <v>1.5836358559061714</v>
      </c>
      <c r="AA271" s="92">
        <f>IF(ISERROR(AVERAGE('1. Data'!F:F,$G$2:G270)),0,AVERAGE('1. Data'!F:F,$G$2:G270))</f>
        <v>1.2281485618542307</v>
      </c>
      <c r="AB271" s="48">
        <f t="shared" si="72"/>
        <v>0</v>
      </c>
      <c r="AC271" s="48">
        <f t="shared" si="73"/>
        <v>0</v>
      </c>
      <c r="AD271" s="48">
        <f t="shared" si="63"/>
        <v>1</v>
      </c>
      <c r="AE271" s="48">
        <f t="shared" si="74"/>
        <v>0</v>
      </c>
      <c r="AF271" s="48">
        <f t="shared" si="74"/>
        <v>0</v>
      </c>
      <c r="AG271" s="48">
        <f t="shared" si="74"/>
        <v>0</v>
      </c>
      <c r="AH271" s="48">
        <f t="shared" si="74"/>
        <v>0</v>
      </c>
      <c r="AI271" s="48">
        <f t="shared" si="74"/>
        <v>0</v>
      </c>
      <c r="AJ271" s="48">
        <f t="shared" si="74"/>
        <v>0</v>
      </c>
      <c r="AK271" s="48">
        <f t="shared" si="74"/>
        <v>0</v>
      </c>
      <c r="AL271" s="48">
        <f t="shared" si="74"/>
        <v>0</v>
      </c>
      <c r="AM271" s="48">
        <f t="shared" si="74"/>
        <v>0</v>
      </c>
      <c r="AN271" s="48">
        <f t="shared" si="74"/>
        <v>0</v>
      </c>
      <c r="AO271" s="48">
        <f t="shared" si="61"/>
        <v>1</v>
      </c>
      <c r="AP271" s="48">
        <f t="shared" si="75"/>
        <v>0</v>
      </c>
      <c r="AQ271" s="48">
        <f t="shared" si="75"/>
        <v>0</v>
      </c>
      <c r="AR271" s="48">
        <f t="shared" si="75"/>
        <v>0</v>
      </c>
      <c r="AS271" s="48">
        <f t="shared" si="75"/>
        <v>0</v>
      </c>
      <c r="AT271" s="48">
        <f t="shared" si="75"/>
        <v>0</v>
      </c>
      <c r="AU271" s="48">
        <f t="shared" si="75"/>
        <v>0</v>
      </c>
      <c r="AV271" s="48">
        <f t="shared" si="75"/>
        <v>0</v>
      </c>
      <c r="AW271" s="48">
        <f t="shared" si="75"/>
        <v>0</v>
      </c>
      <c r="AX271" s="48">
        <f t="shared" si="75"/>
        <v>0</v>
      </c>
      <c r="AY271" s="48">
        <f t="shared" si="75"/>
        <v>0</v>
      </c>
    </row>
    <row r="272" spans="1:51">
      <c r="A272" s="48">
        <v>271</v>
      </c>
      <c r="B272" s="48">
        <f t="shared" si="69"/>
        <v>39</v>
      </c>
      <c r="C272" s="93">
        <v>44668</v>
      </c>
      <c r="D272" t="s">
        <v>17</v>
      </c>
      <c r="E272" t="s">
        <v>30</v>
      </c>
      <c r="F272" s="48">
        <f>HLOOKUP(MAX($AD272:$AN272),$AD272:$AN$310,$B272,FALSE)</f>
        <v>1</v>
      </c>
      <c r="G272" s="48">
        <f>HLOOKUP(MAX($AN272:$AY272),$AN272:$AY$310,$B272,FALSE)</f>
        <v>0</v>
      </c>
      <c r="H272" s="48">
        <f t="shared" si="65"/>
        <v>3</v>
      </c>
      <c r="I272" s="48">
        <f t="shared" si="66"/>
        <v>0</v>
      </c>
      <c r="J272" s="48">
        <f>COUNTIF('1. Data'!C:C,$D272)</f>
        <v>186</v>
      </c>
      <c r="K272" s="48">
        <f>COUNTIF($D$2:D271,$D271)</f>
        <v>15</v>
      </c>
      <c r="L272" s="48">
        <f>SUMIF('1. Data'!C:C,D272,'1. Data'!E:E)</f>
        <v>321</v>
      </c>
      <c r="M272" s="48">
        <f>SUMIF($D$2:D271,$D272,$F$2:F271)</f>
        <v>12</v>
      </c>
      <c r="N272" s="48">
        <f t="shared" si="67"/>
        <v>1.0464394655184666</v>
      </c>
      <c r="O272" s="48">
        <f>SUMIF('1. Data'!C:C,$D272,'1. Data'!F:F)</f>
        <v>236</v>
      </c>
      <c r="P272" s="48">
        <f>SUMIF($D$2:D271,$D272,$G$2:G271)</f>
        <v>11</v>
      </c>
      <c r="Q272" s="48">
        <f t="shared" si="68"/>
        <v>1.0008552055547637</v>
      </c>
      <c r="R272" s="48">
        <f>COUNTIF('1. Data'!D:D,$E272)</f>
        <v>17</v>
      </c>
      <c r="S272" s="48">
        <f>COUNTIF($E$2:E271,$E271)</f>
        <v>15</v>
      </c>
      <c r="T272" s="48">
        <f>SUMIF('1. Data'!D:D,E272,'1. Data'!F:F)</f>
        <v>16</v>
      </c>
      <c r="U272" s="48">
        <f>SUMIF($E$2:E271,$E272,$G$2:G271)</f>
        <v>0</v>
      </c>
      <c r="V272" s="48">
        <f t="shared" si="70"/>
        <v>0.4072305593451569</v>
      </c>
      <c r="W272" s="48">
        <f>SUMIF('1. Data'!D:D,$E272,'1. Data'!E:E)</f>
        <v>24</v>
      </c>
      <c r="X272" s="48">
        <f>SUMIF($E$2:E271,E272,$F$2:F271)</f>
        <v>12</v>
      </c>
      <c r="Y272" s="48">
        <f t="shared" si="71"/>
        <v>0.71058896138247218</v>
      </c>
      <c r="Z272" s="92">
        <f>AVERAGE('1. Data'!E:E,$F$2:F271)</f>
        <v>1.5831937465103294</v>
      </c>
      <c r="AA272" s="92">
        <f>IF(ISERROR(AVERAGE('1. Data'!F:F,$G$2:G271)),0,AVERAGE('1. Data'!F:F,$G$2:G271))</f>
        <v>1.2278056951423786</v>
      </c>
      <c r="AB272" s="48">
        <f t="shared" si="72"/>
        <v>1.1772443987082748</v>
      </c>
      <c r="AC272" s="48">
        <f t="shared" si="73"/>
        <v>0.50042760277738185</v>
      </c>
      <c r="AD272" s="48">
        <f t="shared" si="63"/>
        <v>0.30812664399820794</v>
      </c>
      <c r="AE272" s="48">
        <f t="shared" si="74"/>
        <v>0.362740365739669</v>
      </c>
      <c r="AF272" s="48">
        <f t="shared" si="74"/>
        <v>0.21351703187620816</v>
      </c>
      <c r="AG272" s="48">
        <f t="shared" si="74"/>
        <v>8.3787243268360748E-2</v>
      </c>
      <c r="AH272" s="48">
        <f t="shared" si="74"/>
        <v>2.4659515705221333E-2</v>
      </c>
      <c r="AI272" s="48">
        <f t="shared" si="74"/>
        <v>5.8060553477661033E-3</v>
      </c>
      <c r="AJ272" s="48">
        <f t="shared" si="74"/>
        <v>1.1391910227913108E-3</v>
      </c>
      <c r="AK272" s="48">
        <f t="shared" si="74"/>
        <v>1.9158660723426024E-4</v>
      </c>
      <c r="AL272" s="48">
        <f t="shared" si="74"/>
        <v>2.8193032529256909E-5</v>
      </c>
      <c r="AM272" s="48">
        <f t="shared" si="74"/>
        <v>3.6877877364075411E-6</v>
      </c>
      <c r="AN272" s="48">
        <f t="shared" si="74"/>
        <v>4.3414274563108301E-7</v>
      </c>
      <c r="AO272" s="48">
        <f t="shared" si="61"/>
        <v>0.60627136096035728</v>
      </c>
      <c r="AP272" s="48">
        <f t="shared" si="75"/>
        <v>0.30339492379797239</v>
      </c>
      <c r="AQ272" s="48">
        <f t="shared" si="75"/>
        <v>7.5913597205522876E-2</v>
      </c>
      <c r="AR272" s="48">
        <f t="shared" si="75"/>
        <v>1.2663086489255855E-2</v>
      </c>
      <c r="AS272" s="48">
        <f t="shared" si="75"/>
        <v>1.5842395038952399E-3</v>
      </c>
      <c r="AT272" s="48">
        <f t="shared" si="75"/>
        <v>1.5855943543190479E-4</v>
      </c>
      <c r="AU272" s="48">
        <f t="shared" si="75"/>
        <v>1.3224586361820519E-5</v>
      </c>
      <c r="AV272" s="48">
        <f t="shared" si="75"/>
        <v>9.4542115010975921E-7</v>
      </c>
      <c r="AW272" s="48">
        <f t="shared" si="75"/>
        <v>5.913935497055752E-8</v>
      </c>
      <c r="AX272" s="48">
        <f t="shared" si="75"/>
        <v>3.288329515301863E-9</v>
      </c>
      <c r="AY272" s="48">
        <f t="shared" si="75"/>
        <v>1.6455708564846203E-10</v>
      </c>
    </row>
    <row r="273" spans="1:51">
      <c r="A273" s="48">
        <v>272</v>
      </c>
      <c r="B273" s="48">
        <f t="shared" si="69"/>
        <v>38</v>
      </c>
      <c r="C273" s="93">
        <v>44668</v>
      </c>
      <c r="D273" t="s">
        <v>12</v>
      </c>
      <c r="E273" t="s">
        <v>35</v>
      </c>
      <c r="F273" s="48">
        <f>HLOOKUP(MAX($AD273:$AN273),$AD273:$AN$310,$B273,FALSE)</f>
        <v>1</v>
      </c>
      <c r="G273" s="48">
        <f>HLOOKUP(MAX($AN273:$AY273),$AN273:$AY$310,$B273,FALSE)</f>
        <v>1</v>
      </c>
      <c r="H273" s="48">
        <f t="shared" si="65"/>
        <v>1</v>
      </c>
      <c r="I273" s="48">
        <f t="shared" si="66"/>
        <v>1</v>
      </c>
      <c r="J273" s="48">
        <f>COUNTIF('1. Data'!C:C,$D273)</f>
        <v>186</v>
      </c>
      <c r="K273" s="48">
        <f>COUNTIF($D$2:D272,$D272)</f>
        <v>15</v>
      </c>
      <c r="L273" s="48">
        <f>SUMIF('1. Data'!C:C,D273,'1. Data'!E:E)</f>
        <v>358</v>
      </c>
      <c r="M273" s="48">
        <f>SUMIF($D$2:D272,$D273,$F$2:F272)</f>
        <v>15</v>
      </c>
      <c r="N273" s="48">
        <f t="shared" si="67"/>
        <v>1.1722584187665341</v>
      </c>
      <c r="O273" s="48">
        <f>SUMIF('1. Data'!C:C,$D273,'1. Data'!F:F)</f>
        <v>224</v>
      </c>
      <c r="P273" s="48">
        <f>SUMIF($D$2:D272,$D273,$G$2:G272)</f>
        <v>8</v>
      </c>
      <c r="Q273" s="48">
        <f t="shared" si="68"/>
        <v>0.94033696908816544</v>
      </c>
      <c r="R273" s="48">
        <f>COUNTIF('1. Data'!D:D,$E273)</f>
        <v>48</v>
      </c>
      <c r="S273" s="48">
        <f>COUNTIF($E$2:E272,$E272)</f>
        <v>15</v>
      </c>
      <c r="T273" s="48">
        <f>SUMIF('1. Data'!D:D,E273,'1. Data'!F:F)</f>
        <v>79</v>
      </c>
      <c r="U273" s="48">
        <f>SUMIF($E$2:E272,$E273,$G$2:G272)</f>
        <v>13</v>
      </c>
      <c r="V273" s="48">
        <f t="shared" si="70"/>
        <v>1.1897038336328922</v>
      </c>
      <c r="W273" s="48">
        <f>SUMIF('1. Data'!D:D,$E273,'1. Data'!E:E)</f>
        <v>68</v>
      </c>
      <c r="X273" s="48">
        <f>SUMIF($E$2:E272,E273,$F$2:F272)</f>
        <v>10</v>
      </c>
      <c r="Y273" s="48">
        <f t="shared" si="71"/>
        <v>0.78210423802807438</v>
      </c>
      <c r="Z273" s="92">
        <f>AVERAGE('1. Data'!E:E,$F$2:F272)</f>
        <v>1.5830309796260118</v>
      </c>
      <c r="AA273" s="92">
        <f>IF(ISERROR(AVERAGE('1. Data'!F:F,$G$2:G272)),0,AVERAGE('1. Data'!F:F,$G$2:G272))</f>
        <v>1.2274630198157968</v>
      </c>
      <c r="AB273" s="48">
        <f t="shared" si="72"/>
        <v>1.4513675660918994</v>
      </c>
      <c r="AC273" s="48">
        <f t="shared" si="73"/>
        <v>1.3731904945414477</v>
      </c>
      <c r="AD273" s="48">
        <f t="shared" si="63"/>
        <v>0.23424971697269312</v>
      </c>
      <c r="AE273" s="48">
        <f t="shared" si="74"/>
        <v>0.33998244158037388</v>
      </c>
      <c r="AF273" s="48">
        <f t="shared" si="74"/>
        <v>0.24671974437524438</v>
      </c>
      <c r="AG273" s="48">
        <f t="shared" si="74"/>
        <v>0.11936034496690466</v>
      </c>
      <c r="AH273" s="48">
        <f t="shared" si="74"/>
        <v>4.3308933340626479E-2</v>
      </c>
      <c r="AI273" s="48">
        <f t="shared" si="74"/>
        <v>1.2571436234524266E-2</v>
      </c>
      <c r="AJ273" s="48">
        <f t="shared" si="74"/>
        <v>3.0409624683301645E-3</v>
      </c>
      <c r="AK273" s="48">
        <f t="shared" si="74"/>
        <v>6.3050775660530953E-4</v>
      </c>
      <c r="AL273" s="48">
        <f t="shared" si="74"/>
        <v>1.1438731351328912E-4</v>
      </c>
      <c r="AM273" s="48">
        <f t="shared" si="74"/>
        <v>1.8446448533952543E-5</v>
      </c>
      <c r="AN273" s="48">
        <f t="shared" si="74"/>
        <v>2.6772577111762296E-6</v>
      </c>
      <c r="AO273" s="48">
        <f t="shared" si="61"/>
        <v>0.25329752462088945</v>
      </c>
      <c r="AP273" s="48">
        <f t="shared" si="75"/>
        <v>0.34782575310028374</v>
      </c>
      <c r="AQ273" s="48">
        <f t="shared" si="75"/>
        <v>0.23881550895701512</v>
      </c>
      <c r="AR273" s="48">
        <f t="shared" si="75"/>
        <v>0.10931306228295033</v>
      </c>
      <c r="AS273" s="48">
        <f t="shared" si="75"/>
        <v>3.7526914514041151E-2</v>
      </c>
      <c r="AT273" s="48">
        <f t="shared" si="75"/>
        <v>1.0306320460030162E-2</v>
      </c>
      <c r="AU273" s="48">
        <f t="shared" si="75"/>
        <v>2.358756881568573E-3</v>
      </c>
      <c r="AV273" s="48">
        <f t="shared" si="75"/>
        <v>4.6271750410060037E-4</v>
      </c>
      <c r="AW273" s="48">
        <f t="shared" si="75"/>
        <v>7.9424909786110859E-5</v>
      </c>
      <c r="AX273" s="48">
        <f t="shared" si="75"/>
        <v>1.2118392349788848E-5</v>
      </c>
      <c r="AY273" s="48">
        <f t="shared" si="75"/>
        <v>1.6640861183853811E-6</v>
      </c>
    </row>
    <row r="274" spans="1:51">
      <c r="A274" s="48">
        <v>273</v>
      </c>
      <c r="B274" s="48">
        <f t="shared" si="69"/>
        <v>37</v>
      </c>
      <c r="C274" s="93">
        <v>44673</v>
      </c>
      <c r="D274" t="s">
        <v>10</v>
      </c>
      <c r="E274" t="s">
        <v>25</v>
      </c>
      <c r="F274" s="48">
        <f>HLOOKUP(MAX($AD274:$AN274),$AD274:$AN$310,$B274,FALSE)</f>
        <v>1</v>
      </c>
      <c r="G274" s="48">
        <f>HLOOKUP(MAX($AN274:$AY274),$AN274:$AY$310,$B274,FALSE)</f>
        <v>1</v>
      </c>
      <c r="H274" s="48">
        <f t="shared" si="65"/>
        <v>1</v>
      </c>
      <c r="I274" s="48">
        <f t="shared" si="66"/>
        <v>1</v>
      </c>
      <c r="J274" s="48">
        <f>COUNTIF('1. Data'!C:C,$D274)</f>
        <v>184</v>
      </c>
      <c r="K274" s="48">
        <f>COUNTIF($D$2:D273,$D273)</f>
        <v>15</v>
      </c>
      <c r="L274" s="48">
        <f>SUMIF('1. Data'!C:C,D274,'1. Data'!E:E)</f>
        <v>347</v>
      </c>
      <c r="M274" s="48">
        <f>SUMIF($D$2:D273,$D274,$F$2:F273)</f>
        <v>16</v>
      </c>
      <c r="N274" s="48">
        <f t="shared" si="67"/>
        <v>1.1524146379703912</v>
      </c>
      <c r="O274" s="48">
        <f>SUMIF('1. Data'!C:C,$D274,'1. Data'!F:F)</f>
        <v>250</v>
      </c>
      <c r="P274" s="48">
        <f>SUMIF($D$2:D273,$D274,$G$2:G273)</f>
        <v>11</v>
      </c>
      <c r="Q274" s="48">
        <f t="shared" si="68"/>
        <v>1.0685662913339145</v>
      </c>
      <c r="R274" s="48">
        <f>COUNTIF('1. Data'!D:D,$E274)</f>
        <v>170</v>
      </c>
      <c r="S274" s="48">
        <f>COUNTIF($E$2:E273,$E273)</f>
        <v>15</v>
      </c>
      <c r="T274" s="48">
        <f>SUMIF('1. Data'!D:D,E274,'1. Data'!F:F)</f>
        <v>194</v>
      </c>
      <c r="U274" s="48">
        <f>SUMIF($E$2:E273,$E274,$G$2:G273)</f>
        <v>11</v>
      </c>
      <c r="V274" s="48">
        <f t="shared" si="70"/>
        <v>0.90280960660592391</v>
      </c>
      <c r="W274" s="48">
        <f>SUMIF('1. Data'!D:D,$E274,'1. Data'!E:E)</f>
        <v>284</v>
      </c>
      <c r="X274" s="48">
        <f>SUMIF($E$2:E273,E274,$F$2:F273)</f>
        <v>15</v>
      </c>
      <c r="Y274" s="48">
        <f t="shared" si="71"/>
        <v>1.0210680273081119</v>
      </c>
      <c r="Z274" s="92">
        <f>AVERAGE('1. Data'!E:E,$F$2:F273)</f>
        <v>1.5828683035714286</v>
      </c>
      <c r="AA274" s="92">
        <f>IF(ISERROR(AVERAGE('1. Data'!F:F,$G$2:G273)),0,AVERAGE('1. Data'!F:F,$G$2:G273))</f>
        <v>1.2273995535714286</v>
      </c>
      <c r="AB274" s="48">
        <f t="shared" si="72"/>
        <v>1.8625512256926864</v>
      </c>
      <c r="AC274" s="48">
        <f t="shared" si="73"/>
        <v>1.1840869714781215</v>
      </c>
      <c r="AD274" s="48">
        <f t="shared" si="63"/>
        <v>0.15527598054051112</v>
      </c>
      <c r="AE274" s="48">
        <f t="shared" si="74"/>
        <v>0.2892094678763627</v>
      </c>
      <c r="AF274" s="48">
        <f t="shared" si="74"/>
        <v>0.26933372443752451</v>
      </c>
      <c r="AG274" s="48">
        <f t="shared" si="74"/>
        <v>0.16721595285716245</v>
      </c>
      <c r="AH274" s="48">
        <f t="shared" si="74"/>
        <v>7.7862069487369637E-2</v>
      </c>
      <c r="AI274" s="48">
        <f t="shared" si="74"/>
        <v>2.9004418591733853E-2</v>
      </c>
      <c r="AJ274" s="48">
        <f t="shared" si="74"/>
        <v>9.0037025664229421E-3</v>
      </c>
      <c r="AK274" s="48">
        <f t="shared" si="74"/>
        <v>2.3956938929804912E-3</v>
      </c>
      <c r="AL274" s="48">
        <f t="shared" si="74"/>
        <v>5.5776282459441278E-4</v>
      </c>
      <c r="AM274" s="48">
        <f t="shared" si="74"/>
        <v>1.1542909251045981E-4</v>
      </c>
      <c r="AN274" s="48">
        <f t="shared" si="74"/>
        <v>2.1499259773595127E-5</v>
      </c>
      <c r="AO274" s="48">
        <f t="shared" si="61"/>
        <v>0.30602546195807367</v>
      </c>
      <c r="AP274" s="48">
        <f t="shared" si="75"/>
        <v>0.36236076244512855</v>
      </c>
      <c r="AQ274" s="48">
        <f t="shared" si="75"/>
        <v>0.21453332889307769</v>
      </c>
      <c r="AR274" s="48">
        <f t="shared" si="75"/>
        <v>8.4675373230041401E-2</v>
      </c>
      <c r="AS274" s="48">
        <f t="shared" si="75"/>
        <v>2.5065751561684817E-2</v>
      </c>
      <c r="AT274" s="48">
        <f t="shared" si="75"/>
        <v>5.9360059708996734E-3</v>
      </c>
      <c r="AU274" s="48">
        <f t="shared" si="75"/>
        <v>1.1714578887931065E-3</v>
      </c>
      <c r="AV274" s="48">
        <f t="shared" si="75"/>
        <v>1.9815828910788364E-4</v>
      </c>
      <c r="AW274" s="48">
        <f t="shared" si="75"/>
        <v>2.9329581052879992E-5</v>
      </c>
      <c r="AX274" s="48">
        <f t="shared" si="75"/>
        <v>3.8587527559585178E-6</v>
      </c>
      <c r="AY274" s="48">
        <f t="shared" si="75"/>
        <v>4.5690988644857805E-7</v>
      </c>
    </row>
    <row r="275" spans="1:51">
      <c r="A275" s="48">
        <v>274</v>
      </c>
      <c r="B275" s="48">
        <f t="shared" si="69"/>
        <v>36</v>
      </c>
      <c r="C275" s="93">
        <v>44674</v>
      </c>
      <c r="D275" t="s">
        <v>35</v>
      </c>
      <c r="E275" t="s">
        <v>42</v>
      </c>
      <c r="F275" s="48">
        <f>HLOOKUP(MAX($AD275:$AN275),$AD275:$AN$310,$B275,FALSE)</f>
        <v>0</v>
      </c>
      <c r="G275" s="48">
        <f>HLOOKUP(MAX($AN275:$AY275),$AN275:$AY$310,$B275,FALSE)</f>
        <v>0</v>
      </c>
      <c r="H275" s="48">
        <f t="shared" si="65"/>
        <v>1</v>
      </c>
      <c r="I275" s="48">
        <f t="shared" si="66"/>
        <v>1</v>
      </c>
      <c r="J275" s="48">
        <f>COUNTIF('1. Data'!C:C,$D275)</f>
        <v>47</v>
      </c>
      <c r="K275" s="48">
        <f>COUNTIF($D$2:D274,$D274)</f>
        <v>16</v>
      </c>
      <c r="L275" s="48">
        <f>SUMIF('1. Data'!C:C,D275,'1. Data'!E:E)</f>
        <v>94</v>
      </c>
      <c r="M275" s="48">
        <f>SUMIF($D$2:D274,$D275,$F$2:F274)</f>
        <v>17</v>
      </c>
      <c r="N275" s="48">
        <f t="shared" si="67"/>
        <v>1.1132232237272772</v>
      </c>
      <c r="O275" s="48">
        <f>SUMIF('1. Data'!C:C,$D275,'1. Data'!F:F)</f>
        <v>49</v>
      </c>
      <c r="P275" s="48">
        <f>SUMIF($D$2:D274,$D275,$G$2:G274)</f>
        <v>4</v>
      </c>
      <c r="Q275" s="48">
        <f t="shared" si="68"/>
        <v>0.68544372294372291</v>
      </c>
      <c r="R275" s="48">
        <f>COUNTIF('1. Data'!D:D,$E275)</f>
        <v>0</v>
      </c>
      <c r="S275" s="48">
        <f>COUNTIF($E$2:E274,$E274)</f>
        <v>17</v>
      </c>
      <c r="T275" s="48">
        <f>SUMIF('1. Data'!D:D,E275,'1. Data'!F:F)</f>
        <v>0</v>
      </c>
      <c r="U275" s="48">
        <f>SUMIF($E$2:E274,$E275,$G$2:G274)</f>
        <v>0</v>
      </c>
      <c r="V275" s="48">
        <f t="shared" si="70"/>
        <v>0</v>
      </c>
      <c r="W275" s="48">
        <f>SUMIF('1. Data'!D:D,$E275,'1. Data'!E:E)</f>
        <v>0</v>
      </c>
      <c r="X275" s="48">
        <f>SUMIF($E$2:E274,E275,$F$2:F274)</f>
        <v>0</v>
      </c>
      <c r="Y275" s="48">
        <f t="shared" si="71"/>
        <v>0</v>
      </c>
      <c r="Z275" s="92">
        <f>AVERAGE('1. Data'!E:E,$F$2:F274)</f>
        <v>1.5827057182705719</v>
      </c>
      <c r="AA275" s="92">
        <f>IF(ISERROR(AVERAGE('1. Data'!F:F,$G$2:G274)),0,AVERAGE('1. Data'!F:F,$G$2:G274))</f>
        <v>1.2273361227336124</v>
      </c>
      <c r="AB275" s="48">
        <f t="shared" si="72"/>
        <v>0</v>
      </c>
      <c r="AC275" s="48">
        <f t="shared" si="73"/>
        <v>0</v>
      </c>
      <c r="AD275" s="48">
        <f t="shared" si="63"/>
        <v>1</v>
      </c>
      <c r="AE275" s="48">
        <f t="shared" si="74"/>
        <v>0</v>
      </c>
      <c r="AF275" s="48">
        <f t="shared" si="74"/>
        <v>0</v>
      </c>
      <c r="AG275" s="48">
        <f t="shared" si="74"/>
        <v>0</v>
      </c>
      <c r="AH275" s="48">
        <f t="shared" si="74"/>
        <v>0</v>
      </c>
      <c r="AI275" s="48">
        <f t="shared" si="74"/>
        <v>0</v>
      </c>
      <c r="AJ275" s="48">
        <f t="shared" si="74"/>
        <v>0</v>
      </c>
      <c r="AK275" s="48">
        <f t="shared" si="74"/>
        <v>0</v>
      </c>
      <c r="AL275" s="48">
        <f t="shared" si="74"/>
        <v>0</v>
      </c>
      <c r="AM275" s="48">
        <f t="shared" si="74"/>
        <v>0</v>
      </c>
      <c r="AN275" s="48">
        <f t="shared" si="74"/>
        <v>0</v>
      </c>
      <c r="AO275" s="48">
        <f t="shared" si="61"/>
        <v>1</v>
      </c>
      <c r="AP275" s="48">
        <f t="shared" si="75"/>
        <v>0</v>
      </c>
      <c r="AQ275" s="48">
        <f t="shared" si="75"/>
        <v>0</v>
      </c>
      <c r="AR275" s="48">
        <f t="shared" si="75"/>
        <v>0</v>
      </c>
      <c r="AS275" s="48">
        <f t="shared" si="75"/>
        <v>0</v>
      </c>
      <c r="AT275" s="48">
        <f t="shared" si="75"/>
        <v>0</v>
      </c>
      <c r="AU275" s="48">
        <f t="shared" si="75"/>
        <v>0</v>
      </c>
      <c r="AV275" s="48">
        <f t="shared" si="75"/>
        <v>0</v>
      </c>
      <c r="AW275" s="48">
        <f t="shared" si="75"/>
        <v>0</v>
      </c>
      <c r="AX275" s="48">
        <f t="shared" si="75"/>
        <v>0</v>
      </c>
      <c r="AY275" s="48">
        <f t="shared" si="75"/>
        <v>0</v>
      </c>
    </row>
    <row r="276" spans="1:51">
      <c r="A276" s="48">
        <v>275</v>
      </c>
      <c r="B276" s="48">
        <f t="shared" si="69"/>
        <v>35</v>
      </c>
      <c r="C276" s="93">
        <v>44674</v>
      </c>
      <c r="D276" t="s">
        <v>20</v>
      </c>
      <c r="E276" t="s">
        <v>17</v>
      </c>
      <c r="F276" s="48">
        <f>HLOOKUP(MAX($AD276:$AN276),$AD276:$AN$310,$B276,FALSE)</f>
        <v>1</v>
      </c>
      <c r="G276" s="48">
        <f>HLOOKUP(MAX($AN276:$AY276),$AN276:$AY$310,$B276,FALSE)</f>
        <v>1</v>
      </c>
      <c r="H276" s="48">
        <f t="shared" si="65"/>
        <v>1</v>
      </c>
      <c r="I276" s="48">
        <f t="shared" si="66"/>
        <v>1</v>
      </c>
      <c r="J276" s="48">
        <f>COUNTIF('1. Data'!C:C,$D276)</f>
        <v>168</v>
      </c>
      <c r="K276" s="48">
        <f>COUNTIF($D$2:D275,$D275)</f>
        <v>16</v>
      </c>
      <c r="L276" s="48">
        <f>SUMIF('1. Data'!C:C,D276,'1. Data'!E:E)</f>
        <v>258</v>
      </c>
      <c r="M276" s="48">
        <f>SUMIF($D$2:D275,$D276,$F$2:F275)</f>
        <v>13</v>
      </c>
      <c r="N276" s="48">
        <f t="shared" si="67"/>
        <v>0.93083439334263074</v>
      </c>
      <c r="O276" s="48">
        <f>SUMIF('1. Data'!C:C,$D276,'1. Data'!F:F)</f>
        <v>234</v>
      </c>
      <c r="P276" s="48">
        <f>SUMIF($D$2:D275,$D276,$G$2:G275)</f>
        <v>12</v>
      </c>
      <c r="Q276" s="48">
        <f t="shared" si="68"/>
        <v>1.0896195652173912</v>
      </c>
      <c r="R276" s="48">
        <f>COUNTIF('1. Data'!D:D,$E276)</f>
        <v>186</v>
      </c>
      <c r="S276" s="48">
        <f>COUNTIF($E$2:E275,$E275)</f>
        <v>16</v>
      </c>
      <c r="T276" s="48">
        <f>SUMIF('1. Data'!D:D,E276,'1. Data'!F:F)</f>
        <v>276</v>
      </c>
      <c r="U276" s="48">
        <f>SUMIF($E$2:E275,$E276,$G$2:G275)</f>
        <v>13</v>
      </c>
      <c r="V276" s="48">
        <f t="shared" si="70"/>
        <v>1.1660148514851485</v>
      </c>
      <c r="W276" s="48">
        <f>SUMIF('1. Data'!D:D,$E276,'1. Data'!E:E)</f>
        <v>331</v>
      </c>
      <c r="X276" s="48">
        <f>SUMIF($E$2:E275,E276,$F$2:F275)</f>
        <v>16</v>
      </c>
      <c r="Y276" s="48">
        <f t="shared" si="71"/>
        <v>1.0856730544397408</v>
      </c>
      <c r="Z276" s="92">
        <f>AVERAGE('1. Data'!E:E,$F$2:F275)</f>
        <v>1.5822643614054657</v>
      </c>
      <c r="AA276" s="92">
        <f>IF(ISERROR(AVERAGE('1. Data'!F:F,$G$2:G275)),0,AVERAGE('1. Data'!F:F,$G$2:G275))</f>
        <v>1.2269938650306749</v>
      </c>
      <c r="AB276" s="48">
        <f t="shared" si="72"/>
        <v>1.5990075964846182</v>
      </c>
      <c r="AC276" s="48">
        <f t="shared" si="73"/>
        <v>1.5589111601377528</v>
      </c>
      <c r="AD276" s="48">
        <f t="shared" si="63"/>
        <v>0.20209698026213377</v>
      </c>
      <c r="AE276" s="48">
        <f t="shared" si="74"/>
        <v>0.32315460666575385</v>
      </c>
      <c r="AF276" s="48">
        <f t="shared" si="74"/>
        <v>0.25836333544876966</v>
      </c>
      <c r="AG276" s="48">
        <f t="shared" si="74"/>
        <v>0.13770831201189543</v>
      </c>
      <c r="AH276" s="48">
        <f t="shared" si="74"/>
        <v>5.5049159251523691E-2</v>
      </c>
      <c r="AI276" s="48">
        <f t="shared" si="74"/>
        <v>1.7604804764655587E-2</v>
      </c>
      <c r="AJ276" s="48">
        <f t="shared" si="74"/>
        <v>4.6917027588854769E-3</v>
      </c>
      <c r="AK276" s="48">
        <f t="shared" si="74"/>
        <v>1.0717240502722452E-3</v>
      </c>
      <c r="AL276" s="48">
        <f t="shared" si="74"/>
        <v>2.1421186221507298E-4</v>
      </c>
      <c r="AM276" s="48">
        <f t="shared" si="74"/>
        <v>3.8058488326557536E-5</v>
      </c>
      <c r="AN276" s="48">
        <f t="shared" si="74"/>
        <v>6.0855811944886753E-6</v>
      </c>
      <c r="AO276" s="48">
        <f t="shared" si="61"/>
        <v>0.21036500034255409</v>
      </c>
      <c r="AP276" s="48">
        <f t="shared" si="75"/>
        <v>0.32794034673638972</v>
      </c>
      <c r="AQ276" s="48">
        <f t="shared" si="75"/>
        <v>0.25561493319340117</v>
      </c>
      <c r="AR276" s="48">
        <f t="shared" si="75"/>
        <v>0.13282699068435308</v>
      </c>
      <c r="AS276" s="48">
        <f t="shared" si="75"/>
        <v>5.1766369536337821E-2</v>
      </c>
      <c r="AT276" s="48">
        <f t="shared" si="75"/>
        <v>1.6139834238002405E-2</v>
      </c>
      <c r="AU276" s="48">
        <f t="shared" si="75"/>
        <v>4.1934279527325556E-3</v>
      </c>
      <c r="AV276" s="48">
        <f t="shared" si="75"/>
        <v>9.3388309067834248E-4</v>
      </c>
      <c r="AW276" s="48">
        <f t="shared" si="75"/>
        <v>1.819800965403004E-4</v>
      </c>
      <c r="AX276" s="48">
        <f t="shared" si="75"/>
        <v>3.1521200379957776E-5</v>
      </c>
      <c r="AY276" s="48">
        <f t="shared" si="75"/>
        <v>4.9138751053254617E-6</v>
      </c>
    </row>
    <row r="277" spans="1:51">
      <c r="A277" s="48">
        <v>276</v>
      </c>
      <c r="B277" s="48">
        <f t="shared" si="69"/>
        <v>34</v>
      </c>
      <c r="C277" s="93">
        <v>44674</v>
      </c>
      <c r="D277" t="s">
        <v>26</v>
      </c>
      <c r="E277" t="s">
        <v>22</v>
      </c>
      <c r="F277" s="48">
        <f>HLOOKUP(MAX($AD277:$AN277),$AD277:$AN$310,$B277,FALSE)</f>
        <v>1</v>
      </c>
      <c r="G277" s="48">
        <f>HLOOKUP(MAX($AN277:$AY277),$AN277:$AY$310,$B277,FALSE)</f>
        <v>1</v>
      </c>
      <c r="H277" s="48">
        <f t="shared" si="65"/>
        <v>1</v>
      </c>
      <c r="I277" s="48">
        <f t="shared" si="66"/>
        <v>1</v>
      </c>
      <c r="J277" s="48">
        <f>COUNTIF('1. Data'!C:C,$D277)</f>
        <v>152</v>
      </c>
      <c r="K277" s="48">
        <f>COUNTIF($D$2:D276,$D276)</f>
        <v>16</v>
      </c>
      <c r="L277" s="48">
        <f>SUMIF('1. Data'!C:C,D277,'1. Data'!E:E)</f>
        <v>205</v>
      </c>
      <c r="M277" s="48">
        <f>SUMIF($D$2:D276,$D277,$F$2:F276)</f>
        <v>14</v>
      </c>
      <c r="N277" s="48">
        <f t="shared" si="67"/>
        <v>0.82394902454373831</v>
      </c>
      <c r="O277" s="48">
        <f>SUMIF('1. Data'!C:C,$D277,'1. Data'!F:F)</f>
        <v>205</v>
      </c>
      <c r="P277" s="48">
        <f>SUMIF($D$2:D276,$D277,$G$2:G276)</f>
        <v>13</v>
      </c>
      <c r="Q277" s="48">
        <f t="shared" si="68"/>
        <v>1.0576140703952566</v>
      </c>
      <c r="R277" s="48">
        <f>COUNTIF('1. Data'!D:D,$E277)</f>
        <v>186</v>
      </c>
      <c r="S277" s="48">
        <f>COUNTIF($E$2:E276,$E276)</f>
        <v>16</v>
      </c>
      <c r="T277" s="48">
        <f>SUMIF('1. Data'!D:D,E277,'1. Data'!F:F)</f>
        <v>222</v>
      </c>
      <c r="U277" s="48">
        <f>SUMIF($E$2:E276,$E277,$G$2:G276)</f>
        <v>11</v>
      </c>
      <c r="V277" s="48">
        <f t="shared" si="70"/>
        <v>0.94012274438077748</v>
      </c>
      <c r="W277" s="48">
        <f>SUMIF('1. Data'!D:D,$E277,'1. Data'!E:E)</f>
        <v>299</v>
      </c>
      <c r="X277" s="48">
        <f>SUMIF($E$2:E276,E277,$F$2:F276)</f>
        <v>14</v>
      </c>
      <c r="Y277" s="48">
        <f t="shared" si="71"/>
        <v>0.97939634492083572</v>
      </c>
      <c r="Z277" s="92">
        <f>AVERAGE('1. Data'!E:E,$F$2:F276)</f>
        <v>1.5821020351268469</v>
      </c>
      <c r="AA277" s="92">
        <f>IF(ISERROR(AVERAGE('1. Data'!F:F,$G$2:G276)),0,AVERAGE('1. Data'!F:F,$G$2:G276))</f>
        <v>1.2269305826596042</v>
      </c>
      <c r="AB277" s="48">
        <f t="shared" si="72"/>
        <v>1.2767130924860894</v>
      </c>
      <c r="AC277" s="48">
        <f t="shared" si="73"/>
        <v>1.21992118020839</v>
      </c>
      <c r="AD277" s="48">
        <f t="shared" si="63"/>
        <v>0.27895268691638858</v>
      </c>
      <c r="AE277" s="48">
        <f t="shared" si="74"/>
        <v>0.35614254757032637</v>
      </c>
      <c r="AF277" s="48">
        <f t="shared" si="74"/>
        <v>0.22734592663719283</v>
      </c>
      <c r="AG277" s="48">
        <f t="shared" si="74"/>
        <v>9.6751840353695356E-2</v>
      </c>
      <c r="AH277" s="48">
        <f t="shared" si="74"/>
        <v>3.0881085325421692E-2</v>
      </c>
      <c r="AI277" s="48">
        <f t="shared" si="74"/>
        <v>7.8852571890291843E-3</v>
      </c>
      <c r="AJ277" s="48">
        <f t="shared" si="74"/>
        <v>1.6778685151422692E-3</v>
      </c>
      <c r="AK277" s="48">
        <f t="shared" si="74"/>
        <v>3.0602238582176232E-4</v>
      </c>
      <c r="AL277" s="48">
        <f t="shared" si="74"/>
        <v>4.8837848321559091E-5</v>
      </c>
      <c r="AM277" s="48">
        <f t="shared" si="74"/>
        <v>6.9279911512204685E-6</v>
      </c>
      <c r="AN277" s="48">
        <f t="shared" si="74"/>
        <v>8.8450570073909563E-7</v>
      </c>
      <c r="AO277" s="48">
        <f t="shared" si="61"/>
        <v>0.29525343782133973</v>
      </c>
      <c r="AP277" s="48">
        <f t="shared" si="75"/>
        <v>0.36018592232759328</v>
      </c>
      <c r="AQ277" s="48">
        <f t="shared" si="75"/>
        <v>0.21969921773016257</v>
      </c>
      <c r="AR277" s="48">
        <f t="shared" si="75"/>
        <v>8.9338576328079983E-2</v>
      </c>
      <c r="AS277" s="48">
        <f t="shared" si="75"/>
        <v>2.7246505368072185E-2</v>
      </c>
      <c r="AT277" s="48">
        <f t="shared" si="75"/>
        <v>6.6477177970345651E-3</v>
      </c>
      <c r="AU277" s="48">
        <f t="shared" si="75"/>
        <v>1.3516152901084555E-3</v>
      </c>
      <c r="AV277" s="48">
        <f t="shared" si="75"/>
        <v>2.3555201712811578E-4</v>
      </c>
      <c r="AW277" s="48">
        <f t="shared" si="75"/>
        <v>3.5919361841924776E-5</v>
      </c>
      <c r="AX277" s="48">
        <f t="shared" si="75"/>
        <v>4.868754476725905E-6</v>
      </c>
      <c r="AY277" s="48">
        <f t="shared" si="75"/>
        <v>5.9394967073923288E-7</v>
      </c>
    </row>
    <row r="278" spans="1:51">
      <c r="A278" s="48">
        <v>277</v>
      </c>
      <c r="B278" s="48">
        <f t="shared" si="69"/>
        <v>33</v>
      </c>
      <c r="C278" s="93">
        <v>44674</v>
      </c>
      <c r="D278" t="s">
        <v>11</v>
      </c>
      <c r="E278" t="s">
        <v>18</v>
      </c>
      <c r="F278" s="48">
        <f>HLOOKUP(MAX($AD278:$AN278),$AD278:$AN$310,$B278,FALSE)</f>
        <v>0</v>
      </c>
      <c r="G278" s="48">
        <f>HLOOKUP(MAX($AN278:$AY278),$AN278:$AY$310,$B278,FALSE)</f>
        <v>0</v>
      </c>
      <c r="H278" s="48">
        <f t="shared" si="65"/>
        <v>1</v>
      </c>
      <c r="I278" s="48">
        <f t="shared" si="66"/>
        <v>1</v>
      </c>
      <c r="J278" s="48">
        <f>COUNTIF('1. Data'!C:C,$D278)</f>
        <v>167</v>
      </c>
      <c r="K278" s="48">
        <f>COUNTIF($D$2:D277,$D277)</f>
        <v>16</v>
      </c>
      <c r="L278" s="48">
        <f>SUMIF('1. Data'!C:C,D278,'1. Data'!E:E)</f>
        <v>200</v>
      </c>
      <c r="M278" s="48">
        <f>SUMIF($D$2:D277,$D278,$F$2:F277)</f>
        <v>9</v>
      </c>
      <c r="N278" s="48">
        <f t="shared" si="67"/>
        <v>0.72194688016266351</v>
      </c>
      <c r="O278" s="48">
        <f>SUMIF('1. Data'!C:C,$D278,'1. Data'!F:F)</f>
        <v>226</v>
      </c>
      <c r="P278" s="48">
        <f>SUMIF($D$2:D277,$D278,$G$2:G277)</f>
        <v>13</v>
      </c>
      <c r="Q278" s="48">
        <f t="shared" si="68"/>
        <v>1.0645086808529653</v>
      </c>
      <c r="R278" s="48">
        <f>COUNTIF('1. Data'!D:D,$E278)</f>
        <v>17</v>
      </c>
      <c r="S278" s="48">
        <f>COUNTIF($E$2:E277,$E277)</f>
        <v>16</v>
      </c>
      <c r="T278" s="48">
        <f>SUMIF('1. Data'!D:D,E278,'1. Data'!F:F)</f>
        <v>13</v>
      </c>
      <c r="U278" s="48">
        <f>SUMIF($E$2:E277,$E278,$G$2:G277)</f>
        <v>1</v>
      </c>
      <c r="V278" s="48">
        <f t="shared" si="70"/>
        <v>0.34579323448019494</v>
      </c>
      <c r="W278" s="48">
        <f>SUMIF('1. Data'!D:D,$E278,'1. Data'!E:E)</f>
        <v>30</v>
      </c>
      <c r="X278" s="48">
        <f>SUMIF($E$2:E277,E278,$F$2:F277)</f>
        <v>14</v>
      </c>
      <c r="Y278" s="48">
        <f t="shared" si="71"/>
        <v>0.84284707540521486</v>
      </c>
      <c r="Z278" s="92">
        <f>AVERAGE('1. Data'!E:E,$F$2:F277)</f>
        <v>1.5819397993311037</v>
      </c>
      <c r="AA278" s="92">
        <f>IF(ISERROR(AVERAGE('1. Data'!F:F,$G$2:G277)),0,AVERAGE('1. Data'!F:F,$G$2:G277))</f>
        <v>1.2268673355629878</v>
      </c>
      <c r="AB278" s="48">
        <f t="shared" si="72"/>
        <v>0.9625958402168846</v>
      </c>
      <c r="AC278" s="48">
        <f t="shared" si="73"/>
        <v>0.45160974339216714</v>
      </c>
      <c r="AD278" s="48">
        <f t="shared" si="63"/>
        <v>0.38190024614753065</v>
      </c>
      <c r="AE278" s="48">
        <f t="shared" si="74"/>
        <v>0.36761558831941726</v>
      </c>
      <c r="AF278" s="48">
        <f t="shared" si="74"/>
        <v>0.1769326180575769</v>
      </c>
      <c r="AG278" s="48">
        <f t="shared" si="74"/>
        <v>5.6771534046968802E-2</v>
      </c>
      <c r="AH278" s="48">
        <f t="shared" si="74"/>
        <v>1.3662010629085848E-2</v>
      </c>
      <c r="AI278" s="48">
        <f t="shared" si="74"/>
        <v>2.6301989201113806E-3</v>
      </c>
      <c r="AJ278" s="48">
        <f t="shared" si="74"/>
        <v>4.2196975657369265E-4</v>
      </c>
      <c r="AK278" s="48">
        <f t="shared" si="74"/>
        <v>5.8026618910738377E-5</v>
      </c>
      <c r="AL278" s="48">
        <f t="shared" si="74"/>
        <v>6.9820227481658695E-6</v>
      </c>
      <c r="AM278" s="48">
        <f t="shared" si="74"/>
        <v>7.4676289485379276E-7</v>
      </c>
      <c r="AN278" s="48">
        <f t="shared" si="74"/>
        <v>7.1883085621457882E-8</v>
      </c>
      <c r="AO278" s="48">
        <f t="shared" si="61"/>
        <v>0.63660255960948864</v>
      </c>
      <c r="AP278" s="48">
        <f t="shared" si="75"/>
        <v>0.28749591858803791</v>
      </c>
      <c r="AQ278" s="48">
        <f t="shared" si="75"/>
        <v>6.4917979009919594E-2</v>
      </c>
      <c r="AR278" s="48">
        <f t="shared" si="75"/>
        <v>9.7725306140692934E-3</v>
      </c>
      <c r="AS278" s="48">
        <f t="shared" si="75"/>
        <v>1.1033425107279827E-3</v>
      </c>
      <c r="AT278" s="48">
        <f t="shared" si="75"/>
        <v>9.9656045628706782E-5</v>
      </c>
      <c r="AU278" s="48">
        <f t="shared" si="75"/>
        <v>7.5009401989763909E-6</v>
      </c>
      <c r="AV278" s="48">
        <f t="shared" si="75"/>
        <v>4.8392823977996095E-7</v>
      </c>
      <c r="AW278" s="48">
        <f t="shared" si="75"/>
        <v>2.7318338523406297E-8</v>
      </c>
      <c r="AX278" s="48">
        <f t="shared" si="75"/>
        <v>1.3708030944950982E-9</v>
      </c>
      <c r="AY278" s="48">
        <f t="shared" si="75"/>
        <v>6.1906803374611971E-11</v>
      </c>
    </row>
    <row r="279" spans="1:51">
      <c r="A279" s="48">
        <v>278</v>
      </c>
      <c r="B279" s="48">
        <f t="shared" si="69"/>
        <v>32</v>
      </c>
      <c r="C279" s="93">
        <v>44674</v>
      </c>
      <c r="D279" t="s">
        <v>30</v>
      </c>
      <c r="E279" t="s">
        <v>12</v>
      </c>
      <c r="F279" s="48">
        <f>HLOOKUP(MAX($AD279:$AN279),$AD279:$AN$310,$B279,FALSE)</f>
        <v>0</v>
      </c>
      <c r="G279" s="48">
        <f>HLOOKUP(MAX($AN279:$AY279),$AN279:$AY$310,$B279,FALSE)</f>
        <v>2</v>
      </c>
      <c r="H279" s="48">
        <f t="shared" si="65"/>
        <v>0</v>
      </c>
      <c r="I279" s="48">
        <f t="shared" si="66"/>
        <v>3</v>
      </c>
      <c r="J279" s="48">
        <f>COUNTIF('1. Data'!C:C,$D279)</f>
        <v>17</v>
      </c>
      <c r="K279" s="48">
        <f>COUNTIF($D$2:D278,$D278)</f>
        <v>16</v>
      </c>
      <c r="L279" s="48">
        <f>SUMIF('1. Data'!C:C,D279,'1. Data'!E:E)</f>
        <v>10</v>
      </c>
      <c r="M279" s="48">
        <f>SUMIF($D$2:D278,$D279,$F$2:F278)</f>
        <v>0</v>
      </c>
      <c r="N279" s="48">
        <f t="shared" si="67"/>
        <v>0.19160954150383327</v>
      </c>
      <c r="O279" s="48">
        <f>SUMIF('1. Data'!C:C,$D279,'1. Data'!F:F)</f>
        <v>36</v>
      </c>
      <c r="P279" s="48">
        <f>SUMIF($D$2:D278,$D279,$G$2:G278)</f>
        <v>19</v>
      </c>
      <c r="Q279" s="48">
        <f t="shared" si="68"/>
        <v>1.3588520369529002</v>
      </c>
      <c r="R279" s="48">
        <f>COUNTIF('1. Data'!D:D,$E279)</f>
        <v>184</v>
      </c>
      <c r="S279" s="48">
        <f>COUNTIF($E$2:E278,$E278)</f>
        <v>16</v>
      </c>
      <c r="T279" s="48">
        <f>SUMIF('1. Data'!D:D,E279,'1. Data'!F:F)</f>
        <v>300</v>
      </c>
      <c r="U279" s="48">
        <f>SUMIF($E$2:E278,$E279,$G$2:G278)</f>
        <v>14</v>
      </c>
      <c r="V279" s="48">
        <f t="shared" si="70"/>
        <v>1.280038618809632</v>
      </c>
      <c r="W279" s="48">
        <f>SUMIF('1. Data'!D:D,$E279,'1. Data'!E:E)</f>
        <v>245</v>
      </c>
      <c r="X279" s="48">
        <f>SUMIF($E$2:E278,E279,$F$2:F278)</f>
        <v>12</v>
      </c>
      <c r="Y279" s="48">
        <f t="shared" si="71"/>
        <v>0.8125202607470049</v>
      </c>
      <c r="Z279" s="92">
        <f>AVERAGE('1. Data'!E:E,$F$2:F278)</f>
        <v>1.5814990247979939</v>
      </c>
      <c r="AA279" s="92">
        <f>IF(ISERROR(AVERAGE('1. Data'!F:F,$G$2:G278)),0,AVERAGE('1. Data'!F:F,$G$2:G278))</f>
        <v>1.2265254945667317</v>
      </c>
      <c r="AB279" s="48">
        <f t="shared" si="72"/>
        <v>0.24621826083242576</v>
      </c>
      <c r="AC279" s="48">
        <f t="shared" si="73"/>
        <v>2.1333976980160534</v>
      </c>
      <c r="AD279" s="48">
        <f t="shared" si="63"/>
        <v>0.78175158055294169</v>
      </c>
      <c r="AE279" s="48">
        <f t="shared" si="74"/>
        <v>0.19248151456674531</v>
      </c>
      <c r="AF279" s="48">
        <f t="shared" si="74"/>
        <v>2.3696231879507628E-2</v>
      </c>
      <c r="AG279" s="48">
        <f t="shared" si="74"/>
        <v>1.9448150005514169E-3</v>
      </c>
      <c r="AH279" s="48">
        <f t="shared" si="74"/>
        <v>1.197122417691458E-4</v>
      </c>
      <c r="AI279" s="48">
        <f t="shared" si="74"/>
        <v>5.8950679937499959E-6</v>
      </c>
      <c r="AJ279" s="48">
        <f t="shared" si="74"/>
        <v>2.4191223148500314E-7</v>
      </c>
      <c r="AK279" s="48">
        <f t="shared" si="74"/>
        <v>8.5090298443326869E-9</v>
      </c>
      <c r="AL279" s="48">
        <f t="shared" si="74"/>
        <v>2.6188481620534916E-10</v>
      </c>
      <c r="AM279" s="48">
        <f t="shared" si="74"/>
        <v>7.164535998277851E-12</v>
      </c>
      <c r="AN279" s="48">
        <f t="shared" si="74"/>
        <v>1.7640395931672787E-13</v>
      </c>
      <c r="AO279" s="48">
        <f t="shared" si="61"/>
        <v>0.11843420578839431</v>
      </c>
      <c r="AP279" s="48">
        <f t="shared" si="75"/>
        <v>0.25266726199531991</v>
      </c>
      <c r="AQ279" s="48">
        <f t="shared" si="75"/>
        <v>0.26951987755241741</v>
      </c>
      <c r="AR279" s="48">
        <f t="shared" si="75"/>
        <v>0.1916643621132986</v>
      </c>
      <c r="AS279" s="48">
        <f t="shared" si="75"/>
        <v>0.10222407723105663</v>
      </c>
      <c r="AT279" s="48">
        <f t="shared" si="75"/>
        <v>4.3616922209310321E-2</v>
      </c>
      <c r="AU279" s="48">
        <f t="shared" si="75"/>
        <v>1.5508706905981318E-2</v>
      </c>
      <c r="AV279" s="48">
        <f t="shared" si="75"/>
        <v>4.7266056589180348E-3</v>
      </c>
      <c r="AW279" s="48">
        <f t="shared" si="75"/>
        <v>1.2604662040206719E-3</v>
      </c>
      <c r="AX279" s="48">
        <f t="shared" si="75"/>
        <v>2.9878618867608148E-4</v>
      </c>
      <c r="AY279" s="48">
        <f t="shared" si="75"/>
        <v>6.3742976712054253E-5</v>
      </c>
    </row>
    <row r="280" spans="1:51">
      <c r="A280" s="48">
        <v>279</v>
      </c>
      <c r="B280" s="48">
        <f t="shared" si="69"/>
        <v>31</v>
      </c>
      <c r="C280" s="93">
        <v>44674</v>
      </c>
      <c r="D280" t="s">
        <v>6</v>
      </c>
      <c r="E280" t="s">
        <v>13</v>
      </c>
      <c r="F280" s="48">
        <f>HLOOKUP(MAX($AD280:$AN280),$AD280:$AN$310,$B280,FALSE)</f>
        <v>2</v>
      </c>
      <c r="G280" s="48">
        <f>HLOOKUP(MAX($AN280:$AY280),$AN280:$AY$310,$B280,FALSE)</f>
        <v>0</v>
      </c>
      <c r="H280" s="48">
        <f t="shared" si="65"/>
        <v>3</v>
      </c>
      <c r="I280" s="48">
        <f t="shared" si="66"/>
        <v>0</v>
      </c>
      <c r="J280" s="48">
        <f>COUNTIF('1. Data'!C:C,$D280)</f>
        <v>183</v>
      </c>
      <c r="K280" s="48">
        <f>COUNTIF($D$2:D279,$D279)</f>
        <v>16</v>
      </c>
      <c r="L280" s="48">
        <f>SUMIF('1. Data'!C:C,D280,'1. Data'!E:E)</f>
        <v>528</v>
      </c>
      <c r="M280" s="48">
        <f>SUMIF($D$2:D279,$D280,$F$2:F279)</f>
        <v>31</v>
      </c>
      <c r="N280" s="48">
        <f t="shared" si="67"/>
        <v>1.7766864626161107</v>
      </c>
      <c r="O280" s="48">
        <f>SUMIF('1. Data'!C:C,$D280,'1. Data'!F:F)</f>
        <v>132</v>
      </c>
      <c r="P280" s="48">
        <f>SUMIF($D$2:D279,$D280,$G$2:G279)</f>
        <v>0</v>
      </c>
      <c r="Q280" s="48">
        <f t="shared" si="68"/>
        <v>0.54071447154026264</v>
      </c>
      <c r="R280" s="48">
        <f>COUNTIF('1. Data'!D:D,$E280)</f>
        <v>178</v>
      </c>
      <c r="S280" s="48">
        <f>COUNTIF($E$2:E279,$E279)</f>
        <v>16</v>
      </c>
      <c r="T280" s="48">
        <f>SUMIF('1. Data'!D:D,E280,'1. Data'!F:F)</f>
        <v>322</v>
      </c>
      <c r="U280" s="48">
        <f>SUMIF($E$2:E279,$E280,$G$2:G279)</f>
        <v>16</v>
      </c>
      <c r="V280" s="48">
        <f t="shared" si="70"/>
        <v>1.4202412052773019</v>
      </c>
      <c r="W280" s="48">
        <f>SUMIF('1. Data'!D:D,$E280,'1. Data'!E:E)</f>
        <v>232</v>
      </c>
      <c r="X280" s="48">
        <f>SUMIF($E$2:E279,E280,$F$2:F279)</f>
        <v>11</v>
      </c>
      <c r="Y280" s="48">
        <f t="shared" si="71"/>
        <v>0.79223970706828528</v>
      </c>
      <c r="Z280" s="92">
        <f>AVERAGE('1. Data'!E:E,$F$2:F279)</f>
        <v>1.5810584958217271</v>
      </c>
      <c r="AA280" s="92">
        <f>IF(ISERROR(AVERAGE('1. Data'!F:F,$G$2:G279)),0,AVERAGE('1. Data'!F:F,$G$2:G279))</f>
        <v>1.2267409470752089</v>
      </c>
      <c r="AB280" s="48">
        <f t="shared" si="72"/>
        <v>2.225437167091314</v>
      </c>
      <c r="AC280" s="48">
        <f t="shared" si="73"/>
        <v>0.94206954319901437</v>
      </c>
      <c r="AD280" s="48">
        <f t="shared" si="63"/>
        <v>0.10802018544091012</v>
      </c>
      <c r="AE280" s="48">
        <f t="shared" si="74"/>
        <v>0.24039213547629742</v>
      </c>
      <c r="AF280" s="48">
        <f t="shared" si="74"/>
        <v>0.26748879648270141</v>
      </c>
      <c r="AG280" s="48">
        <f t="shared" si="74"/>
        <v>0.19842650315770938</v>
      </c>
      <c r="AH280" s="48">
        <f t="shared" si="74"/>
        <v>0.11039642876578205</v>
      </c>
      <c r="AI280" s="48">
        <f t="shared" si="74"/>
        <v>4.9136063137903987E-2</v>
      </c>
      <c r="AJ280" s="48">
        <f t="shared" si="74"/>
        <v>1.822487019193951E-2</v>
      </c>
      <c r="AK280" s="48">
        <f t="shared" si="74"/>
        <v>5.7940433557938228E-3</v>
      </c>
      <c r="AL280" s="48">
        <f t="shared" si="74"/>
        <v>1.6117849289652587E-3</v>
      </c>
      <c r="AM280" s="48">
        <f t="shared" si="74"/>
        <v>3.9854734291965715E-4</v>
      </c>
      <c r="AN280" s="48">
        <f t="shared" si="74"/>
        <v>8.8694206977889107E-5</v>
      </c>
      <c r="AO280" s="48">
        <f t="shared" si="61"/>
        <v>0.38982025013300592</v>
      </c>
      <c r="AP280" s="48">
        <f t="shared" si="75"/>
        <v>0.36723778497252646</v>
      </c>
      <c r="AQ280" s="48">
        <f t="shared" si="75"/>
        <v>0.1729817661672429</v>
      </c>
      <c r="AR280" s="48">
        <f t="shared" si="75"/>
        <v>5.4320284478311089E-2</v>
      </c>
      <c r="AS280" s="48">
        <f t="shared" si="75"/>
        <v>1.2793371396230758E-2</v>
      </c>
      <c r="AT280" s="48">
        <f t="shared" si="75"/>
        <v>2.4104491094444898E-3</v>
      </c>
      <c r="AU280" s="48">
        <f t="shared" si="75"/>
        <v>3.7846844857314008E-4</v>
      </c>
      <c r="AV280" s="48">
        <f t="shared" si="75"/>
        <v>5.0934799780362621E-5</v>
      </c>
      <c r="AW280" s="48">
        <f t="shared" si="75"/>
        <v>5.9980154452524116E-6</v>
      </c>
      <c r="AX280" s="48">
        <f t="shared" si="75"/>
        <v>6.2783863006773087E-7</v>
      </c>
      <c r="AY280" s="48">
        <f t="shared" si="75"/>
        <v>5.9146765143060147E-8</v>
      </c>
    </row>
    <row r="281" spans="1:51">
      <c r="A281" s="48">
        <v>280</v>
      </c>
      <c r="B281" s="48">
        <f t="shared" si="69"/>
        <v>30</v>
      </c>
      <c r="C281" s="93">
        <v>44675</v>
      </c>
      <c r="D281" t="s">
        <v>15</v>
      </c>
      <c r="E281" t="s">
        <v>28</v>
      </c>
      <c r="F281" s="48">
        <f>HLOOKUP(MAX($AD281:$AN281),$AD281:$AN$310,$B281,FALSE)</f>
        <v>0</v>
      </c>
      <c r="G281" s="48">
        <f>HLOOKUP(MAX($AN281:$AY281),$AN281:$AY$310,$B281,FALSE)</f>
        <v>1</v>
      </c>
      <c r="H281" s="48">
        <f t="shared" si="65"/>
        <v>0</v>
      </c>
      <c r="I281" s="48">
        <f t="shared" si="66"/>
        <v>3</v>
      </c>
      <c r="J281" s="48">
        <f>COUNTIF('1. Data'!C:C,$D281)</f>
        <v>34</v>
      </c>
      <c r="K281" s="48">
        <f>COUNTIF($D$2:D280,$D280)</f>
        <v>16</v>
      </c>
      <c r="L281" s="48">
        <f>SUMIF('1. Data'!C:C,D281,'1. Data'!E:E)</f>
        <v>41</v>
      </c>
      <c r="M281" s="48">
        <f>SUMIF($D$2:D280,$D281,$F$2:F280)</f>
        <v>9</v>
      </c>
      <c r="N281" s="48">
        <f t="shared" si="67"/>
        <v>0.63244100035223672</v>
      </c>
      <c r="O281" s="48">
        <f>SUMIF('1. Data'!C:C,$D281,'1. Data'!F:F)</f>
        <v>63</v>
      </c>
      <c r="P281" s="48">
        <f>SUMIF($D$2:D280,$D281,$G$2:G280)</f>
        <v>16</v>
      </c>
      <c r="Q281" s="48">
        <f t="shared" si="68"/>
        <v>1.2883242506811989</v>
      </c>
      <c r="R281" s="48">
        <f>COUNTIF('1. Data'!D:D,$E281)</f>
        <v>136</v>
      </c>
      <c r="S281" s="48">
        <f>COUNTIF($E$2:E280,$E280)</f>
        <v>17</v>
      </c>
      <c r="T281" s="48">
        <f>SUMIF('1. Data'!D:D,E281,'1. Data'!F:F)</f>
        <v>138</v>
      </c>
      <c r="U281" s="48">
        <f>SUMIF($E$2:E280,$E281,$G$2:G280)</f>
        <v>7</v>
      </c>
      <c r="V281" s="48">
        <f t="shared" si="70"/>
        <v>0.77276005770155476</v>
      </c>
      <c r="W281" s="48">
        <f>SUMIF('1. Data'!D:D,$E281,'1. Data'!E:E)</f>
        <v>217</v>
      </c>
      <c r="X281" s="48">
        <f>SUMIF($E$2:E280,E281,$F$2:F280)</f>
        <v>14</v>
      </c>
      <c r="Y281" s="48">
        <f t="shared" si="71"/>
        <v>0.95486190249259262</v>
      </c>
      <c r="Z281" s="92">
        <f>AVERAGE('1. Data'!E:E,$F$2:F280)</f>
        <v>1.5811751601225286</v>
      </c>
      <c r="AA281" s="92">
        <f>IF(ISERROR(AVERAGE('1. Data'!F:F,$G$2:G280)),0,AVERAGE('1. Data'!F:F,$G$2:G280))</f>
        <v>1.2263993316624895</v>
      </c>
      <c r="AB281" s="48">
        <f t="shared" si="72"/>
        <v>0.95486190249259273</v>
      </c>
      <c r="AC281" s="48">
        <f t="shared" si="73"/>
        <v>1.2209608911684564</v>
      </c>
      <c r="AD281" s="48">
        <f t="shared" si="63"/>
        <v>0.3848652898204914</v>
      </c>
      <c r="AE281" s="48">
        <f t="shared" si="74"/>
        <v>0.36749320284135745</v>
      </c>
      <c r="AF281" s="48">
        <f t="shared" si="74"/>
        <v>0.17545262940909742</v>
      </c>
      <c r="AG281" s="48">
        <f t="shared" si="74"/>
        <v>5.5844343838299546E-2</v>
      </c>
      <c r="AH281" s="48">
        <f t="shared" si="74"/>
        <v>1.3330909100222296E-2</v>
      </c>
      <c r="AI281" s="48">
        <f t="shared" si="74"/>
        <v>2.5458354450788169E-3</v>
      </c>
      <c r="AJ281" s="48">
        <f t="shared" si="74"/>
        <v>4.0515354608683905E-4</v>
      </c>
      <c r="AK281" s="48">
        <f t="shared" si="74"/>
        <v>5.5266526545442876E-5</v>
      </c>
      <c r="AL281" s="48">
        <f t="shared" si="74"/>
        <v>6.5964875851673454E-6</v>
      </c>
      <c r="AM281" s="48">
        <f t="shared" si="74"/>
        <v>6.9985940948240749E-7</v>
      </c>
      <c r="AN281" s="48">
        <f t="shared" si="74"/>
        <v>6.6826908721571344E-8</v>
      </c>
      <c r="AO281" s="48">
        <f t="shared" si="61"/>
        <v>0.29494661911506465</v>
      </c>
      <c r="AP281" s="48">
        <f t="shared" si="75"/>
        <v>0.3601182869218526</v>
      </c>
      <c r="AQ281" s="48">
        <f t="shared" si="75"/>
        <v>0.21984517226308159</v>
      </c>
      <c r="AR281" s="48">
        <f t="shared" si="75"/>
        <v>8.9474119148471629E-2</v>
      </c>
      <c r="AS281" s="48">
        <f t="shared" si="75"/>
        <v>2.7311100063007646E-2</v>
      </c>
      <c r="AT281" s="48">
        <f t="shared" si="75"/>
        <v>6.6691570143441433E-3</v>
      </c>
      <c r="AU281" s="48">
        <f t="shared" si="75"/>
        <v>1.3571299819293292E-3</v>
      </c>
      <c r="AV281" s="48">
        <f t="shared" si="75"/>
        <v>2.3671466173826684E-4</v>
      </c>
      <c r="AW281" s="48">
        <f t="shared" si="75"/>
        <v>3.6127418043574199E-5</v>
      </c>
      <c r="AX281" s="48">
        <f t="shared" si="75"/>
        <v>4.9011293922330851E-6</v>
      </c>
      <c r="AY281" s="48">
        <f t="shared" si="75"/>
        <v>5.984087310472822E-7</v>
      </c>
    </row>
    <row r="282" spans="1:51">
      <c r="A282" s="48">
        <v>281</v>
      </c>
      <c r="B282" s="48">
        <f t="shared" si="69"/>
        <v>29</v>
      </c>
      <c r="C282" s="93">
        <v>44675</v>
      </c>
      <c r="D282" t="s">
        <v>21</v>
      </c>
      <c r="E282" t="s">
        <v>23</v>
      </c>
      <c r="F282" s="48">
        <f>HLOOKUP(MAX($AD282:$AN282),$AD282:$AN$310,$B282,FALSE)</f>
        <v>1</v>
      </c>
      <c r="G282" s="48">
        <f>HLOOKUP(MAX($AN282:$AY282),$AN282:$AY$310,$B282,FALSE)</f>
        <v>1</v>
      </c>
      <c r="H282" s="48">
        <f t="shared" si="65"/>
        <v>1</v>
      </c>
      <c r="I282" s="48">
        <f t="shared" si="66"/>
        <v>1</v>
      </c>
      <c r="J282" s="48">
        <f>COUNTIF('1. Data'!C:C,$D282)</f>
        <v>150</v>
      </c>
      <c r="K282" s="48">
        <f>COUNTIF($D$2:D281,$D281)</f>
        <v>16</v>
      </c>
      <c r="L282" s="48">
        <f>SUMIF('1. Data'!C:C,D282,'1. Data'!E:E)</f>
        <v>192</v>
      </c>
      <c r="M282" s="48">
        <f>SUMIF($D$2:D281,$D282,$F$2:F281)</f>
        <v>11</v>
      </c>
      <c r="N282" s="48">
        <f t="shared" si="67"/>
        <v>0.77362213913774169</v>
      </c>
      <c r="O282" s="48">
        <f>SUMIF('1. Data'!C:C,$D282,'1. Data'!F:F)</f>
        <v>200</v>
      </c>
      <c r="P282" s="48">
        <f>SUMIF($D$2:D281,$D282,$G$2:G281)</f>
        <v>12</v>
      </c>
      <c r="Q282" s="48">
        <f t="shared" si="68"/>
        <v>1.0414014742283548</v>
      </c>
      <c r="R282" s="48">
        <f>COUNTIF('1. Data'!D:D,$E282)</f>
        <v>170</v>
      </c>
      <c r="S282" s="48">
        <f>COUNTIF($E$2:E281,$E281)</f>
        <v>16</v>
      </c>
      <c r="T282" s="48">
        <f>SUMIF('1. Data'!D:D,E282,'1. Data'!F:F)</f>
        <v>224</v>
      </c>
      <c r="U282" s="48">
        <f>SUMIF($E$2:E281,$E282,$G$2:G281)</f>
        <v>13</v>
      </c>
      <c r="V282" s="48">
        <f t="shared" si="70"/>
        <v>1.0390245688550401</v>
      </c>
      <c r="W282" s="48">
        <f>SUMIF('1. Data'!D:D,$E282,'1. Data'!E:E)</f>
        <v>316</v>
      </c>
      <c r="X282" s="48">
        <f>SUMIF($E$2:E281,E282,$F$2:F281)</f>
        <v>16</v>
      </c>
      <c r="Y282" s="48">
        <f t="shared" si="71"/>
        <v>1.129187545213179</v>
      </c>
      <c r="Z282" s="92">
        <f>AVERAGE('1. Data'!E:E,$F$2:F281)</f>
        <v>1.5807349665924275</v>
      </c>
      <c r="AA282" s="92">
        <f>IF(ISERROR(AVERAGE('1. Data'!F:F,$G$2:G281)),0,AVERAGE('1. Data'!F:F,$G$2:G281))</f>
        <v>1.2263363028953229</v>
      </c>
      <c r="AB282" s="48">
        <f t="shared" si="72"/>
        <v>1.3808739257727431</v>
      </c>
      <c r="AC282" s="48">
        <f t="shared" si="73"/>
        <v>1.3269470397425811</v>
      </c>
      <c r="AD282" s="48">
        <f t="shared" si="63"/>
        <v>0.25135878812147699</v>
      </c>
      <c r="AE282" s="48">
        <f t="shared" si="74"/>
        <v>0.34709479653078307</v>
      </c>
      <c r="AF282" s="48">
        <f t="shared" si="74"/>
        <v>0.239647077150377</v>
      </c>
      <c r="AG282" s="48">
        <f t="shared" si="74"/>
        <v>0.11030746674153491</v>
      </c>
      <c r="AH282" s="48">
        <f t="shared" si="74"/>
        <v>3.8080176160357387E-2</v>
      </c>
      <c r="AI282" s="48">
        <f t="shared" si="74"/>
        <v>1.0516784469734067E-2</v>
      </c>
      <c r="AJ282" s="48">
        <f t="shared" si="74"/>
        <v>2.4203922428712495E-3</v>
      </c>
      <c r="AK282" s="48">
        <f t="shared" si="74"/>
        <v>4.7746521976050309E-4</v>
      </c>
      <c r="AL282" s="48">
        <f t="shared" si="74"/>
        <v>8.2414909053828795E-5</v>
      </c>
      <c r="AM282" s="48">
        <f t="shared" si="74"/>
        <v>1.2644955445262669E-5</v>
      </c>
      <c r="AN282" s="48">
        <f t="shared" si="74"/>
        <v>1.7461089266921306E-6</v>
      </c>
      <c r="AO282" s="48">
        <f t="shared" si="61"/>
        <v>0.26528593366174752</v>
      </c>
      <c r="AP282" s="48">
        <f t="shared" si="75"/>
        <v>0.35202038435780258</v>
      </c>
      <c r="AQ282" s="48">
        <f t="shared" si="75"/>
        <v>0.23355620347631589</v>
      </c>
      <c r="AR282" s="48">
        <f t="shared" si="75"/>
        <v>0.10330557093880442</v>
      </c>
      <c r="AS282" s="48">
        <f t="shared" si="75"/>
        <v>3.4270255386540938E-2</v>
      </c>
      <c r="AT282" s="48">
        <f t="shared" si="75"/>
        <v>9.0949627872785477E-3</v>
      </c>
      <c r="AU282" s="48">
        <f t="shared" si="75"/>
        <v>2.0114223245246993E-3</v>
      </c>
      <c r="AV282" s="48">
        <f t="shared" si="75"/>
        <v>3.8129298560002752E-4</v>
      </c>
      <c r="AW282" s="48">
        <f t="shared" si="75"/>
        <v>6.3244449814570851E-5</v>
      </c>
      <c r="AX282" s="48">
        <f t="shared" si="75"/>
        <v>9.3246706068436856E-6</v>
      </c>
      <c r="AY282" s="48">
        <f t="shared" si="75"/>
        <v>1.2373344058325912E-6</v>
      </c>
    </row>
    <row r="283" spans="1:51">
      <c r="A283" s="48">
        <v>282</v>
      </c>
      <c r="B283" s="48">
        <f t="shared" si="69"/>
        <v>28</v>
      </c>
      <c r="C283" s="93">
        <v>44680</v>
      </c>
      <c r="D283" t="s">
        <v>42</v>
      </c>
      <c r="E283" t="s">
        <v>30</v>
      </c>
      <c r="F283" s="48">
        <f>HLOOKUP(MAX($AD283:$AN283),$AD283:$AN$310,$B283,FALSE)</f>
        <v>0</v>
      </c>
      <c r="G283" s="48">
        <f>HLOOKUP(MAX($AN283:$AY283),$AN283:$AY$310,$B283,FALSE)</f>
        <v>0</v>
      </c>
      <c r="H283" s="48">
        <f t="shared" si="65"/>
        <v>1</v>
      </c>
      <c r="I283" s="48">
        <f t="shared" si="66"/>
        <v>1</v>
      </c>
      <c r="J283" s="48">
        <f>COUNTIF('1. Data'!C:C,$D283)</f>
        <v>0</v>
      </c>
      <c r="K283" s="48">
        <f>COUNTIF($D$2:D282,$D282)</f>
        <v>16</v>
      </c>
      <c r="L283" s="48">
        <f>SUMIF('1. Data'!C:C,D283,'1. Data'!E:E)</f>
        <v>0</v>
      </c>
      <c r="M283" s="48">
        <f>SUMIF($D$2:D282,$D283,$F$2:F282)</f>
        <v>0</v>
      </c>
      <c r="N283" s="48">
        <f t="shared" si="67"/>
        <v>0</v>
      </c>
      <c r="O283" s="48">
        <f>SUMIF('1. Data'!C:C,$D283,'1. Data'!F:F)</f>
        <v>0</v>
      </c>
      <c r="P283" s="48">
        <f>SUMIF($D$2:D282,$D283,$G$2:G282)</f>
        <v>0</v>
      </c>
      <c r="Q283" s="48">
        <f t="shared" si="68"/>
        <v>0</v>
      </c>
      <c r="R283" s="48">
        <f>COUNTIF('1. Data'!D:D,$E283)</f>
        <v>17</v>
      </c>
      <c r="S283" s="48">
        <f>COUNTIF($E$2:E282,$E282)</f>
        <v>16</v>
      </c>
      <c r="T283" s="48">
        <f>SUMIF('1. Data'!D:D,E283,'1. Data'!F:F)</f>
        <v>16</v>
      </c>
      <c r="U283" s="48">
        <f>SUMIF($E$2:E282,$E283,$G$2:G282)</f>
        <v>0</v>
      </c>
      <c r="V283" s="48">
        <f t="shared" si="70"/>
        <v>0.39538370541548024</v>
      </c>
      <c r="W283" s="48">
        <f>SUMIF('1. Data'!D:D,$E283,'1. Data'!E:E)</f>
        <v>24</v>
      </c>
      <c r="X283" s="48">
        <f>SUMIF($E$2:E282,E283,$F$2:F282)</f>
        <v>13</v>
      </c>
      <c r="Y283" s="48">
        <f t="shared" si="71"/>
        <v>0.70937051444182975</v>
      </c>
      <c r="Z283" s="92">
        <f>AVERAGE('1. Data'!E:E,$F$2:F282)</f>
        <v>1.5805733370442527</v>
      </c>
      <c r="AA283" s="92">
        <f>IF(ISERROR(AVERAGE('1. Data'!F:F,$G$2:G282)),0,AVERAGE('1. Data'!F:F,$G$2:G282))</f>
        <v>1.2262733092123574</v>
      </c>
      <c r="AB283" s="48">
        <f t="shared" si="72"/>
        <v>0</v>
      </c>
      <c r="AC283" s="48">
        <f t="shared" si="73"/>
        <v>0</v>
      </c>
      <c r="AD283" s="48">
        <f t="shared" si="63"/>
        <v>1</v>
      </c>
      <c r="AE283" s="48">
        <f t="shared" si="74"/>
        <v>0</v>
      </c>
      <c r="AF283" s="48">
        <f t="shared" si="74"/>
        <v>0</v>
      </c>
      <c r="AG283" s="48">
        <f t="shared" si="74"/>
        <v>0</v>
      </c>
      <c r="AH283" s="48">
        <f t="shared" si="74"/>
        <v>0</v>
      </c>
      <c r="AI283" s="48">
        <f t="shared" si="74"/>
        <v>0</v>
      </c>
      <c r="AJ283" s="48">
        <f t="shared" si="74"/>
        <v>0</v>
      </c>
      <c r="AK283" s="48">
        <f t="shared" si="74"/>
        <v>0</v>
      </c>
      <c r="AL283" s="48">
        <f t="shared" si="74"/>
        <v>0</v>
      </c>
      <c r="AM283" s="48">
        <f t="shared" si="74"/>
        <v>0</v>
      </c>
      <c r="AN283" s="48">
        <f t="shared" si="74"/>
        <v>0</v>
      </c>
      <c r="AO283" s="48">
        <f t="shared" si="61"/>
        <v>1</v>
      </c>
      <c r="AP283" s="48">
        <f t="shared" si="75"/>
        <v>0</v>
      </c>
      <c r="AQ283" s="48">
        <f t="shared" si="75"/>
        <v>0</v>
      </c>
      <c r="AR283" s="48">
        <f t="shared" si="75"/>
        <v>0</v>
      </c>
      <c r="AS283" s="48">
        <f t="shared" si="75"/>
        <v>0</v>
      </c>
      <c r="AT283" s="48">
        <f t="shared" si="75"/>
        <v>0</v>
      </c>
      <c r="AU283" s="48">
        <f t="shared" si="75"/>
        <v>0</v>
      </c>
      <c r="AV283" s="48">
        <f t="shared" si="75"/>
        <v>0</v>
      </c>
      <c r="AW283" s="48">
        <f t="shared" si="75"/>
        <v>0</v>
      </c>
      <c r="AX283" s="48">
        <f t="shared" si="75"/>
        <v>0</v>
      </c>
      <c r="AY283" s="48">
        <f t="shared" si="75"/>
        <v>0</v>
      </c>
    </row>
    <row r="284" spans="1:51">
      <c r="A284" s="48">
        <v>283</v>
      </c>
      <c r="B284" s="48">
        <f t="shared" si="69"/>
        <v>27</v>
      </c>
      <c r="C284" s="93">
        <v>44681</v>
      </c>
      <c r="D284" t="s">
        <v>13</v>
      </c>
      <c r="E284" t="s">
        <v>15</v>
      </c>
      <c r="F284" s="48">
        <f>HLOOKUP(MAX($AD284:$AN284),$AD284:$AN$310,$B284,FALSE)</f>
        <v>1</v>
      </c>
      <c r="G284" s="48">
        <f>HLOOKUP(MAX($AN284:$AY284),$AN284:$AY$310,$B284,FALSE)</f>
        <v>0</v>
      </c>
      <c r="H284" s="48">
        <f t="shared" si="65"/>
        <v>3</v>
      </c>
      <c r="I284" s="48">
        <f t="shared" si="66"/>
        <v>0</v>
      </c>
      <c r="J284" s="48">
        <f>COUNTIF('1. Data'!C:C,$D284)</f>
        <v>176</v>
      </c>
      <c r="K284" s="48">
        <f>COUNTIF($D$2:D283,$D283)</f>
        <v>16</v>
      </c>
      <c r="L284" s="48">
        <f>SUMIF('1. Data'!C:C,D284,'1. Data'!E:E)</f>
        <v>403</v>
      </c>
      <c r="M284" s="48">
        <f>SUMIF($D$2:D283,$D284,$F$2:F283)</f>
        <v>23</v>
      </c>
      <c r="N284" s="48">
        <f t="shared" si="67"/>
        <v>1.4041534601162178</v>
      </c>
      <c r="O284" s="48">
        <f>SUMIF('1. Data'!C:C,$D284,'1. Data'!F:F)</f>
        <v>163</v>
      </c>
      <c r="P284" s="48">
        <f>SUMIF($D$2:D283,$D284,$G$2:G283)</f>
        <v>4</v>
      </c>
      <c r="Q284" s="48">
        <f t="shared" si="68"/>
        <v>0.7094941556967771</v>
      </c>
      <c r="R284" s="48">
        <f>COUNTIF('1. Data'!D:D,$E284)</f>
        <v>34</v>
      </c>
      <c r="S284" s="48">
        <f>COUNTIF($E$2:E283,$E283)</f>
        <v>16</v>
      </c>
      <c r="T284" s="48">
        <f>SUMIF('1. Data'!D:D,E284,'1. Data'!F:F)</f>
        <v>31</v>
      </c>
      <c r="U284" s="48">
        <f>SUMIF($E$2:E283,$E284,$G$2:G283)</f>
        <v>1</v>
      </c>
      <c r="V284" s="48">
        <f t="shared" si="70"/>
        <v>0.522051747616886</v>
      </c>
      <c r="W284" s="48">
        <f>SUMIF('1. Data'!D:D,$E284,'1. Data'!E:E)</f>
        <v>56</v>
      </c>
      <c r="X284" s="48">
        <f>SUMIF($E$2:E283,E284,$F$2:F283)</f>
        <v>14</v>
      </c>
      <c r="Y284" s="48">
        <f t="shared" si="71"/>
        <v>0.88600105652403593</v>
      </c>
      <c r="Z284" s="92">
        <f>AVERAGE('1. Data'!E:E,$F$2:F283)</f>
        <v>1.5801335559265441</v>
      </c>
      <c r="AA284" s="92">
        <f>IF(ISERROR(AVERAGE('1. Data'!F:F,$G$2:G283)),0,AVERAGE('1. Data'!F:F,$G$2:G283))</f>
        <v>1.2259321090706734</v>
      </c>
      <c r="AB284" s="48">
        <f t="shared" si="72"/>
        <v>1.9658148441627048</v>
      </c>
      <c r="AC284" s="48">
        <f t="shared" si="73"/>
        <v>0.45407625964593729</v>
      </c>
      <c r="AD284" s="48">
        <f t="shared" si="63"/>
        <v>0.14004172792682493</v>
      </c>
      <c r="AE284" s="48">
        <f t="shared" si="74"/>
        <v>0.27529610756074724</v>
      </c>
      <c r="AF284" s="48">
        <f t="shared" si="74"/>
        <v>0.27059058739156489</v>
      </c>
      <c r="AG284" s="48">
        <f t="shared" si="74"/>
        <v>0.17731033112834796</v>
      </c>
      <c r="AH284" s="48">
        <f t="shared" si="74"/>
        <v>8.713982023887773E-2</v>
      </c>
      <c r="AI284" s="48">
        <f t="shared" si="74"/>
        <v>3.4260150428651069E-2</v>
      </c>
      <c r="AJ284" s="48">
        <f t="shared" si="74"/>
        <v>1.1224852045981585E-2</v>
      </c>
      <c r="AK284" s="48">
        <f t="shared" si="74"/>
        <v>3.1522829679315311E-3</v>
      </c>
      <c r="AL284" s="48">
        <f t="shared" si="74"/>
        <v>7.7460058142013477E-4</v>
      </c>
      <c r="AM284" s="48">
        <f t="shared" si="74"/>
        <v>1.6919125791697365E-4</v>
      </c>
      <c r="AN284" s="48">
        <f t="shared" si="74"/>
        <v>3.325986863157469E-5</v>
      </c>
      <c r="AO284" s="48">
        <f t="shared" si="61"/>
        <v>0.6350343039081755</v>
      </c>
      <c r="AP284" s="48">
        <f t="shared" si="75"/>
        <v>0.28835400146548573</v>
      </c>
      <c r="AQ284" s="48">
        <f t="shared" si="75"/>
        <v>6.5467353219693422E-2</v>
      </c>
      <c r="AR284" s="48">
        <f t="shared" si="75"/>
        <v>9.909056959639265E-3</v>
      </c>
      <c r="AS284" s="48">
        <f t="shared" si="75"/>
        <v>1.1248668802128852E-3</v>
      </c>
      <c r="AT284" s="48">
        <f t="shared" si="75"/>
        <v>1.0215506911333237E-4</v>
      </c>
      <c r="AU284" s="48">
        <f t="shared" si="75"/>
        <v>7.7310319478090199E-6</v>
      </c>
      <c r="AV284" s="48">
        <f t="shared" si="75"/>
        <v>5.0149686715205306E-7</v>
      </c>
      <c r="AW284" s="48">
        <f t="shared" si="75"/>
        <v>2.8464727707569865E-8</v>
      </c>
      <c r="AX284" s="48">
        <f t="shared" si="75"/>
        <v>1.4361285654770462E-9</v>
      </c>
      <c r="AY284" s="48">
        <f t="shared" si="75"/>
        <v>6.5211188738250219E-11</v>
      </c>
    </row>
    <row r="285" spans="1:51">
      <c r="A285" s="48">
        <v>284</v>
      </c>
      <c r="B285" s="48">
        <f t="shared" si="69"/>
        <v>26</v>
      </c>
      <c r="C285" s="93">
        <v>44681</v>
      </c>
      <c r="D285" t="s">
        <v>23</v>
      </c>
      <c r="E285" t="s">
        <v>10</v>
      </c>
      <c r="F285" s="48">
        <f>HLOOKUP(MAX($AD285:$AN285),$AD285:$AN$310,$B285,FALSE)</f>
        <v>1</v>
      </c>
      <c r="G285" s="48">
        <f>HLOOKUP(MAX($AN285:$AY285),$AN285:$AY$310,$B285,FALSE)</f>
        <v>1</v>
      </c>
      <c r="H285" s="48">
        <f t="shared" si="65"/>
        <v>1</v>
      </c>
      <c r="I285" s="48">
        <f t="shared" si="66"/>
        <v>1</v>
      </c>
      <c r="J285" s="48">
        <f>COUNTIF('1. Data'!C:C,$D285)</f>
        <v>169</v>
      </c>
      <c r="K285" s="48">
        <f>COUNTIF($D$2:D284,$D284)</f>
        <v>16</v>
      </c>
      <c r="L285" s="48">
        <f>SUMIF('1. Data'!C:C,D285,'1. Data'!E:E)</f>
        <v>260</v>
      </c>
      <c r="M285" s="48">
        <f>SUMIF($D$2:D284,$D285,$F$2:F284)</f>
        <v>13</v>
      </c>
      <c r="N285" s="48">
        <f t="shared" si="67"/>
        <v>0.93398838979824894</v>
      </c>
      <c r="O285" s="48">
        <f>SUMIF('1. Data'!C:C,$D285,'1. Data'!F:F)</f>
        <v>232</v>
      </c>
      <c r="P285" s="48">
        <f>SUMIF($D$2:D284,$D285,$G$2:G284)</f>
        <v>12</v>
      </c>
      <c r="Q285" s="48">
        <f t="shared" si="68"/>
        <v>1.0761492313920822</v>
      </c>
      <c r="R285" s="48">
        <f>COUNTIF('1. Data'!D:D,$E285)</f>
        <v>184</v>
      </c>
      <c r="S285" s="48">
        <f>COUNTIF($E$2:E284,$E284)</f>
        <v>16</v>
      </c>
      <c r="T285" s="48">
        <f>SUMIF('1. Data'!D:D,E285,'1. Data'!F:F)</f>
        <v>244</v>
      </c>
      <c r="U285" s="48">
        <f>SUMIF($E$2:E284,$E285,$G$2:G284)</f>
        <v>12</v>
      </c>
      <c r="V285" s="48">
        <f t="shared" si="70"/>
        <v>1.0443940081706764</v>
      </c>
      <c r="W285" s="48">
        <f>SUMIF('1. Data'!D:D,$E285,'1. Data'!E:E)</f>
        <v>282</v>
      </c>
      <c r="X285" s="48">
        <f>SUMIF($E$2:E284,E285,$F$2:F284)</f>
        <v>14</v>
      </c>
      <c r="Y285" s="48">
        <f t="shared" si="71"/>
        <v>0.93672535211267605</v>
      </c>
      <c r="Z285" s="92">
        <f>AVERAGE('1. Data'!E:E,$F$2:F284)</f>
        <v>1.5799721835883171</v>
      </c>
      <c r="AA285" s="92">
        <f>IF(ISERROR(AVERAGE('1. Data'!F:F,$G$2:G284)),0,AVERAGE('1. Data'!F:F,$G$2:G284))</f>
        <v>1.2255910987482614</v>
      </c>
      <c r="AB285" s="48">
        <f t="shared" si="72"/>
        <v>1.3823028169014084</v>
      </c>
      <c r="AC285" s="48">
        <f t="shared" si="73"/>
        <v>1.3774710161818653</v>
      </c>
      <c r="AD285" s="48">
        <f t="shared" si="63"/>
        <v>0.25099988026021369</v>
      </c>
      <c r="AE285" s="48">
        <f t="shared" si="74"/>
        <v>0.3469578415256096</v>
      </c>
      <c r="AF285" s="48">
        <f t="shared" si="74"/>
        <v>0.23980040084344134</v>
      </c>
      <c r="AG285" s="48">
        <f t="shared" si="74"/>
        <v>0.1104922565266586</v>
      </c>
      <c r="AH285" s="48">
        <f t="shared" si="74"/>
        <v>3.8183439360648316E-2</v>
      </c>
      <c r="AI285" s="48">
        <f t="shared" si="74"/>
        <v>1.0556215157441649E-2</v>
      </c>
      <c r="AJ285" s="48">
        <f t="shared" si="74"/>
        <v>2.4319809913248241E-3</v>
      </c>
      <c r="AK285" s="48">
        <f t="shared" si="74"/>
        <v>4.8024773927985559E-4</v>
      </c>
      <c r="AL285" s="48">
        <f t="shared" si="74"/>
        <v>8.298097535213457E-5</v>
      </c>
      <c r="AM285" s="48">
        <f t="shared" si="74"/>
        <v>1.2744981775386871E-5</v>
      </c>
      <c r="AN285" s="48">
        <f t="shared" si="74"/>
        <v>1.7617424209474378E-6</v>
      </c>
      <c r="AO285" s="48">
        <f t="shared" si="61"/>
        <v>0.25221559634598428</v>
      </c>
      <c r="AP285" s="48">
        <f t="shared" si="75"/>
        <v>0.34741967379561811</v>
      </c>
      <c r="AQ285" s="48">
        <f t="shared" si="75"/>
        <v>0.23928026555241119</v>
      </c>
      <c r="AR285" s="48">
        <f t="shared" si="75"/>
        <v>0.10986721018091541</v>
      </c>
      <c r="AS285" s="48">
        <f t="shared" si="75"/>
        <v>3.7834724413243037E-2</v>
      </c>
      <c r="AT285" s="48">
        <f t="shared" si="75"/>
        <v>1.0423247256894143E-2</v>
      </c>
      <c r="AU285" s="48">
        <f t="shared" si="75"/>
        <v>2.392953498478134E-3</v>
      </c>
      <c r="AV285" s="48">
        <f t="shared" si="75"/>
        <v>4.7088915531780381E-4</v>
      </c>
      <c r="AW285" s="48">
        <f t="shared" si="75"/>
        <v>8.1079520410579512E-5</v>
      </c>
      <c r="AX285" s="48">
        <f t="shared" si="75"/>
        <v>1.2409409930166591E-5</v>
      </c>
      <c r="AY285" s="48">
        <f t="shared" si="75"/>
        <v>1.7093602506723941E-6</v>
      </c>
    </row>
    <row r="286" spans="1:51">
      <c r="A286" s="48">
        <v>285</v>
      </c>
      <c r="B286" s="48">
        <f t="shared" si="69"/>
        <v>25</v>
      </c>
      <c r="C286" s="93">
        <v>44681</v>
      </c>
      <c r="D286" t="s">
        <v>25</v>
      </c>
      <c r="E286" t="s">
        <v>6</v>
      </c>
      <c r="F286" s="48">
        <f>HLOOKUP(MAX($AD286:$AN286),$AD286:$AN$310,$B286,FALSE)</f>
        <v>0</v>
      </c>
      <c r="G286" s="48">
        <f>HLOOKUP(MAX($AN286:$AY286),$AN286:$AY$310,$B286,FALSE)</f>
        <v>1</v>
      </c>
      <c r="H286" s="48">
        <f t="shared" si="65"/>
        <v>0</v>
      </c>
      <c r="I286" s="48">
        <f t="shared" si="66"/>
        <v>3</v>
      </c>
      <c r="J286" s="48">
        <f>COUNTIF('1. Data'!C:C,$D286)</f>
        <v>170</v>
      </c>
      <c r="K286" s="48">
        <f>COUNTIF($D$2:D285,$D285)</f>
        <v>16</v>
      </c>
      <c r="L286" s="48">
        <f>SUMIF('1. Data'!C:C,D286,'1. Data'!E:E)</f>
        <v>254</v>
      </c>
      <c r="M286" s="48">
        <f>SUMIF($D$2:D285,$D286,$F$2:F285)</f>
        <v>15</v>
      </c>
      <c r="N286" s="48">
        <f t="shared" si="67"/>
        <v>0.91544915801208715</v>
      </c>
      <c r="O286" s="48">
        <f>SUMIF('1. Data'!C:C,$D286,'1. Data'!F:F)</f>
        <v>198</v>
      </c>
      <c r="P286" s="48">
        <f>SUMIF($D$2:D285,$D286,$G$2:G285)</f>
        <v>9</v>
      </c>
      <c r="Q286" s="48">
        <f t="shared" si="68"/>
        <v>0.90810074880871328</v>
      </c>
      <c r="R286" s="48">
        <f>COUNTIF('1. Data'!D:D,$E286)</f>
        <v>181</v>
      </c>
      <c r="S286" s="48">
        <f>COUNTIF($E$2:E285,$E285)</f>
        <v>16</v>
      </c>
      <c r="T286" s="48">
        <f>SUMIF('1. Data'!D:D,E286,'1. Data'!F:F)</f>
        <v>374</v>
      </c>
      <c r="U286" s="48">
        <f>SUMIF($E$2:E285,$E286,$G$2:G285)</f>
        <v>24</v>
      </c>
      <c r="V286" s="48">
        <f t="shared" si="70"/>
        <v>1.648517183668345</v>
      </c>
      <c r="W286" s="48">
        <f>SUMIF('1. Data'!D:D,$E286,'1. Data'!E:E)</f>
        <v>158</v>
      </c>
      <c r="X286" s="48">
        <f>SUMIF($E$2:E285,E286,$F$2:F285)</f>
        <v>3</v>
      </c>
      <c r="Y286" s="48">
        <f t="shared" si="71"/>
        <v>0.51731437144207648</v>
      </c>
      <c r="Z286" s="92">
        <f>AVERAGE('1. Data'!E:E,$F$2:F285)</f>
        <v>1.5798109010011123</v>
      </c>
      <c r="AA286" s="92">
        <f>IF(ISERROR(AVERAGE('1. Data'!F:F,$G$2:G285)),0,AVERAGE('1. Data'!F:F,$G$2:G285))</f>
        <v>1.2255283648498332</v>
      </c>
      <c r="AB286" s="48">
        <f t="shared" si="72"/>
        <v>0.74815895654794939</v>
      </c>
      <c r="AC286" s="48">
        <f t="shared" si="73"/>
        <v>1.8346400915018677</v>
      </c>
      <c r="AD286" s="48">
        <f t="shared" si="63"/>
        <v>0.47323700111068084</v>
      </c>
      <c r="AE286" s="48">
        <f t="shared" si="74"/>
        <v>0.35405650095084773</v>
      </c>
      <c r="AF286" s="48">
        <f t="shared" si="74"/>
        <v>0.13244527115520213</v>
      </c>
      <c r="AG286" s="48">
        <f t="shared" si="74"/>
        <v>3.3030038622395418E-2</v>
      </c>
      <c r="AH286" s="48">
        <f t="shared" si="74"/>
        <v>6.177929807617456E-3</v>
      </c>
      <c r="AI286" s="48">
        <f t="shared" si="74"/>
        <v>9.2441470369871034E-4</v>
      </c>
      <c r="AJ286" s="48">
        <f t="shared" si="74"/>
        <v>1.1526819002280143E-4</v>
      </c>
      <c r="AK286" s="48">
        <f t="shared" si="74"/>
        <v>1.2319846967232858E-5</v>
      </c>
      <c r="AL286" s="48">
        <f t="shared" si="74"/>
        <v>1.1521504814794149E-6</v>
      </c>
      <c r="AM286" s="48">
        <f t="shared" si="74"/>
        <v>9.5776855778873068E-8</v>
      </c>
      <c r="AN286" s="48">
        <f t="shared" si="74"/>
        <v>7.1656312480965046E-9</v>
      </c>
      <c r="AO286" s="48">
        <f t="shared" si="61"/>
        <v>0.15967095836275916</v>
      </c>
      <c r="AP286" s="48">
        <f t="shared" si="75"/>
        <v>0.29293874166084333</v>
      </c>
      <c r="AQ286" s="48">
        <f t="shared" si="75"/>
        <v>0.26871857990254583</v>
      </c>
      <c r="AR286" s="48">
        <f t="shared" si="75"/>
        <v>0.16433396000688624</v>
      </c>
      <c r="AS286" s="48">
        <f t="shared" si="75"/>
        <v>7.5373417855974525E-2</v>
      </c>
      <c r="AT286" s="48">
        <f t="shared" si="75"/>
        <v>2.7656618846418707E-2</v>
      </c>
      <c r="AU286" s="48">
        <f t="shared" si="75"/>
        <v>8.4566569551709821E-3</v>
      </c>
      <c r="AV286" s="48">
        <f t="shared" si="75"/>
        <v>2.2164174128621152E-3</v>
      </c>
      <c r="AW286" s="48">
        <f t="shared" si="75"/>
        <v>5.082910306424607E-4</v>
      </c>
      <c r="AX286" s="48">
        <f t="shared" si="75"/>
        <v>1.0361456699638452E-4</v>
      </c>
      <c r="AY286" s="48">
        <f t="shared" si="75"/>
        <v>1.9009543867517327E-5</v>
      </c>
    </row>
    <row r="287" spans="1:51">
      <c r="A287" s="48">
        <v>286</v>
      </c>
      <c r="B287" s="48">
        <f t="shared" si="69"/>
        <v>24</v>
      </c>
      <c r="C287" s="93">
        <v>44681</v>
      </c>
      <c r="D287" t="s">
        <v>28</v>
      </c>
      <c r="E287" t="s">
        <v>11</v>
      </c>
      <c r="F287" s="48">
        <f>HLOOKUP(MAX($AD287:$AN287),$AD287:$AN$310,$B287,FALSE)</f>
        <v>1</v>
      </c>
      <c r="G287" s="48">
        <f>HLOOKUP(MAX($AN287:$AY287),$AN287:$AY$310,$B287,FALSE)</f>
        <v>1</v>
      </c>
      <c r="H287" s="48">
        <f t="shared" si="65"/>
        <v>1</v>
      </c>
      <c r="I287" s="48">
        <f t="shared" si="66"/>
        <v>1</v>
      </c>
      <c r="J287" s="48">
        <f>COUNTIF('1. Data'!C:C,$D287)</f>
        <v>136</v>
      </c>
      <c r="K287" s="48">
        <f>COUNTIF($D$2:D286,$D286)</f>
        <v>17</v>
      </c>
      <c r="L287" s="48">
        <f>SUMIF('1. Data'!C:C,D287,'1. Data'!E:E)</f>
        <v>192</v>
      </c>
      <c r="M287" s="48">
        <f>SUMIF($D$2:D286,$D287,$F$2:F286)</f>
        <v>14</v>
      </c>
      <c r="N287" s="48">
        <f t="shared" si="67"/>
        <v>0.85249421014665328</v>
      </c>
      <c r="O287" s="48">
        <f>SUMIF('1. Data'!C:C,$D287,'1. Data'!F:F)</f>
        <v>193</v>
      </c>
      <c r="P287" s="48">
        <f>SUMIF($D$2:D286,$D287,$G$2:G286)</f>
        <v>14</v>
      </c>
      <c r="Q287" s="48">
        <f t="shared" si="68"/>
        <v>1.1040220988576919</v>
      </c>
      <c r="R287" s="48">
        <f>COUNTIF('1. Data'!D:D,$E287)</f>
        <v>167</v>
      </c>
      <c r="S287" s="48">
        <f>COUNTIF($E$2:E286,$E286)</f>
        <v>16</v>
      </c>
      <c r="T287" s="48">
        <f>SUMIF('1. Data'!D:D,E287,'1. Data'!F:F)</f>
        <v>179</v>
      </c>
      <c r="U287" s="48">
        <f>SUMIF($E$2:E286,$E287,$G$2:G286)</f>
        <v>8</v>
      </c>
      <c r="V287" s="48">
        <f t="shared" si="70"/>
        <v>0.83385275653803814</v>
      </c>
      <c r="W287" s="48">
        <f>SUMIF('1. Data'!D:D,$E287,'1. Data'!E:E)</f>
        <v>293</v>
      </c>
      <c r="X287" s="48">
        <f>SUMIF($E$2:E286,E287,$F$2:F286)</f>
        <v>15</v>
      </c>
      <c r="Y287" s="48">
        <f t="shared" si="71"/>
        <v>1.0656516833505993</v>
      </c>
      <c r="Z287" s="92">
        <f>AVERAGE('1. Data'!E:E,$F$2:F286)</f>
        <v>1.5793716986377537</v>
      </c>
      <c r="AA287" s="92">
        <f>IF(ISERROR(AVERAGE('1. Data'!F:F,$G$2:G286)),0,AVERAGE('1. Data'!F:F,$G$2:G286))</f>
        <v>1.2254656658326384</v>
      </c>
      <c r="AB287" s="48">
        <f t="shared" si="72"/>
        <v>1.4347989984981926</v>
      </c>
      <c r="AC287" s="48">
        <f t="shared" si="73"/>
        <v>1.1281537294338164</v>
      </c>
      <c r="AD287" s="48">
        <f t="shared" si="63"/>
        <v>0.23816323037090098</v>
      </c>
      <c r="AE287" s="48">
        <f t="shared" si="74"/>
        <v>0.34171636441526304</v>
      </c>
      <c r="AF287" s="48">
        <f t="shared" si="74"/>
        <v>0.24514714871673146</v>
      </c>
      <c r="AG287" s="48">
        <f t="shared" si="74"/>
        <v>0.11724562782115128</v>
      </c>
      <c r="AH287" s="48">
        <f t="shared" si="74"/>
        <v>4.2055977344019932E-2</v>
      </c>
      <c r="AI287" s="48">
        <f t="shared" si="74"/>
        <v>1.2068374834812495E-2</v>
      </c>
      <c r="AJ287" s="48">
        <f t="shared" si="74"/>
        <v>2.8859486877482929E-3</v>
      </c>
      <c r="AK287" s="48">
        <f t="shared" si="74"/>
        <v>5.9153661241405982E-4</v>
      </c>
      <c r="AL287" s="48">
        <f t="shared" si="74"/>
        <v>1.0609201738333841E-4</v>
      </c>
      <c r="AM287" s="48">
        <f t="shared" si="74"/>
        <v>1.6913413365585239E-5</v>
      </c>
      <c r="AN287" s="48">
        <f t="shared" si="74"/>
        <v>2.4267348558127522E-6</v>
      </c>
      <c r="AO287" s="48">
        <f t="shared" si="61"/>
        <v>0.32363021411862425</v>
      </c>
      <c r="AP287" s="48">
        <f t="shared" si="75"/>
        <v>0.36510463301539053</v>
      </c>
      <c r="AQ287" s="48">
        <f t="shared" si="75"/>
        <v>0.20594707668493886</v>
      </c>
      <c r="AR287" s="48">
        <f t="shared" si="75"/>
        <v>7.7446654209368651E-2</v>
      </c>
      <c r="AS287" s="48">
        <f t="shared" si="75"/>
        <v>2.1842932944617612E-2</v>
      </c>
      <c r="AT287" s="48">
        <f t="shared" si="75"/>
        <v>4.9284372526486207E-3</v>
      </c>
      <c r="AU287" s="48">
        <f t="shared" si="75"/>
        <v>9.2667247780934886E-4</v>
      </c>
      <c r="AV287" s="48">
        <f t="shared" si="75"/>
        <v>1.4934700168632752E-4</v>
      </c>
      <c r="AW287" s="48">
        <f t="shared" si="75"/>
        <v>2.1060797116523607E-5</v>
      </c>
      <c r="AX287" s="48">
        <f t="shared" si="75"/>
        <v>2.6399796457616735E-6</v>
      </c>
      <c r="AY287" s="48">
        <f t="shared" si="75"/>
        <v>2.9783028829954028E-7</v>
      </c>
    </row>
    <row r="288" spans="1:51">
      <c r="A288" s="48">
        <v>287</v>
      </c>
      <c r="B288" s="48">
        <f t="shared" si="69"/>
        <v>23</v>
      </c>
      <c r="C288" s="93">
        <v>44681</v>
      </c>
      <c r="D288" t="s">
        <v>18</v>
      </c>
      <c r="E288" t="s">
        <v>21</v>
      </c>
      <c r="F288" s="48">
        <f>HLOOKUP(MAX($AD288:$AN288),$AD288:$AN$310,$B288,FALSE)</f>
        <v>0</v>
      </c>
      <c r="G288" s="48">
        <f>HLOOKUP(MAX($AN288:$AY288),$AN288:$AY$310,$B288,FALSE)</f>
        <v>1</v>
      </c>
      <c r="H288" s="48">
        <f t="shared" si="65"/>
        <v>0</v>
      </c>
      <c r="I288" s="48">
        <f t="shared" si="66"/>
        <v>3</v>
      </c>
      <c r="J288" s="48">
        <f>COUNTIF('1. Data'!C:C,$D288)</f>
        <v>17</v>
      </c>
      <c r="K288" s="48">
        <f>COUNTIF($D$2:D287,$D287)</f>
        <v>17</v>
      </c>
      <c r="L288" s="48">
        <f>SUMIF('1. Data'!C:C,D288,'1. Data'!E:E)</f>
        <v>16</v>
      </c>
      <c r="M288" s="48">
        <f>SUMIF($D$2:D287,$D288,$F$2:F287)</f>
        <v>1</v>
      </c>
      <c r="N288" s="48">
        <f t="shared" si="67"/>
        <v>0.31661386835621264</v>
      </c>
      <c r="O288" s="48">
        <f>SUMIF('1. Data'!C:C,$D288,'1. Data'!F:F)</f>
        <v>26</v>
      </c>
      <c r="P288" s="48">
        <f>SUMIF($D$2:D287,$D288,$G$2:G287)</f>
        <v>11</v>
      </c>
      <c r="Q288" s="48">
        <f t="shared" si="68"/>
        <v>0.88806318626339154</v>
      </c>
      <c r="R288" s="48">
        <f>COUNTIF('1. Data'!D:D,$E288)</f>
        <v>149</v>
      </c>
      <c r="S288" s="48">
        <f>COUNTIF($E$2:E287,$E287)</f>
        <v>16</v>
      </c>
      <c r="T288" s="48">
        <f>SUMIF('1. Data'!D:D,E288,'1. Data'!F:F)</f>
        <v>176</v>
      </c>
      <c r="U288" s="48">
        <f>SUMIF($E$2:E287,$E288,$G$2:G287)</f>
        <v>12</v>
      </c>
      <c r="V288" s="48">
        <f t="shared" si="70"/>
        <v>0.92981161123597045</v>
      </c>
      <c r="W288" s="48">
        <f>SUMIF('1. Data'!D:D,$E288,'1. Data'!E:E)</f>
        <v>246</v>
      </c>
      <c r="X288" s="48">
        <f>SUMIF($E$2:E287,E288,$F$2:F287)</f>
        <v>14</v>
      </c>
      <c r="Y288" s="48">
        <f t="shared" si="71"/>
        <v>0.99781340330442758</v>
      </c>
      <c r="Z288" s="92">
        <f>AVERAGE('1. Data'!E:E,$F$2:F287)</f>
        <v>1.5792106725958865</v>
      </c>
      <c r="AA288" s="92">
        <f>IF(ISERROR(AVERAGE('1. Data'!F:F,$G$2:G287)),0,AVERAGE('1. Data'!F:F,$G$2:G287))</f>
        <v>1.2254030016675932</v>
      </c>
      <c r="AB288" s="48">
        <f t="shared" si="72"/>
        <v>0.49890670165221379</v>
      </c>
      <c r="AC288" s="48">
        <f t="shared" si="73"/>
        <v>1.0118538122273795</v>
      </c>
      <c r="AD288" s="48">
        <f t="shared" si="63"/>
        <v>0.60719414130635563</v>
      </c>
      <c r="AE288" s="48">
        <f t="shared" si="74"/>
        <v>0.30293322630170216</v>
      </c>
      <c r="AF288" s="48">
        <f t="shared" si="74"/>
        <v>7.5567708377522927E-2</v>
      </c>
      <c r="AG288" s="48">
        <f t="shared" si="74"/>
        <v>1.256707871268211E-2</v>
      </c>
      <c r="AH288" s="48">
        <f t="shared" si="74"/>
        <v>1.5674499474869954E-3</v>
      </c>
      <c r="AI288" s="48">
        <f t="shared" si="74"/>
        <v>1.564022566611346E-4</v>
      </c>
      <c r="AJ288" s="48">
        <f t="shared" si="74"/>
        <v>1.300502233362826E-5</v>
      </c>
      <c r="AK288" s="48">
        <f t="shared" si="74"/>
        <v>9.268989710548377E-7</v>
      </c>
      <c r="AL288" s="48">
        <f t="shared" si="74"/>
        <v>5.7804513551724771E-8</v>
      </c>
      <c r="AM288" s="48">
        <f t="shared" si="74"/>
        <v>3.2043399107446378E-9</v>
      </c>
      <c r="AN288" s="48">
        <f t="shared" si="74"/>
        <v>1.5986666558421553E-10</v>
      </c>
      <c r="AO288" s="48">
        <f t="shared" si="61"/>
        <v>0.36354441142827221</v>
      </c>
      <c r="AP288" s="48">
        <f t="shared" si="75"/>
        <v>0.3678537986176561</v>
      </c>
      <c r="AQ288" s="48">
        <f t="shared" si="75"/>
        <v>0.18610713423679903</v>
      </c>
      <c r="AR288" s="48">
        <f t="shared" si="75"/>
        <v>6.2771071086739252E-2</v>
      </c>
      <c r="AS288" s="48">
        <f t="shared" si="75"/>
        <v>1.5878786894178237E-2</v>
      </c>
      <c r="AT288" s="48">
        <f t="shared" si="75"/>
        <v>3.2134022104840809E-3</v>
      </c>
      <c r="AU288" s="48">
        <f t="shared" si="75"/>
        <v>5.4191554614970068E-4</v>
      </c>
      <c r="AV288" s="48">
        <f t="shared" si="75"/>
        <v>7.833418732526542E-5</v>
      </c>
      <c r="AW288" s="48">
        <f t="shared" si="75"/>
        <v>9.9078432591003968E-6</v>
      </c>
      <c r="AX288" s="48">
        <f t="shared" si="75"/>
        <v>1.1139209969635658E-6</v>
      </c>
      <c r="AY288" s="48">
        <f t="shared" si="75"/>
        <v>1.1271252072977061E-7</v>
      </c>
    </row>
    <row r="289" spans="1:51">
      <c r="A289" s="48">
        <v>288</v>
      </c>
      <c r="B289" s="48">
        <f t="shared" si="69"/>
        <v>22</v>
      </c>
      <c r="C289" s="93">
        <v>44681</v>
      </c>
      <c r="D289" t="s">
        <v>17</v>
      </c>
      <c r="E289" t="s">
        <v>26</v>
      </c>
      <c r="F289" s="48">
        <f>HLOOKUP(MAX($AD289:$AN289),$AD289:$AN$310,$B289,FALSE)</f>
        <v>1</v>
      </c>
      <c r="G289" s="48">
        <f>HLOOKUP(MAX($AN289:$AY289),$AN289:$AY$310,$B289,FALSE)</f>
        <v>0</v>
      </c>
      <c r="H289" s="48">
        <f t="shared" si="65"/>
        <v>3</v>
      </c>
      <c r="I289" s="48">
        <f t="shared" si="66"/>
        <v>0</v>
      </c>
      <c r="J289" s="48">
        <f>COUNTIF('1. Data'!C:C,$D289)</f>
        <v>186</v>
      </c>
      <c r="K289" s="48">
        <f>COUNTIF($D$2:D288,$D288)</f>
        <v>16</v>
      </c>
      <c r="L289" s="48">
        <f>SUMIF('1. Data'!C:C,D289,'1. Data'!E:E)</f>
        <v>321</v>
      </c>
      <c r="M289" s="48">
        <f>SUMIF($D$2:D288,$D289,$F$2:F288)</f>
        <v>13</v>
      </c>
      <c r="N289" s="48">
        <f t="shared" si="67"/>
        <v>1.0473111197075355</v>
      </c>
      <c r="O289" s="48">
        <f>SUMIF('1. Data'!C:C,$D289,'1. Data'!F:F)</f>
        <v>236</v>
      </c>
      <c r="P289" s="48">
        <f>SUMIF($D$2:D288,$D289,$G$2:G288)</f>
        <v>11</v>
      </c>
      <c r="Q289" s="48">
        <f t="shared" si="68"/>
        <v>0.99790417817291932</v>
      </c>
      <c r="R289" s="48">
        <f>COUNTIF('1. Data'!D:D,$E289)</f>
        <v>152</v>
      </c>
      <c r="S289" s="48">
        <f>COUNTIF($E$2:E288,$E288)</f>
        <v>16</v>
      </c>
      <c r="T289" s="48">
        <f>SUMIF('1. Data'!D:D,E289,'1. Data'!F:F)</f>
        <v>159</v>
      </c>
      <c r="U289" s="48">
        <f>SUMIF($E$2:E288,$E289,$G$2:G288)</f>
        <v>9</v>
      </c>
      <c r="V289" s="48">
        <f t="shared" si="70"/>
        <v>0.81609977324263039</v>
      </c>
      <c r="W289" s="48">
        <f>SUMIF('1. Data'!D:D,$E289,'1. Data'!E:E)</f>
        <v>285</v>
      </c>
      <c r="X289" s="48">
        <f>SUMIF($E$2:E288,E289,$F$2:F288)</f>
        <v>18</v>
      </c>
      <c r="Y289" s="48">
        <f t="shared" si="71"/>
        <v>1.1423888721275204</v>
      </c>
      <c r="Z289" s="92">
        <f>AVERAGE('1. Data'!E:E,$F$2:F288)</f>
        <v>1.5787718810780773</v>
      </c>
      <c r="AA289" s="92">
        <f>IF(ISERROR(AVERAGE('1. Data'!F:F,$G$2:G288)),0,AVERAGE('1. Data'!F:F,$G$2:G288))</f>
        <v>1.225340372325646</v>
      </c>
      <c r="AB289" s="48">
        <f t="shared" si="72"/>
        <v>1.888900412329662</v>
      </c>
      <c r="AC289" s="48">
        <f t="shared" si="73"/>
        <v>0.99790417817291932</v>
      </c>
      <c r="AD289" s="48">
        <f t="shared" si="63"/>
        <v>0.15123801689812394</v>
      </c>
      <c r="AE289" s="48">
        <f t="shared" si="74"/>
        <v>0.28567355247878667</v>
      </c>
      <c r="AF289" s="48">
        <f t="shared" si="74"/>
        <v>0.26980444553442978</v>
      </c>
      <c r="AG289" s="48">
        <f t="shared" si="74"/>
        <v>0.16987790947278678</v>
      </c>
      <c r="AH289" s="48">
        <f t="shared" si="74"/>
        <v>8.0220613312211961E-2</v>
      </c>
      <c r="AI289" s="48">
        <f t="shared" si="74"/>
        <v>3.0305749912555129E-2</v>
      </c>
      <c r="AJ289" s="48">
        <f t="shared" si="74"/>
        <v>9.5407572509641735E-3</v>
      </c>
      <c r="AK289" s="48">
        <f t="shared" si="74"/>
        <v>2.5745057578976365E-3</v>
      </c>
      <c r="AL289" s="48">
        <f t="shared" si="74"/>
        <v>6.0787312345474077E-4</v>
      </c>
      <c r="AM289" s="48">
        <f t="shared" si="74"/>
        <v>1.2757908817086422E-4</v>
      </c>
      <c r="AN289" s="48">
        <f t="shared" si="74"/>
        <v>2.4098419225058797E-5</v>
      </c>
      <c r="AO289" s="48">
        <f t="shared" si="61"/>
        <v>0.3686512594482636</v>
      </c>
      <c r="AP289" s="48">
        <f t="shared" si="75"/>
        <v>0.36787863209213112</v>
      </c>
      <c r="AQ289" s="48">
        <f t="shared" si="75"/>
        <v>0.1835538120126379</v>
      </c>
      <c r="AR289" s="48">
        <f t="shared" si="75"/>
        <v>6.1056371975659329E-2</v>
      </c>
      <c r="AS289" s="48">
        <f t="shared" si="75"/>
        <v>1.5232102174647594E-2</v>
      </c>
      <c r="AT289" s="48">
        <f t="shared" si="75"/>
        <v>3.0400356804875296E-3</v>
      </c>
      <c r="AU289" s="48">
        <f t="shared" si="75"/>
        <v>5.0561071789220974E-4</v>
      </c>
      <c r="AV289" s="48">
        <f t="shared" si="75"/>
        <v>7.2078721130520881E-5</v>
      </c>
      <c r="AW289" s="48">
        <f t="shared" si="75"/>
        <v>8.9909571216883987E-6</v>
      </c>
      <c r="AX289" s="48">
        <f t="shared" si="75"/>
        <v>9.9690151972293652E-7</v>
      </c>
      <c r="AY289" s="48">
        <f t="shared" si="75"/>
        <v>9.9481219175845035E-8</v>
      </c>
    </row>
    <row r="290" spans="1:51">
      <c r="A290" s="48">
        <v>289</v>
      </c>
      <c r="B290" s="48">
        <f t="shared" si="69"/>
        <v>21</v>
      </c>
      <c r="C290" s="93">
        <v>44683</v>
      </c>
      <c r="D290" t="s">
        <v>12</v>
      </c>
      <c r="E290" t="s">
        <v>20</v>
      </c>
      <c r="F290" s="48">
        <f>HLOOKUP(MAX($AD290:$AN290),$AD290:$AN$310,$B290,FALSE)</f>
        <v>1</v>
      </c>
      <c r="G290" s="48">
        <f>HLOOKUP(MAX($AN290:$AY290),$AN290:$AY$310,$B290,FALSE)</f>
        <v>0</v>
      </c>
      <c r="H290" s="48">
        <f t="shared" si="65"/>
        <v>3</v>
      </c>
      <c r="I290" s="48">
        <f t="shared" si="66"/>
        <v>0</v>
      </c>
      <c r="J290" s="48">
        <f>COUNTIF('1. Data'!C:C,$D290)</f>
        <v>186</v>
      </c>
      <c r="K290" s="48">
        <f>COUNTIF($D$2:D289,$D289)</f>
        <v>16</v>
      </c>
      <c r="L290" s="48">
        <f>SUMIF('1. Data'!C:C,D290,'1. Data'!E:E)</f>
        <v>358</v>
      </c>
      <c r="M290" s="48">
        <f>SUMIF($D$2:D289,$D290,$F$2:F289)</f>
        <v>16</v>
      </c>
      <c r="N290" s="48">
        <f t="shared" si="67"/>
        <v>1.1728570358355561</v>
      </c>
      <c r="O290" s="48">
        <f>SUMIF('1. Data'!C:C,$D290,'1. Data'!F:F)</f>
        <v>224</v>
      </c>
      <c r="P290" s="48">
        <f>SUMIF($D$2:D289,$D290,$G$2:G289)</f>
        <v>9</v>
      </c>
      <c r="Q290" s="48">
        <f t="shared" si="68"/>
        <v>0.94160436451808427</v>
      </c>
      <c r="R290" s="48">
        <f>COUNTIF('1. Data'!D:D,$E290)</f>
        <v>166</v>
      </c>
      <c r="S290" s="48">
        <f>COUNTIF($E$2:E289,$E289)</f>
        <v>16</v>
      </c>
      <c r="T290" s="48">
        <f>SUMIF('1. Data'!D:D,E290,'1. Data'!F:F)</f>
        <v>175</v>
      </c>
      <c r="U290" s="48">
        <f>SUMIF($E$2:E289,$E290,$G$2:G289)</f>
        <v>10</v>
      </c>
      <c r="V290" s="48">
        <f t="shared" si="70"/>
        <v>0.82978246243552356</v>
      </c>
      <c r="W290" s="48">
        <f>SUMIF('1. Data'!D:D,$E290,'1. Data'!E:E)</f>
        <v>274</v>
      </c>
      <c r="X290" s="48">
        <f>SUMIF($E$2:E289,E290,$F$2:F289)</f>
        <v>14</v>
      </c>
      <c r="Y290" s="48">
        <f t="shared" si="71"/>
        <v>1.002411278673816</v>
      </c>
      <c r="Z290" s="92">
        <f>AVERAGE('1. Data'!E:E,$F$2:F289)</f>
        <v>1.5786111111111112</v>
      </c>
      <c r="AA290" s="92">
        <f>IF(ISERROR(AVERAGE('1. Data'!F:F,$G$2:G289)),0,AVERAGE('1. Data'!F:F,$G$2:G289))</f>
        <v>1.2250000000000001</v>
      </c>
      <c r="AB290" s="48">
        <f t="shared" si="72"/>
        <v>1.8559495951683522</v>
      </c>
      <c r="AC290" s="48">
        <f t="shared" si="73"/>
        <v>0.9571253155815691</v>
      </c>
      <c r="AD290" s="48">
        <f t="shared" si="63"/>
        <v>0.15630444623342646</v>
      </c>
      <c r="AE290" s="48">
        <f t="shared" si="74"/>
        <v>0.29009317370994131</v>
      </c>
      <c r="AF290" s="48">
        <f t="shared" ref="AE290:AN309" si="76">_xlfn.POISSON.DIST(AF$1,$AB290,FALSE)</f>
        <v>0.26919915415403406</v>
      </c>
      <c r="AG290" s="48">
        <f t="shared" si="76"/>
        <v>0.16654002039061408</v>
      </c>
      <c r="AH290" s="48">
        <f t="shared" si="76"/>
        <v>7.7272470855822381E-2</v>
      </c>
      <c r="AI290" s="48">
        <f t="shared" si="76"/>
        <v>2.8682762200504374E-2</v>
      </c>
      <c r="AJ290" s="48">
        <f t="shared" si="76"/>
        <v>8.8722934823893661E-3</v>
      </c>
      <c r="AK290" s="48">
        <f t="shared" si="76"/>
        <v>2.3523613566936246E-3</v>
      </c>
      <c r="AL290" s="48">
        <f t="shared" si="76"/>
        <v>5.4573301345565007E-4</v>
      </c>
      <c r="AM290" s="48">
        <f t="shared" si="76"/>
        <v>1.1253921837700215E-4</v>
      </c>
      <c r="AN290" s="48">
        <f t="shared" si="76"/>
        <v>2.0886711678735976E-5</v>
      </c>
      <c r="AO290" s="48">
        <f t="shared" si="61"/>
        <v>0.38399516578256049</v>
      </c>
      <c r="AP290" s="48">
        <f t="shared" si="75"/>
        <v>0.36753149423143011</v>
      </c>
      <c r="AQ290" s="48">
        <f t="shared" si="75"/>
        <v>0.1758868487012116</v>
      </c>
      <c r="AR290" s="48">
        <f t="shared" si="75"/>
        <v>5.6115251856598283E-2</v>
      </c>
      <c r="AS290" s="48">
        <f t="shared" si="75"/>
        <v>1.3427332035546465E-2</v>
      </c>
      <c r="AT290" s="48">
        <f t="shared" si="75"/>
        <v>2.5703278823881854E-3</v>
      </c>
      <c r="AU290" s="48">
        <f t="shared" si="75"/>
        <v>4.100209809298162E-4</v>
      </c>
      <c r="AV290" s="48">
        <f t="shared" si="75"/>
        <v>5.606306582393078E-5</v>
      </c>
      <c r="AW290" s="48">
        <f t="shared" si="75"/>
        <v>6.7074224461499789E-6</v>
      </c>
      <c r="AX290" s="48">
        <f t="shared" si="75"/>
        <v>7.1331598061224512E-7</v>
      </c>
      <c r="AY290" s="48">
        <f t="shared" si="75"/>
        <v>6.8273278305287067E-8</v>
      </c>
    </row>
    <row r="291" spans="1:51">
      <c r="A291" s="48">
        <v>290</v>
      </c>
      <c r="B291" s="48">
        <f t="shared" si="69"/>
        <v>20</v>
      </c>
      <c r="C291" s="93">
        <v>44683</v>
      </c>
      <c r="D291" t="s">
        <v>22</v>
      </c>
      <c r="E291" t="s">
        <v>35</v>
      </c>
      <c r="F291" s="48">
        <f>HLOOKUP(MAX($AD291:$AN291),$AD291:$AN$310,$B291,FALSE)</f>
        <v>1</v>
      </c>
      <c r="G291" s="48">
        <f>HLOOKUP(MAX($AN291:$AY291),$AN291:$AY$310,$B291,FALSE)</f>
        <v>1</v>
      </c>
      <c r="H291" s="48">
        <f t="shared" si="65"/>
        <v>1</v>
      </c>
      <c r="I291" s="48">
        <f t="shared" si="66"/>
        <v>1</v>
      </c>
      <c r="J291" s="48">
        <f>COUNTIF('1. Data'!C:C,$D291)</f>
        <v>184</v>
      </c>
      <c r="K291" s="48">
        <f>COUNTIF($D$2:D290,$D290)</f>
        <v>16</v>
      </c>
      <c r="L291" s="48">
        <f>SUMIF('1. Data'!C:C,D291,'1. Data'!E:E)</f>
        <v>322</v>
      </c>
      <c r="M291" s="48">
        <f>SUMIF($D$2:D290,$D291,$F$2:F290)</f>
        <v>13</v>
      </c>
      <c r="N291" s="48">
        <f t="shared" si="67"/>
        <v>1.0611673117522871</v>
      </c>
      <c r="O291" s="48">
        <f>SUMIF('1. Data'!C:C,$D291,'1. Data'!F:F)</f>
        <v>214</v>
      </c>
      <c r="P291" s="48">
        <f>SUMIF($D$2:D290,$D291,$G$2:G290)</f>
        <v>6</v>
      </c>
      <c r="Q291" s="48">
        <f t="shared" si="68"/>
        <v>0.89820861678004549</v>
      </c>
      <c r="R291" s="48">
        <f>COUNTIF('1. Data'!D:D,$E291)</f>
        <v>48</v>
      </c>
      <c r="S291" s="48">
        <f>COUNTIF($E$2:E290,$E290)</f>
        <v>16</v>
      </c>
      <c r="T291" s="48">
        <f>SUMIF('1. Data'!D:D,E291,'1. Data'!F:F)</f>
        <v>79</v>
      </c>
      <c r="U291" s="48">
        <f>SUMIF($E$2:E290,$E291,$G$2:G290)</f>
        <v>14</v>
      </c>
      <c r="V291" s="48">
        <f t="shared" si="70"/>
        <v>1.1865539965986396</v>
      </c>
      <c r="W291" s="48">
        <f>SUMIF('1. Data'!D:D,$E291,'1. Data'!E:E)</f>
        <v>68</v>
      </c>
      <c r="X291" s="48">
        <f>SUMIF($E$2:E290,E291,$F$2:F290)</f>
        <v>11</v>
      </c>
      <c r="Y291" s="48">
        <f t="shared" si="71"/>
        <v>0.78201695548909211</v>
      </c>
      <c r="Z291" s="92">
        <f>AVERAGE('1. Data'!E:E,$F$2:F290)</f>
        <v>1.5784504304359901</v>
      </c>
      <c r="AA291" s="92">
        <f>IF(ISERROR(AVERAGE('1. Data'!F:F,$G$2:G290)),0,AVERAGE('1. Data'!F:F,$G$2:G290))</f>
        <v>1.2246598167175784</v>
      </c>
      <c r="AB291" s="48">
        <f t="shared" si="72"/>
        <v>1.3098784004442292</v>
      </c>
      <c r="AC291" s="48">
        <f t="shared" si="73"/>
        <v>1.3052093962585036</v>
      </c>
      <c r="AD291" s="48">
        <f t="shared" si="63"/>
        <v>0.26985286837860278</v>
      </c>
      <c r="AE291" s="48">
        <f t="shared" si="76"/>
        <v>0.35347444358705132</v>
      </c>
      <c r="AF291" s="48">
        <f t="shared" si="76"/>
        <v>0.23150426938186044</v>
      </c>
      <c r="AG291" s="48">
        <f t="shared" si="76"/>
        <v>0.10108081402464045</v>
      </c>
      <c r="AH291" s="48">
        <f t="shared" si="76"/>
        <v>3.3100893747549147E-2</v>
      </c>
      <c r="AI291" s="48">
        <f t="shared" si="76"/>
        <v>8.6716291510628117E-3</v>
      </c>
      <c r="AJ291" s="48">
        <f t="shared" si="76"/>
        <v>1.8931299536066207E-3</v>
      </c>
      <c r="AK291" s="48">
        <f t="shared" si="76"/>
        <v>3.5425286220904239E-4</v>
      </c>
      <c r="AL291" s="48">
        <f t="shared" si="76"/>
        <v>5.8003521562896293E-5</v>
      </c>
      <c r="AM291" s="48">
        <f t="shared" si="76"/>
        <v>8.441951116104296E-6</v>
      </c>
      <c r="AN291" s="48">
        <f t="shared" si="76"/>
        <v>1.1057929424591083E-6</v>
      </c>
      <c r="AO291" s="48">
        <f t="shared" si="61"/>
        <v>0.27111575847596048</v>
      </c>
      <c r="AP291" s="48">
        <f t="shared" si="75"/>
        <v>0.35386283543657465</v>
      </c>
      <c r="AQ291" s="48">
        <f t="shared" si="75"/>
        <v>0.23093254889924697</v>
      </c>
      <c r="AR291" s="48">
        <f t="shared" si="75"/>
        <v>0.10047177757507446</v>
      </c>
      <c r="AS291" s="48">
        <f t="shared" si="75"/>
        <v>3.2784177037445413E-2</v>
      </c>
      <c r="AT291" s="48">
        <f t="shared" si="75"/>
        <v>8.5580431835751997E-3</v>
      </c>
      <c r="AU291" s="48">
        <f t="shared" si="75"/>
        <v>1.8616730627980639E-3</v>
      </c>
      <c r="AV291" s="48">
        <f t="shared" si="75"/>
        <v>3.4712473918934036E-4</v>
      </c>
      <c r="AW291" s="48">
        <f t="shared" si="75"/>
        <v>5.6633808907963661E-5</v>
      </c>
      <c r="AX291" s="48">
        <f t="shared" si="75"/>
        <v>8.2132199480647264E-6</v>
      </c>
      <c r="AY291" s="48">
        <f t="shared" si="75"/>
        <v>1.0719971849751884E-6</v>
      </c>
    </row>
    <row r="292" spans="1:51">
      <c r="A292" s="48">
        <v>291</v>
      </c>
      <c r="B292" s="48">
        <f t="shared" si="69"/>
        <v>19</v>
      </c>
      <c r="C292" s="93">
        <v>44687</v>
      </c>
      <c r="D292" t="s">
        <v>15</v>
      </c>
      <c r="E292" t="s">
        <v>18</v>
      </c>
      <c r="F292" s="48">
        <f>HLOOKUP(MAX($AD292:$AN292),$AD292:$AN$310,$B292,FALSE)</f>
        <v>0</v>
      </c>
      <c r="G292" s="48">
        <f>HLOOKUP(MAX($AN292:$AY292),$AN292:$AY$310,$B292,FALSE)</f>
        <v>0</v>
      </c>
      <c r="H292" s="48">
        <f t="shared" si="65"/>
        <v>1</v>
      </c>
      <c r="I292" s="48">
        <f t="shared" si="66"/>
        <v>1</v>
      </c>
      <c r="J292" s="48">
        <f>COUNTIF('1. Data'!C:C,$D292)</f>
        <v>34</v>
      </c>
      <c r="K292" s="48">
        <f>COUNTIF($D$2:D291,$D291)</f>
        <v>16</v>
      </c>
      <c r="L292" s="48">
        <f>SUMIF('1. Data'!C:C,D292,'1. Data'!E:E)</f>
        <v>41</v>
      </c>
      <c r="M292" s="48">
        <f>SUMIF($D$2:D291,$D292,$F$2:F291)</f>
        <v>9</v>
      </c>
      <c r="N292" s="48">
        <f t="shared" si="67"/>
        <v>0.63359718557607747</v>
      </c>
      <c r="O292" s="48">
        <f>SUMIF('1. Data'!C:C,$D292,'1. Data'!F:F)</f>
        <v>63</v>
      </c>
      <c r="P292" s="48">
        <f>SUMIF($D$2:D291,$D292,$G$2:G291)</f>
        <v>17</v>
      </c>
      <c r="Q292" s="48">
        <f t="shared" si="68"/>
        <v>1.3065518023124008</v>
      </c>
      <c r="R292" s="48">
        <f>COUNTIF('1. Data'!D:D,$E292)</f>
        <v>17</v>
      </c>
      <c r="S292" s="48">
        <f>COUNTIF($E$2:E291,$E291)</f>
        <v>16</v>
      </c>
      <c r="T292" s="48">
        <f>SUMIF('1. Data'!D:D,E292,'1. Data'!F:F)</f>
        <v>13</v>
      </c>
      <c r="U292" s="48">
        <f>SUMIF($E$2:E291,$E292,$G$2:G291)</f>
        <v>1</v>
      </c>
      <c r="V292" s="48">
        <f t="shared" si="70"/>
        <v>0.34643419000707598</v>
      </c>
      <c r="W292" s="48">
        <f>SUMIF('1. Data'!D:D,$E292,'1. Data'!E:E)</f>
        <v>30</v>
      </c>
      <c r="X292" s="48">
        <f>SUMIF($E$2:E291,E292,$F$2:F291)</f>
        <v>14</v>
      </c>
      <c r="Y292" s="48">
        <f t="shared" si="71"/>
        <v>0.84479624743476989</v>
      </c>
      <c r="Z292" s="92">
        <f>AVERAGE('1. Data'!E:E,$F$2:F291)</f>
        <v>1.5782898389783453</v>
      </c>
      <c r="AA292" s="92">
        <f>IF(ISERROR(AVERAGE('1. Data'!F:F,$G$2:G291)),0,AVERAGE('1. Data'!F:F,$G$2:G291))</f>
        <v>1.2245974458634092</v>
      </c>
      <c r="AB292" s="48">
        <f t="shared" si="72"/>
        <v>0.84479624743476989</v>
      </c>
      <c r="AC292" s="48">
        <f t="shared" si="73"/>
        <v>0.55429470401132153</v>
      </c>
      <c r="AD292" s="48">
        <f t="shared" si="63"/>
        <v>0.42964489054155369</v>
      </c>
      <c r="AE292" s="48">
        <f t="shared" si="76"/>
        <v>0.36296239125902702</v>
      </c>
      <c r="AF292" s="48">
        <f t="shared" si="76"/>
        <v>0.15331463304778836</v>
      </c>
      <c r="AG292" s="48">
        <f t="shared" si="76"/>
        <v>4.3173208891870131E-2</v>
      </c>
      <c r="AH292" s="48">
        <f t="shared" si="76"/>
        <v>9.1181412153923287E-3</v>
      </c>
      <c r="AI292" s="48">
        <f t="shared" si="76"/>
        <v>1.5405942964687508E-3</v>
      </c>
      <c r="AJ292" s="48">
        <f t="shared" si="76"/>
        <v>2.169147134127016E-4</v>
      </c>
      <c r="AK292" s="48">
        <f t="shared" si="76"/>
        <v>2.6178390843491309E-5</v>
      </c>
      <c r="AL292" s="48">
        <f t="shared" si="76"/>
        <v>2.764425793557764E-6</v>
      </c>
      <c r="AM292" s="48">
        <f t="shared" si="76"/>
        <v>2.5948628185660967E-7</v>
      </c>
      <c r="AN292" s="48">
        <f t="shared" si="76"/>
        <v>2.1921303717326467E-8</v>
      </c>
      <c r="AO292" s="48">
        <f t="shared" si="61"/>
        <v>0.5744772948769945</v>
      </c>
      <c r="AP292" s="48">
        <f t="shared" si="75"/>
        <v>0.31842972212506832</v>
      </c>
      <c r="AQ292" s="48">
        <f t="shared" si="75"/>
        <v>8.8251954286861056E-2</v>
      </c>
      <c r="AR292" s="48">
        <f t="shared" si="75"/>
        <v>1.6305863626618775E-2</v>
      </c>
      <c r="AS292" s="48">
        <f t="shared" si="75"/>
        <v>2.2595634631414068E-3</v>
      </c>
      <c r="AT292" s="48">
        <f t="shared" si="75"/>
        <v>2.5049281219935253E-4</v>
      </c>
      <c r="AU292" s="48">
        <f t="shared" si="75"/>
        <v>2.3141139865833939E-5</v>
      </c>
      <c r="AV292" s="48">
        <f t="shared" si="75"/>
        <v>1.832430181773863E-6</v>
      </c>
      <c r="AW292" s="48">
        <f t="shared" si="75"/>
        <v>1.2696329315346892E-7</v>
      </c>
      <c r="AX292" s="48">
        <f t="shared" si="75"/>
        <v>7.8194534443116396E-9</v>
      </c>
      <c r="AY292" s="48">
        <f t="shared" si="75"/>
        <v>4.3342816324450242E-10</v>
      </c>
    </row>
    <row r="293" spans="1:51">
      <c r="A293" s="48">
        <v>292</v>
      </c>
      <c r="B293" s="48">
        <f t="shared" si="69"/>
        <v>18</v>
      </c>
      <c r="C293" s="93">
        <v>44688</v>
      </c>
      <c r="D293" t="s">
        <v>26</v>
      </c>
      <c r="E293" t="s">
        <v>42</v>
      </c>
      <c r="F293" s="48">
        <f>HLOOKUP(MAX($AD293:$AN293),$AD293:$AN$310,$B293,FALSE)</f>
        <v>0</v>
      </c>
      <c r="G293" s="48">
        <f>HLOOKUP(MAX($AN293:$AY293),$AN293:$AY$310,$B293,FALSE)</f>
        <v>0</v>
      </c>
      <c r="H293" s="48">
        <f t="shared" si="65"/>
        <v>1</v>
      </c>
      <c r="I293" s="48">
        <f t="shared" si="66"/>
        <v>1</v>
      </c>
      <c r="J293" s="48">
        <f>COUNTIF('1. Data'!C:C,$D293)</f>
        <v>152</v>
      </c>
      <c r="K293" s="48">
        <f>COUNTIF($D$2:D292,$D292)</f>
        <v>17</v>
      </c>
      <c r="L293" s="48">
        <f>SUMIF('1. Data'!C:C,D293,'1. Data'!E:E)</f>
        <v>205</v>
      </c>
      <c r="M293" s="48">
        <f>SUMIF($D$2:D292,$D293,$F$2:F292)</f>
        <v>15</v>
      </c>
      <c r="N293" s="48">
        <f t="shared" si="67"/>
        <v>0.82503005417557884</v>
      </c>
      <c r="O293" s="48">
        <f>SUMIF('1. Data'!C:C,$D293,'1. Data'!F:F)</f>
        <v>205</v>
      </c>
      <c r="P293" s="48">
        <f>SUMIF($D$2:D292,$D293,$G$2:G292)</f>
        <v>14</v>
      </c>
      <c r="Q293" s="48">
        <f t="shared" si="68"/>
        <v>1.0584847724690425</v>
      </c>
      <c r="R293" s="48">
        <f>COUNTIF('1. Data'!D:D,$E293)</f>
        <v>0</v>
      </c>
      <c r="S293" s="48">
        <f>COUNTIF($E$2:E292,$E292)</f>
        <v>17</v>
      </c>
      <c r="T293" s="48">
        <f>SUMIF('1. Data'!D:D,E293,'1. Data'!F:F)</f>
        <v>0</v>
      </c>
      <c r="U293" s="48">
        <f>SUMIF($E$2:E292,$E293,$G$2:G292)</f>
        <v>0</v>
      </c>
      <c r="V293" s="48">
        <f t="shared" si="70"/>
        <v>0</v>
      </c>
      <c r="W293" s="48">
        <f>SUMIF('1. Data'!D:D,$E293,'1. Data'!E:E)</f>
        <v>0</v>
      </c>
      <c r="X293" s="48">
        <f>SUMIF($E$2:E292,E293,$F$2:F292)</f>
        <v>0</v>
      </c>
      <c r="Y293" s="48">
        <f t="shared" si="71"/>
        <v>0</v>
      </c>
      <c r="Z293" s="92">
        <f>AVERAGE('1. Data'!E:E,$F$2:F292)</f>
        <v>1.5778517901748543</v>
      </c>
      <c r="AA293" s="92">
        <f>IF(ISERROR(AVERAGE('1. Data'!F:F,$G$2:G292)),0,AVERAGE('1. Data'!F:F,$G$2:G292))</f>
        <v>1.2242575631418262</v>
      </c>
      <c r="AB293" s="48">
        <f t="shared" si="72"/>
        <v>0</v>
      </c>
      <c r="AC293" s="48">
        <f t="shared" si="73"/>
        <v>0</v>
      </c>
      <c r="AD293" s="48">
        <f t="shared" si="63"/>
        <v>1</v>
      </c>
      <c r="AE293" s="48">
        <f t="shared" si="76"/>
        <v>0</v>
      </c>
      <c r="AF293" s="48">
        <f t="shared" si="76"/>
        <v>0</v>
      </c>
      <c r="AG293" s="48">
        <f t="shared" si="76"/>
        <v>0</v>
      </c>
      <c r="AH293" s="48">
        <f t="shared" si="76"/>
        <v>0</v>
      </c>
      <c r="AI293" s="48">
        <f t="shared" si="76"/>
        <v>0</v>
      </c>
      <c r="AJ293" s="48">
        <f t="shared" si="76"/>
        <v>0</v>
      </c>
      <c r="AK293" s="48">
        <f t="shared" si="76"/>
        <v>0</v>
      </c>
      <c r="AL293" s="48">
        <f t="shared" si="76"/>
        <v>0</v>
      </c>
      <c r="AM293" s="48">
        <f t="shared" si="76"/>
        <v>0</v>
      </c>
      <c r="AN293" s="48">
        <f t="shared" si="76"/>
        <v>0</v>
      </c>
      <c r="AO293" s="48">
        <f t="shared" si="61"/>
        <v>1</v>
      </c>
      <c r="AP293" s="48">
        <f t="shared" si="75"/>
        <v>0</v>
      </c>
      <c r="AQ293" s="48">
        <f t="shared" si="75"/>
        <v>0</v>
      </c>
      <c r="AR293" s="48">
        <f t="shared" si="75"/>
        <v>0</v>
      </c>
      <c r="AS293" s="48">
        <f t="shared" si="75"/>
        <v>0</v>
      </c>
      <c r="AT293" s="48">
        <f t="shared" si="75"/>
        <v>0</v>
      </c>
      <c r="AU293" s="48">
        <f t="shared" si="75"/>
        <v>0</v>
      </c>
      <c r="AV293" s="48">
        <f t="shared" si="75"/>
        <v>0</v>
      </c>
      <c r="AW293" s="48">
        <f t="shared" si="75"/>
        <v>0</v>
      </c>
      <c r="AX293" s="48">
        <f t="shared" si="75"/>
        <v>0</v>
      </c>
      <c r="AY293" s="48">
        <f t="shared" si="75"/>
        <v>0</v>
      </c>
    </row>
    <row r="294" spans="1:51">
      <c r="A294" s="48">
        <v>293</v>
      </c>
      <c r="B294" s="48">
        <f t="shared" si="69"/>
        <v>17</v>
      </c>
      <c r="C294" s="93">
        <v>44688</v>
      </c>
      <c r="D294" t="s">
        <v>17</v>
      </c>
      <c r="E294" t="s">
        <v>12</v>
      </c>
      <c r="F294" s="48">
        <f>HLOOKUP(MAX($AD294:$AN294),$AD294:$AN$310,$B294,FALSE)</f>
        <v>1</v>
      </c>
      <c r="G294" s="48">
        <f>HLOOKUP(MAX($AN294:$AY294),$AN294:$AY$310,$B294,FALSE)</f>
        <v>1</v>
      </c>
      <c r="H294" s="48">
        <f t="shared" si="65"/>
        <v>1</v>
      </c>
      <c r="I294" s="48">
        <f t="shared" si="66"/>
        <v>1</v>
      </c>
      <c r="J294" s="48">
        <f>COUNTIF('1. Data'!C:C,$D294)</f>
        <v>186</v>
      </c>
      <c r="K294" s="48">
        <f>COUNTIF($D$2:D293,$D293)</f>
        <v>17</v>
      </c>
      <c r="L294" s="48">
        <f>SUMIF('1. Data'!C:C,D294,'1. Data'!E:E)</f>
        <v>321</v>
      </c>
      <c r="M294" s="48">
        <f>SUMIF($D$2:D293,$D294,$F$2:F293)</f>
        <v>14</v>
      </c>
      <c r="N294" s="48">
        <f t="shared" si="67"/>
        <v>1.0461719762056401</v>
      </c>
      <c r="O294" s="48">
        <f>SUMIF('1. Data'!C:C,$D294,'1. Data'!F:F)</f>
        <v>236</v>
      </c>
      <c r="P294" s="48">
        <f>SUMIF($D$2:D293,$D294,$G$2:G293)</f>
        <v>11</v>
      </c>
      <c r="Q294" s="48">
        <f t="shared" si="68"/>
        <v>0.99414249865707427</v>
      </c>
      <c r="R294" s="48">
        <f>COUNTIF('1. Data'!D:D,$E294)</f>
        <v>184</v>
      </c>
      <c r="S294" s="48">
        <f>COUNTIF($E$2:E293,$E293)</f>
        <v>17</v>
      </c>
      <c r="T294" s="48">
        <f>SUMIF('1. Data'!D:D,E294,'1. Data'!F:F)</f>
        <v>300</v>
      </c>
      <c r="U294" s="48">
        <f>SUMIF($E$2:E293,$E294,$G$2:G293)</f>
        <v>16</v>
      </c>
      <c r="V294" s="48">
        <f t="shared" si="70"/>
        <v>1.2845137269896267</v>
      </c>
      <c r="W294" s="48">
        <f>SUMIF('1. Data'!D:D,$E294,'1. Data'!E:E)</f>
        <v>245</v>
      </c>
      <c r="X294" s="48">
        <f>SUMIF($E$2:E293,E294,$F$2:F293)</f>
        <v>12</v>
      </c>
      <c r="Y294" s="48">
        <f t="shared" si="71"/>
        <v>0.81057159234609721</v>
      </c>
      <c r="Z294" s="92">
        <f>AVERAGE('1. Data'!E:E,$F$2:F293)</f>
        <v>1.5774139844617092</v>
      </c>
      <c r="AA294" s="92">
        <f>IF(ISERROR(AVERAGE('1. Data'!F:F,$G$2:G293)),0,AVERAGE('1. Data'!F:F,$G$2:G293))</f>
        <v>1.2239178690344061</v>
      </c>
      <c r="AB294" s="48">
        <f t="shared" si="72"/>
        <v>1.337642775546515</v>
      </c>
      <c r="AC294" s="48">
        <f t="shared" si="73"/>
        <v>1.5629304954011711</v>
      </c>
      <c r="AD294" s="48">
        <f t="shared" si="63"/>
        <v>0.26246362563894737</v>
      </c>
      <c r="AE294" s="48">
        <f t="shared" si="76"/>
        <v>0.35108257267968301</v>
      </c>
      <c r="AF294" s="48">
        <f t="shared" si="76"/>
        <v>0.23481153348263117</v>
      </c>
      <c r="AG294" s="48">
        <f t="shared" si="76"/>
        <v>0.10469798379268008</v>
      </c>
      <c r="AH294" s="48">
        <f t="shared" si="76"/>
        <v>3.501212540864114E-2</v>
      </c>
      <c r="AI294" s="48">
        <f t="shared" si="76"/>
        <v>9.3667433218794834E-3</v>
      </c>
      <c r="AJ294" s="48">
        <f t="shared" si="76"/>
        <v>2.0882260891517748E-3</v>
      </c>
      <c r="AK294" s="48">
        <f t="shared" si="76"/>
        <v>3.9904293455166029E-4</v>
      </c>
      <c r="AL294" s="48">
        <f t="shared" si="76"/>
        <v>6.6722112316988747E-5</v>
      </c>
      <c r="AM294" s="48">
        <f t="shared" si="76"/>
        <v>9.9167057233358722E-6</v>
      </c>
      <c r="AN294" s="48">
        <f t="shared" si="76"/>
        <v>1.3265009768041041E-6</v>
      </c>
      <c r="AO294" s="48">
        <f t="shared" si="61"/>
        <v>0.20952116983335967</v>
      </c>
      <c r="AP294" s="48">
        <f t="shared" si="75"/>
        <v>0.32746702576468573</v>
      </c>
      <c r="AQ294" s="48">
        <f t="shared" si="75"/>
        <v>0.25590410040297423</v>
      </c>
      <c r="AR294" s="48">
        <f t="shared" si="75"/>
        <v>0.13332010747267053</v>
      </c>
      <c r="AS294" s="48">
        <f t="shared" si="75"/>
        <v>5.2092515404799582E-2</v>
      </c>
      <c r="AT294" s="48">
        <f t="shared" si="75"/>
        <v>1.6283396181663305E-2</v>
      </c>
      <c r="AU294" s="48">
        <f t="shared" si="75"/>
        <v>4.2416360768367566E-3</v>
      </c>
      <c r="AV294" s="48">
        <f t="shared" si="75"/>
        <v>9.4705462498313731E-4</v>
      </c>
      <c r="AW294" s="48">
        <f t="shared" si="75"/>
        <v>1.8502256927460821E-4</v>
      </c>
      <c r="AX294" s="48">
        <f t="shared" ref="AP294:AY309" si="77">_xlfn.POISSON.DIST(AX$1,$AC294,FALSE)</f>
        <v>3.2130823984084488E-5</v>
      </c>
      <c r="AY294" s="48">
        <f t="shared" si="77"/>
        <v>5.0218244647093077E-6</v>
      </c>
    </row>
    <row r="295" spans="1:51">
      <c r="A295" s="48">
        <v>294</v>
      </c>
      <c r="B295" s="48">
        <f t="shared" si="69"/>
        <v>16</v>
      </c>
      <c r="C295" s="93">
        <v>44688</v>
      </c>
      <c r="D295" t="s">
        <v>11</v>
      </c>
      <c r="E295" t="s">
        <v>10</v>
      </c>
      <c r="F295" s="48">
        <f>HLOOKUP(MAX($AD295:$AN295),$AD295:$AN$310,$B295,FALSE)</f>
        <v>1</v>
      </c>
      <c r="G295" s="48">
        <f>HLOOKUP(MAX($AN295:$AY295),$AN295:$AY$310,$B295,FALSE)</f>
        <v>1</v>
      </c>
      <c r="H295" s="48">
        <f t="shared" si="65"/>
        <v>1</v>
      </c>
      <c r="I295" s="48">
        <f t="shared" si="66"/>
        <v>1</v>
      </c>
      <c r="J295" s="48">
        <f>COUNTIF('1. Data'!C:C,$D295)</f>
        <v>167</v>
      </c>
      <c r="K295" s="48">
        <f>COUNTIF($D$2:D294,$D294)</f>
        <v>17</v>
      </c>
      <c r="L295" s="48">
        <f>SUMIF('1. Data'!C:C,D295,'1. Data'!E:E)</f>
        <v>200</v>
      </c>
      <c r="M295" s="48">
        <f>SUMIF($D$2:D294,$D295,$F$2:F294)</f>
        <v>9</v>
      </c>
      <c r="N295" s="48">
        <f t="shared" si="67"/>
        <v>0.72015648656501863</v>
      </c>
      <c r="O295" s="48">
        <f>SUMIF('1. Data'!C:C,$D295,'1. Data'!F:F)</f>
        <v>226</v>
      </c>
      <c r="P295" s="48">
        <f>SUMIF($D$2:D294,$D295,$G$2:G294)</f>
        <v>13</v>
      </c>
      <c r="Q295" s="48">
        <f t="shared" si="68"/>
        <v>1.061328540738697</v>
      </c>
      <c r="R295" s="48">
        <f>COUNTIF('1. Data'!D:D,$E295)</f>
        <v>184</v>
      </c>
      <c r="S295" s="48">
        <f>COUNTIF($E$2:E294,$E294)</f>
        <v>17</v>
      </c>
      <c r="T295" s="48">
        <f>SUMIF('1. Data'!D:D,E295,'1. Data'!F:F)</f>
        <v>244</v>
      </c>
      <c r="U295" s="48">
        <f>SUMIF($E$2:E294,$E295,$G$2:G294)</f>
        <v>13</v>
      </c>
      <c r="V295" s="48">
        <f t="shared" si="70"/>
        <v>1.044736652187837</v>
      </c>
      <c r="W295" s="48">
        <f>SUMIF('1. Data'!D:D,$E295,'1. Data'!E:E)</f>
        <v>282</v>
      </c>
      <c r="X295" s="48">
        <f>SUMIF($E$2:E294,E295,$F$2:F294)</f>
        <v>15</v>
      </c>
      <c r="Y295" s="48">
        <f t="shared" si="71"/>
        <v>0.9368257201505662</v>
      </c>
      <c r="Z295" s="92">
        <f>AVERAGE('1. Data'!E:E,$F$2:F294)</f>
        <v>1.577253814147018</v>
      </c>
      <c r="AA295" s="92">
        <f>IF(ISERROR(AVERAGE('1. Data'!F:F,$G$2:G294)),0,AVERAGE('1. Data'!F:F,$G$2:G294))</f>
        <v>1.2238557558945908</v>
      </c>
      <c r="AB295" s="48">
        <f t="shared" si="72"/>
        <v>1.0641118234318931</v>
      </c>
      <c r="AC295" s="48">
        <f t="shared" si="73"/>
        <v>1.3570220645265929</v>
      </c>
      <c r="AD295" s="48">
        <f t="shared" si="63"/>
        <v>0.34503416998105924</v>
      </c>
      <c r="AE295" s="48">
        <f t="shared" si="76"/>
        <v>0.36715493976485469</v>
      </c>
      <c r="AF295" s="48">
        <f t="shared" si="76"/>
        <v>0.1953469562176032</v>
      </c>
      <c r="AG295" s="48">
        <f t="shared" si="76"/>
        <v>6.9290335260861327E-2</v>
      </c>
      <c r="AH295" s="48">
        <f t="shared" si="76"/>
        <v>1.8433166250160584E-2</v>
      </c>
      <c r="AI295" s="48">
        <f t="shared" si="76"/>
        <v>3.922990030016324E-3</v>
      </c>
      <c r="AJ295" s="48">
        <f t="shared" si="76"/>
        <v>6.9575001235763431E-4</v>
      </c>
      <c r="AK295" s="48">
        <f t="shared" si="76"/>
        <v>1.0576511632894936E-4</v>
      </c>
      <c r="AL295" s="48">
        <f t="shared" si="76"/>
        <v>1.4068238849035522E-5</v>
      </c>
      <c r="AM295" s="48">
        <f t="shared" si="76"/>
        <v>1.6633532549025116E-6</v>
      </c>
      <c r="AN295" s="48">
        <f t="shared" si="76"/>
        <v>1.7699938650856843E-7</v>
      </c>
      <c r="AO295" s="48">
        <f t="shared" si="61"/>
        <v>0.25742623536307363</v>
      </c>
      <c r="AP295" s="48">
        <f t="shared" si="77"/>
        <v>0.34933308137570673</v>
      </c>
      <c r="AQ295" s="48">
        <f t="shared" si="77"/>
        <v>0.237026349647949</v>
      </c>
      <c r="AR295" s="48">
        <f t="shared" si="77"/>
        <v>0.10721666211548729</v>
      </c>
      <c r="AS295" s="48">
        <f t="shared" si="77"/>
        <v>3.6373844043902176E-2</v>
      </c>
      <c r="AT295" s="48">
        <f t="shared" si="77"/>
        <v>9.8720217878448847E-3</v>
      </c>
      <c r="AU295" s="48">
        <f t="shared" si="77"/>
        <v>2.2327585645987966E-3</v>
      </c>
      <c r="AV295" s="48">
        <f t="shared" si="77"/>
        <v>4.328432338458984E-4</v>
      </c>
      <c r="AW295" s="48">
        <f t="shared" si="77"/>
        <v>7.3422227351241108E-5</v>
      </c>
      <c r="AX295" s="48">
        <f t="shared" si="77"/>
        <v>1.1070620282480214E-5</v>
      </c>
      <c r="AY295" s="48">
        <f t="shared" si="77"/>
        <v>1.5023075991321286E-6</v>
      </c>
    </row>
    <row r="296" spans="1:51">
      <c r="A296" s="48">
        <v>295</v>
      </c>
      <c r="B296" s="48">
        <f t="shared" si="69"/>
        <v>15</v>
      </c>
      <c r="C296" s="93">
        <v>44688</v>
      </c>
      <c r="D296" t="s">
        <v>30</v>
      </c>
      <c r="E296" t="s">
        <v>13</v>
      </c>
      <c r="F296" s="48">
        <f>HLOOKUP(MAX($AD296:$AN296),$AD296:$AN$310,$B296,FALSE)</f>
        <v>0</v>
      </c>
      <c r="G296" s="48">
        <f>HLOOKUP(MAX($AN296:$AY296),$AN296:$AY$310,$B296,FALSE)</f>
        <v>2</v>
      </c>
      <c r="H296" s="48">
        <f t="shared" si="65"/>
        <v>0</v>
      </c>
      <c r="I296" s="48">
        <f t="shared" si="66"/>
        <v>3</v>
      </c>
      <c r="J296" s="48">
        <f>COUNTIF('1. Data'!C:C,$D296)</f>
        <v>17</v>
      </c>
      <c r="K296" s="48">
        <f>COUNTIF($D$2:D295,$D295)</f>
        <v>17</v>
      </c>
      <c r="L296" s="48">
        <f>SUMIF('1. Data'!C:C,D296,'1. Data'!E:E)</f>
        <v>10</v>
      </c>
      <c r="M296" s="48">
        <f>SUMIF($D$2:D295,$D296,$F$2:F295)</f>
        <v>0</v>
      </c>
      <c r="N296" s="48">
        <f t="shared" si="67"/>
        <v>0.18649344738774709</v>
      </c>
      <c r="O296" s="48">
        <f>SUMIF('1. Data'!C:C,$D296,'1. Data'!F:F)</f>
        <v>36</v>
      </c>
      <c r="P296" s="48">
        <f>SUMIF($D$2:D295,$D296,$G$2:G295)</f>
        <v>21</v>
      </c>
      <c r="Q296" s="48">
        <f t="shared" si="68"/>
        <v>1.3698964289998801</v>
      </c>
      <c r="R296" s="48">
        <f>COUNTIF('1. Data'!D:D,$E296)</f>
        <v>178</v>
      </c>
      <c r="S296" s="48">
        <f>COUNTIF($E$2:E295,$E295)</f>
        <v>17</v>
      </c>
      <c r="T296" s="48">
        <f>SUMIF('1. Data'!D:D,E296,'1. Data'!F:F)</f>
        <v>322</v>
      </c>
      <c r="U296" s="48">
        <f>SUMIF($E$2:E295,$E296,$G$2:G295)</f>
        <v>16</v>
      </c>
      <c r="V296" s="48">
        <f t="shared" si="70"/>
        <v>1.4163607523226831</v>
      </c>
      <c r="W296" s="48">
        <f>SUMIF('1. Data'!D:D,$E296,'1. Data'!E:E)</f>
        <v>232</v>
      </c>
      <c r="X296" s="48">
        <f>SUMIF($E$2:E295,E296,$F$2:F295)</f>
        <v>13</v>
      </c>
      <c r="Y296" s="48">
        <f t="shared" si="71"/>
        <v>0.79666175217432478</v>
      </c>
      <c r="Z296" s="92">
        <f>AVERAGE('1. Data'!E:E,$F$2:F295)</f>
        <v>1.5770937326677759</v>
      </c>
      <c r="AA296" s="92">
        <f>IF(ISERROR(AVERAGE('1. Data'!F:F,$G$2:G295)),0,AVERAGE('1. Data'!F:F,$G$2:G295))</f>
        <v>1.2237936772046589</v>
      </c>
      <c r="AB296" s="48">
        <f t="shared" si="72"/>
        <v>0.234312280051272</v>
      </c>
      <c r="AC296" s="48">
        <f t="shared" si="73"/>
        <v>2.3744871435997923</v>
      </c>
      <c r="AD296" s="48">
        <f t="shared" si="63"/>
        <v>0.79111472796946436</v>
      </c>
      <c r="AE296" s="48">
        <f t="shared" si="76"/>
        <v>0.18536789569266698</v>
      </c>
      <c r="AF296" s="48">
        <f t="shared" si="76"/>
        <v>2.1716987144027582E-2</v>
      </c>
      <c r="AG296" s="48">
        <f t="shared" si="76"/>
        <v>1.6961855911870884E-3</v>
      </c>
      <c r="AH296" s="48">
        <f t="shared" si="76"/>
        <v>9.9359278315290324E-5</v>
      </c>
      <c r="AI296" s="48">
        <f t="shared" si="76"/>
        <v>4.6562198092609172E-6</v>
      </c>
      <c r="AJ296" s="48">
        <f t="shared" si="76"/>
        <v>1.818349133213041E-7</v>
      </c>
      <c r="AK296" s="48">
        <f t="shared" si="76"/>
        <v>6.0865933047486044E-9</v>
      </c>
      <c r="AL296" s="48">
        <f t="shared" si="76"/>
        <v>1.7827044437255578E-10</v>
      </c>
      <c r="AM296" s="48">
        <f t="shared" si="76"/>
        <v>4.6412171429652266E-12</v>
      </c>
      <c r="AN296" s="48">
        <f t="shared" si="76"/>
        <v>1.0874941709812312E-13</v>
      </c>
      <c r="AO296" s="48">
        <f t="shared" ref="AO296:AO309" si="78">_xlfn.POISSON.DIST(AO$1,$AC296,FALSE)</f>
        <v>9.306220452127259E-2</v>
      </c>
      <c r="AP296" s="48">
        <f t="shared" si="77"/>
        <v>0.22097500819081625</v>
      </c>
      <c r="AQ296" s="48">
        <f t="shared" si="77"/>
        <v>0.26235115800297604</v>
      </c>
      <c r="AR296" s="48">
        <f t="shared" si="77"/>
        <v>0.20764981726219478</v>
      </c>
      <c r="AS296" s="48">
        <f t="shared" si="77"/>
        <v>0.1232654553649819</v>
      </c>
      <c r="AT296" s="48">
        <f t="shared" si="77"/>
        <v>5.8538447802824689E-2</v>
      </c>
      <c r="AU296" s="48">
        <f t="shared" si="77"/>
        <v>2.3166465285682458E-2</v>
      </c>
      <c r="AV296" s="48">
        <f t="shared" si="77"/>
        <v>7.8583534262148518E-3</v>
      </c>
      <c r="AW296" s="48">
        <f t="shared" si="77"/>
        <v>2.332444897551317E-3</v>
      </c>
      <c r="AX296" s="48">
        <f t="shared" si="77"/>
        <v>6.1537338026561523E-4</v>
      </c>
      <c r="AY296" s="48">
        <f t="shared" si="77"/>
        <v>1.4611961799542499E-4</v>
      </c>
    </row>
    <row r="297" spans="1:51">
      <c r="A297" s="48">
        <v>296</v>
      </c>
      <c r="B297" s="48">
        <f t="shared" si="69"/>
        <v>14</v>
      </c>
      <c r="C297" s="93">
        <v>44688</v>
      </c>
      <c r="D297" t="s">
        <v>21</v>
      </c>
      <c r="E297" t="s">
        <v>25</v>
      </c>
      <c r="F297" s="48">
        <f>HLOOKUP(MAX($AD297:$AN297),$AD297:$AN$310,$B297,FALSE)</f>
        <v>1</v>
      </c>
      <c r="G297" s="48">
        <f>HLOOKUP(MAX($AN297:$AY297),$AN297:$AY$310,$B297,FALSE)</f>
        <v>1</v>
      </c>
      <c r="H297" s="48">
        <f t="shared" si="65"/>
        <v>1</v>
      </c>
      <c r="I297" s="48">
        <f t="shared" si="66"/>
        <v>1</v>
      </c>
      <c r="J297" s="48">
        <f>COUNTIF('1. Data'!C:C,$D297)</f>
        <v>150</v>
      </c>
      <c r="K297" s="48">
        <f>COUNTIF($D$2:D296,$D296)</f>
        <v>17</v>
      </c>
      <c r="L297" s="48">
        <f>SUMIF('1. Data'!C:C,D297,'1. Data'!E:E)</f>
        <v>192</v>
      </c>
      <c r="M297" s="48">
        <f>SUMIF($D$2:D296,$D297,$F$2:F296)</f>
        <v>12</v>
      </c>
      <c r="N297" s="48">
        <f t="shared" si="67"/>
        <v>0.77477680475167132</v>
      </c>
      <c r="O297" s="48">
        <f>SUMIF('1. Data'!C:C,$D297,'1. Data'!F:F)</f>
        <v>200</v>
      </c>
      <c r="P297" s="48">
        <f>SUMIF($D$2:D296,$D297,$G$2:G296)</f>
        <v>13</v>
      </c>
      <c r="Q297" s="48">
        <f t="shared" si="68"/>
        <v>1.0420260272207567</v>
      </c>
      <c r="R297" s="48">
        <f>COUNTIF('1. Data'!D:D,$E297)</f>
        <v>170</v>
      </c>
      <c r="S297" s="48">
        <f>COUNTIF($E$2:E296,$E296)</f>
        <v>18</v>
      </c>
      <c r="T297" s="48">
        <f>SUMIF('1. Data'!D:D,E297,'1. Data'!F:F)</f>
        <v>194</v>
      </c>
      <c r="U297" s="48">
        <f>SUMIF($E$2:E296,$E297,$G$2:G296)</f>
        <v>12</v>
      </c>
      <c r="V297" s="48">
        <f t="shared" si="70"/>
        <v>0.89520975398183178</v>
      </c>
      <c r="W297" s="48">
        <f>SUMIF('1. Data'!D:D,$E297,'1. Data'!E:E)</f>
        <v>284</v>
      </c>
      <c r="X297" s="48">
        <f>SUMIF($E$2:E296,E297,$F$2:F296)</f>
        <v>16</v>
      </c>
      <c r="Y297" s="48">
        <f t="shared" si="71"/>
        <v>1.0121067458817983</v>
      </c>
      <c r="Z297" s="92">
        <f>AVERAGE('1. Data'!E:E,$F$2:F296)</f>
        <v>1.5766565012475742</v>
      </c>
      <c r="AA297" s="92">
        <f>IF(ISERROR(AVERAGE('1. Data'!F:F,$G$2:G296)),0,AVERAGE('1. Data'!F:F,$G$2:G296))</f>
        <v>1.2240088716384807</v>
      </c>
      <c r="AB297" s="48">
        <f t="shared" si="72"/>
        <v>1.2363459650292628</v>
      </c>
      <c r="AC297" s="48">
        <f t="shared" si="73"/>
        <v>1.1417944766355099</v>
      </c>
      <c r="AD297" s="48">
        <f t="shared" si="63"/>
        <v>0.29044357227156259</v>
      </c>
      <c r="AE297" s="48">
        <f t="shared" si="76"/>
        <v>0.35908873864663149</v>
      </c>
      <c r="AF297" s="48">
        <f t="shared" si="76"/>
        <v>0.22197895655660518</v>
      </c>
      <c r="AG297" s="48">
        <f t="shared" si="76"/>
        <v>9.1480929086721618E-2</v>
      </c>
      <c r="AH297" s="48">
        <f t="shared" si="76"/>
        <v>2.827551938837411E-2</v>
      </c>
      <c r="AI297" s="48">
        <f t="shared" si="76"/>
        <v>6.9916648609845977E-3</v>
      </c>
      <c r="AJ297" s="48">
        <f t="shared" si="76"/>
        <v>1.4406861066191983E-3</v>
      </c>
      <c r="AK297" s="48">
        <f t="shared" si="76"/>
        <v>2.5445520782748103E-4</v>
      </c>
      <c r="AL297" s="48">
        <f t="shared" si="76"/>
        <v>3.9324333684773482E-5</v>
      </c>
      <c r="AM297" s="48">
        <f t="shared" si="76"/>
        <v>5.4020534754037935E-6</v>
      </c>
      <c r="AN297" s="48">
        <f t="shared" si="76"/>
        <v>6.678807017187772E-7</v>
      </c>
      <c r="AO297" s="48">
        <f t="shared" si="78"/>
        <v>0.31924562867822498</v>
      </c>
      <c r="AP297" s="48">
        <f t="shared" si="77"/>
        <v>0.36451289551482824</v>
      </c>
      <c r="AQ297" s="48">
        <f t="shared" si="77"/>
        <v>0.20809940538062383</v>
      </c>
      <c r="AR297" s="48">
        <f t="shared" si="77"/>
        <v>7.9202250551576744E-2</v>
      </c>
      <c r="AS297" s="48">
        <f t="shared" si="77"/>
        <v>2.2608173054223038E-2</v>
      </c>
      <c r="AT297" s="48">
        <f t="shared" si="77"/>
        <v>5.1627774240263257E-3</v>
      </c>
      <c r="AU297" s="48">
        <f t="shared" si="77"/>
        <v>9.8247179114195962E-4</v>
      </c>
      <c r="AV297" s="48">
        <f t="shared" si="77"/>
        <v>1.6025440922515517E-4</v>
      </c>
      <c r="AW297" s="48">
        <f t="shared" si="77"/>
        <v>2.2872199913721147E-5</v>
      </c>
      <c r="AX297" s="48">
        <f t="shared" si="77"/>
        <v>2.9017057255544373E-6</v>
      </c>
      <c r="AY297" s="48">
        <f t="shared" si="77"/>
        <v>3.3131515702597033E-7</v>
      </c>
    </row>
    <row r="298" spans="1:51">
      <c r="A298" s="48">
        <v>297</v>
      </c>
      <c r="B298" s="48">
        <f t="shared" si="69"/>
        <v>13</v>
      </c>
      <c r="C298" s="93">
        <v>44689</v>
      </c>
      <c r="D298" t="s">
        <v>20</v>
      </c>
      <c r="E298" t="s">
        <v>22</v>
      </c>
      <c r="F298" s="48">
        <f>HLOOKUP(MAX($AD298:$AN298),$AD298:$AN$310,$B298,FALSE)</f>
        <v>1</v>
      </c>
      <c r="G298" s="48">
        <f>HLOOKUP(MAX($AN298:$AY298),$AN298:$AY$310,$B298,FALSE)</f>
        <v>1</v>
      </c>
      <c r="H298" s="48">
        <f t="shared" si="65"/>
        <v>1</v>
      </c>
      <c r="I298" s="48">
        <f t="shared" si="66"/>
        <v>1</v>
      </c>
      <c r="J298" s="48">
        <f>COUNTIF('1. Data'!C:C,$D298)</f>
        <v>168</v>
      </c>
      <c r="K298" s="48">
        <f>COUNTIF($D$2:D297,$D297)</f>
        <v>17</v>
      </c>
      <c r="L298" s="48">
        <f>SUMIF('1. Data'!C:C,D298,'1. Data'!E:E)</f>
        <v>258</v>
      </c>
      <c r="M298" s="48">
        <f>SUMIF($D$2:D297,$D298,$F$2:F297)</f>
        <v>14</v>
      </c>
      <c r="N298" s="48">
        <f t="shared" si="67"/>
        <v>0.93261869464401115</v>
      </c>
      <c r="O298" s="48">
        <f>SUMIF('1. Data'!C:C,$D298,'1. Data'!F:F)</f>
        <v>234</v>
      </c>
      <c r="P298" s="48">
        <f>SUMIF($D$2:D297,$D298,$G$2:G297)</f>
        <v>13</v>
      </c>
      <c r="Q298" s="48">
        <f t="shared" si="68"/>
        <v>1.0908441049745397</v>
      </c>
      <c r="R298" s="48">
        <f>COUNTIF('1. Data'!D:D,$E298)</f>
        <v>186</v>
      </c>
      <c r="S298" s="48">
        <f>COUNTIF($E$2:E297,$E297)</f>
        <v>18</v>
      </c>
      <c r="T298" s="48">
        <f>SUMIF('1. Data'!D:D,E298,'1. Data'!F:F)</f>
        <v>222</v>
      </c>
      <c r="U298" s="48">
        <f>SUMIF($E$2:E297,$E298,$G$2:G297)</f>
        <v>12</v>
      </c>
      <c r="V298" s="48">
        <f t="shared" si="70"/>
        <v>0.9371803069053708</v>
      </c>
      <c r="W298" s="48">
        <f>SUMIF('1. Data'!D:D,$E298,'1. Data'!E:E)</f>
        <v>299</v>
      </c>
      <c r="X298" s="48">
        <f>SUMIF($E$2:E297,E298,$F$2:F297)</f>
        <v>15</v>
      </c>
      <c r="Y298" s="48">
        <f t="shared" si="71"/>
        <v>0.97635200352996343</v>
      </c>
      <c r="Z298" s="92">
        <f>AVERAGE('1. Data'!E:E,$F$2:F297)</f>
        <v>1.5764966740576496</v>
      </c>
      <c r="AA298" s="92">
        <f>IF(ISERROR(AVERAGE('1. Data'!F:F,$G$2:G297)),0,AVERAGE('1. Data'!F:F,$G$2:G297))</f>
        <v>1.2239467849223946</v>
      </c>
      <c r="AB298" s="48">
        <f t="shared" si="72"/>
        <v>1.4355013241089192</v>
      </c>
      <c r="AC298" s="48">
        <f t="shared" si="73"/>
        <v>1.2512623557060893</v>
      </c>
      <c r="AD298" s="48">
        <f t="shared" si="63"/>
        <v>0.23799602095927735</v>
      </c>
      <c r="AE298" s="48">
        <f t="shared" si="76"/>
        <v>0.34164360321969672</v>
      </c>
      <c r="AF298" s="48">
        <f t="shared" si="76"/>
        <v>0.24521492239760848</v>
      </c>
      <c r="AG298" s="48">
        <f t="shared" si="76"/>
        <v>0.1173354485976776</v>
      </c>
      <c r="AH298" s="48">
        <f t="shared" si="76"/>
        <v>4.2108797956720068E-2</v>
      </c>
      <c r="AI298" s="48">
        <f t="shared" si="76"/>
        <v>1.2089447044701312E-2</v>
      </c>
      <c r="AJ298" s="48">
        <f t="shared" si="76"/>
        <v>2.8924028734022317E-3</v>
      </c>
      <c r="AK298" s="48">
        <f t="shared" si="76"/>
        <v>5.9314973637504933E-4</v>
      </c>
      <c r="AL298" s="48">
        <f t="shared" si="76"/>
        <v>1.0643340399515497E-4</v>
      </c>
      <c r="AM298" s="48">
        <f t="shared" si="76"/>
        <v>1.6976143596051595E-5</v>
      </c>
      <c r="AN298" s="48">
        <f t="shared" si="76"/>
        <v>2.4369276610395202E-6</v>
      </c>
      <c r="AO298" s="48">
        <f t="shared" si="78"/>
        <v>0.28614335407772895</v>
      </c>
      <c r="AP298" s="48">
        <f t="shared" si="77"/>
        <v>0.35804040729294073</v>
      </c>
      <c r="AQ298" s="48">
        <f t="shared" si="77"/>
        <v>0.22400124173366637</v>
      </c>
      <c r="AR298" s="48">
        <f t="shared" si="77"/>
        <v>9.342810713758555E-2</v>
      </c>
      <c r="AS298" s="48">
        <f t="shared" si="77"/>
        <v>2.9225768356534048E-2</v>
      </c>
      <c r="AT298" s="48">
        <f t="shared" si="77"/>
        <v>7.3138207522234567E-3</v>
      </c>
      <c r="AU298" s="48">
        <f t="shared" si="77"/>
        <v>1.5252514306065329E-3</v>
      </c>
      <c r="AV298" s="48">
        <f t="shared" si="77"/>
        <v>2.7264138544354493E-4</v>
      </c>
      <c r="AW298" s="48">
        <f t="shared" si="77"/>
        <v>4.2643237776632705E-5</v>
      </c>
      <c r="AX298" s="48">
        <f t="shared" si="77"/>
        <v>5.9286531283693706E-6</v>
      </c>
      <c r="AY298" s="48">
        <f t="shared" si="77"/>
        <v>7.4183004795677367E-7</v>
      </c>
    </row>
    <row r="299" spans="1:51">
      <c r="A299" s="48">
        <v>298</v>
      </c>
      <c r="B299" s="48">
        <f t="shared" si="69"/>
        <v>12</v>
      </c>
      <c r="C299" s="93">
        <v>44689</v>
      </c>
      <c r="D299" t="s">
        <v>6</v>
      </c>
      <c r="E299" t="s">
        <v>23</v>
      </c>
      <c r="F299" s="48">
        <f>HLOOKUP(MAX($AD299:$AN299),$AD299:$AN$310,$B299,FALSE)</f>
        <v>3</v>
      </c>
      <c r="G299" s="48">
        <f>HLOOKUP(MAX($AN299:$AY299),$AN299:$AY$310,$B299,FALSE)</f>
        <v>0</v>
      </c>
      <c r="H299" s="48">
        <f t="shared" si="65"/>
        <v>3</v>
      </c>
      <c r="I299" s="48">
        <f t="shared" si="66"/>
        <v>0</v>
      </c>
      <c r="J299" s="48">
        <f>COUNTIF('1. Data'!C:C,$D299)</f>
        <v>183</v>
      </c>
      <c r="K299" s="48">
        <f>COUNTIF($D$2:D298,$D298)</f>
        <v>17</v>
      </c>
      <c r="L299" s="48">
        <f>SUMIF('1. Data'!C:C,D299,'1. Data'!E:E)</f>
        <v>528</v>
      </c>
      <c r="M299" s="48">
        <f>SUMIF($D$2:D298,$D299,$F$2:F298)</f>
        <v>33</v>
      </c>
      <c r="N299" s="48">
        <f t="shared" si="67"/>
        <v>1.7794419054315347</v>
      </c>
      <c r="O299" s="48">
        <f>SUMIF('1. Data'!C:C,$D299,'1. Data'!F:F)</f>
        <v>132</v>
      </c>
      <c r="P299" s="48">
        <f>SUMIF($D$2:D298,$D299,$G$2:G298)</f>
        <v>0</v>
      </c>
      <c r="Q299" s="48">
        <f t="shared" si="68"/>
        <v>0.53926647045506004</v>
      </c>
      <c r="R299" s="48">
        <f>COUNTIF('1. Data'!D:D,$E299)</f>
        <v>170</v>
      </c>
      <c r="S299" s="48">
        <f>COUNTIF($E$2:E298,$E298)</f>
        <v>17</v>
      </c>
      <c r="T299" s="48">
        <f>SUMIF('1. Data'!D:D,E299,'1. Data'!F:F)</f>
        <v>224</v>
      </c>
      <c r="U299" s="48">
        <f>SUMIF($E$2:E298,$E299,$G$2:G298)</f>
        <v>14</v>
      </c>
      <c r="V299" s="48">
        <f t="shared" si="70"/>
        <v>1.039907794265956</v>
      </c>
      <c r="W299" s="48">
        <f>SUMIF('1. Data'!D:D,$E299,'1. Data'!E:E)</f>
        <v>316</v>
      </c>
      <c r="X299" s="48">
        <f>SUMIF($E$2:E298,E299,$F$2:F298)</f>
        <v>17</v>
      </c>
      <c r="Y299" s="48">
        <f t="shared" si="71"/>
        <v>1.129675149434644</v>
      </c>
      <c r="Z299" s="92">
        <f>AVERAGE('1. Data'!E:E,$F$2:F298)</f>
        <v>1.5763369354391799</v>
      </c>
      <c r="AA299" s="92">
        <f>IF(ISERROR(AVERAGE('1. Data'!F:F,$G$2:G298)),0,AVERAGE('1. Data'!F:F,$G$2:G298))</f>
        <v>1.2238847326129121</v>
      </c>
      <c r="AB299" s="48">
        <f t="shared" si="72"/>
        <v>3.1687387941641765</v>
      </c>
      <c r="AC299" s="48">
        <f t="shared" si="73"/>
        <v>0.68633914421553099</v>
      </c>
      <c r="AD299" s="48">
        <f t="shared" si="63"/>
        <v>4.2056606506600314E-2</v>
      </c>
      <c r="AE299" s="48">
        <f t="shared" si="76"/>
        <v>0.13326640058836195</v>
      </c>
      <c r="AF299" s="48">
        <f t="shared" si="76"/>
        <v>0.2111432067514831</v>
      </c>
      <c r="AG299" s="48">
        <f t="shared" si="76"/>
        <v>0.22301922345255062</v>
      </c>
      <c r="AH299" s="48">
        <f t="shared" si="76"/>
        <v>0.17667241629961661</v>
      </c>
      <c r="AI299" s="48">
        <f t="shared" si="76"/>
        <v>0.11196574787746368</v>
      </c>
      <c r="AJ299" s="48">
        <f t="shared" si="76"/>
        <v>5.9131701486154105E-2</v>
      </c>
      <c r="AK299" s="48">
        <f t="shared" si="76"/>
        <v>2.6767559494873153E-2</v>
      </c>
      <c r="AL299" s="48">
        <f t="shared" si="76"/>
        <v>1.0602425524562765E-2</v>
      </c>
      <c r="AM299" s="48">
        <f t="shared" si="76"/>
        <v>3.7329241191020597E-3</v>
      </c>
      <c r="AN299" s="48">
        <f t="shared" si="76"/>
        <v>1.1828661471869817E-3</v>
      </c>
      <c r="AO299" s="48">
        <f t="shared" si="78"/>
        <v>0.503415631852417</v>
      </c>
      <c r="AP299" s="48">
        <f t="shared" si="77"/>
        <v>0.34551385395030865</v>
      </c>
      <c r="AQ299" s="48">
        <f t="shared" si="77"/>
        <v>0.1185698414174324</v>
      </c>
      <c r="AR299" s="48">
        <f t="shared" si="77"/>
        <v>2.7126374496070593E-2</v>
      </c>
      <c r="AS299" s="48">
        <f t="shared" si="77"/>
        <v>4.6544731643257736E-3</v>
      </c>
      <c r="AT299" s="48">
        <f t="shared" si="77"/>
        <v>6.3890942567550136E-4</v>
      </c>
      <c r="AU299" s="48">
        <f t="shared" si="77"/>
        <v>7.3084758074893312E-5</v>
      </c>
      <c r="AV299" s="48">
        <f t="shared" si="77"/>
        <v>7.1658471874744954E-6</v>
      </c>
      <c r="AW299" s="48">
        <f t="shared" si="77"/>
        <v>6.147751782788121E-7</v>
      </c>
      <c r="AX299" s="48">
        <f t="shared" si="77"/>
        <v>4.6882696638314559E-8</v>
      </c>
      <c r="AY299" s="48">
        <f t="shared" si="77"/>
        <v>3.217742988925712E-9</v>
      </c>
    </row>
    <row r="300" spans="1:51">
      <c r="A300" s="48">
        <v>299</v>
      </c>
      <c r="B300" s="48">
        <f t="shared" si="69"/>
        <v>11</v>
      </c>
      <c r="C300" s="93">
        <v>44689</v>
      </c>
      <c r="D300" t="s">
        <v>35</v>
      </c>
      <c r="E300" t="s">
        <v>28</v>
      </c>
      <c r="F300" s="48">
        <f>HLOOKUP(MAX($AD300:$AN300),$AD300:$AN$310,$B300,FALSE)</f>
        <v>1</v>
      </c>
      <c r="G300" s="48">
        <f>HLOOKUP(MAX($AN300:$AY300),$AN300:$AY$310,$B300,FALSE)</f>
        <v>0</v>
      </c>
      <c r="H300" s="48">
        <f t="shared" si="65"/>
        <v>3</v>
      </c>
      <c r="I300" s="48">
        <f t="shared" si="66"/>
        <v>0</v>
      </c>
      <c r="J300" s="48">
        <f>COUNTIF('1. Data'!C:C,$D300)</f>
        <v>47</v>
      </c>
      <c r="K300" s="48">
        <f>COUNTIF($D$2:D299,$D299)</f>
        <v>17</v>
      </c>
      <c r="L300" s="48">
        <f>SUMIF('1. Data'!C:C,D300,'1. Data'!E:E)</f>
        <v>94</v>
      </c>
      <c r="M300" s="48">
        <f>SUMIF($D$2:D299,$D300,$F$2:F299)</f>
        <v>17</v>
      </c>
      <c r="N300" s="48">
        <f t="shared" si="67"/>
        <v>1.0999813334504569</v>
      </c>
      <c r="O300" s="48">
        <f>SUMIF('1. Data'!C:C,$D300,'1. Data'!F:F)</f>
        <v>49</v>
      </c>
      <c r="P300" s="48">
        <f>SUMIF($D$2:D299,$D300,$G$2:G299)</f>
        <v>4</v>
      </c>
      <c r="Q300" s="48">
        <f t="shared" si="68"/>
        <v>0.67682391894951321</v>
      </c>
      <c r="R300" s="48">
        <f>COUNTIF('1. Data'!D:D,$E300)</f>
        <v>136</v>
      </c>
      <c r="S300" s="48">
        <f>COUNTIF($E$2:E299,$E299)</f>
        <v>17</v>
      </c>
      <c r="T300" s="48">
        <f>SUMIF('1. Data'!D:D,E300,'1. Data'!F:F)</f>
        <v>138</v>
      </c>
      <c r="U300" s="48">
        <f>SUMIF($E$2:E299,$E300,$G$2:G299)</f>
        <v>8</v>
      </c>
      <c r="V300" s="48">
        <f t="shared" si="70"/>
        <v>0.77990414337948599</v>
      </c>
      <c r="W300" s="48">
        <f>SUMIF('1. Data'!D:D,$E300,'1. Data'!E:E)</f>
        <v>217</v>
      </c>
      <c r="X300" s="48">
        <f>SUMIF($E$2:E299,E300,$F$2:F299)</f>
        <v>14</v>
      </c>
      <c r="Y300" s="48">
        <f t="shared" si="71"/>
        <v>0.95755308448045418</v>
      </c>
      <c r="Z300" s="92">
        <f>AVERAGE('1. Data'!E:E,$F$2:F299)</f>
        <v>1.5767313019390581</v>
      </c>
      <c r="AA300" s="92">
        <f>IF(ISERROR(AVERAGE('1. Data'!F:F,$G$2:G299)),0,AVERAGE('1. Data'!F:F,$G$2:G299))</f>
        <v>1.2235457063711912</v>
      </c>
      <c r="AB300" s="48">
        <f t="shared" si="72"/>
        <v>1.6607561308957877</v>
      </c>
      <c r="AC300" s="48">
        <f t="shared" si="73"/>
        <v>0.64585811873613685</v>
      </c>
      <c r="AD300" s="48">
        <f t="shared" si="63"/>
        <v>0.18999526448492843</v>
      </c>
      <c r="AE300" s="48">
        <f t="shared" si="76"/>
        <v>0.31553580033451162</v>
      </c>
      <c r="AF300" s="48">
        <f t="shared" si="76"/>
        <v>0.26201400746132464</v>
      </c>
      <c r="AG300" s="48">
        <f t="shared" si="76"/>
        <v>0.14504712309065651</v>
      </c>
      <c r="AH300" s="48">
        <f t="shared" si="76"/>
        <v>6.0221974735400974E-2</v>
      </c>
      <c r="AI300" s="48">
        <f t="shared" si="76"/>
        <v>2.0002802751293652E-2</v>
      </c>
      <c r="AJ300" s="48">
        <f t="shared" si="76"/>
        <v>5.5366295507183437E-3</v>
      </c>
      <c r="AK300" s="48">
        <f t="shared" si="76"/>
        <v>1.3135702101220404E-3</v>
      </c>
      <c r="AL300" s="48">
        <f t="shared" si="76"/>
        <v>2.7268997247778103E-4</v>
      </c>
      <c r="AM300" s="48">
        <f t="shared" si="76"/>
        <v>5.0319060402919791E-5</v>
      </c>
      <c r="AN300" s="48">
        <f t="shared" si="76"/>
        <v>8.3567688065064629E-6</v>
      </c>
      <c r="AO300" s="48">
        <f t="shared" si="78"/>
        <v>0.52421251246611078</v>
      </c>
      <c r="AP300" s="48">
        <f t="shared" si="77"/>
        <v>0.33856690711930604</v>
      </c>
      <c r="AQ300" s="48">
        <f t="shared" si="77"/>
        <v>0.10933309284919367</v>
      </c>
      <c r="AR300" s="48">
        <f t="shared" si="77"/>
        <v>2.3537888554394534E-2</v>
      </c>
      <c r="AS300" s="48">
        <f t="shared" si="77"/>
        <v>3.8005341051905251E-3</v>
      </c>
      <c r="AT300" s="48">
        <f t="shared" si="77"/>
        <v>4.90921161474176E-4</v>
      </c>
      <c r="AU300" s="48">
        <f t="shared" si="77"/>
        <v>5.2844236299578419E-5</v>
      </c>
      <c r="AV300" s="48">
        <f t="shared" si="77"/>
        <v>4.8756970060705198E-6</v>
      </c>
      <c r="AW300" s="48">
        <f t="shared" si="77"/>
        <v>3.9362606198351374E-7</v>
      </c>
      <c r="AX300" s="48">
        <f t="shared" si="77"/>
        <v>2.8247398653131832E-8</v>
      </c>
      <c r="AY300" s="48">
        <f t="shared" si="77"/>
        <v>1.8243811753301386E-9</v>
      </c>
    </row>
    <row r="301" spans="1:51">
      <c r="A301" s="48">
        <v>300</v>
      </c>
      <c r="B301" s="48">
        <f t="shared" si="69"/>
        <v>10</v>
      </c>
      <c r="C301" s="93">
        <v>44695</v>
      </c>
      <c r="D301" t="s">
        <v>13</v>
      </c>
      <c r="E301" t="s">
        <v>21</v>
      </c>
      <c r="F301" s="48">
        <f>HLOOKUP(MAX($AD301:$AN301),$AD301:$AN$310,$B301,FALSE)</f>
        <v>2</v>
      </c>
      <c r="G301" s="48">
        <f>HLOOKUP(MAX($AN301:$AY301),$AN301:$AY$310,$B301,FALSE)</f>
        <v>0</v>
      </c>
      <c r="H301" s="48">
        <f t="shared" si="65"/>
        <v>3</v>
      </c>
      <c r="I301" s="48">
        <f t="shared" si="66"/>
        <v>0</v>
      </c>
      <c r="J301" s="48">
        <f>COUNTIF('1. Data'!C:C,$D301)</f>
        <v>176</v>
      </c>
      <c r="K301" s="48">
        <f>COUNTIF($D$2:D300,$D300)</f>
        <v>17</v>
      </c>
      <c r="L301" s="48">
        <f>SUMIF('1. Data'!C:C,D301,'1. Data'!E:E)</f>
        <v>403</v>
      </c>
      <c r="M301" s="48">
        <f>SUMIF($D$2:D300,$D301,$F$2:F300)</f>
        <v>24</v>
      </c>
      <c r="N301" s="48">
        <f t="shared" si="67"/>
        <v>1.403320503590902</v>
      </c>
      <c r="O301" s="48">
        <f>SUMIF('1. Data'!C:C,$D301,'1. Data'!F:F)</f>
        <v>163</v>
      </c>
      <c r="P301" s="48">
        <f>SUMIF($D$2:D300,$D301,$G$2:G300)</f>
        <v>4</v>
      </c>
      <c r="Q301" s="48">
        <f t="shared" si="68"/>
        <v>0.70739054594765161</v>
      </c>
      <c r="R301" s="48">
        <f>COUNTIF('1. Data'!D:D,$E301)</f>
        <v>149</v>
      </c>
      <c r="S301" s="48">
        <f>COUNTIF($E$2:E300,$E300)</f>
        <v>17</v>
      </c>
      <c r="T301" s="48">
        <f>SUMIF('1. Data'!D:D,E301,'1. Data'!F:F)</f>
        <v>176</v>
      </c>
      <c r="U301" s="48">
        <f>SUMIF($E$2:E300,$E301,$G$2:G300)</f>
        <v>13</v>
      </c>
      <c r="V301" s="48">
        <f t="shared" si="70"/>
        <v>0.93079449334580788</v>
      </c>
      <c r="W301" s="48">
        <f>SUMIF('1. Data'!D:D,$E301,'1. Data'!E:E)</f>
        <v>246</v>
      </c>
      <c r="X301" s="48">
        <f>SUMIF($E$2:E300,E301,$F$2:F300)</f>
        <v>14</v>
      </c>
      <c r="Y301" s="48">
        <f t="shared" si="71"/>
        <v>0.9934626967381206</v>
      </c>
      <c r="Z301" s="92">
        <f>AVERAGE('1. Data'!E:E,$F$2:F300)</f>
        <v>1.5765715868180559</v>
      </c>
      <c r="AA301" s="92">
        <f>IF(ISERROR(AVERAGE('1. Data'!F:F,$G$2:G300)),0,AVERAGE('1. Data'!F:F,$G$2:G300))</f>
        <v>1.2232068679036279</v>
      </c>
      <c r="AB301" s="48">
        <f t="shared" si="72"/>
        <v>2.197971873094184</v>
      </c>
      <c r="AC301" s="48">
        <f t="shared" si="73"/>
        <v>0.80540248906088041</v>
      </c>
      <c r="AD301" s="48">
        <f t="shared" si="63"/>
        <v>0.11102810926644097</v>
      </c>
      <c r="AE301" s="48">
        <f t="shared" si="76"/>
        <v>0.24403666129046497</v>
      </c>
      <c r="AF301" s="48">
        <f t="shared" si="76"/>
        <v>0.26819285876012716</v>
      </c>
      <c r="AG301" s="48">
        <f t="shared" si="76"/>
        <v>0.19649345337316021</v>
      </c>
      <c r="AH301" s="48">
        <f t="shared" si="76"/>
        <v>0.10797177094033739</v>
      </c>
      <c r="AI301" s="48">
        <f t="shared" si="76"/>
        <v>4.7463783123005893E-2</v>
      </c>
      <c r="AJ301" s="48">
        <f t="shared" si="76"/>
        <v>1.7387343382501554E-2</v>
      </c>
      <c r="AK301" s="48">
        <f t="shared" si="76"/>
        <v>5.459555957509815E-3</v>
      </c>
      <c r="AL301" s="48">
        <f t="shared" si="76"/>
        <v>1.4999938042737941E-3</v>
      </c>
      <c r="AM301" s="48">
        <f t="shared" si="76"/>
        <v>3.66327132401038E-4</v>
      </c>
      <c r="AN301" s="48">
        <f t="shared" si="76"/>
        <v>8.0517673336872954E-5</v>
      </c>
      <c r="AO301" s="48">
        <f t="shared" si="78"/>
        <v>0.44690801476835729</v>
      </c>
      <c r="AP301" s="48">
        <f t="shared" si="77"/>
        <v>0.35994082747569167</v>
      </c>
      <c r="AQ301" s="48">
        <f t="shared" si="77"/>
        <v>0.14494861918177748</v>
      </c>
      <c r="AR301" s="48">
        <f t="shared" si="77"/>
        <v>3.8913992891647091E-2</v>
      </c>
      <c r="AS301" s="48">
        <f t="shared" si="77"/>
        <v>7.8353566835574918E-3</v>
      </c>
      <c r="AT301" s="48">
        <f t="shared" si="77"/>
        <v>1.2621231551234022E-3</v>
      </c>
      <c r="AU301" s="48">
        <f t="shared" si="77"/>
        <v>1.6941952177295988E-4</v>
      </c>
      <c r="AV301" s="48">
        <f t="shared" si="77"/>
        <v>1.9492986361635163E-5</v>
      </c>
      <c r="AW301" s="48">
        <f t="shared" si="77"/>
        <v>1.9624624668613371E-6</v>
      </c>
      <c r="AX301" s="48">
        <f t="shared" si="77"/>
        <v>1.7561912838874203E-7</v>
      </c>
      <c r="AY301" s="48">
        <f t="shared" si="77"/>
        <v>1.4144408313099502E-8</v>
      </c>
    </row>
    <row r="302" spans="1:51">
      <c r="A302" s="48">
        <v>301</v>
      </c>
      <c r="B302" s="48">
        <f t="shared" si="69"/>
        <v>9</v>
      </c>
      <c r="C302" s="93">
        <v>44695</v>
      </c>
      <c r="D302" t="s">
        <v>10</v>
      </c>
      <c r="E302" t="s">
        <v>6</v>
      </c>
      <c r="F302" s="48">
        <f>HLOOKUP(MAX($AD302:$AN302),$AD302:$AN$310,$B302,FALSE)</f>
        <v>0</v>
      </c>
      <c r="G302" s="48">
        <f>HLOOKUP(MAX($AN302:$AY302),$AN302:$AY$310,$B302,FALSE)</f>
        <v>2</v>
      </c>
      <c r="H302" s="48">
        <f t="shared" si="65"/>
        <v>0</v>
      </c>
      <c r="I302" s="48">
        <f t="shared" si="66"/>
        <v>3</v>
      </c>
      <c r="J302" s="48">
        <f>COUNTIF('1. Data'!C:C,$D302)</f>
        <v>184</v>
      </c>
      <c r="K302" s="48">
        <f>COUNTIF($D$2:D301,$D301)</f>
        <v>17</v>
      </c>
      <c r="L302" s="48">
        <f>SUMIF('1. Data'!C:C,D302,'1. Data'!E:E)</f>
        <v>347</v>
      </c>
      <c r="M302" s="48">
        <f>SUMIF($D$2:D301,$D302,$F$2:F301)</f>
        <v>17</v>
      </c>
      <c r="N302" s="48">
        <f t="shared" si="67"/>
        <v>1.1485749479118892</v>
      </c>
      <c r="O302" s="48">
        <f>SUMIF('1. Data'!C:C,$D302,'1. Data'!F:F)</f>
        <v>250</v>
      </c>
      <c r="P302" s="48">
        <f>SUMIF($D$2:D301,$D302,$G$2:G301)</f>
        <v>12</v>
      </c>
      <c r="Q302" s="48">
        <f t="shared" si="68"/>
        <v>1.0659223691368831</v>
      </c>
      <c r="R302" s="48">
        <f>COUNTIF('1. Data'!D:D,$E302)</f>
        <v>181</v>
      </c>
      <c r="S302" s="48">
        <f>COUNTIF($E$2:E301,$E301)</f>
        <v>17</v>
      </c>
      <c r="T302" s="48">
        <f>SUMIF('1. Data'!D:D,E302,'1. Data'!F:F)</f>
        <v>374</v>
      </c>
      <c r="U302" s="48">
        <f>SUMIF($E$2:E301,$E302,$G$2:G301)</f>
        <v>25</v>
      </c>
      <c r="V302" s="48">
        <f t="shared" si="70"/>
        <v>1.6478893531191472</v>
      </c>
      <c r="W302" s="48">
        <f>SUMIF('1. Data'!D:D,$E302,'1. Data'!E:E)</f>
        <v>158</v>
      </c>
      <c r="X302" s="48">
        <f>SUMIF($E$2:E301,E302,$F$2:F301)</f>
        <v>3</v>
      </c>
      <c r="Y302" s="48">
        <f t="shared" si="71"/>
        <v>0.51572086093596192</v>
      </c>
      <c r="Z302" s="92">
        <f>AVERAGE('1. Data'!E:E,$F$2:F301)</f>
        <v>1.5766888150609082</v>
      </c>
      <c r="AA302" s="92">
        <f>IF(ISERROR(AVERAGE('1. Data'!F:F,$G$2:G301)),0,AVERAGE('1. Data'!F:F,$G$2:G301))</f>
        <v>1.2228682170542635</v>
      </c>
      <c r="AB302" s="48">
        <f t="shared" si="72"/>
        <v>0.93394225562532407</v>
      </c>
      <c r="AC302" s="48">
        <f t="shared" si="73"/>
        <v>2.1479950772000826</v>
      </c>
      <c r="AD302" s="48">
        <f t="shared" si="63"/>
        <v>0.39300134071689474</v>
      </c>
      <c r="AE302" s="48">
        <f t="shared" si="76"/>
        <v>0.36704055861291318</v>
      </c>
      <c r="AF302" s="48">
        <f t="shared" si="76"/>
        <v>0.17139734360846154</v>
      </c>
      <c r="AG302" s="48">
        <f t="shared" si="76"/>
        <v>5.3358407232625103E-2</v>
      </c>
      <c r="AH302" s="48">
        <f t="shared" si="76"/>
        <v>1.2458417801853123E-2</v>
      </c>
      <c r="AI302" s="48">
        <f t="shared" si="76"/>
        <v>2.32708856467708E-3</v>
      </c>
      <c r="AJ302" s="48">
        <f t="shared" si="76"/>
        <v>3.6222772385573481E-4</v>
      </c>
      <c r="AK302" s="48">
        <f t="shared" si="76"/>
        <v>4.8328539638264652E-5</v>
      </c>
      <c r="AL302" s="48">
        <f t="shared" si="76"/>
        <v>5.6420081651048248E-6</v>
      </c>
      <c r="AM302" s="48">
        <f t="shared" si="76"/>
        <v>5.8547887021938911E-7</v>
      </c>
      <c r="AN302" s="48">
        <f t="shared" si="76"/>
        <v>5.4680345667366206E-8</v>
      </c>
      <c r="AO302" s="48">
        <f t="shared" si="78"/>
        <v>0.11671793379036995</v>
      </c>
      <c r="AP302" s="48">
        <f t="shared" si="77"/>
        <v>0.25070954720267979</v>
      </c>
      <c r="AQ302" s="48">
        <f t="shared" si="77"/>
        <v>0.26926143659920909</v>
      </c>
      <c r="AR302" s="48">
        <f t="shared" si="77"/>
        <v>0.1927907467649744</v>
      </c>
      <c r="AS302" s="48">
        <f t="shared" si="77"/>
        <v>0.10352839374522323</v>
      </c>
      <c r="AT302" s="48">
        <f t="shared" si="77"/>
        <v>4.4475696023034243E-2</v>
      </c>
      <c r="AU302" s="48">
        <f t="shared" si="77"/>
        <v>1.59222626854208E-2</v>
      </c>
      <c r="AV302" s="48">
        <f t="shared" si="77"/>
        <v>4.8858488380243504E-3</v>
      </c>
      <c r="AW302" s="48">
        <f t="shared" si="77"/>
        <v>1.3118474065025075E-3</v>
      </c>
      <c r="AX302" s="48">
        <f t="shared" si="77"/>
        <v>3.130935301338979E-4</v>
      </c>
      <c r="AY302" s="48">
        <f t="shared" si="77"/>
        <v>6.7252336143080858E-5</v>
      </c>
    </row>
    <row r="303" spans="1:51">
      <c r="A303" s="48">
        <v>302</v>
      </c>
      <c r="B303" s="48">
        <f t="shared" si="69"/>
        <v>8</v>
      </c>
      <c r="C303" s="93">
        <v>44695</v>
      </c>
      <c r="D303" t="s">
        <v>12</v>
      </c>
      <c r="E303" t="s">
        <v>26</v>
      </c>
      <c r="F303" s="48">
        <f>HLOOKUP(MAX($AD303:$AN303),$AD303:$AN$310,$B303,FALSE)</f>
        <v>2</v>
      </c>
      <c r="G303" s="48">
        <f>HLOOKUP(MAX($AN303:$AY303),$AN303:$AY$310,$B303,FALSE)</f>
        <v>0</v>
      </c>
      <c r="H303" s="48">
        <f t="shared" si="65"/>
        <v>3</v>
      </c>
      <c r="I303" s="48">
        <f t="shared" si="66"/>
        <v>0</v>
      </c>
      <c r="J303" s="48">
        <f>COUNTIF('1. Data'!C:C,$D303)</f>
        <v>186</v>
      </c>
      <c r="K303" s="48">
        <f>COUNTIF($D$2:D302,$D302)</f>
        <v>17</v>
      </c>
      <c r="L303" s="48">
        <f>SUMIF('1. Data'!C:C,D303,'1. Data'!E:E)</f>
        <v>358</v>
      </c>
      <c r="M303" s="48">
        <f>SUMIF($D$2:D302,$D303,$F$2:F302)</f>
        <v>17</v>
      </c>
      <c r="N303" s="48">
        <f t="shared" si="67"/>
        <v>1.1719510243623954</v>
      </c>
      <c r="O303" s="48">
        <f>SUMIF('1. Data'!C:C,$D303,'1. Data'!F:F)</f>
        <v>224</v>
      </c>
      <c r="P303" s="48">
        <f>SUMIF($D$2:D302,$D303,$G$2:G302)</f>
        <v>9</v>
      </c>
      <c r="Q303" s="48">
        <f t="shared" si="68"/>
        <v>0.93843423550565896</v>
      </c>
      <c r="R303" s="48">
        <f>COUNTIF('1. Data'!D:D,$E303)</f>
        <v>152</v>
      </c>
      <c r="S303" s="48">
        <f>COUNTIF($E$2:E302,$E302)</f>
        <v>17</v>
      </c>
      <c r="T303" s="48">
        <f>SUMIF('1. Data'!D:D,E303,'1. Data'!F:F)</f>
        <v>159</v>
      </c>
      <c r="U303" s="48">
        <f>SUMIF($E$2:E302,$E303,$G$2:G302)</f>
        <v>9</v>
      </c>
      <c r="V303" s="48">
        <f t="shared" si="70"/>
        <v>0.81276788906430131</v>
      </c>
      <c r="W303" s="48">
        <f>SUMIF('1. Data'!D:D,$E303,'1. Data'!E:E)</f>
        <v>285</v>
      </c>
      <c r="X303" s="48">
        <f>SUMIF($E$2:E302,E303,$F$2:F302)</f>
        <v>19</v>
      </c>
      <c r="Y303" s="48">
        <f t="shared" si="71"/>
        <v>1.141198289790172</v>
      </c>
      <c r="Z303" s="92">
        <f>AVERAGE('1. Data'!E:E,$F$2:F302)</f>
        <v>1.5762524218101301</v>
      </c>
      <c r="AA303" s="92">
        <f>IF(ISERROR(AVERAGE('1. Data'!F:F,$G$2:G302)),0,AVERAGE('1. Data'!F:F,$G$2:G302))</f>
        <v>1.2230833102684751</v>
      </c>
      <c r="AB303" s="48">
        <f t="shared" si="72"/>
        <v>2.1081249195631258</v>
      </c>
      <c r="AC303" s="48">
        <f t="shared" si="73"/>
        <v>0.93288137020680884</v>
      </c>
      <c r="AD303" s="48">
        <f t="shared" si="63"/>
        <v>0.1214655106376212</v>
      </c>
      <c r="AE303" s="48">
        <f t="shared" si="76"/>
        <v>0.25606446984262921</v>
      </c>
      <c r="AF303" s="48">
        <f t="shared" si="76"/>
        <v>0.2699079449449836</v>
      </c>
      <c r="AG303" s="48">
        <f t="shared" si="76"/>
        <v>0.18966655490886403</v>
      </c>
      <c r="AH303" s="48">
        <f t="shared" si="76"/>
        <v>9.996019770276604E-2</v>
      </c>
      <c r="AI303" s="48">
        <f t="shared" si="76"/>
        <v>4.2145716748331556E-2</v>
      </c>
      <c r="AJ303" s="48">
        <f t="shared" si="76"/>
        <v>1.4808072621667797E-2</v>
      </c>
      <c r="AK303" s="48">
        <f t="shared" si="76"/>
        <v>4.4596095577769104E-3</v>
      </c>
      <c r="AL303" s="48">
        <f t="shared" si="76"/>
        <v>1.1751767550339228E-3</v>
      </c>
      <c r="AM303" s="48">
        <f t="shared" si="76"/>
        <v>2.752688224642606E-4</v>
      </c>
      <c r="AN303" s="48">
        <f t="shared" si="76"/>
        <v>5.8030106421570549E-5</v>
      </c>
      <c r="AO303" s="48">
        <f t="shared" si="78"/>
        <v>0.39341849134410262</v>
      </c>
      <c r="AP303" s="48">
        <f t="shared" si="77"/>
        <v>0.36701278126978198</v>
      </c>
      <c r="AQ303" s="48">
        <f t="shared" si="77"/>
        <v>0.17118969313718302</v>
      </c>
      <c r="AR303" s="48">
        <f t="shared" si="77"/>
        <v>5.3233225166366159E-2</v>
      </c>
      <c r="AS303" s="48">
        <f t="shared" si="77"/>
        <v>1.2415071008431805E-2</v>
      </c>
      <c r="AT303" s="48">
        <f t="shared" si="77"/>
        <v>2.3163576907121388E-3</v>
      </c>
      <c r="AU303" s="48">
        <f t="shared" si="77"/>
        <v>3.6014782273343651E-4</v>
      </c>
      <c r="AV303" s="48">
        <f t="shared" si="77"/>
        <v>4.7996456335509669E-5</v>
      </c>
      <c r="AW303" s="48">
        <f t="shared" si="77"/>
        <v>5.5968749939176704E-6</v>
      </c>
      <c r="AX303" s="48">
        <f t="shared" si="77"/>
        <v>5.8013560146690514E-7</v>
      </c>
      <c r="AY303" s="48">
        <f t="shared" si="77"/>
        <v>5.4119769480219705E-8</v>
      </c>
    </row>
    <row r="304" spans="1:51">
      <c r="A304" s="48">
        <v>303</v>
      </c>
      <c r="B304" s="48">
        <f t="shared" si="69"/>
        <v>7</v>
      </c>
      <c r="C304" s="93">
        <v>44695</v>
      </c>
      <c r="D304" t="s">
        <v>42</v>
      </c>
      <c r="E304" t="s">
        <v>15</v>
      </c>
      <c r="F304" s="48">
        <f>HLOOKUP(MAX($AD304:$AN304),$AD304:$AN$310,$B304,FALSE)</f>
        <v>0</v>
      </c>
      <c r="G304" s="48">
        <f>HLOOKUP(MAX($AN304:$AY304),$AN304:$AY$310,$B304,FALSE)</f>
        <v>0</v>
      </c>
      <c r="H304" s="48">
        <f t="shared" si="65"/>
        <v>1</v>
      </c>
      <c r="I304" s="48">
        <f t="shared" si="66"/>
        <v>1</v>
      </c>
      <c r="J304" s="48">
        <f>COUNTIF('1. Data'!C:C,$D304)</f>
        <v>0</v>
      </c>
      <c r="K304" s="48">
        <f>COUNTIF($D$2:D303,$D303)</f>
        <v>17</v>
      </c>
      <c r="L304" s="48">
        <f>SUMIF('1. Data'!C:C,D304,'1. Data'!E:E)</f>
        <v>0</v>
      </c>
      <c r="M304" s="48">
        <f>SUMIF($D$2:D303,$D304,$F$2:F303)</f>
        <v>0</v>
      </c>
      <c r="N304" s="48">
        <f t="shared" si="67"/>
        <v>0</v>
      </c>
      <c r="O304" s="48">
        <f>SUMIF('1. Data'!C:C,$D304,'1. Data'!F:F)</f>
        <v>0</v>
      </c>
      <c r="P304" s="48">
        <f>SUMIF($D$2:D303,$D304,$G$2:G303)</f>
        <v>0</v>
      </c>
      <c r="Q304" s="48">
        <f t="shared" si="68"/>
        <v>0</v>
      </c>
      <c r="R304" s="48">
        <f>COUNTIF('1. Data'!D:D,$E304)</f>
        <v>34</v>
      </c>
      <c r="S304" s="48">
        <f>COUNTIF($E$2:E303,$E303)</f>
        <v>17</v>
      </c>
      <c r="T304" s="48">
        <f>SUMIF('1. Data'!D:D,E304,'1. Data'!F:F)</f>
        <v>31</v>
      </c>
      <c r="U304" s="48">
        <f>SUMIF($E$2:E303,$E304,$G$2:G303)</f>
        <v>1</v>
      </c>
      <c r="V304" s="48">
        <f t="shared" si="70"/>
        <v>0.51314954585590733</v>
      </c>
      <c r="W304" s="48">
        <f>SUMIF('1. Data'!D:D,$E304,'1. Data'!E:E)</f>
        <v>56</v>
      </c>
      <c r="X304" s="48">
        <f>SUMIF($E$2:E303,E304,$F$2:F303)</f>
        <v>15</v>
      </c>
      <c r="Y304" s="48">
        <f t="shared" si="71"/>
        <v>0.88314110969997961</v>
      </c>
      <c r="Z304" s="92">
        <f>AVERAGE('1. Data'!E:E,$F$2:F303)</f>
        <v>1.5763696734919757</v>
      </c>
      <c r="AA304" s="92">
        <f>IF(ISERROR(AVERAGE('1. Data'!F:F,$G$2:G303)),0,AVERAGE('1. Data'!F:F,$G$2:G303))</f>
        <v>1.2227448810182624</v>
      </c>
      <c r="AB304" s="48">
        <f t="shared" si="72"/>
        <v>0</v>
      </c>
      <c r="AC304" s="48">
        <f t="shared" si="73"/>
        <v>0</v>
      </c>
      <c r="AD304" s="48">
        <f t="shared" ref="AD304:AD309" si="79">_xlfn.POISSON.DIST(AD$1,$AB304,FALSE)</f>
        <v>1</v>
      </c>
      <c r="AE304" s="48">
        <f t="shared" si="76"/>
        <v>0</v>
      </c>
      <c r="AF304" s="48">
        <f t="shared" si="76"/>
        <v>0</v>
      </c>
      <c r="AG304" s="48">
        <f t="shared" si="76"/>
        <v>0</v>
      </c>
      <c r="AH304" s="48">
        <f t="shared" si="76"/>
        <v>0</v>
      </c>
      <c r="AI304" s="48">
        <f t="shared" si="76"/>
        <v>0</v>
      </c>
      <c r="AJ304" s="48">
        <f t="shared" si="76"/>
        <v>0</v>
      </c>
      <c r="AK304" s="48">
        <f t="shared" si="76"/>
        <v>0</v>
      </c>
      <c r="AL304" s="48">
        <f t="shared" si="76"/>
        <v>0</v>
      </c>
      <c r="AM304" s="48">
        <f t="shared" si="76"/>
        <v>0</v>
      </c>
      <c r="AN304" s="48">
        <f t="shared" si="76"/>
        <v>0</v>
      </c>
      <c r="AO304" s="48">
        <f t="shared" si="78"/>
        <v>1</v>
      </c>
      <c r="AP304" s="48">
        <f t="shared" si="77"/>
        <v>0</v>
      </c>
      <c r="AQ304" s="48">
        <f t="shared" si="77"/>
        <v>0</v>
      </c>
      <c r="AR304" s="48">
        <f t="shared" si="77"/>
        <v>0</v>
      </c>
      <c r="AS304" s="48">
        <f t="shared" si="77"/>
        <v>0</v>
      </c>
      <c r="AT304" s="48">
        <f t="shared" si="77"/>
        <v>0</v>
      </c>
      <c r="AU304" s="48">
        <f t="shared" si="77"/>
        <v>0</v>
      </c>
      <c r="AV304" s="48">
        <f t="shared" si="77"/>
        <v>0</v>
      </c>
      <c r="AW304" s="48">
        <f t="shared" si="77"/>
        <v>0</v>
      </c>
      <c r="AX304" s="48">
        <f t="shared" si="77"/>
        <v>0</v>
      </c>
      <c r="AY304" s="48">
        <f t="shared" si="77"/>
        <v>0</v>
      </c>
    </row>
    <row r="305" spans="1:51">
      <c r="A305" s="48">
        <v>304</v>
      </c>
      <c r="B305" s="48">
        <f t="shared" si="69"/>
        <v>6</v>
      </c>
      <c r="C305" s="93">
        <v>44695</v>
      </c>
      <c r="D305" t="s">
        <v>22</v>
      </c>
      <c r="E305" t="s">
        <v>17</v>
      </c>
      <c r="F305" s="48">
        <f>HLOOKUP(MAX($AD305:$AN305),$AD305:$AN$310,$B305,FALSE)</f>
        <v>1</v>
      </c>
      <c r="G305" s="48">
        <f>HLOOKUP(MAX($AN305:$AY305),$AN305:$AY$310,$B305,FALSE)</f>
        <v>1</v>
      </c>
      <c r="H305" s="48">
        <f t="shared" si="65"/>
        <v>1</v>
      </c>
      <c r="I305" s="48">
        <f t="shared" si="66"/>
        <v>1</v>
      </c>
      <c r="J305" s="48">
        <f>COUNTIF('1. Data'!C:C,$D305)</f>
        <v>184</v>
      </c>
      <c r="K305" s="48">
        <f>COUNTIF($D$2:D304,$D304)</f>
        <v>17</v>
      </c>
      <c r="L305" s="48">
        <f>SUMIF('1. Data'!C:C,D305,'1. Data'!E:E)</f>
        <v>322</v>
      </c>
      <c r="M305" s="48">
        <f>SUMIF($D$2:D304,$D305,$F$2:F304)</f>
        <v>14</v>
      </c>
      <c r="N305" s="48">
        <f t="shared" si="67"/>
        <v>1.0607310996361008</v>
      </c>
      <c r="O305" s="48">
        <f>SUMIF('1. Data'!C:C,$D305,'1. Data'!F:F)</f>
        <v>214</v>
      </c>
      <c r="P305" s="48">
        <f>SUMIF($D$2:D304,$D305,$G$2:G304)</f>
        <v>7</v>
      </c>
      <c r="Q305" s="48">
        <f t="shared" si="68"/>
        <v>0.89945722845379339</v>
      </c>
      <c r="R305" s="48">
        <f>COUNTIF('1. Data'!D:D,$E305)</f>
        <v>186</v>
      </c>
      <c r="S305" s="48">
        <f>COUNTIF($E$2:E304,$E304)</f>
        <v>17</v>
      </c>
      <c r="T305" s="48">
        <f>SUMIF('1. Data'!D:D,E305,'1. Data'!F:F)</f>
        <v>276</v>
      </c>
      <c r="U305" s="48">
        <f>SUMIF($E$2:E304,$E305,$G$2:G304)</f>
        <v>14</v>
      </c>
      <c r="V305" s="48">
        <f t="shared" si="70"/>
        <v>1.1686548346426147</v>
      </c>
      <c r="W305" s="48">
        <f>SUMIF('1. Data'!D:D,$E305,'1. Data'!E:E)</f>
        <v>331</v>
      </c>
      <c r="X305" s="48">
        <f>SUMIF($E$2:E304,E305,$F$2:F304)</f>
        <v>17</v>
      </c>
      <c r="Y305" s="48">
        <f t="shared" si="71"/>
        <v>1.0877905664635523</v>
      </c>
      <c r="Z305" s="92">
        <f>AVERAGE('1. Data'!E:E,$F$2:F304)</f>
        <v>1.5759336099585062</v>
      </c>
      <c r="AA305" s="92">
        <f>IF(ISERROR(AVERAGE('1. Data'!F:F,$G$2:G304)),0,AVERAGE('1. Data'!F:F,$G$2:G304))</f>
        <v>1.2224066390041495</v>
      </c>
      <c r="AB305" s="48">
        <f t="shared" si="72"/>
        <v>1.8183961708047442</v>
      </c>
      <c r="AC305" s="48">
        <f t="shared" si="73"/>
        <v>1.2849388977911333</v>
      </c>
      <c r="AD305" s="48">
        <f t="shared" si="79"/>
        <v>0.16228582106189632</v>
      </c>
      <c r="AE305" s="48">
        <f t="shared" si="76"/>
        <v>0.29509991559485615</v>
      </c>
      <c r="AF305" s="48">
        <f t="shared" si="76"/>
        <v>0.26830427826124492</v>
      </c>
      <c r="AG305" s="48">
        <f t="shared" si="76"/>
        <v>0.16262782406692614</v>
      </c>
      <c r="AH305" s="48">
        <f t="shared" si="76"/>
        <v>7.3930453137401472E-2</v>
      </c>
      <c r="AI305" s="48">
        <f t="shared" si="76"/>
        <v>2.6886970578182103E-2</v>
      </c>
      <c r="AJ305" s="48">
        <f t="shared" si="76"/>
        <v>8.148527390651028E-3</v>
      </c>
      <c r="AK305" s="48">
        <f t="shared" si="76"/>
        <v>2.1167501435510575E-3</v>
      </c>
      <c r="AL305" s="48">
        <f t="shared" si="76"/>
        <v>4.8113629444795404E-4</v>
      </c>
      <c r="AM305" s="48">
        <f t="shared" si="76"/>
        <v>9.7210710606593709E-5</v>
      </c>
      <c r="AN305" s="48">
        <f t="shared" si="76"/>
        <v>1.7676758392823782E-5</v>
      </c>
      <c r="AO305" s="48">
        <f t="shared" si="78"/>
        <v>0.27666748811016278</v>
      </c>
      <c r="AP305" s="48">
        <f t="shared" si="77"/>
        <v>0.35550081722691401</v>
      </c>
      <c r="AQ305" s="48">
        <f t="shared" si="77"/>
        <v>0.22839841412569908</v>
      </c>
      <c r="AR305" s="48">
        <f t="shared" si="77"/>
        <v>9.7826002167972867E-2</v>
      </c>
      <c r="AS305" s="48">
        <f t="shared" si="77"/>
        <v>3.1425108850257018E-2</v>
      </c>
      <c r="AT305" s="48">
        <f t="shared" si="77"/>
        <v>8.0758689458031233E-3</v>
      </c>
      <c r="AU305" s="48">
        <f t="shared" si="77"/>
        <v>1.729499690320984E-3</v>
      </c>
      <c r="AV305" s="48">
        <f t="shared" si="77"/>
        <v>3.1747163225873619E-4</v>
      </c>
      <c r="AW305" s="48">
        <f t="shared" si="77"/>
        <v>5.099145615431163E-5</v>
      </c>
      <c r="AX305" s="48">
        <f t="shared" si="77"/>
        <v>7.280100607520684E-6</v>
      </c>
      <c r="AY305" s="48">
        <f t="shared" si="77"/>
        <v>9.354484450436159E-7</v>
      </c>
    </row>
    <row r="306" spans="1:51">
      <c r="A306" s="48">
        <v>305</v>
      </c>
      <c r="B306" s="48">
        <f t="shared" si="69"/>
        <v>5</v>
      </c>
      <c r="C306" s="93">
        <v>44695</v>
      </c>
      <c r="D306" t="s">
        <v>23</v>
      </c>
      <c r="E306" t="s">
        <v>11</v>
      </c>
      <c r="F306" s="48">
        <f>HLOOKUP(MAX($AD306:$AN306),$AD306:$AN$310,$B306,FALSE)</f>
        <v>1</v>
      </c>
      <c r="G306" s="48">
        <f>HLOOKUP(MAX($AN306:$AY306),$AN306:$AY$310,$B306,FALSE)</f>
        <v>1</v>
      </c>
      <c r="H306" s="48">
        <f t="shared" si="65"/>
        <v>1</v>
      </c>
      <c r="I306" s="48">
        <f t="shared" si="66"/>
        <v>1</v>
      </c>
      <c r="J306" s="48">
        <f>COUNTIF('1. Data'!C:C,$D306)</f>
        <v>169</v>
      </c>
      <c r="K306" s="48">
        <f>COUNTIF($D$2:D305,$D305)</f>
        <v>17</v>
      </c>
      <c r="L306" s="48">
        <f>SUMIF('1. Data'!C:C,D306,'1. Data'!E:E)</f>
        <v>260</v>
      </c>
      <c r="M306" s="48">
        <f>SUMIF($D$2:D305,$D306,$F$2:F305)</f>
        <v>14</v>
      </c>
      <c r="N306" s="48">
        <f t="shared" si="67"/>
        <v>0.9348535800148704</v>
      </c>
      <c r="O306" s="48">
        <f>SUMIF('1. Data'!C:C,$D306,'1. Data'!F:F)</f>
        <v>232</v>
      </c>
      <c r="P306" s="48">
        <f>SUMIF($D$2:D305,$D306,$G$2:G305)</f>
        <v>13</v>
      </c>
      <c r="Q306" s="48">
        <f t="shared" si="68"/>
        <v>1.0776042426896317</v>
      </c>
      <c r="R306" s="48">
        <f>COUNTIF('1. Data'!D:D,$E306)</f>
        <v>167</v>
      </c>
      <c r="S306" s="48">
        <f>COUNTIF($E$2:E305,$E305)</f>
        <v>17</v>
      </c>
      <c r="T306" s="48">
        <f>SUMIF('1. Data'!D:D,E306,'1. Data'!F:F)</f>
        <v>179</v>
      </c>
      <c r="U306" s="48">
        <f>SUMIF($E$2:E305,$E306,$G$2:G305)</f>
        <v>9</v>
      </c>
      <c r="V306" s="48">
        <f t="shared" si="70"/>
        <v>0.8358843202832974</v>
      </c>
      <c r="W306" s="48">
        <f>SUMIF('1. Data'!D:D,$E306,'1. Data'!E:E)</f>
        <v>293</v>
      </c>
      <c r="X306" s="48">
        <f>SUMIF($E$2:E305,E306,$F$2:F305)</f>
        <v>16</v>
      </c>
      <c r="Y306" s="48">
        <f t="shared" si="71"/>
        <v>1.0657286309460223</v>
      </c>
      <c r="Z306" s="92">
        <f>AVERAGE('1. Data'!E:E,$F$2:F305)</f>
        <v>1.5757743362831858</v>
      </c>
      <c r="AA306" s="92">
        <f>IF(ISERROR(AVERAGE('1. Data'!F:F,$G$2:G305)),0,AVERAGE('1. Data'!F:F,$G$2:G305))</f>
        <v>1.2223451327433628</v>
      </c>
      <c r="AB306" s="48">
        <f t="shared" si="72"/>
        <v>1.5699443273075813</v>
      </c>
      <c r="AC306" s="48">
        <f t="shared" si="73"/>
        <v>1.1010304218785367</v>
      </c>
      <c r="AD306" s="48">
        <f t="shared" si="79"/>
        <v>0.20805676511488569</v>
      </c>
      <c r="AE306" s="48">
        <f t="shared" si="76"/>
        <v>0.32663753815008062</v>
      </c>
      <c r="AF306" s="48">
        <f t="shared" si="76"/>
        <v>0.25640137505221644</v>
      </c>
      <c r="AG306" s="48">
        <f t="shared" si="76"/>
        <v>0.13417862809236358</v>
      </c>
      <c r="AH306" s="48">
        <f t="shared" si="76"/>
        <v>5.2663244004879949E-2</v>
      </c>
      <c r="AI306" s="48">
        <f t="shared" si="76"/>
        <v>1.6535672236615246E-2</v>
      </c>
      <c r="AJ306" s="48">
        <f t="shared" si="76"/>
        <v>4.3266808043485993E-3</v>
      </c>
      <c r="AK306" s="48">
        <f t="shared" si="76"/>
        <v>9.7037828355109866E-4</v>
      </c>
      <c r="AL306" s="48">
        <f t="shared" si="76"/>
        <v>1.9042998520043899E-4</v>
      </c>
      <c r="AM306" s="48">
        <f t="shared" si="76"/>
        <v>3.3218275001632875E-5</v>
      </c>
      <c r="AN306" s="48">
        <f t="shared" si="76"/>
        <v>5.2150842401756813E-6</v>
      </c>
      <c r="AO306" s="48">
        <f t="shared" si="78"/>
        <v>0.33252826270616315</v>
      </c>
      <c r="AP306" s="48">
        <f t="shared" si="77"/>
        <v>0.36612373337390364</v>
      </c>
      <c r="AQ306" s="48">
        <f t="shared" si="77"/>
        <v>0.20155668430820706</v>
      </c>
      <c r="AR306" s="48">
        <f t="shared" si="77"/>
        <v>7.3973347052101387E-2</v>
      </c>
      <c r="AS306" s="48">
        <f t="shared" si="77"/>
        <v>2.0361726378135651E-2</v>
      </c>
      <c r="AT306" s="48">
        <f t="shared" si="77"/>
        <v>4.4837760368588025E-3</v>
      </c>
      <c r="AU306" s="48">
        <f t="shared" si="77"/>
        <v>8.2279563691192075E-4</v>
      </c>
      <c r="AV306" s="48">
        <f t="shared" si="77"/>
        <v>1.2941757531842173E-4</v>
      </c>
      <c r="AW306" s="48">
        <f t="shared" si="77"/>
        <v>1.7811585943917385E-5</v>
      </c>
      <c r="AX306" s="48">
        <f t="shared" si="77"/>
        <v>2.179010887350797E-6</v>
      </c>
      <c r="AY306" s="48">
        <f t="shared" si="77"/>
        <v>2.3991572765777657E-7</v>
      </c>
    </row>
    <row r="307" spans="1:51">
      <c r="A307" s="48">
        <v>306</v>
      </c>
      <c r="B307" s="48">
        <f t="shared" si="69"/>
        <v>4</v>
      </c>
      <c r="C307" s="93">
        <v>44695</v>
      </c>
      <c r="D307" t="s">
        <v>25</v>
      </c>
      <c r="E307" t="s">
        <v>20</v>
      </c>
      <c r="F307" s="48">
        <f>HLOOKUP(MAX($AD307:$AN307),$AD307:$AN$310,$B307,FALSE)</f>
        <v>1</v>
      </c>
      <c r="G307" s="48">
        <f>HLOOKUP(MAX($AN307:$AY307),$AN307:$AY$310,$B307,FALSE)</f>
        <v>0</v>
      </c>
      <c r="H307" s="48">
        <f t="shared" si="65"/>
        <v>3</v>
      </c>
      <c r="I307" s="48">
        <f t="shared" si="66"/>
        <v>0</v>
      </c>
      <c r="J307" s="48">
        <f>COUNTIF('1. Data'!C:C,$D307)</f>
        <v>170</v>
      </c>
      <c r="K307" s="48">
        <f>COUNTIF($D$2:D306,$D306)</f>
        <v>17</v>
      </c>
      <c r="L307" s="48">
        <f>SUMIF('1. Data'!C:C,D307,'1. Data'!E:E)</f>
        <v>254</v>
      </c>
      <c r="M307" s="48">
        <f>SUMIF($D$2:D306,$D307,$F$2:F306)</f>
        <v>15</v>
      </c>
      <c r="N307" s="48">
        <f t="shared" si="67"/>
        <v>0.9129784472930329</v>
      </c>
      <c r="O307" s="48">
        <f>SUMIF('1. Data'!C:C,$D307,'1. Data'!F:F)</f>
        <v>198</v>
      </c>
      <c r="P307" s="48">
        <f>SUMIF($D$2:D306,$D307,$G$2:G306)</f>
        <v>10</v>
      </c>
      <c r="Q307" s="48">
        <f t="shared" si="68"/>
        <v>0.91001745437127368</v>
      </c>
      <c r="R307" s="48">
        <f>COUNTIF('1. Data'!D:D,$E307)</f>
        <v>166</v>
      </c>
      <c r="S307" s="48">
        <f>COUNTIF($E$2:E306,$E306)</f>
        <v>17</v>
      </c>
      <c r="T307" s="48">
        <f>SUMIF('1. Data'!D:D,E307,'1. Data'!F:F)</f>
        <v>175</v>
      </c>
      <c r="U307" s="48">
        <f>SUMIF($E$2:E306,$E307,$G$2:G306)</f>
        <v>10</v>
      </c>
      <c r="V307" s="48">
        <f t="shared" si="70"/>
        <v>0.82708212048061724</v>
      </c>
      <c r="W307" s="48">
        <f>SUMIF('1. Data'!D:D,$E307,'1. Data'!E:E)</f>
        <v>274</v>
      </c>
      <c r="X307" s="48">
        <f>SUMIF($E$2:E306,E307,$F$2:F306)</f>
        <v>15</v>
      </c>
      <c r="Y307" s="48">
        <f t="shared" si="71"/>
        <v>1.0022974023819728</v>
      </c>
      <c r="Z307" s="92">
        <f>AVERAGE('1. Data'!E:E,$F$2:F306)</f>
        <v>1.575615150677357</v>
      </c>
      <c r="AA307" s="92">
        <f>IF(ISERROR(AVERAGE('1. Data'!F:F,$G$2:G306)),0,AVERAGE('1. Data'!F:F,$G$2:G306))</f>
        <v>1.2222836604921206</v>
      </c>
      <c r="AB307" s="48">
        <f t="shared" si="72"/>
        <v>1.4418074932660465</v>
      </c>
      <c r="AC307" s="48">
        <f t="shared" si="73"/>
        <v>0.91996300032068656</v>
      </c>
      <c r="AD307" s="48">
        <f t="shared" si="79"/>
        <v>0.23649990014596142</v>
      </c>
      <c r="AE307" s="48">
        <f t="shared" si="76"/>
        <v>0.34098732818711891</v>
      </c>
      <c r="AF307" s="48">
        <f t="shared" si="76"/>
        <v>0.24581904244447839</v>
      </c>
      <c r="AG307" s="48">
        <f t="shared" si="76"/>
        <v>0.11814124579464438</v>
      </c>
      <c r="AH307" s="48">
        <f t="shared" si="76"/>
        <v>4.258423336262606E-2</v>
      </c>
      <c r="AI307" s="48">
        <f t="shared" si="76"/>
        <v>1.2279653351444838E-2</v>
      </c>
      <c r="AJ307" s="48">
        <f t="shared" si="76"/>
        <v>2.9508160361371104E-3</v>
      </c>
      <c r="AK307" s="48">
        <f t="shared" si="76"/>
        <v>6.0778695316458667E-4</v>
      </c>
      <c r="AL307" s="48">
        <f t="shared" si="76"/>
        <v>1.0953897292275513E-4</v>
      </c>
      <c r="AM307" s="48">
        <f t="shared" si="76"/>
        <v>1.7548234662743818E-5</v>
      </c>
      <c r="AN307" s="48">
        <f t="shared" si="76"/>
        <v>2.5301176230335046E-6</v>
      </c>
      <c r="AO307" s="48">
        <f t="shared" si="78"/>
        <v>0.39853378643401954</v>
      </c>
      <c r="AP307" s="48">
        <f t="shared" si="77"/>
        <v>0.36663633789700428</v>
      </c>
      <c r="AQ307" s="48">
        <f t="shared" si="77"/>
        <v>0.16864593271915856</v>
      </c>
      <c r="AR307" s="48">
        <f t="shared" si="77"/>
        <v>5.1716006085399259E-2</v>
      </c>
      <c r="AS307" s="48">
        <f t="shared" si="77"/>
        <v>1.1894203030731694E-2</v>
      </c>
      <c r="AT307" s="48">
        <f t="shared" si="77"/>
        <v>2.1884453413150672E-3</v>
      </c>
      <c r="AU307" s="48">
        <f t="shared" si="77"/>
        <v>3.355481237056729E-4</v>
      </c>
      <c r="AV307" s="48">
        <f t="shared" si="77"/>
        <v>4.4098836948035457E-5</v>
      </c>
      <c r="AW307" s="48">
        <f t="shared" si="77"/>
        <v>5.0711622936709121E-6</v>
      </c>
      <c r="AX307" s="48">
        <f t="shared" si="77"/>
        <v>5.1836463097762574E-7</v>
      </c>
      <c r="AY307" s="48">
        <f t="shared" si="77"/>
        <v>4.7687628117430163E-8</v>
      </c>
    </row>
    <row r="308" spans="1:51">
      <c r="A308" s="48">
        <v>307</v>
      </c>
      <c r="B308" s="48">
        <f t="shared" si="69"/>
        <v>3</v>
      </c>
      <c r="C308" s="93">
        <v>44695</v>
      </c>
      <c r="D308" t="s">
        <v>28</v>
      </c>
      <c r="E308" t="s">
        <v>30</v>
      </c>
      <c r="F308" s="48">
        <f>HLOOKUP(MAX($AD308:$AN308),$AD308:$AN$310,$B308,FALSE)</f>
        <v>0</v>
      </c>
      <c r="G308" s="48">
        <f>HLOOKUP(MAX($AN308:$AY308),$AN308:$AY$310,$B308,FALSE)</f>
        <v>0</v>
      </c>
      <c r="H308" s="48">
        <f t="shared" si="65"/>
        <v>1</v>
      </c>
      <c r="I308" s="48">
        <f t="shared" si="66"/>
        <v>1</v>
      </c>
      <c r="J308" s="48">
        <f>COUNTIF('1. Data'!C:C,$D308)</f>
        <v>136</v>
      </c>
      <c r="K308" s="48">
        <f>COUNTIF($D$2:D307,$D307)</f>
        <v>18</v>
      </c>
      <c r="L308" s="48">
        <f>SUMIF('1. Data'!C:C,D308,'1. Data'!E:E)</f>
        <v>192</v>
      </c>
      <c r="M308" s="48">
        <f>SUMIF($D$2:D307,$D308,$F$2:F307)</f>
        <v>15</v>
      </c>
      <c r="N308" s="48">
        <f t="shared" si="67"/>
        <v>0.85318523581681471</v>
      </c>
      <c r="O308" s="48">
        <f>SUMIF('1. Data'!C:C,$D308,'1. Data'!F:F)</f>
        <v>193</v>
      </c>
      <c r="P308" s="48">
        <f>SUMIF($D$2:D307,$D308,$G$2:G307)</f>
        <v>15</v>
      </c>
      <c r="Q308" s="48">
        <f t="shared" si="68"/>
        <v>1.1053267022504751</v>
      </c>
      <c r="R308" s="48">
        <f>COUNTIF('1. Data'!D:D,$E308)</f>
        <v>17</v>
      </c>
      <c r="S308" s="48">
        <f>COUNTIF($E$2:E307,$E307)</f>
        <v>17</v>
      </c>
      <c r="T308" s="48">
        <f>SUMIF('1. Data'!D:D,E308,'1. Data'!F:F)</f>
        <v>16</v>
      </c>
      <c r="U308" s="48">
        <f>SUMIF($E$2:E307,$E308,$G$2:G307)</f>
        <v>0</v>
      </c>
      <c r="V308" s="48">
        <f t="shared" si="70"/>
        <v>0.38511382838591213</v>
      </c>
      <c r="W308" s="48">
        <f>SUMIF('1. Data'!D:D,$E308,'1. Data'!E:E)</f>
        <v>24</v>
      </c>
      <c r="X308" s="48">
        <f>SUMIF($E$2:E307,E308,$F$2:F307)</f>
        <v>13</v>
      </c>
      <c r="Y308" s="48">
        <f t="shared" si="71"/>
        <v>0.69074303405572757</v>
      </c>
      <c r="Z308" s="92">
        <f>AVERAGE('1. Data'!E:E,$F$2:F307)</f>
        <v>1.5754560530679933</v>
      </c>
      <c r="AA308" s="92">
        <f>IF(ISERROR(AVERAGE('1. Data'!F:F,$G$2:G307)),0,AVERAGE('1. Data'!F:F,$G$2:G307))</f>
        <v>1.2219458264234384</v>
      </c>
      <c r="AB308" s="48">
        <f t="shared" si="72"/>
        <v>0.92846628603594539</v>
      </c>
      <c r="AC308" s="48">
        <f t="shared" si="73"/>
        <v>0.52015374223551769</v>
      </c>
      <c r="AD308" s="48">
        <f t="shared" si="79"/>
        <v>0.39515930719420828</v>
      </c>
      <c r="AE308" s="48">
        <f t="shared" si="76"/>
        <v>0.36689209434314379</v>
      </c>
      <c r="AF308" s="48">
        <f t="shared" si="76"/>
        <v>0.17032347010536419</v>
      </c>
      <c r="AG308" s="48">
        <f t="shared" si="76"/>
        <v>5.2713199904493961E-2</v>
      </c>
      <c r="AH308" s="48">
        <f t="shared" si="76"/>
        <v>1.2235607235098962E-2</v>
      </c>
      <c r="AI308" s="48">
        <f t="shared" si="76"/>
        <v>2.2720697613933761E-3</v>
      </c>
      <c r="AJ308" s="48">
        <f t="shared" si="76"/>
        <v>3.5159002882924724E-4</v>
      </c>
      <c r="AK308" s="48">
        <f t="shared" si="76"/>
        <v>4.6634212610623241E-5</v>
      </c>
      <c r="AL308" s="48">
        <f t="shared" si="76"/>
        <v>5.4122867730994807E-6</v>
      </c>
      <c r="AM308" s="48">
        <f t="shared" si="76"/>
        <v>5.5834731102012805E-7</v>
      </c>
      <c r="AN308" s="48">
        <f t="shared" si="76"/>
        <v>5.1840665418101461E-8</v>
      </c>
      <c r="AO308" s="48">
        <f t="shared" si="78"/>
        <v>0.59442915207797264</v>
      </c>
      <c r="AP308" s="48">
        <f t="shared" si="77"/>
        <v>0.3091945479472431</v>
      </c>
      <c r="AQ308" s="48">
        <f t="shared" si="77"/>
        <v>8.041435059678885E-2</v>
      </c>
      <c r="AR308" s="48">
        <f t="shared" si="77"/>
        <v>1.3942608464119554E-2</v>
      </c>
      <c r="AS308" s="48">
        <f t="shared" si="77"/>
        <v>1.8130749922840971E-3</v>
      </c>
      <c r="AT308" s="48">
        <f t="shared" si="77"/>
        <v>1.8861554843804115E-4</v>
      </c>
      <c r="AU308" s="48">
        <f t="shared" si="77"/>
        <v>1.6351513893975272E-5</v>
      </c>
      <c r="AV308" s="48">
        <f t="shared" si="77"/>
        <v>1.2150430204524729E-6</v>
      </c>
      <c r="AW308" s="48">
        <f t="shared" si="77"/>
        <v>7.9001146758187285E-8</v>
      </c>
      <c r="AX308" s="48">
        <f t="shared" si="77"/>
        <v>4.565860236352057E-9</v>
      </c>
      <c r="AY308" s="48">
        <f t="shared" si="77"/>
        <v>2.3749492884628644E-10</v>
      </c>
    </row>
    <row r="309" spans="1:51">
      <c r="A309" s="48">
        <v>308</v>
      </c>
      <c r="B309" s="48">
        <f t="shared" si="69"/>
        <v>2</v>
      </c>
      <c r="C309" s="93">
        <v>44695</v>
      </c>
      <c r="D309" t="s">
        <v>18</v>
      </c>
      <c r="E309" t="s">
        <v>35</v>
      </c>
      <c r="F309" s="48">
        <f>HLOOKUP(MAX($AD309:$AN309),$AD309:$AN$310,$B309,FALSE)</f>
        <v>0</v>
      </c>
      <c r="G309" s="48">
        <f>HLOOKUP(MAX($AN309:$AY309),$AN309:$AY$310,$B309,FALSE)</f>
        <v>1</v>
      </c>
      <c r="H309" s="48">
        <f t="shared" si="65"/>
        <v>0</v>
      </c>
      <c r="I309" s="48">
        <f t="shared" si="66"/>
        <v>3</v>
      </c>
      <c r="J309" s="48">
        <f>COUNTIF('1. Data'!C:C,$D309)</f>
        <v>17</v>
      </c>
      <c r="K309" s="48">
        <f>COUNTIF($D$2:D308,$D308)</f>
        <v>18</v>
      </c>
      <c r="L309" s="48">
        <f>SUMIF('1. Data'!C:C,D309,'1. Data'!E:E)</f>
        <v>16</v>
      </c>
      <c r="M309" s="48">
        <f>SUMIF($D$2:D308,$D309,$F$2:F308)</f>
        <v>1</v>
      </c>
      <c r="N309" s="48">
        <f t="shared" si="67"/>
        <v>0.30838596491228071</v>
      </c>
      <c r="O309" s="48">
        <f>SUMIF('1. Data'!C:C,$D309,'1. Data'!F:F)</f>
        <v>26</v>
      </c>
      <c r="P309" s="48">
        <f>SUMIF($D$2:D308,$D309,$G$2:G308)</f>
        <v>12</v>
      </c>
      <c r="Q309" s="48">
        <f t="shared" si="68"/>
        <v>0.888758199502375</v>
      </c>
      <c r="R309" s="48">
        <f>COUNTIF('1. Data'!D:D,$E309)</f>
        <v>48</v>
      </c>
      <c r="S309" s="48">
        <f>COUNTIF($E$2:E308,$E308)</f>
        <v>17</v>
      </c>
      <c r="T309" s="48">
        <f>SUMIF('1. Data'!D:D,E309,'1. Data'!F:F)</f>
        <v>79</v>
      </c>
      <c r="U309" s="48">
        <f>SUMIF($E$2:E308,$E309,$G$2:G308)</f>
        <v>15</v>
      </c>
      <c r="V309" s="48">
        <f t="shared" si="70"/>
        <v>1.1838115288918274</v>
      </c>
      <c r="W309" s="48">
        <f>SUMIF('1. Data'!D:D,$E309,'1. Data'!E:E)</f>
        <v>68</v>
      </c>
      <c r="X309" s="48">
        <f>SUMIF($E$2:E308,E309,$F$2:F308)</f>
        <v>12</v>
      </c>
      <c r="Y309" s="48">
        <f t="shared" si="71"/>
        <v>0.78143049932523623</v>
      </c>
      <c r="Z309" s="92">
        <f>AVERAGE('1. Data'!E:E,$F$2:F308)</f>
        <v>1.5750207239568941</v>
      </c>
      <c r="AA309" s="92">
        <f>IF(ISERROR(AVERAGE('1. Data'!F:F,$G$2:G308)),0,AVERAGE('1. Data'!F:F,$G$2:G308))</f>
        <v>1.2216081790549875</v>
      </c>
      <c r="AB309" s="48">
        <f t="shared" si="72"/>
        <v>0.37955195681511472</v>
      </c>
      <c r="AC309" s="48">
        <f t="shared" si="73"/>
        <v>1.285281088511127</v>
      </c>
      <c r="AD309" s="48">
        <f t="shared" si="79"/>
        <v>0.68416787730650319</v>
      </c>
      <c r="AE309" s="48">
        <f t="shared" si="76"/>
        <v>0.25967725662172658</v>
      </c>
      <c r="AF309" s="48">
        <f t="shared" si="76"/>
        <v>4.9280505445578521E-2</v>
      </c>
      <c r="AG309" s="48">
        <f t="shared" si="76"/>
        <v>6.2348374249024162E-3</v>
      </c>
      <c r="AH309" s="48">
        <f t="shared" si="76"/>
        <v>5.9161118626145561E-4</v>
      </c>
      <c r="AI309" s="48">
        <f t="shared" si="76"/>
        <v>4.4909436683849366E-5</v>
      </c>
      <c r="AJ309" s="48">
        <f t="shared" si="76"/>
        <v>2.8409107621365862E-6</v>
      </c>
      <c r="AK309" s="48">
        <f t="shared" si="76"/>
        <v>1.5403903412943745E-7</v>
      </c>
      <c r="AL309" s="48">
        <f t="shared" si="76"/>
        <v>7.3082271037172517E-9</v>
      </c>
      <c r="AM309" s="48">
        <f t="shared" si="76"/>
        <v>3.0820576645168245E-10</v>
      </c>
      <c r="AN309" s="48">
        <f t="shared" si="76"/>
        <v>1.1698010175843821E-11</v>
      </c>
      <c r="AO309" s="48">
        <f t="shared" si="78"/>
        <v>0.27657283125947912</v>
      </c>
      <c r="AP309" s="48">
        <f t="shared" si="77"/>
        <v>0.35547382961378754</v>
      </c>
      <c r="AQ309" s="48">
        <f t="shared" si="77"/>
        <v>0.22844189533161394</v>
      </c>
      <c r="AR309" s="48">
        <f t="shared" si="77"/>
        <v>9.7870682631120545E-2</v>
      </c>
      <c r="AS309" s="48">
        <f t="shared" si="77"/>
        <v>3.1447834376363427E-2</v>
      </c>
      <c r="AT309" s="48">
        <f t="shared" si="77"/>
        <v>8.0838613597140011E-3</v>
      </c>
      <c r="AU309" s="48">
        <f t="shared" si="77"/>
        <v>1.7316723546310431E-3</v>
      </c>
      <c r="AV309" s="48">
        <f t="shared" si="77"/>
        <v>3.1795510412925879E-4</v>
      </c>
      <c r="AW309" s="48">
        <f t="shared" si="77"/>
        <v>5.108271029161539E-5</v>
      </c>
      <c r="AX309" s="48">
        <f t="shared" si="77"/>
        <v>7.2950712764117523E-6</v>
      </c>
      <c r="AY309" s="48">
        <f t="shared" si="77"/>
        <v>9.3762171509127778E-7</v>
      </c>
    </row>
    <row r="310" spans="1:51">
      <c r="B310" s="48"/>
      <c r="AD310" s="48">
        <v>0</v>
      </c>
      <c r="AE310" s="48">
        <v>1</v>
      </c>
      <c r="AF310" s="48">
        <v>2</v>
      </c>
      <c r="AG310" s="48">
        <v>3</v>
      </c>
      <c r="AH310" s="48">
        <v>4</v>
      </c>
      <c r="AI310" s="48">
        <v>5</v>
      </c>
      <c r="AJ310" s="48">
        <v>6</v>
      </c>
      <c r="AK310" s="48">
        <v>7</v>
      </c>
      <c r="AL310" s="48">
        <v>8</v>
      </c>
      <c r="AM310" s="48">
        <v>9</v>
      </c>
      <c r="AN310" s="48">
        <v>10</v>
      </c>
      <c r="AO310" s="48">
        <v>0</v>
      </c>
      <c r="AP310" s="48">
        <v>1</v>
      </c>
      <c r="AQ310" s="48">
        <v>2</v>
      </c>
      <c r="AR310" s="48">
        <v>3</v>
      </c>
      <c r="AS310" s="48">
        <v>4</v>
      </c>
      <c r="AT310" s="48">
        <v>5</v>
      </c>
      <c r="AU310" s="48">
        <v>6</v>
      </c>
      <c r="AV310" s="48">
        <v>7</v>
      </c>
      <c r="AW310" s="48">
        <v>8</v>
      </c>
      <c r="AX310" s="48">
        <v>9</v>
      </c>
      <c r="AY310" s="48">
        <v>10</v>
      </c>
    </row>
  </sheetData>
  <autoFilter ref="A1:AY310" xr:uid="{C6DF7DA2-338E-4FE1-BC74-48F6D269A4D3}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B132-5B46-4BC5-A5F5-7B93C19A6D57}">
  <dimension ref="A1:O19"/>
  <sheetViews>
    <sheetView workbookViewId="0">
      <selection activeCell="B16" sqref="B16"/>
    </sheetView>
  </sheetViews>
  <sheetFormatPr defaultColWidth="11.42578125" defaultRowHeight="15"/>
  <cols>
    <col min="2" max="2" width="21.42578125" bestFit="1" customWidth="1"/>
  </cols>
  <sheetData>
    <row r="1" spans="1:15">
      <c r="A1" s="48" t="s">
        <v>96</v>
      </c>
      <c r="B1" s="48" t="s">
        <v>97</v>
      </c>
      <c r="C1" s="48" t="s">
        <v>74</v>
      </c>
      <c r="D1" s="48" t="s">
        <v>98</v>
      </c>
      <c r="E1" s="48" t="s">
        <v>99</v>
      </c>
      <c r="F1" s="48" t="s">
        <v>100</v>
      </c>
      <c r="G1" s="48" t="s">
        <v>101</v>
      </c>
      <c r="H1" s="48" t="s">
        <v>102</v>
      </c>
      <c r="I1" s="48" t="s">
        <v>103</v>
      </c>
      <c r="J1" s="48" t="s">
        <v>104</v>
      </c>
      <c r="K1" s="48" t="s">
        <v>105</v>
      </c>
      <c r="L1" s="48" t="s">
        <v>106</v>
      </c>
      <c r="M1" s="48" t="s">
        <v>107</v>
      </c>
      <c r="N1" s="48" t="s">
        <v>108</v>
      </c>
      <c r="O1" s="48" t="s">
        <v>109</v>
      </c>
    </row>
    <row r="2" spans="1:15">
      <c r="A2" s="48">
        <f>RANK(O2,O:O)</f>
        <v>5</v>
      </c>
      <c r="B2" t="s">
        <v>22</v>
      </c>
      <c r="C2" s="48">
        <f>SUMIF('sim. matches 2021_2022'!D:D,'table 2021_2022'!B2,'sim. matches 2021_2022'!H:H)</f>
        <v>32</v>
      </c>
      <c r="D2" s="48">
        <f>SUMIF('sim. matches 2021_2022'!E:E,'table 2021_2022'!B2,'sim. matches 2021_2022'!I:I)</f>
        <v>18</v>
      </c>
      <c r="E2" s="48">
        <f>SUMIF('sim. matches 2021_2022'!$D:$D,'table 2021_2022'!$B2,'sim. matches 2021_2022'!$F:$F)</f>
        <v>15</v>
      </c>
      <c r="F2" s="48">
        <f>SUMIF('sim. matches 2021_2022'!$E:$E,'table 2021_2022'!$B2,'sim. matches 2021_2022'!$G:$G)</f>
        <v>13</v>
      </c>
      <c r="G2" s="48">
        <f>E2+F2</f>
        <v>28</v>
      </c>
      <c r="H2" s="48">
        <f>SUMIF('sim. matches 2021_2022'!$D:$D,'table 2021_2022'!$B2,'sim. matches 2021_2022'!$G:$G)</f>
        <v>8</v>
      </c>
      <c r="I2" s="48">
        <f>SUMIF('sim. matches 2021_2022'!$E:$E,'table 2021_2022'!$B2,'sim. matches 2021_2022'!$F:$F)</f>
        <v>16</v>
      </c>
      <c r="J2" s="48">
        <f>H2+I2</f>
        <v>24</v>
      </c>
      <c r="K2" s="48">
        <f>G2-J2</f>
        <v>4</v>
      </c>
      <c r="L2" s="48">
        <f>C2+D2</f>
        <v>50</v>
      </c>
      <c r="M2" s="48">
        <f>L2+(K2/100)</f>
        <v>50.04</v>
      </c>
      <c r="N2" s="48">
        <f>M2+(E2/1000)</f>
        <v>50.055</v>
      </c>
      <c r="O2" s="48">
        <f>N2+(F2/10000)</f>
        <v>50.0563</v>
      </c>
    </row>
    <row r="3" spans="1:15">
      <c r="A3" s="48">
        <f>RANK(O3,O:O)</f>
        <v>7</v>
      </c>
      <c r="B3" t="s">
        <v>10</v>
      </c>
      <c r="C3" s="48">
        <f>SUMIF('sim. matches 2021_2022'!D:D,'table 2021_2022'!B3,'sim. matches 2021_2022'!H:H)</f>
        <v>26</v>
      </c>
      <c r="D3" s="48">
        <f>SUMIF('sim. matches 2021_2022'!E:E,'table 2021_2022'!B3,'sim. matches 2021_2022'!I:I)</f>
        <v>18</v>
      </c>
      <c r="E3" s="48">
        <f>SUMIF('sim. matches 2021_2022'!$D:$D,'table 2021_2022'!$B3,'sim. matches 2021_2022'!$F:$F)</f>
        <v>17</v>
      </c>
      <c r="F3" s="48">
        <f>SUMIF('sim. matches 2021_2022'!$E:$E,'table 2021_2022'!$B3,'sim. matches 2021_2022'!$G:$G)</f>
        <v>14</v>
      </c>
      <c r="G3" s="48">
        <f t="shared" ref="G3:G19" si="0">E3+F3</f>
        <v>31</v>
      </c>
      <c r="H3" s="48">
        <f>SUMIF('sim. matches 2021_2022'!$D:$D,'table 2021_2022'!$B3,'sim. matches 2021_2022'!$G:$G)</f>
        <v>14</v>
      </c>
      <c r="I3" s="48">
        <f>SUMIF('sim. matches 2021_2022'!$E:$E,'table 2021_2022'!$B3,'sim. matches 2021_2022'!$F:$F)</f>
        <v>16</v>
      </c>
      <c r="J3" s="48">
        <f t="shared" ref="J3:J19" si="1">H3+I3</f>
        <v>30</v>
      </c>
      <c r="K3" s="48">
        <f t="shared" ref="K3:K19" si="2">G3-J3</f>
        <v>1</v>
      </c>
      <c r="L3" s="48">
        <f t="shared" ref="L3:L19" si="3">C3+D3</f>
        <v>44</v>
      </c>
      <c r="M3" s="48">
        <f t="shared" ref="M3:M19" si="4">L3+(K3/100)</f>
        <v>44.01</v>
      </c>
      <c r="N3" s="48">
        <f t="shared" ref="N3:N19" si="5">M3+(E3/1000)</f>
        <v>44.027000000000001</v>
      </c>
      <c r="O3" s="48">
        <f t="shared" ref="O3:O19" si="6">N3+(F3/10000)</f>
        <v>44.028399999999998</v>
      </c>
    </row>
    <row r="4" spans="1:15">
      <c r="A4" s="48">
        <f>RANK(O4,O:O)</f>
        <v>13</v>
      </c>
      <c r="B4" t="s">
        <v>42</v>
      </c>
      <c r="C4" s="48">
        <f>SUMIF('sim. matches 2021_2022'!D:D,'table 2021_2022'!B4,'sim. matches 2021_2022'!H:H)</f>
        <v>17</v>
      </c>
      <c r="D4" s="48">
        <f>SUMIF('sim. matches 2021_2022'!E:E,'table 2021_2022'!B4,'sim. matches 2021_2022'!I:I)</f>
        <v>17</v>
      </c>
      <c r="E4" s="48">
        <f>SUMIF('sim. matches 2021_2022'!$D:$D,'table 2021_2022'!$B4,'sim. matches 2021_2022'!$F:$F)</f>
        <v>0</v>
      </c>
      <c r="F4" s="48">
        <f>SUMIF('sim. matches 2021_2022'!$E:$E,'table 2021_2022'!$B4,'sim. matches 2021_2022'!$G:$G)</f>
        <v>0</v>
      </c>
      <c r="G4" s="48">
        <f t="shared" si="0"/>
        <v>0</v>
      </c>
      <c r="H4" s="48">
        <f>SUMIF('sim. matches 2021_2022'!$D:$D,'table 2021_2022'!$B4,'sim. matches 2021_2022'!$G:$G)</f>
        <v>0</v>
      </c>
      <c r="I4" s="48">
        <f>SUMIF('sim. matches 2021_2022'!$E:$E,'table 2021_2022'!$B4,'sim. matches 2021_2022'!$F:$F)</f>
        <v>0</v>
      </c>
      <c r="J4" s="48">
        <f t="shared" si="1"/>
        <v>0</v>
      </c>
      <c r="K4" s="48">
        <f t="shared" si="2"/>
        <v>0</v>
      </c>
      <c r="L4" s="48">
        <f t="shared" si="3"/>
        <v>34</v>
      </c>
      <c r="M4" s="48">
        <f t="shared" si="4"/>
        <v>34</v>
      </c>
      <c r="N4" s="48">
        <f t="shared" si="5"/>
        <v>34</v>
      </c>
      <c r="O4" s="48">
        <f t="shared" si="6"/>
        <v>34</v>
      </c>
    </row>
    <row r="5" spans="1:15">
      <c r="A5" s="48">
        <f>RANK(O5,O:O)</f>
        <v>10</v>
      </c>
      <c r="B5" t="s">
        <v>23</v>
      </c>
      <c r="C5" s="48">
        <f>SUMIF('sim. matches 2021_2022'!D:D,'table 2021_2022'!B5,'sim. matches 2021_2022'!H:H)</f>
        <v>22</v>
      </c>
      <c r="D5" s="48">
        <f>SUMIF('sim. matches 2021_2022'!E:E,'table 2021_2022'!B5,'sim. matches 2021_2022'!I:I)</f>
        <v>16</v>
      </c>
      <c r="E5" s="48">
        <f>SUMIF('sim. matches 2021_2022'!$D:$D,'table 2021_2022'!$B5,'sim. matches 2021_2022'!$F:$F)</f>
        <v>15</v>
      </c>
      <c r="F5" s="48">
        <f>SUMIF('sim. matches 2021_2022'!$E:$E,'table 2021_2022'!$B5,'sim. matches 2021_2022'!$G:$G)</f>
        <v>14</v>
      </c>
      <c r="G5" s="48">
        <f t="shared" si="0"/>
        <v>29</v>
      </c>
      <c r="H5" s="48">
        <f>SUMIF('sim. matches 2021_2022'!$D:$D,'table 2021_2022'!$B5,'sim. matches 2021_2022'!$G:$G)</f>
        <v>14</v>
      </c>
      <c r="I5" s="48">
        <f>SUMIF('sim. matches 2021_2022'!$E:$E,'table 2021_2022'!$B5,'sim. matches 2021_2022'!$F:$F)</f>
        <v>20</v>
      </c>
      <c r="J5" s="48">
        <f t="shared" si="1"/>
        <v>34</v>
      </c>
      <c r="K5" s="48">
        <f t="shared" si="2"/>
        <v>-5</v>
      </c>
      <c r="L5" s="48">
        <f t="shared" si="3"/>
        <v>38</v>
      </c>
      <c r="M5" s="48">
        <f t="shared" si="4"/>
        <v>37.950000000000003</v>
      </c>
      <c r="N5" s="48">
        <f t="shared" si="5"/>
        <v>37.965000000000003</v>
      </c>
      <c r="O5" s="48">
        <f t="shared" si="6"/>
        <v>37.9664</v>
      </c>
    </row>
    <row r="6" spans="1:15">
      <c r="A6" s="48">
        <f>RANK(O6,O:O)</f>
        <v>12</v>
      </c>
      <c r="B6" t="s">
        <v>28</v>
      </c>
      <c r="C6" s="48">
        <f>SUMIF('sim. matches 2021_2022'!D:D,'table 2021_2022'!B6,'sim. matches 2021_2022'!H:H)</f>
        <v>21</v>
      </c>
      <c r="D6" s="48">
        <f>SUMIF('sim. matches 2021_2022'!E:E,'table 2021_2022'!B6,'sim. matches 2021_2022'!I:I)</f>
        <v>14</v>
      </c>
      <c r="E6" s="48">
        <f>SUMIF('sim. matches 2021_2022'!$D:$D,'table 2021_2022'!$B6,'sim. matches 2021_2022'!$F:$F)</f>
        <v>15</v>
      </c>
      <c r="F6" s="48">
        <f>SUMIF('sim. matches 2021_2022'!$E:$E,'table 2021_2022'!$B6,'sim. matches 2021_2022'!$G:$G)</f>
        <v>8</v>
      </c>
      <c r="G6" s="48">
        <f t="shared" si="0"/>
        <v>23</v>
      </c>
      <c r="H6" s="48">
        <f>SUMIF('sim. matches 2021_2022'!$D:$D,'table 2021_2022'!$B6,'sim. matches 2021_2022'!$G:$G)</f>
        <v>15</v>
      </c>
      <c r="I6" s="48">
        <f>SUMIF('sim. matches 2021_2022'!$E:$E,'table 2021_2022'!$B6,'sim. matches 2021_2022'!$F:$F)</f>
        <v>15</v>
      </c>
      <c r="J6" s="48">
        <f t="shared" si="1"/>
        <v>30</v>
      </c>
      <c r="K6" s="48">
        <f t="shared" si="2"/>
        <v>-7</v>
      </c>
      <c r="L6" s="48">
        <f t="shared" si="3"/>
        <v>35</v>
      </c>
      <c r="M6" s="48">
        <f t="shared" si="4"/>
        <v>34.93</v>
      </c>
      <c r="N6" s="48">
        <f t="shared" si="5"/>
        <v>34.945</v>
      </c>
      <c r="O6" s="48">
        <f t="shared" si="6"/>
        <v>34.945799999999998</v>
      </c>
    </row>
    <row r="7" spans="1:15">
      <c r="A7" s="48">
        <f>RANK(O7,O:O)</f>
        <v>17</v>
      </c>
      <c r="B7" t="s">
        <v>18</v>
      </c>
      <c r="C7" s="48">
        <f>SUMIF('sim. matches 2021_2022'!D:D,'table 2021_2022'!B7,'sim. matches 2021_2022'!H:H)</f>
        <v>5</v>
      </c>
      <c r="D7" s="48">
        <f>SUMIF('sim. matches 2021_2022'!E:E,'table 2021_2022'!B7,'sim. matches 2021_2022'!I:I)</f>
        <v>6</v>
      </c>
      <c r="E7" s="48">
        <f>SUMIF('sim. matches 2021_2022'!$D:$D,'table 2021_2022'!$B7,'sim. matches 2021_2022'!$F:$F)</f>
        <v>1</v>
      </c>
      <c r="F7" s="48">
        <f>SUMIF('sim. matches 2021_2022'!$E:$E,'table 2021_2022'!$B7,'sim. matches 2021_2022'!$G:$G)</f>
        <v>1</v>
      </c>
      <c r="G7" s="48">
        <f t="shared" si="0"/>
        <v>2</v>
      </c>
      <c r="H7" s="48">
        <f>SUMIF('sim. matches 2021_2022'!$D:$D,'table 2021_2022'!$B7,'sim. matches 2021_2022'!$G:$G)</f>
        <v>13</v>
      </c>
      <c r="I7" s="48">
        <f>SUMIF('sim. matches 2021_2022'!$E:$E,'table 2021_2022'!$B7,'sim. matches 2021_2022'!$F:$F)</f>
        <v>14</v>
      </c>
      <c r="J7" s="48">
        <f t="shared" si="1"/>
        <v>27</v>
      </c>
      <c r="K7" s="48">
        <f t="shared" si="2"/>
        <v>-25</v>
      </c>
      <c r="L7" s="48">
        <f t="shared" si="3"/>
        <v>11</v>
      </c>
      <c r="M7" s="48">
        <f t="shared" si="4"/>
        <v>10.75</v>
      </c>
      <c r="N7" s="48">
        <f t="shared" si="5"/>
        <v>10.750999999999999</v>
      </c>
      <c r="O7" s="48">
        <f t="shared" si="6"/>
        <v>10.751099999999999</v>
      </c>
    </row>
    <row r="8" spans="1:15">
      <c r="A8" s="48">
        <f>RANK(O8,O:O)</f>
        <v>2</v>
      </c>
      <c r="B8" t="s">
        <v>13</v>
      </c>
      <c r="C8" s="48">
        <f>SUMIF('sim. matches 2021_2022'!D:D,'table 2021_2022'!B8,'sim. matches 2021_2022'!H:H)</f>
        <v>43</v>
      </c>
      <c r="D8" s="48">
        <f>SUMIF('sim. matches 2021_2022'!E:E,'table 2021_2022'!B8,'sim. matches 2021_2022'!I:I)</f>
        <v>27</v>
      </c>
      <c r="E8" s="48">
        <f>SUMIF('sim. matches 2021_2022'!$D:$D,'table 2021_2022'!$B8,'sim. matches 2021_2022'!$F:$F)</f>
        <v>26</v>
      </c>
      <c r="F8" s="48">
        <f>SUMIF('sim. matches 2021_2022'!$E:$E,'table 2021_2022'!$B8,'sim. matches 2021_2022'!$G:$G)</f>
        <v>18</v>
      </c>
      <c r="G8" s="48">
        <f t="shared" si="0"/>
        <v>44</v>
      </c>
      <c r="H8" s="48">
        <f>SUMIF('sim. matches 2021_2022'!$D:$D,'table 2021_2022'!$B8,'sim. matches 2021_2022'!$G:$G)</f>
        <v>4</v>
      </c>
      <c r="I8" s="48">
        <f>SUMIF('sim. matches 2021_2022'!$E:$E,'table 2021_2022'!$B8,'sim. matches 2021_2022'!$F:$F)</f>
        <v>13</v>
      </c>
      <c r="J8" s="48">
        <f t="shared" si="1"/>
        <v>17</v>
      </c>
      <c r="K8" s="48">
        <f t="shared" si="2"/>
        <v>27</v>
      </c>
      <c r="L8" s="48">
        <f t="shared" si="3"/>
        <v>70</v>
      </c>
      <c r="M8" s="48">
        <f t="shared" si="4"/>
        <v>70.27</v>
      </c>
      <c r="N8" s="48">
        <f t="shared" si="5"/>
        <v>70.295999999999992</v>
      </c>
      <c r="O8" s="48">
        <f t="shared" si="6"/>
        <v>70.297799999999995</v>
      </c>
    </row>
    <row r="9" spans="1:15">
      <c r="A9" s="48">
        <f>RANK(O9,O:O)</f>
        <v>6</v>
      </c>
      <c r="B9" t="s">
        <v>25</v>
      </c>
      <c r="C9" s="48">
        <f>SUMIF('sim. matches 2021_2022'!D:D,'table 2021_2022'!B9,'sim. matches 2021_2022'!H:H)</f>
        <v>31</v>
      </c>
      <c r="D9" s="48">
        <f>SUMIF('sim. matches 2021_2022'!E:E,'table 2021_2022'!B9,'sim. matches 2021_2022'!I:I)</f>
        <v>18</v>
      </c>
      <c r="E9" s="48">
        <f>SUMIF('sim. matches 2021_2022'!$D:$D,'table 2021_2022'!$B9,'sim. matches 2021_2022'!$F:$F)</f>
        <v>16</v>
      </c>
      <c r="F9" s="48">
        <f>SUMIF('sim. matches 2021_2022'!$E:$E,'table 2021_2022'!$B9,'sim. matches 2021_2022'!$G:$G)</f>
        <v>13</v>
      </c>
      <c r="G9" s="48">
        <f t="shared" si="0"/>
        <v>29</v>
      </c>
      <c r="H9" s="48">
        <f>SUMIF('sim. matches 2021_2022'!$D:$D,'table 2021_2022'!$B9,'sim. matches 2021_2022'!$G:$G)</f>
        <v>10</v>
      </c>
      <c r="I9" s="48">
        <f>SUMIF('sim. matches 2021_2022'!$E:$E,'table 2021_2022'!$B9,'sim. matches 2021_2022'!$F:$F)</f>
        <v>17</v>
      </c>
      <c r="J9" s="48">
        <f t="shared" si="1"/>
        <v>27</v>
      </c>
      <c r="K9" s="48">
        <f t="shared" si="2"/>
        <v>2</v>
      </c>
      <c r="L9" s="48">
        <f t="shared" si="3"/>
        <v>49</v>
      </c>
      <c r="M9" s="48">
        <f t="shared" si="4"/>
        <v>49.02</v>
      </c>
      <c r="N9" s="48">
        <f t="shared" si="5"/>
        <v>49.036000000000001</v>
      </c>
      <c r="O9" s="48">
        <f t="shared" si="6"/>
        <v>49.037300000000002</v>
      </c>
    </row>
    <row r="10" spans="1:15">
      <c r="A10" s="48">
        <f>RANK(O10,O:O)</f>
        <v>15</v>
      </c>
      <c r="B10" t="s">
        <v>11</v>
      </c>
      <c r="C10" s="48">
        <f>SUMIF('sim. matches 2021_2022'!D:D,'table 2021_2022'!B10,'sim. matches 2021_2022'!H:H)</f>
        <v>15</v>
      </c>
      <c r="D10" s="48">
        <f>SUMIF('sim. matches 2021_2022'!E:E,'table 2021_2022'!B10,'sim. matches 2021_2022'!I:I)</f>
        <v>15</v>
      </c>
      <c r="E10" s="48">
        <f>SUMIF('sim. matches 2021_2022'!$D:$D,'table 2021_2022'!$B10,'sim. matches 2021_2022'!$F:$F)</f>
        <v>10</v>
      </c>
      <c r="F10" s="48">
        <f>SUMIF('sim. matches 2021_2022'!$E:$E,'table 2021_2022'!$B10,'sim. matches 2021_2022'!$G:$G)</f>
        <v>10</v>
      </c>
      <c r="G10" s="48">
        <f t="shared" si="0"/>
        <v>20</v>
      </c>
      <c r="H10" s="48">
        <f>SUMIF('sim. matches 2021_2022'!$D:$D,'table 2021_2022'!$B10,'sim. matches 2021_2022'!$G:$G)</f>
        <v>14</v>
      </c>
      <c r="I10" s="48">
        <f>SUMIF('sim. matches 2021_2022'!$E:$E,'table 2021_2022'!$B10,'sim. matches 2021_2022'!$F:$F)</f>
        <v>17</v>
      </c>
      <c r="J10" s="48">
        <f t="shared" si="1"/>
        <v>31</v>
      </c>
      <c r="K10" s="48">
        <f t="shared" si="2"/>
        <v>-11</v>
      </c>
      <c r="L10" s="48">
        <f t="shared" si="3"/>
        <v>30</v>
      </c>
      <c r="M10" s="48">
        <f t="shared" si="4"/>
        <v>29.89</v>
      </c>
      <c r="N10" s="48">
        <f t="shared" si="5"/>
        <v>29.900000000000002</v>
      </c>
      <c r="O10" s="48">
        <f t="shared" si="6"/>
        <v>29.901000000000003</v>
      </c>
    </row>
    <row r="11" spans="1:15">
      <c r="A11" s="48">
        <f>RANK(O11,O:O)</f>
        <v>3</v>
      </c>
      <c r="B11" t="s">
        <v>35</v>
      </c>
      <c r="C11" s="48">
        <f>SUMIF('sim. matches 2021_2022'!D:D,'table 2021_2022'!B11,'sim. matches 2021_2022'!H:H)</f>
        <v>43</v>
      </c>
      <c r="D11" s="48">
        <f>SUMIF('sim. matches 2021_2022'!E:E,'table 2021_2022'!B11,'sim. matches 2021_2022'!I:I)</f>
        <v>26</v>
      </c>
      <c r="E11" s="48">
        <f>SUMIF('sim. matches 2021_2022'!$D:$D,'table 2021_2022'!$B11,'sim. matches 2021_2022'!$F:$F)</f>
        <v>18</v>
      </c>
      <c r="F11" s="48">
        <f>SUMIF('sim. matches 2021_2022'!$E:$E,'table 2021_2022'!$B11,'sim. matches 2021_2022'!$G:$G)</f>
        <v>16</v>
      </c>
      <c r="G11" s="48">
        <f t="shared" si="0"/>
        <v>34</v>
      </c>
      <c r="H11" s="48">
        <f>SUMIF('sim. matches 2021_2022'!$D:$D,'table 2021_2022'!$B11,'sim. matches 2021_2022'!$G:$G)</f>
        <v>4</v>
      </c>
      <c r="I11" s="48">
        <f>SUMIF('sim. matches 2021_2022'!$E:$E,'table 2021_2022'!$B11,'sim. matches 2021_2022'!$F:$F)</f>
        <v>12</v>
      </c>
      <c r="J11" s="48">
        <f t="shared" si="1"/>
        <v>16</v>
      </c>
      <c r="K11" s="48">
        <f t="shared" si="2"/>
        <v>18</v>
      </c>
      <c r="L11" s="48">
        <f t="shared" si="3"/>
        <v>69</v>
      </c>
      <c r="M11" s="48">
        <f t="shared" si="4"/>
        <v>69.180000000000007</v>
      </c>
      <c r="N11" s="48">
        <f t="shared" si="5"/>
        <v>69.198000000000008</v>
      </c>
      <c r="O11" s="48">
        <f t="shared" si="6"/>
        <v>69.199600000000004</v>
      </c>
    </row>
    <row r="12" spans="1:15">
      <c r="A12" s="48">
        <f>RANK(O12,O:O)</f>
        <v>11</v>
      </c>
      <c r="B12" t="s">
        <v>20</v>
      </c>
      <c r="C12" s="48">
        <f>SUMIF('sim. matches 2021_2022'!D:D,'table 2021_2022'!B12,'sim. matches 2021_2022'!H:H)</f>
        <v>22</v>
      </c>
      <c r="D12" s="48">
        <f>SUMIF('sim. matches 2021_2022'!E:E,'table 2021_2022'!B12,'sim. matches 2021_2022'!I:I)</f>
        <v>15</v>
      </c>
      <c r="E12" s="48">
        <f>SUMIF('sim. matches 2021_2022'!$D:$D,'table 2021_2022'!$B12,'sim. matches 2021_2022'!$F:$F)</f>
        <v>15</v>
      </c>
      <c r="F12" s="48">
        <f>SUMIF('sim. matches 2021_2022'!$E:$E,'table 2021_2022'!$B12,'sim. matches 2021_2022'!$G:$G)</f>
        <v>10</v>
      </c>
      <c r="G12" s="48">
        <f t="shared" si="0"/>
        <v>25</v>
      </c>
      <c r="H12" s="48">
        <f>SUMIF('sim. matches 2021_2022'!$D:$D,'table 2021_2022'!$B12,'sim. matches 2021_2022'!$G:$G)</f>
        <v>14</v>
      </c>
      <c r="I12" s="48">
        <f>SUMIF('sim. matches 2021_2022'!$E:$E,'table 2021_2022'!$B12,'sim. matches 2021_2022'!$F:$F)</f>
        <v>16</v>
      </c>
      <c r="J12" s="48">
        <f t="shared" si="1"/>
        <v>30</v>
      </c>
      <c r="K12" s="48">
        <f t="shared" si="2"/>
        <v>-5</v>
      </c>
      <c r="L12" s="48">
        <f t="shared" si="3"/>
        <v>37</v>
      </c>
      <c r="M12" s="48">
        <f t="shared" si="4"/>
        <v>36.950000000000003</v>
      </c>
      <c r="N12" s="48">
        <f t="shared" si="5"/>
        <v>36.965000000000003</v>
      </c>
      <c r="O12" s="48">
        <f t="shared" si="6"/>
        <v>36.966000000000001</v>
      </c>
    </row>
    <row r="13" spans="1:15">
      <c r="A13" s="48">
        <f>RANK(O13,O:O)</f>
        <v>14</v>
      </c>
      <c r="B13" t="s">
        <v>26</v>
      </c>
      <c r="C13" s="48">
        <f>SUMIF('sim. matches 2021_2022'!D:D,'table 2021_2022'!B13,'sim. matches 2021_2022'!H:H)</f>
        <v>22</v>
      </c>
      <c r="D13" s="48">
        <f>SUMIF('sim. matches 2021_2022'!E:E,'table 2021_2022'!B13,'sim. matches 2021_2022'!I:I)</f>
        <v>11</v>
      </c>
      <c r="E13" s="48">
        <f>SUMIF('sim. matches 2021_2022'!$D:$D,'table 2021_2022'!$B13,'sim. matches 2021_2022'!$F:$F)</f>
        <v>15</v>
      </c>
      <c r="F13" s="48">
        <f>SUMIF('sim. matches 2021_2022'!$E:$E,'table 2021_2022'!$B13,'sim. matches 2021_2022'!$G:$G)</f>
        <v>9</v>
      </c>
      <c r="G13" s="48">
        <f t="shared" si="0"/>
        <v>24</v>
      </c>
      <c r="H13" s="48">
        <f>SUMIF('sim. matches 2021_2022'!$D:$D,'table 2021_2022'!$B13,'sim. matches 2021_2022'!$G:$G)</f>
        <v>14</v>
      </c>
      <c r="I13" s="48">
        <f>SUMIF('sim. matches 2021_2022'!$E:$E,'table 2021_2022'!$B13,'sim. matches 2021_2022'!$F:$F)</f>
        <v>21</v>
      </c>
      <c r="J13" s="48">
        <f t="shared" si="1"/>
        <v>35</v>
      </c>
      <c r="K13" s="48">
        <f t="shared" si="2"/>
        <v>-11</v>
      </c>
      <c r="L13" s="48">
        <f t="shared" si="3"/>
        <v>33</v>
      </c>
      <c r="M13" s="48">
        <f t="shared" si="4"/>
        <v>32.89</v>
      </c>
      <c r="N13" s="48">
        <f t="shared" si="5"/>
        <v>32.905000000000001</v>
      </c>
      <c r="O13" s="48">
        <f t="shared" si="6"/>
        <v>32.905900000000003</v>
      </c>
    </row>
    <row r="14" spans="1:15">
      <c r="A14" s="48">
        <f>RANK(O14,O:O)</f>
        <v>9</v>
      </c>
      <c r="B14" t="s">
        <v>21</v>
      </c>
      <c r="C14" s="48">
        <f>SUMIF('sim. matches 2021_2022'!D:D,'table 2021_2022'!B14,'sim. matches 2021_2022'!H:H)</f>
        <v>20</v>
      </c>
      <c r="D14" s="48">
        <f>SUMIF('sim. matches 2021_2022'!E:E,'table 2021_2022'!B14,'sim. matches 2021_2022'!I:I)</f>
        <v>18</v>
      </c>
      <c r="E14" s="48">
        <f>SUMIF('sim. matches 2021_2022'!$D:$D,'table 2021_2022'!$B14,'sim. matches 2021_2022'!$F:$F)</f>
        <v>13</v>
      </c>
      <c r="F14" s="48">
        <f>SUMIF('sim. matches 2021_2022'!$E:$E,'table 2021_2022'!$B14,'sim. matches 2021_2022'!$G:$G)</f>
        <v>13</v>
      </c>
      <c r="G14" s="48">
        <f t="shared" si="0"/>
        <v>26</v>
      </c>
      <c r="H14" s="48">
        <f>SUMIF('sim. matches 2021_2022'!$D:$D,'table 2021_2022'!$B14,'sim. matches 2021_2022'!$G:$G)</f>
        <v>14</v>
      </c>
      <c r="I14" s="48">
        <f>SUMIF('sim. matches 2021_2022'!$E:$E,'table 2021_2022'!$B14,'sim. matches 2021_2022'!$F:$F)</f>
        <v>16</v>
      </c>
      <c r="J14" s="48">
        <f t="shared" si="1"/>
        <v>30</v>
      </c>
      <c r="K14" s="48">
        <f t="shared" si="2"/>
        <v>-4</v>
      </c>
      <c r="L14" s="48">
        <f t="shared" si="3"/>
        <v>38</v>
      </c>
      <c r="M14" s="48">
        <f t="shared" si="4"/>
        <v>37.96</v>
      </c>
      <c r="N14" s="48">
        <f t="shared" si="5"/>
        <v>37.972999999999999</v>
      </c>
      <c r="O14" s="48">
        <f t="shared" si="6"/>
        <v>37.974299999999999</v>
      </c>
    </row>
    <row r="15" spans="1:15">
      <c r="A15" s="48">
        <f>RANK(O15,O:O)</f>
        <v>16</v>
      </c>
      <c r="B15" t="s">
        <v>15</v>
      </c>
      <c r="C15" s="48">
        <f>SUMIF('sim. matches 2021_2022'!D:D,'table 2021_2022'!B15,'sim. matches 2021_2022'!H:H)</f>
        <v>12</v>
      </c>
      <c r="D15" s="48">
        <f>SUMIF('sim. matches 2021_2022'!E:E,'table 2021_2022'!B15,'sim. matches 2021_2022'!I:I)</f>
        <v>5</v>
      </c>
      <c r="E15" s="48">
        <f>SUMIF('sim. matches 2021_2022'!$D:$D,'table 2021_2022'!$B15,'sim. matches 2021_2022'!$F:$F)</f>
        <v>9</v>
      </c>
      <c r="F15" s="48">
        <f>SUMIF('sim. matches 2021_2022'!$E:$E,'table 2021_2022'!$B15,'sim. matches 2021_2022'!$G:$G)</f>
        <v>1</v>
      </c>
      <c r="G15" s="48">
        <f t="shared" si="0"/>
        <v>10</v>
      </c>
      <c r="H15" s="48">
        <f>SUMIF('sim. matches 2021_2022'!$D:$D,'table 2021_2022'!$B15,'sim. matches 2021_2022'!$G:$G)</f>
        <v>17</v>
      </c>
      <c r="I15" s="48">
        <f>SUMIF('sim. matches 2021_2022'!$E:$E,'table 2021_2022'!$B15,'sim. matches 2021_2022'!$F:$F)</f>
        <v>15</v>
      </c>
      <c r="J15" s="48">
        <f t="shared" si="1"/>
        <v>32</v>
      </c>
      <c r="K15" s="48">
        <f t="shared" si="2"/>
        <v>-22</v>
      </c>
      <c r="L15" s="48">
        <f t="shared" si="3"/>
        <v>17</v>
      </c>
      <c r="M15" s="48">
        <f t="shared" si="4"/>
        <v>16.78</v>
      </c>
      <c r="N15" s="48">
        <f t="shared" si="5"/>
        <v>16.789000000000001</v>
      </c>
      <c r="O15" s="48">
        <f t="shared" si="6"/>
        <v>16.789100000000001</v>
      </c>
    </row>
    <row r="16" spans="1:15">
      <c r="A16" s="48">
        <f>RANK(O16,O:O)</f>
        <v>18</v>
      </c>
      <c r="B16" t="s">
        <v>30</v>
      </c>
      <c r="C16" s="48">
        <f>SUMIF('sim. matches 2021_2022'!D:D,'table 2021_2022'!B16,'sim. matches 2021_2022'!H:H)</f>
        <v>1</v>
      </c>
      <c r="D16" s="48">
        <f>SUMIF('sim. matches 2021_2022'!E:E,'table 2021_2022'!B16,'sim. matches 2021_2022'!I:I)</f>
        <v>5</v>
      </c>
      <c r="E16" s="48">
        <f>SUMIF('sim. matches 2021_2022'!$D:$D,'table 2021_2022'!$B16,'sim. matches 2021_2022'!$F:$F)</f>
        <v>0</v>
      </c>
      <c r="F16" s="48">
        <f>SUMIF('sim. matches 2021_2022'!$E:$E,'table 2021_2022'!$B16,'sim. matches 2021_2022'!$G:$G)</f>
        <v>0</v>
      </c>
      <c r="G16" s="48">
        <f t="shared" si="0"/>
        <v>0</v>
      </c>
      <c r="H16" s="48">
        <f>SUMIF('sim. matches 2021_2022'!$D:$D,'table 2021_2022'!$B16,'sim. matches 2021_2022'!$G:$G)</f>
        <v>23</v>
      </c>
      <c r="I16" s="48">
        <f>SUMIF('sim. matches 2021_2022'!$E:$E,'table 2021_2022'!$B16,'sim. matches 2021_2022'!$F:$F)</f>
        <v>13</v>
      </c>
      <c r="J16" s="48">
        <f t="shared" si="1"/>
        <v>36</v>
      </c>
      <c r="K16" s="48">
        <f t="shared" si="2"/>
        <v>-36</v>
      </c>
      <c r="L16" s="48">
        <f t="shared" si="3"/>
        <v>6</v>
      </c>
      <c r="M16" s="48">
        <f t="shared" si="4"/>
        <v>5.64</v>
      </c>
      <c r="N16" s="48">
        <f t="shared" si="5"/>
        <v>5.64</v>
      </c>
      <c r="O16" s="48">
        <f t="shared" si="6"/>
        <v>5.64</v>
      </c>
    </row>
    <row r="17" spans="1:15">
      <c r="A17" s="48">
        <f>RANK(O17,O:O)</f>
        <v>4</v>
      </c>
      <c r="B17" t="s">
        <v>12</v>
      </c>
      <c r="C17" s="48">
        <f>SUMIF('sim. matches 2021_2022'!D:D,'table 2021_2022'!B17,'sim. matches 2021_2022'!H:H)</f>
        <v>35</v>
      </c>
      <c r="D17" s="48">
        <f>SUMIF('sim. matches 2021_2022'!E:E,'table 2021_2022'!B17,'sim. matches 2021_2022'!I:I)</f>
        <v>24</v>
      </c>
      <c r="E17" s="48">
        <f>SUMIF('sim. matches 2021_2022'!$D:$D,'table 2021_2022'!$B17,'sim. matches 2021_2022'!$F:$F)</f>
        <v>19</v>
      </c>
      <c r="F17" s="48">
        <f>SUMIF('sim. matches 2021_2022'!$E:$E,'table 2021_2022'!$B17,'sim. matches 2021_2022'!$G:$G)</f>
        <v>17</v>
      </c>
      <c r="G17" s="48">
        <f t="shared" si="0"/>
        <v>36</v>
      </c>
      <c r="H17" s="48">
        <f>SUMIF('sim. matches 2021_2022'!$D:$D,'table 2021_2022'!$B17,'sim. matches 2021_2022'!$G:$G)</f>
        <v>9</v>
      </c>
      <c r="I17" s="48">
        <f>SUMIF('sim. matches 2021_2022'!$E:$E,'table 2021_2022'!$B17,'sim. matches 2021_2022'!$F:$F)</f>
        <v>13</v>
      </c>
      <c r="J17" s="48">
        <f t="shared" si="1"/>
        <v>22</v>
      </c>
      <c r="K17" s="48">
        <f t="shared" si="2"/>
        <v>14</v>
      </c>
      <c r="L17" s="48">
        <f t="shared" si="3"/>
        <v>59</v>
      </c>
      <c r="M17" s="48">
        <f t="shared" si="4"/>
        <v>59.14</v>
      </c>
      <c r="N17" s="48">
        <f t="shared" si="5"/>
        <v>59.158999999999999</v>
      </c>
      <c r="O17" s="48">
        <f t="shared" si="6"/>
        <v>59.160699999999999</v>
      </c>
    </row>
    <row r="18" spans="1:15">
      <c r="A18" s="48">
        <f>RANK(O18,O:O)</f>
        <v>8</v>
      </c>
      <c r="B18" t="s">
        <v>17</v>
      </c>
      <c r="C18" s="48">
        <f>SUMIF('sim. matches 2021_2022'!D:D,'table 2021_2022'!B18,'sim. matches 2021_2022'!H:H)</f>
        <v>26</v>
      </c>
      <c r="D18" s="48">
        <f>SUMIF('sim. matches 2021_2022'!E:E,'table 2021_2022'!B18,'sim. matches 2021_2022'!I:I)</f>
        <v>17</v>
      </c>
      <c r="E18" s="48">
        <f>SUMIF('sim. matches 2021_2022'!$D:$D,'table 2021_2022'!$B18,'sim. matches 2021_2022'!$F:$F)</f>
        <v>15</v>
      </c>
      <c r="F18" s="48">
        <f>SUMIF('sim. matches 2021_2022'!$E:$E,'table 2021_2022'!$B18,'sim. matches 2021_2022'!$G:$G)</f>
        <v>15</v>
      </c>
      <c r="G18" s="48">
        <f t="shared" si="0"/>
        <v>30</v>
      </c>
      <c r="H18" s="48">
        <f>SUMIF('sim. matches 2021_2022'!$D:$D,'table 2021_2022'!$B18,'sim. matches 2021_2022'!$G:$G)</f>
        <v>12</v>
      </c>
      <c r="I18" s="48">
        <f>SUMIF('sim. matches 2021_2022'!$E:$E,'table 2021_2022'!$B18,'sim. matches 2021_2022'!$F:$F)</f>
        <v>18</v>
      </c>
      <c r="J18" s="48">
        <f t="shared" si="1"/>
        <v>30</v>
      </c>
      <c r="K18" s="48">
        <f t="shared" si="2"/>
        <v>0</v>
      </c>
      <c r="L18" s="48">
        <f t="shared" si="3"/>
        <v>43</v>
      </c>
      <c r="M18" s="48">
        <f t="shared" si="4"/>
        <v>43</v>
      </c>
      <c r="N18" s="48">
        <f t="shared" si="5"/>
        <v>43.015000000000001</v>
      </c>
      <c r="O18" s="48">
        <f t="shared" si="6"/>
        <v>43.016500000000001</v>
      </c>
    </row>
    <row r="19" spans="1:15">
      <c r="A19" s="48">
        <f>RANK(O19,O:O)</f>
        <v>1</v>
      </c>
      <c r="B19" t="s">
        <v>6</v>
      </c>
      <c r="C19" s="48">
        <f>SUMIF('sim. matches 2021_2022'!D:D,'table 2021_2022'!B19,'sim. matches 2021_2022'!H:H)</f>
        <v>49</v>
      </c>
      <c r="D19" s="48">
        <f>SUMIF('sim. matches 2021_2022'!E:E,'table 2021_2022'!B19,'sim. matches 2021_2022'!I:I)</f>
        <v>43</v>
      </c>
      <c r="E19" s="48">
        <f>SUMIF('sim. matches 2021_2022'!$D:$D,'table 2021_2022'!$B19,'sim. matches 2021_2022'!$F:$F)</f>
        <v>36</v>
      </c>
      <c r="F19" s="48">
        <f>SUMIF('sim. matches 2021_2022'!$E:$E,'table 2021_2022'!$B19,'sim. matches 2021_2022'!$G:$G)</f>
        <v>27</v>
      </c>
      <c r="G19" s="48">
        <f t="shared" si="0"/>
        <v>63</v>
      </c>
      <c r="H19" s="48">
        <f>SUMIF('sim. matches 2021_2022'!$D:$D,'table 2021_2022'!$B19,'sim. matches 2021_2022'!$G:$G)</f>
        <v>0</v>
      </c>
      <c r="I19" s="48">
        <f>SUMIF('sim. matches 2021_2022'!$E:$E,'table 2021_2022'!$B19,'sim. matches 2021_2022'!$F:$F)</f>
        <v>3</v>
      </c>
      <c r="J19" s="48">
        <f t="shared" si="1"/>
        <v>3</v>
      </c>
      <c r="K19" s="48">
        <f t="shared" si="2"/>
        <v>60</v>
      </c>
      <c r="L19" s="48">
        <f t="shared" si="3"/>
        <v>92</v>
      </c>
      <c r="M19" s="48">
        <f t="shared" si="4"/>
        <v>92.6</v>
      </c>
      <c r="N19" s="48">
        <f t="shared" si="5"/>
        <v>92.635999999999996</v>
      </c>
      <c r="O19" s="48">
        <f t="shared" si="6"/>
        <v>92.6387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3036-2DBE-46D9-85EB-85830FD09E61}">
  <dimension ref="A1:E19"/>
  <sheetViews>
    <sheetView workbookViewId="0">
      <selection sqref="A1:E19"/>
    </sheetView>
  </sheetViews>
  <sheetFormatPr defaultColWidth="11.42578125" defaultRowHeight="15"/>
  <cols>
    <col min="1" max="1" width="8" bestFit="1" customWidth="1"/>
    <col min="2" max="2" width="21.42578125" bestFit="1" customWidth="1"/>
    <col min="3" max="3" width="8.42578125" bestFit="1" customWidth="1"/>
    <col min="4" max="4" width="14.7109375" bestFit="1" customWidth="1"/>
    <col min="5" max="5" width="11.140625" bestFit="1" customWidth="1"/>
  </cols>
  <sheetData>
    <row r="1" spans="1:5">
      <c r="A1" s="48" t="s">
        <v>110</v>
      </c>
      <c r="B1" s="48" t="s">
        <v>97</v>
      </c>
      <c r="C1" s="48" t="s">
        <v>111</v>
      </c>
      <c r="D1" s="48" t="s">
        <v>112</v>
      </c>
      <c r="E1" s="48" t="s">
        <v>106</v>
      </c>
    </row>
    <row r="2" spans="1:5">
      <c r="A2" s="48">
        <v>1</v>
      </c>
      <c r="B2" s="48" t="str">
        <f>VLOOKUP(A2,'table 2021_2022'!A:L,2,FALSE)</f>
        <v>Bayern München</v>
      </c>
      <c r="C2" s="48">
        <f>COUNTIF('sim. matches 2021_2022'!D:D,'final table 2021_2022'!B2)+COUNTIF('sim. matches 2021_2022'!E:E,'final table 2021_2022'!B2)</f>
        <v>34</v>
      </c>
      <c r="D2" s="48">
        <f>VLOOKUP($A2,'table 2021_2022'!$A:$L,11,FALSE)</f>
        <v>60</v>
      </c>
      <c r="E2" s="48">
        <f>VLOOKUP($A2,'table 2021_2022'!$A:$L,12,FALSE)</f>
        <v>92</v>
      </c>
    </row>
    <row r="3" spans="1:5">
      <c r="A3" s="48">
        <v>2</v>
      </c>
      <c r="B3" s="48" t="str">
        <f>VLOOKUP(A3,'table 2021_2022'!A:L,2,FALSE)</f>
        <v>Borussia Dortmund</v>
      </c>
      <c r="C3" s="48">
        <f>COUNTIF('sim. matches 2021_2022'!D:D,'final table 2021_2022'!B3)+COUNTIF('sim. matches 2021_2022'!E:E,'final table 2021_2022'!B3)</f>
        <v>35</v>
      </c>
      <c r="D3" s="48">
        <f>VLOOKUP($A3,'table 2021_2022'!$A:$L,11,FALSE)</f>
        <v>27</v>
      </c>
      <c r="E3" s="48">
        <f>VLOOKUP($A3,'table 2021_2022'!$A:$L,12,FALSE)</f>
        <v>70</v>
      </c>
    </row>
    <row r="4" spans="1:5">
      <c r="A4" s="48">
        <v>3</v>
      </c>
      <c r="B4" s="48" t="str">
        <f>VLOOKUP(A4,'table 2021_2022'!A:L,2,FALSE)</f>
        <v>RB Leipzig</v>
      </c>
      <c r="C4" s="48">
        <f>COUNTIF('sim. matches 2021_2022'!D:D,'final table 2021_2022'!B4)+COUNTIF('sim. matches 2021_2022'!E:E,'final table 2021_2022'!B4)</f>
        <v>34</v>
      </c>
      <c r="D4" s="48">
        <f>VLOOKUP($A4,'table 2021_2022'!$A:$L,11,FALSE)</f>
        <v>18</v>
      </c>
      <c r="E4" s="48">
        <f>VLOOKUP($A4,'table 2021_2022'!$A:$L,12,FALSE)</f>
        <v>69</v>
      </c>
    </row>
    <row r="5" spans="1:5">
      <c r="A5" s="48">
        <v>4</v>
      </c>
      <c r="B5" s="48" t="str">
        <f>VLOOKUP(A5,'table 2021_2022'!A:L,2,FALSE)</f>
        <v>Bayer 04 Leverkusen</v>
      </c>
      <c r="C5" s="48">
        <f>COUNTIF('sim. matches 2021_2022'!D:D,'final table 2021_2022'!B5)+COUNTIF('sim. matches 2021_2022'!E:E,'final table 2021_2022'!B5)</f>
        <v>34</v>
      </c>
      <c r="D5" s="48">
        <f>VLOOKUP($A5,'table 2021_2022'!$A:$L,11,FALSE)</f>
        <v>14</v>
      </c>
      <c r="E5" s="48">
        <f>VLOOKUP($A5,'table 2021_2022'!$A:$L,12,FALSE)</f>
        <v>59</v>
      </c>
    </row>
    <row r="6" spans="1:5">
      <c r="A6" s="48">
        <v>5</v>
      </c>
      <c r="B6" s="48" t="str">
        <f>VLOOKUP(A6,'table 2021_2022'!A:L,2,FALSE)</f>
        <v>Bor. Mönchengladbach</v>
      </c>
      <c r="C6" s="48">
        <f>COUNTIF('sim. matches 2021_2022'!D:D,'final table 2021_2022'!B6)+COUNTIF('sim. matches 2021_2022'!E:E,'final table 2021_2022'!B6)</f>
        <v>34</v>
      </c>
      <c r="D6" s="48">
        <f>VLOOKUP($A6,'table 2021_2022'!$A:$L,11,FALSE)</f>
        <v>4</v>
      </c>
      <c r="E6" s="48">
        <f>VLOOKUP($A6,'table 2021_2022'!$A:$L,12,FALSE)</f>
        <v>50</v>
      </c>
    </row>
    <row r="7" spans="1:5">
      <c r="A7" s="48">
        <v>6</v>
      </c>
      <c r="B7" s="48" t="str">
        <f>VLOOKUP(A7,'table 2021_2022'!A:L,2,FALSE)</f>
        <v>1. FSV Mainz 05</v>
      </c>
      <c r="C7" s="48">
        <f>COUNTIF('sim. matches 2021_2022'!D:D,'final table 2021_2022'!B7)+COUNTIF('sim. matches 2021_2022'!E:E,'final table 2021_2022'!B7)</f>
        <v>36</v>
      </c>
      <c r="D7" s="48">
        <f>VLOOKUP($A7,'table 2021_2022'!$A:$L,11,FALSE)</f>
        <v>2</v>
      </c>
      <c r="E7" s="48">
        <f>VLOOKUP($A7,'table 2021_2022'!$A:$L,12,FALSE)</f>
        <v>49</v>
      </c>
    </row>
    <row r="8" spans="1:5">
      <c r="A8" s="48">
        <v>7</v>
      </c>
      <c r="B8" s="48" t="str">
        <f>VLOOKUP(A8,'table 2021_2022'!A:L,2,FALSE)</f>
        <v>VfL Wolfsburg</v>
      </c>
      <c r="C8" s="48">
        <f>COUNTIF('sim. matches 2021_2022'!D:D,'final table 2021_2022'!B8)+COUNTIF('sim. matches 2021_2022'!E:E,'final table 2021_2022'!B8)</f>
        <v>34</v>
      </c>
      <c r="D8" s="48">
        <f>VLOOKUP($A8,'table 2021_2022'!$A:$L,11,FALSE)</f>
        <v>1</v>
      </c>
      <c r="E8" s="48">
        <f>VLOOKUP($A8,'table 2021_2022'!$A:$L,12,FALSE)</f>
        <v>44</v>
      </c>
    </row>
    <row r="9" spans="1:5">
      <c r="A9" s="48">
        <v>8</v>
      </c>
      <c r="B9" s="48" t="str">
        <f>VLOOKUP(A9,'table 2021_2022'!A:L,2,FALSE)</f>
        <v>TSG Hoffenheim</v>
      </c>
      <c r="C9" s="48">
        <f>COUNTIF('sim. matches 2021_2022'!D:D,'final table 2021_2022'!B9)+COUNTIF('sim. matches 2021_2022'!E:E,'final table 2021_2022'!B9)</f>
        <v>34</v>
      </c>
      <c r="D9" s="48">
        <f>VLOOKUP($A9,'table 2021_2022'!$A:$L,11,FALSE)</f>
        <v>0</v>
      </c>
      <c r="E9" s="48">
        <f>VLOOKUP($A9,'table 2021_2022'!$A:$L,12,FALSE)</f>
        <v>43</v>
      </c>
    </row>
    <row r="10" spans="1:5">
      <c r="A10" s="48">
        <v>9</v>
      </c>
      <c r="B10" s="48" t="str">
        <f>VLOOKUP(A10,'table 2021_2022'!A:L,2,FALSE)</f>
        <v>Hertha BSC</v>
      </c>
      <c r="C10" s="48">
        <f>COUNTIF('sim. matches 2021_2022'!D:D,'final table 2021_2022'!B10)+COUNTIF('sim. matches 2021_2022'!E:E,'final table 2021_2022'!B10)</f>
        <v>34</v>
      </c>
      <c r="D10" s="48">
        <f>VLOOKUP($A10,'table 2021_2022'!$A:$L,11,FALSE)</f>
        <v>-4</v>
      </c>
      <c r="E10" s="48">
        <f>VLOOKUP($A10,'table 2021_2022'!$A:$L,12,FALSE)</f>
        <v>38</v>
      </c>
    </row>
    <row r="11" spans="1:5">
      <c r="A11" s="48">
        <v>10</v>
      </c>
      <c r="B11" s="48" t="str">
        <f>VLOOKUP(A11,'table 2021_2022'!A:L,2,FALSE)</f>
        <v>VfB Stuttgart</v>
      </c>
      <c r="C11" s="48">
        <f>COUNTIF('sim. matches 2021_2022'!D:D,'final table 2021_2022'!B11)+COUNTIF('sim. matches 2021_2022'!E:E,'final table 2021_2022'!B11)</f>
        <v>34</v>
      </c>
      <c r="D11" s="48">
        <f>VLOOKUP($A11,'table 2021_2022'!$A:$L,11,FALSE)</f>
        <v>-5</v>
      </c>
      <c r="E11" s="48">
        <f>VLOOKUP($A11,'table 2021_2022'!$A:$L,12,FALSE)</f>
        <v>38</v>
      </c>
    </row>
    <row r="12" spans="1:5">
      <c r="A12" s="48">
        <v>11</v>
      </c>
      <c r="B12" s="48" t="str">
        <f>VLOOKUP(A12,'table 2021_2022'!A:L,2,FALSE)</f>
        <v>Eintracht Frankfurt</v>
      </c>
      <c r="C12" s="48">
        <f>COUNTIF('sim. matches 2021_2022'!D:D,'final table 2021_2022'!B12)+COUNTIF('sim. matches 2021_2022'!E:E,'final table 2021_2022'!B12)</f>
        <v>34</v>
      </c>
      <c r="D12" s="48">
        <f>VLOOKUP($A12,'table 2021_2022'!$A:$L,11,FALSE)</f>
        <v>-5</v>
      </c>
      <c r="E12" s="48">
        <f>VLOOKUP($A12,'table 2021_2022'!$A:$L,12,FALSE)</f>
        <v>37</v>
      </c>
    </row>
    <row r="13" spans="1:5">
      <c r="A13" s="48">
        <v>12</v>
      </c>
      <c r="B13" s="48" t="str">
        <f>VLOOKUP(A13,'table 2021_2022'!A:L,2,FALSE)</f>
        <v>FC Augsburg</v>
      </c>
      <c r="C13" s="48">
        <f>COUNTIF('sim. matches 2021_2022'!D:D,'final table 2021_2022'!B13)+COUNTIF('sim. matches 2021_2022'!E:E,'final table 2021_2022'!B13)</f>
        <v>35</v>
      </c>
      <c r="D13" s="48">
        <f>VLOOKUP($A13,'table 2021_2022'!$A:$L,11,FALSE)</f>
        <v>-7</v>
      </c>
      <c r="E13" s="48">
        <f>VLOOKUP($A13,'table 2021_2022'!$A:$L,12,FALSE)</f>
        <v>35</v>
      </c>
    </row>
    <row r="14" spans="1:5">
      <c r="A14" s="48">
        <v>13</v>
      </c>
      <c r="B14" s="48" t="str">
        <f>VLOOKUP(A14,'table 2021_2022'!A:L,2,FALSE)</f>
        <v>1. FC Union Berlin</v>
      </c>
      <c r="C14" s="48">
        <f>COUNTIF('sim. matches 2021_2022'!D:D,'final table 2021_2022'!B14)+COUNTIF('sim. matches 2021_2022'!E:E,'final table 2021_2022'!B14)</f>
        <v>34</v>
      </c>
      <c r="D14" s="48">
        <f>VLOOKUP($A14,'table 2021_2022'!$A:$L,11,FALSE)</f>
        <v>0</v>
      </c>
      <c r="E14" s="48">
        <f>VLOOKUP($A14,'table 2021_2022'!$A:$L,12,FALSE)</f>
        <v>34</v>
      </c>
    </row>
    <row r="15" spans="1:5">
      <c r="A15" s="48">
        <v>14</v>
      </c>
      <c r="B15" s="48" t="str">
        <f>VLOOKUP(A15,'table 2021_2022'!A:L,2,FALSE)</f>
        <v>SC Freiburg</v>
      </c>
      <c r="C15" s="48">
        <f>COUNTIF('sim. matches 2021_2022'!D:D,'final table 2021_2022'!B15)+COUNTIF('sim. matches 2021_2022'!E:E,'final table 2021_2022'!B15)</f>
        <v>34</v>
      </c>
      <c r="D15" s="48">
        <f>VLOOKUP($A15,'table 2021_2022'!$A:$L,11,FALSE)</f>
        <v>-11</v>
      </c>
      <c r="E15" s="48">
        <f>VLOOKUP($A15,'table 2021_2022'!$A:$L,12,FALSE)</f>
        <v>33</v>
      </c>
    </row>
    <row r="16" spans="1:5">
      <c r="A16" s="48">
        <v>15</v>
      </c>
      <c r="B16" s="48" t="str">
        <f>VLOOKUP(A16,'table 2021_2022'!A:L,2,FALSE)</f>
        <v>1. FC Köln</v>
      </c>
      <c r="C16" s="48">
        <f>COUNTIF('sim. matches 2021_2022'!D:D,'final table 2021_2022'!B16)+COUNTIF('sim. matches 2021_2022'!E:E,'final table 2021_2022'!B16)</f>
        <v>34</v>
      </c>
      <c r="D16" s="48">
        <f>VLOOKUP($A16,'table 2021_2022'!$A:$L,11,FALSE)</f>
        <v>-11</v>
      </c>
      <c r="E16" s="48">
        <f>VLOOKUP($A16,'table 2021_2022'!$A:$L,12,FALSE)</f>
        <v>30</v>
      </c>
    </row>
    <row r="17" spans="1:5">
      <c r="A17" s="48">
        <v>16</v>
      </c>
      <c r="B17" s="48" t="str">
        <f>VLOOKUP(A17,'table 2021_2022'!A:L,2,FALSE)</f>
        <v>VfL Bochum</v>
      </c>
      <c r="C17" s="48">
        <f>COUNTIF('sim. matches 2021_2022'!D:D,'final table 2021_2022'!B17)+COUNTIF('sim. matches 2021_2022'!E:E,'final table 2021_2022'!B17)</f>
        <v>34</v>
      </c>
      <c r="D17" s="48">
        <f>VLOOKUP($A17,'table 2021_2022'!$A:$L,11,FALSE)</f>
        <v>-22</v>
      </c>
      <c r="E17" s="48">
        <f>VLOOKUP($A17,'table 2021_2022'!$A:$L,12,FALSE)</f>
        <v>17</v>
      </c>
    </row>
    <row r="18" spans="1:5">
      <c r="A18" s="48">
        <v>17</v>
      </c>
      <c r="B18" s="48" t="str">
        <f>VLOOKUP(A18,'table 2021_2022'!A:L,2,FALSE)</f>
        <v>Arminia Bielefeld</v>
      </c>
      <c r="C18" s="48">
        <f>COUNTIF('sim. matches 2021_2022'!D:D,'final table 2021_2022'!B18)+COUNTIF('sim. matches 2021_2022'!E:E,'final table 2021_2022'!B18)</f>
        <v>34</v>
      </c>
      <c r="D18" s="48">
        <f>VLOOKUP($A18,'table 2021_2022'!$A:$L,11,FALSE)</f>
        <v>-25</v>
      </c>
      <c r="E18" s="48">
        <f>VLOOKUP($A18,'table 2021_2022'!$A:$L,12,FALSE)</f>
        <v>11</v>
      </c>
    </row>
    <row r="19" spans="1:5">
      <c r="A19" s="48">
        <v>18</v>
      </c>
      <c r="B19" s="48" t="str">
        <f>VLOOKUP(A19,'table 2021_2022'!A:L,2,FALSE)</f>
        <v>SpVgg Greuther Fürth</v>
      </c>
      <c r="C19" s="48">
        <f>COUNTIF('sim. matches 2021_2022'!D:D,'final table 2021_2022'!B19)+COUNTIF('sim. matches 2021_2022'!E:E,'final table 2021_2022'!B19)</f>
        <v>34</v>
      </c>
      <c r="D19" s="48">
        <f>VLOOKUP($A19,'table 2021_2022'!$A:$L,11,FALSE)</f>
        <v>-36</v>
      </c>
      <c r="E19" s="48">
        <f>VLOOKUP($A19,'table 2021_2022'!$A:$L,12,FALSE)</f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D73E-C2D8-4D23-8000-3721ACECF025}">
  <sheetPr codeName="Sheet2">
    <tabColor theme="9" tint="0.79998168889431442"/>
  </sheetPr>
  <dimension ref="A3:R39"/>
  <sheetViews>
    <sheetView topLeftCell="A10" zoomScaleNormal="100" workbookViewId="0">
      <selection activeCell="J7" sqref="J7"/>
    </sheetView>
  </sheetViews>
  <sheetFormatPr defaultColWidth="9.140625" defaultRowHeight="15"/>
  <cols>
    <col min="2" max="2" width="25" customWidth="1"/>
    <col min="3" max="4" width="10" style="6" customWidth="1"/>
    <col min="6" max="6" width="9.28515625" customWidth="1"/>
    <col min="7" max="7" width="3.7109375" customWidth="1"/>
    <col min="8" max="8" width="1.85546875" customWidth="1"/>
    <col min="9" max="9" width="22.28515625" bestFit="1" customWidth="1"/>
    <col min="10" max="13" width="9.85546875" customWidth="1"/>
  </cols>
  <sheetData>
    <row r="3" spans="1:18">
      <c r="A3" s="1"/>
      <c r="B3" s="1"/>
      <c r="C3" s="4"/>
      <c r="D3" s="4"/>
      <c r="E3" s="1"/>
      <c r="F3" s="1"/>
      <c r="G3" s="1"/>
      <c r="H3" s="1"/>
    </row>
    <row r="4" spans="1:18" s="3" customFormat="1" ht="45.4" customHeight="1">
      <c r="A4" s="2"/>
      <c r="B4" s="12" t="s">
        <v>2</v>
      </c>
      <c r="C4" s="13" t="s">
        <v>36</v>
      </c>
      <c r="D4" s="13" t="s">
        <v>37</v>
      </c>
      <c r="E4" s="11" t="s">
        <v>38</v>
      </c>
      <c r="F4" s="12" t="s">
        <v>39</v>
      </c>
      <c r="G4" s="2"/>
      <c r="H4" s="10"/>
      <c r="I4" s="12" t="s">
        <v>3</v>
      </c>
      <c r="J4" s="13" t="s">
        <v>36</v>
      </c>
      <c r="K4" s="13" t="s">
        <v>37</v>
      </c>
      <c r="L4" s="11" t="s">
        <v>40</v>
      </c>
      <c r="M4" s="12" t="s">
        <v>41</v>
      </c>
      <c r="N4" s="2"/>
      <c r="O4" s="2"/>
    </row>
    <row r="5" spans="1:18">
      <c r="A5" s="1"/>
      <c r="B5" s="48" t="s">
        <v>6</v>
      </c>
      <c r="C5" s="5">
        <f>AVERAGEIF('1. Data'!C:C,'2. Calculations'!B5,'1. Data'!E:E)</f>
        <v>2.8852459016393444</v>
      </c>
      <c r="D5" s="5">
        <f>AVERAGEIF('1. Data'!C:C,'2. Calculations'!B5,'1. Data'!F:F)</f>
        <v>0.72131147540983609</v>
      </c>
      <c r="E5" s="14">
        <f t="shared" ref="E5:E28" si="0">C5/$C$29</f>
        <v>1.7549925484351714</v>
      </c>
      <c r="F5" s="18">
        <f t="shared" ref="F5:F28" si="1">D5/$D$29</f>
        <v>0.5657076975035229</v>
      </c>
      <c r="G5" s="1"/>
      <c r="H5" s="1"/>
      <c r="I5" s="48" t="s">
        <v>6</v>
      </c>
      <c r="J5" s="5">
        <f>AVERAGEIF('1. Data'!D:D,'2. Calculations'!I5,'1. Data'!F:F)</f>
        <v>2.0662983425414363</v>
      </c>
      <c r="K5" s="5">
        <f>AVERAGEIF('1. Data'!D:D,'2. Calculations'!I5,'1. Data'!E:E)</f>
        <v>0.8729281767955801</v>
      </c>
      <c r="L5" s="8">
        <f t="shared" ref="L5:L29" si="2">J5/$J$29</f>
        <v>1.6205493986495942</v>
      </c>
      <c r="M5" s="5">
        <f t="shared" ref="M5:M29" si="3">K5/$K$29</f>
        <v>0.53097118853020409</v>
      </c>
      <c r="N5" s="1"/>
      <c r="O5" s="1"/>
    </row>
    <row r="6" spans="1:18">
      <c r="A6" s="1"/>
      <c r="B6" s="48" t="s">
        <v>20</v>
      </c>
      <c r="C6" s="5">
        <f>AVERAGEIF('1. Data'!C:C,'2. Calculations'!B6,'1. Data'!E:E)</f>
        <v>1.5357142857142858</v>
      </c>
      <c r="D6" s="5">
        <f>AVERAGEIF('1. Data'!C:C,'2. Calculations'!B6,'1. Data'!F:F)</f>
        <v>1.3928571428571428</v>
      </c>
      <c r="E6" s="8">
        <f t="shared" si="0"/>
        <v>0.93412042502951598</v>
      </c>
      <c r="F6" s="5">
        <f t="shared" si="1"/>
        <v>1.0923852373059098</v>
      </c>
      <c r="G6" s="1"/>
      <c r="H6" s="1"/>
      <c r="I6" s="48" t="s">
        <v>20</v>
      </c>
      <c r="J6" s="5">
        <f>AVERAGEIF('1. Data'!D:D,'2. Calculations'!I6,'1. Data'!F:F)</f>
        <v>1.0542168674698795</v>
      </c>
      <c r="K6" s="5">
        <f>AVERAGEIF('1. Data'!D:D,'2. Calculations'!I6,'1. Data'!E:E)</f>
        <v>1.6506024096385543</v>
      </c>
      <c r="L6" s="8">
        <f t="shared" si="2"/>
        <v>0.82679760006162462</v>
      </c>
      <c r="M6" s="17">
        <f t="shared" si="3"/>
        <v>1.0040027880115503</v>
      </c>
      <c r="N6" s="1"/>
      <c r="O6" s="1"/>
    </row>
    <row r="7" spans="1:18">
      <c r="A7" s="1"/>
      <c r="B7" s="48" t="s">
        <v>28</v>
      </c>
      <c r="C7" s="5">
        <f>AVERAGEIF('1. Data'!C:C,'2. Calculations'!B7,'1. Data'!E:E)</f>
        <v>1.411764705882353</v>
      </c>
      <c r="D7" s="5">
        <f>AVERAGEIF('1. Data'!C:C,'2. Calculations'!B7,'1. Data'!F:F)</f>
        <v>1.4191176470588236</v>
      </c>
      <c r="E7" s="8">
        <f t="shared" si="0"/>
        <v>0.8587263004375304</v>
      </c>
      <c r="F7" s="5">
        <f t="shared" si="1"/>
        <v>1.1129807357468207</v>
      </c>
      <c r="G7" s="1"/>
      <c r="H7" s="1"/>
      <c r="I7" s="48" t="s">
        <v>28</v>
      </c>
      <c r="J7" s="5">
        <f>AVERAGEIF('1. Data'!D:D,'2. Calculations'!I7,'1. Data'!F:F)</f>
        <v>1.0147058823529411</v>
      </c>
      <c r="K7" s="5">
        <f>AVERAGEIF('1. Data'!D:D,'2. Calculations'!I7,'1. Data'!E:E)</f>
        <v>1.5955882352941178</v>
      </c>
      <c r="L7" s="8">
        <f t="shared" si="2"/>
        <v>0.79581005975679397</v>
      </c>
      <c r="M7" s="5">
        <f t="shared" si="3"/>
        <v>0.97053962080700051</v>
      </c>
      <c r="N7" s="1"/>
      <c r="O7" s="1"/>
    </row>
    <row r="8" spans="1:18">
      <c r="A8" s="1"/>
      <c r="B8" s="48" t="s">
        <v>7</v>
      </c>
      <c r="C8" s="5">
        <f>AVERAGEIF('1. Data'!C:C,'2. Calculations'!B8,'1. Data'!E:E)</f>
        <v>1.2638036809815951</v>
      </c>
      <c r="D8" s="5">
        <f>AVERAGEIF('1. Data'!C:C,'2. Calculations'!B8,'1. Data'!F:F)</f>
        <v>1.2699386503067485</v>
      </c>
      <c r="E8" s="8">
        <f t="shared" si="0"/>
        <v>0.76872686710946614</v>
      </c>
      <c r="F8" s="5">
        <f t="shared" si="1"/>
        <v>0.99598314227230655</v>
      </c>
      <c r="G8" s="1"/>
      <c r="H8" s="1"/>
      <c r="I8" s="48" t="s">
        <v>7</v>
      </c>
      <c r="J8" s="5">
        <f>AVERAGEIF('1. Data'!D:D,'2. Calculations'!I8,'1. Data'!F:F)</f>
        <v>1.1036585365853659</v>
      </c>
      <c r="K8" s="5">
        <f>AVERAGEIF('1. Data'!D:D,'2. Calculations'!I8,'1. Data'!E:E)</f>
        <v>1.8658536585365855</v>
      </c>
      <c r="L8" s="8">
        <f t="shared" si="2"/>
        <v>0.86557354325615243</v>
      </c>
      <c r="M8" s="5">
        <f t="shared" si="3"/>
        <v>1.134932473291675</v>
      </c>
      <c r="N8" s="1"/>
      <c r="O8" s="1"/>
    </row>
    <row r="9" spans="1:18">
      <c r="A9" s="1"/>
      <c r="B9" s="48" t="s">
        <v>11</v>
      </c>
      <c r="C9" s="5">
        <f>AVERAGEIF('1. Data'!C:C,'2. Calculations'!B9,'1. Data'!E:E)</f>
        <v>1.1976047904191616</v>
      </c>
      <c r="D9" s="5">
        <f>AVERAGEIF('1. Data'!C:C,'2. Calculations'!B9,'1. Data'!F:F)</f>
        <v>1.3532934131736527</v>
      </c>
      <c r="E9" s="8">
        <f t="shared" si="0"/>
        <v>0.72846043450289499</v>
      </c>
      <c r="F9" s="5">
        <f t="shared" si="1"/>
        <v>1.0613563306727771</v>
      </c>
      <c r="G9" s="1"/>
      <c r="H9" s="1"/>
      <c r="I9" s="48" t="s">
        <v>11</v>
      </c>
      <c r="J9" s="5">
        <f>AVERAGEIF('1. Data'!D:D,'2. Calculations'!I9,'1. Data'!F:F)</f>
        <v>1.0718562874251496</v>
      </c>
      <c r="K9" s="5">
        <f>AVERAGEIF('1. Data'!D:D,'2. Calculations'!I9,'1. Data'!E:E)</f>
        <v>1.7544910179640718</v>
      </c>
      <c r="L9" s="8">
        <f t="shared" si="2"/>
        <v>0.84063178402843841</v>
      </c>
      <c r="M9" s="5">
        <f t="shared" si="3"/>
        <v>1.0671945365467412</v>
      </c>
      <c r="N9" s="1"/>
      <c r="O9" s="1"/>
    </row>
    <row r="10" spans="1:18">
      <c r="A10" s="1"/>
      <c r="B10" s="48" t="s">
        <v>13</v>
      </c>
      <c r="C10" s="5">
        <f>AVERAGEIF('1. Data'!C:C,'2. Calculations'!B10,'1. Data'!E:E)</f>
        <v>2.2897727272727271</v>
      </c>
      <c r="D10" s="5">
        <f>AVERAGEIF('1. Data'!C:C,'2. Calculations'!B10,'1. Data'!F:F)</f>
        <v>0.92613636363636365</v>
      </c>
      <c r="E10" s="8">
        <f t="shared" si="0"/>
        <v>1.3927873779113447</v>
      </c>
      <c r="F10" s="5">
        <f t="shared" si="1"/>
        <v>0.72634706046972208</v>
      </c>
      <c r="G10" s="1"/>
      <c r="H10" s="1"/>
      <c r="I10" s="48" t="s">
        <v>13</v>
      </c>
      <c r="J10" s="5">
        <f>AVERAGEIF('1. Data'!D:D,'2. Calculations'!I10,'1. Data'!F:F)</f>
        <v>1.8089887640449438</v>
      </c>
      <c r="K10" s="5">
        <f>AVERAGEIF('1. Data'!D:D,'2. Calculations'!I10,'1. Data'!E:E)</f>
        <v>1.303370786516854</v>
      </c>
      <c r="L10" s="8">
        <f t="shared" si="2"/>
        <v>1.4187475222630483</v>
      </c>
      <c r="M10" s="5">
        <f t="shared" si="3"/>
        <v>0.79279413130281362</v>
      </c>
      <c r="N10" s="1"/>
      <c r="O10" s="1"/>
    </row>
    <row r="11" spans="1:18">
      <c r="A11" s="1"/>
      <c r="B11" s="48" t="s">
        <v>22</v>
      </c>
      <c r="C11" s="5">
        <f>AVERAGEIF('1. Data'!C:C,'2. Calculations'!B11,'1. Data'!E:E)</f>
        <v>1.75</v>
      </c>
      <c r="D11" s="5">
        <f>AVERAGEIF('1. Data'!C:C,'2. Calculations'!B11,'1. Data'!F:F)</f>
        <v>1.1630434782608696</v>
      </c>
      <c r="E11" s="8">
        <f t="shared" si="0"/>
        <v>1.0644628099173554</v>
      </c>
      <c r="F11" s="5">
        <f t="shared" si="1"/>
        <v>0.91214776225432159</v>
      </c>
      <c r="G11" s="1"/>
      <c r="H11" s="1"/>
      <c r="I11" s="48" t="s">
        <v>22</v>
      </c>
      <c r="J11" s="5">
        <f>AVERAGEIF('1. Data'!D:D,'2. Calculations'!I11,'1. Data'!F:F)</f>
        <v>1.1935483870967742</v>
      </c>
      <c r="K11" s="5">
        <f>AVERAGEIF('1. Data'!D:D,'2. Calculations'!I11,'1. Data'!E:E)</f>
        <v>1.60752688172043</v>
      </c>
      <c r="L11" s="20">
        <f t="shared" si="2"/>
        <v>0.93607204784857123</v>
      </c>
      <c r="M11" s="15">
        <f t="shared" si="3"/>
        <v>0.97780147516217886</v>
      </c>
      <c r="N11" s="1"/>
      <c r="O11" s="1"/>
    </row>
    <row r="12" spans="1:18">
      <c r="A12" s="1"/>
      <c r="B12" s="48" t="s">
        <v>21</v>
      </c>
      <c r="C12" s="5">
        <f>AVERAGEIF('1. Data'!C:C,'2. Calculations'!B12,'1. Data'!E:E)</f>
        <v>1.28</v>
      </c>
      <c r="D12" s="5">
        <f>AVERAGEIF('1. Data'!C:C,'2. Calculations'!B12,'1. Data'!F:F)</f>
        <v>1.3333333333333333</v>
      </c>
      <c r="E12" s="8">
        <f t="shared" si="0"/>
        <v>0.77857851239669418</v>
      </c>
      <c r="F12" s="5">
        <f t="shared" si="1"/>
        <v>1.0457021075065118</v>
      </c>
      <c r="G12" s="1"/>
      <c r="H12" s="1"/>
      <c r="I12" s="48" t="s">
        <v>21</v>
      </c>
      <c r="J12" s="5">
        <f>AVERAGEIF('1. Data'!D:D,'2. Calculations'!I12,'1. Data'!F:F)</f>
        <v>1.1812080536912752</v>
      </c>
      <c r="K12" s="5">
        <f>AVERAGEIF('1. Data'!D:D,'2. Calculations'!I12,'1. Data'!E:E)</f>
        <v>1.651006711409396</v>
      </c>
      <c r="L12" s="8">
        <f t="shared" si="2"/>
        <v>0.92639381336147375</v>
      </c>
      <c r="M12" s="5">
        <f t="shared" si="3"/>
        <v>1.0042487104110045</v>
      </c>
      <c r="N12" s="1"/>
      <c r="O12" s="1"/>
    </row>
    <row r="13" spans="1:18">
      <c r="A13" s="1"/>
      <c r="B13" s="48" t="s">
        <v>17</v>
      </c>
      <c r="C13" s="5">
        <f>AVERAGEIF('1. Data'!C:C,'2. Calculations'!B13,'1. Data'!E:E)</f>
        <v>1.7258064516129032</v>
      </c>
      <c r="D13" s="5">
        <f>AVERAGEIF('1. Data'!C:C,'2. Calculations'!B13,'1. Data'!F:F)</f>
        <v>1.2688172043010753</v>
      </c>
      <c r="E13" s="8">
        <f t="shared" si="0"/>
        <v>1.0497467342042122</v>
      </c>
      <c r="F13" s="5">
        <f t="shared" si="1"/>
        <v>0.99510361843361617</v>
      </c>
      <c r="G13" s="1"/>
      <c r="H13" s="1"/>
      <c r="I13" s="48" t="s">
        <v>17</v>
      </c>
      <c r="J13" s="5">
        <f>AVERAGEIF('1. Data'!D:D,'2. Calculations'!I13,'1. Data'!F:F)</f>
        <v>1.4838709677419355</v>
      </c>
      <c r="K13" s="5">
        <f>AVERAGEIF('1. Data'!D:D,'2. Calculations'!I13,'1. Data'!E:E)</f>
        <v>1.7795698924731183</v>
      </c>
      <c r="L13" s="8">
        <f t="shared" si="2"/>
        <v>1.1637652486766019</v>
      </c>
      <c r="M13" s="5">
        <f t="shared" si="3"/>
        <v>1.0824491246778636</v>
      </c>
      <c r="N13" s="1"/>
      <c r="O13" s="1"/>
    </row>
    <row r="14" spans="1:18">
      <c r="A14" s="1"/>
      <c r="B14" s="48" t="s">
        <v>8</v>
      </c>
      <c r="C14" s="5">
        <f>AVERAGEIF('1. Data'!C:C,'2. Calculations'!B14,'1. Data'!E:E)</f>
        <v>1.732620320855615</v>
      </c>
      <c r="D14" s="5">
        <f>AVERAGEIF('1. Data'!C:C,'2. Calculations'!B14,'1. Data'!F:F)</f>
        <v>1.0481283422459893</v>
      </c>
      <c r="E14" s="8">
        <f t="shared" si="0"/>
        <v>1.0538913687187872</v>
      </c>
      <c r="F14" s="5">
        <f t="shared" si="1"/>
        <v>0.8220225123179532</v>
      </c>
      <c r="G14" s="1"/>
      <c r="H14" s="1"/>
      <c r="I14" s="48" t="s">
        <v>8</v>
      </c>
      <c r="J14" s="5">
        <f>AVERAGEIF('1. Data'!D:D,'2. Calculations'!I14,'1. Data'!F:F)</f>
        <v>1.2928176795580111</v>
      </c>
      <c r="K14" s="5">
        <f>AVERAGEIF('1. Data'!D:D,'2. Calculations'!I14,'1. Data'!E:E)</f>
        <v>1.4696132596685083</v>
      </c>
      <c r="L14" s="8">
        <f t="shared" si="2"/>
        <v>1.013926629101618</v>
      </c>
      <c r="M14" s="5">
        <f t="shared" si="3"/>
        <v>0.89391351993059676</v>
      </c>
      <c r="N14" s="1"/>
      <c r="O14" s="1"/>
    </row>
    <row r="15" spans="1:18">
      <c r="A15" s="1"/>
      <c r="B15" s="48" t="s">
        <v>12</v>
      </c>
      <c r="C15" s="5">
        <f>AVERAGEIF('1. Data'!C:C,'2. Calculations'!B15,'1. Data'!E:E)</f>
        <v>1.924731182795699</v>
      </c>
      <c r="D15" s="5">
        <f>AVERAGEIF('1. Data'!C:C,'2. Calculations'!B15,'1. Data'!F:F)</f>
        <v>1.2043010752688172</v>
      </c>
      <c r="E15" s="8">
        <f t="shared" si="0"/>
        <v>1.1707455789567227</v>
      </c>
      <c r="F15" s="5">
        <f t="shared" si="1"/>
        <v>0.94450512936072051</v>
      </c>
      <c r="G15" s="1"/>
      <c r="H15" s="1"/>
      <c r="I15" s="48" t="s">
        <v>12</v>
      </c>
      <c r="J15" s="5">
        <f>AVERAGEIF('1. Data'!D:D,'2. Calculations'!I15,'1. Data'!F:F)</f>
        <v>1.6304347826086956</v>
      </c>
      <c r="K15" s="5">
        <f>AVERAGEIF('1. Data'!D:D,'2. Calculations'!I15,'1. Data'!E:E)</f>
        <v>1.3315217391304348</v>
      </c>
      <c r="L15" s="8">
        <f t="shared" si="2"/>
        <v>1.278711816244376</v>
      </c>
      <c r="M15" s="5">
        <f t="shared" si="3"/>
        <v>0.80991735537190079</v>
      </c>
      <c r="N15" s="1"/>
      <c r="O15" s="1"/>
    </row>
    <row r="16" spans="1:18">
      <c r="A16" s="1"/>
      <c r="B16" s="48" t="s">
        <v>33</v>
      </c>
      <c r="C16" s="5">
        <f>AVERAGEIF('1. Data'!C:C,'2. Calculations'!B16,'1. Data'!E:E)</f>
        <v>1.2647058823529411</v>
      </c>
      <c r="D16" s="5">
        <f>AVERAGEIF('1. Data'!C:C,'2. Calculations'!B16,'1. Data'!F:F)</f>
        <v>1.411764705882353</v>
      </c>
      <c r="E16" s="8">
        <f t="shared" si="0"/>
        <v>0.76927564414195426</v>
      </c>
      <c r="F16" s="5">
        <f t="shared" si="1"/>
        <v>1.1072139961833656</v>
      </c>
      <c r="G16" s="1"/>
      <c r="H16" s="1"/>
      <c r="I16" s="48" t="s">
        <v>33</v>
      </c>
      <c r="J16" s="5">
        <f>AVERAGEIF('1. Data'!D:D,'2. Calculations'!I16,'1. Data'!F:F)</f>
        <v>0.78125</v>
      </c>
      <c r="K16" s="5">
        <f>AVERAGEIF('1. Data'!D:D,'2. Calculations'!I16,'1. Data'!E:E)</f>
        <v>1.53125</v>
      </c>
      <c r="L16" s="8">
        <f t="shared" si="2"/>
        <v>0.61271607861709687</v>
      </c>
      <c r="M16" s="5">
        <f t="shared" si="3"/>
        <v>0.93140495867768591</v>
      </c>
      <c r="N16" s="1"/>
      <c r="O16" s="1"/>
      <c r="R16" s="3"/>
    </row>
    <row r="17" spans="1:15">
      <c r="A17" s="1"/>
      <c r="B17" s="48" t="s">
        <v>34</v>
      </c>
      <c r="C17" s="5">
        <f>AVERAGEIF('1. Data'!C:C,'2. Calculations'!B17,'1. Data'!E:E)</f>
        <v>1.03125</v>
      </c>
      <c r="D17" s="5">
        <f>AVERAGEIF('1. Data'!C:C,'2. Calculations'!B17,'1. Data'!F:F)</f>
        <v>1.59375</v>
      </c>
      <c r="E17" s="8">
        <f t="shared" si="0"/>
        <v>0.62727272727272732</v>
      </c>
      <c r="F17" s="5">
        <f t="shared" si="1"/>
        <v>1.2499408003788774</v>
      </c>
      <c r="G17" s="1"/>
      <c r="H17" s="1"/>
      <c r="I17" s="48" t="s">
        <v>34</v>
      </c>
      <c r="J17" s="5">
        <f>AVERAGEIF('1. Data'!D:D,'2. Calculations'!I17,'1. Data'!F:F)</f>
        <v>1</v>
      </c>
      <c r="K17" s="5">
        <f>AVERAGEIF('1. Data'!D:D,'2. Calculations'!I17,'1. Data'!E:E)</f>
        <v>1.8181818181818181</v>
      </c>
      <c r="L17" s="8">
        <f t="shared" si="2"/>
        <v>0.78427658062988392</v>
      </c>
      <c r="M17" s="5">
        <f t="shared" si="3"/>
        <v>1.1059353869271225</v>
      </c>
      <c r="N17" s="1"/>
      <c r="O17" s="1"/>
    </row>
    <row r="18" spans="1:15">
      <c r="A18" s="1"/>
      <c r="B18" s="48" t="s">
        <v>26</v>
      </c>
      <c r="C18" s="5">
        <f>AVERAGEIF('1. Data'!C:C,'2. Calculations'!B18,'1. Data'!E:E)</f>
        <v>1.3486842105263157</v>
      </c>
      <c r="D18" s="5">
        <f>AVERAGEIF('1. Data'!C:C,'2. Calculations'!B18,'1. Data'!F:F)</f>
        <v>1.3486842105263157</v>
      </c>
      <c r="E18" s="8">
        <f t="shared" si="0"/>
        <v>0.82035667681600688</v>
      </c>
      <c r="F18" s="5">
        <f t="shared" si="1"/>
        <v>1.0577414409810935</v>
      </c>
      <c r="G18" s="1"/>
      <c r="H18" s="1"/>
      <c r="I18" s="48" t="s">
        <v>26</v>
      </c>
      <c r="J18" s="5">
        <f>AVERAGEIF('1. Data'!D:D,'2. Calculations'!I18,'1. Data'!F:F)</f>
        <v>1.0460526315789473</v>
      </c>
      <c r="K18" s="5">
        <f>AVERAGEIF('1. Data'!D:D,'2. Calculations'!I18,'1. Data'!E:E)</f>
        <v>1.875</v>
      </c>
      <c r="L18" s="8">
        <f t="shared" si="2"/>
        <v>0.82039458105362861</v>
      </c>
      <c r="M18" s="5">
        <f t="shared" si="3"/>
        <v>1.140495867768595</v>
      </c>
      <c r="N18" s="1"/>
      <c r="O18" s="1"/>
    </row>
    <row r="19" spans="1:15">
      <c r="A19" s="1"/>
      <c r="B19" s="48" t="s">
        <v>35</v>
      </c>
      <c r="C19" s="5">
        <f>AVERAGEIF('1. Data'!C:C,'2. Calculations'!B19,'1. Data'!E:E)</f>
        <v>2</v>
      </c>
      <c r="D19" s="5">
        <f>AVERAGEIF('1. Data'!C:C,'2. Calculations'!B19,'1. Data'!F:F)</f>
        <v>1.0425531914893618</v>
      </c>
      <c r="E19" s="8">
        <f t="shared" si="0"/>
        <v>1.2165289256198346</v>
      </c>
      <c r="F19" s="5">
        <f t="shared" si="1"/>
        <v>0.81765005214604924</v>
      </c>
      <c r="G19" s="1"/>
      <c r="H19" s="1"/>
      <c r="I19" s="48" t="s">
        <v>35</v>
      </c>
      <c r="J19" s="5">
        <f>AVERAGEIF('1. Data'!D:D,'2. Calculations'!I19,'1. Data'!F:F)</f>
        <v>1.6458333333333333</v>
      </c>
      <c r="K19" s="5">
        <f>AVERAGEIF('1. Data'!D:D,'2. Calculations'!I19,'1. Data'!E:E)</f>
        <v>1.4166666666666667</v>
      </c>
      <c r="L19" s="8">
        <f t="shared" si="2"/>
        <v>1.2907885389533507</v>
      </c>
      <c r="M19" s="5">
        <f t="shared" si="3"/>
        <v>0.86170798898071632</v>
      </c>
      <c r="N19" s="1"/>
      <c r="O19" s="1"/>
    </row>
    <row r="20" spans="1:15">
      <c r="A20" s="1"/>
      <c r="B20" s="48" t="s">
        <v>19</v>
      </c>
      <c r="C20" s="5">
        <f>AVERAGEIF('1. Data'!C:C,'2. Calculations'!B20,'1. Data'!E:E)</f>
        <v>1.6961325966850829</v>
      </c>
      <c r="D20" s="5">
        <f>AVERAGEIF('1. Data'!C:C,'2. Calculations'!B20,'1. Data'!F:F)</f>
        <v>1.4530386740331491</v>
      </c>
      <c r="E20" s="8">
        <f t="shared" si="0"/>
        <v>1.031697182777042</v>
      </c>
      <c r="F20" s="5">
        <f t="shared" si="1"/>
        <v>1.1395842027936987</v>
      </c>
      <c r="G20" s="1"/>
      <c r="H20" s="1"/>
      <c r="I20" s="48" t="s">
        <v>19</v>
      </c>
      <c r="J20" s="5">
        <f>AVERAGEIF('1. Data'!D:D,'2. Calculations'!I20,'1. Data'!F:F)</f>
        <v>1.4293478260869565</v>
      </c>
      <c r="K20" s="5">
        <f>AVERAGEIF('1. Data'!D:D,'2. Calculations'!I20,'1. Data'!E:E)</f>
        <v>1.9021739130434783</v>
      </c>
      <c r="L20" s="8">
        <f t="shared" si="2"/>
        <v>1.1210040255742364</v>
      </c>
      <c r="M20" s="5">
        <f t="shared" si="3"/>
        <v>1.1570247933884297</v>
      </c>
      <c r="N20" s="1"/>
      <c r="O20" s="1"/>
    </row>
    <row r="21" spans="1:15">
      <c r="A21" s="1"/>
      <c r="B21" s="48" t="s">
        <v>25</v>
      </c>
      <c r="C21" s="5">
        <f>AVERAGEIF('1. Data'!C:C,'2. Calculations'!B21,'1. Data'!E:E)</f>
        <v>1.4941176470588236</v>
      </c>
      <c r="D21" s="5">
        <f>AVERAGEIF('1. Data'!C:C,'2. Calculations'!B21,'1. Data'!F:F)</f>
        <v>1.1647058823529413</v>
      </c>
      <c r="E21" s="8">
        <f t="shared" si="0"/>
        <v>0.908818667963053</v>
      </c>
      <c r="F21" s="5">
        <f t="shared" si="1"/>
        <v>0.91345154685127661</v>
      </c>
      <c r="G21" s="1"/>
      <c r="H21" s="1"/>
      <c r="I21" s="48" t="s">
        <v>25</v>
      </c>
      <c r="J21" s="5">
        <f>AVERAGEIF('1. Data'!D:D,'2. Calculations'!I21,'1. Data'!F:F)</f>
        <v>1.1411764705882352</v>
      </c>
      <c r="K21" s="5">
        <f>AVERAGEIF('1. Data'!D:D,'2. Calculations'!I21,'1. Data'!E:E)</f>
        <v>1.6705882352941177</v>
      </c>
      <c r="L21" s="8">
        <f t="shared" si="2"/>
        <v>0.89499798024822041</v>
      </c>
      <c r="M21" s="5">
        <f t="shared" si="3"/>
        <v>1.0161594555177442</v>
      </c>
      <c r="N21" s="1"/>
      <c r="O21" s="1"/>
    </row>
    <row r="22" spans="1:15">
      <c r="A22" s="1"/>
      <c r="B22" s="48" t="s">
        <v>10</v>
      </c>
      <c r="C22" s="5">
        <f>AVERAGEIF('1. Data'!C:C,'2. Calculations'!B22,'1. Data'!E:E)</f>
        <v>1.8858695652173914</v>
      </c>
      <c r="D22" s="5">
        <f>AVERAGEIF('1. Data'!C:C,'2. Calculations'!B22,'1. Data'!F:F)</f>
        <v>1.3586956521739131</v>
      </c>
      <c r="E22" s="8">
        <f t="shared" si="0"/>
        <v>1.1471074380165289</v>
      </c>
      <c r="F22" s="5">
        <f t="shared" si="1"/>
        <v>1.0655931802036467</v>
      </c>
      <c r="G22" s="1"/>
      <c r="H22" s="1"/>
      <c r="I22" s="48" t="s">
        <v>10</v>
      </c>
      <c r="J22" s="5">
        <f>AVERAGEIF('1. Data'!D:D,'2. Calculations'!I22,'1. Data'!F:F)</f>
        <v>1.326086956521739</v>
      </c>
      <c r="K22" s="5">
        <f>AVERAGEIF('1. Data'!D:D,'2. Calculations'!I22,'1. Data'!E:E)</f>
        <v>1.5326086956521738</v>
      </c>
      <c r="L22" s="8">
        <f t="shared" si="2"/>
        <v>1.040018943878759</v>
      </c>
      <c r="M22" s="5">
        <f t="shared" si="3"/>
        <v>0.93223140495867762</v>
      </c>
      <c r="N22" s="1"/>
      <c r="O22" s="1"/>
    </row>
    <row r="23" spans="1:15">
      <c r="A23" s="1"/>
      <c r="B23" s="48" t="s">
        <v>23</v>
      </c>
      <c r="C23" s="5">
        <f>AVERAGEIF('1. Data'!C:C,'2. Calculations'!B23,'1. Data'!E:E)</f>
        <v>1.5384615384615385</v>
      </c>
      <c r="D23" s="5">
        <f>AVERAGEIF('1. Data'!C:C,'2. Calculations'!B23,'1. Data'!F:F)</f>
        <v>1.3727810650887573</v>
      </c>
      <c r="E23" s="8">
        <f t="shared" si="0"/>
        <v>0.93579148124602674</v>
      </c>
      <c r="F23" s="5">
        <f t="shared" si="1"/>
        <v>1.0766400396812608</v>
      </c>
      <c r="G23" s="1"/>
      <c r="H23" s="1"/>
      <c r="I23" s="48" t="s">
        <v>23</v>
      </c>
      <c r="J23" s="5">
        <f>AVERAGEIF('1. Data'!D:D,'2. Calculations'!I23,'1. Data'!F:F)</f>
        <v>1.3176470588235294</v>
      </c>
      <c r="K23" s="5">
        <f>AVERAGEIF('1. Data'!D:D,'2. Calculations'!I23,'1. Data'!E:E)</f>
        <v>1.8588235294117648</v>
      </c>
      <c r="L23" s="8">
        <f t="shared" si="2"/>
        <v>1.0333997297711413</v>
      </c>
      <c r="M23" s="5">
        <f t="shared" si="3"/>
        <v>1.1306562955760817</v>
      </c>
      <c r="N23" s="1"/>
      <c r="O23" s="1"/>
    </row>
    <row r="24" spans="1:15">
      <c r="A24" s="1"/>
      <c r="B24" s="48" t="s">
        <v>9</v>
      </c>
      <c r="C24" s="5">
        <f>AVERAGEIF('1. Data'!C:C,'2. Calculations'!B24,'1. Data'!E:E)</f>
        <v>1.5325443786982249</v>
      </c>
      <c r="D24" s="5">
        <f>AVERAGEIF('1. Data'!C:C,'2. Calculations'!B24,'1. Data'!F:F)</f>
        <v>1.4497041420118344</v>
      </c>
      <c r="E24" s="8">
        <f t="shared" ref="E24:E25" si="4">C24/$C$29</f>
        <v>0.93219228324123427</v>
      </c>
      <c r="F24" s="5">
        <f t="shared" ref="F24:F25" si="5">D24/$D$29</f>
        <v>1.1369690074220211</v>
      </c>
      <c r="G24" s="1"/>
      <c r="H24" s="1"/>
      <c r="I24" s="48" t="s">
        <v>9</v>
      </c>
      <c r="J24" s="5">
        <f>AVERAGEIF('1. Data'!D:D,'2. Calculations'!I24,'1. Data'!F:F)</f>
        <v>1.0176470588235293</v>
      </c>
      <c r="K24" s="5">
        <f>AVERAGEIF('1. Data'!D:D,'2. Calculations'!I24,'1. Data'!E:E)</f>
        <v>2.0235294117647058</v>
      </c>
      <c r="L24" s="8">
        <f t="shared" ref="L24:L25" si="6">J24/$J$29</f>
        <v>0.79811675558217599</v>
      </c>
      <c r="M24" s="5">
        <f t="shared" ref="M24:M25" si="7">K24/$K$29</f>
        <v>1.2308410306271269</v>
      </c>
      <c r="N24" s="1"/>
      <c r="O24" s="1"/>
    </row>
    <row r="25" spans="1:15">
      <c r="A25" s="1"/>
      <c r="B25" s="48" t="s">
        <v>29</v>
      </c>
      <c r="C25" s="5">
        <f>AVERAGEIF('1. Data'!C:C,'2. Calculations'!B25,'1. Data'!E:E)</f>
        <v>1.5</v>
      </c>
      <c r="D25" s="5">
        <f>AVERAGEIF('1. Data'!C:C,'2. Calculations'!B25,'1. Data'!F:F)</f>
        <v>1.6470588235294117</v>
      </c>
      <c r="E25" s="8">
        <f t="shared" si="4"/>
        <v>0.91239669421487601</v>
      </c>
      <c r="F25" s="5">
        <f t="shared" si="5"/>
        <v>1.2917496622139264</v>
      </c>
      <c r="G25" s="1"/>
      <c r="H25" s="1"/>
      <c r="I25" s="48" t="s">
        <v>29</v>
      </c>
      <c r="J25" s="5">
        <f>AVERAGEIF('1. Data'!D:D,'2. Calculations'!I25,'1. Data'!F:F)</f>
        <v>1.088235294117647</v>
      </c>
      <c r="K25" s="5">
        <f>AVERAGEIF('1. Data'!D:D,'2. Calculations'!I25,'1. Data'!E:E)</f>
        <v>1.9411764705882353</v>
      </c>
      <c r="L25" s="8">
        <f t="shared" si="6"/>
        <v>0.85347745539134423</v>
      </c>
      <c r="M25" s="5">
        <f t="shared" si="7"/>
        <v>1.1807486631016042</v>
      </c>
      <c r="N25" s="1"/>
      <c r="O25" s="1"/>
    </row>
    <row r="26" spans="1:15">
      <c r="A26" s="1"/>
      <c r="B26" s="88" t="s">
        <v>32</v>
      </c>
      <c r="C26" s="89">
        <v>1.2</v>
      </c>
      <c r="D26" s="89">
        <v>1.3</v>
      </c>
      <c r="E26" s="90">
        <f t="shared" ref="E26:E27" si="8">C26/$C$29</f>
        <v>0.72991735537190083</v>
      </c>
      <c r="F26" s="89">
        <f t="shared" ref="F26:F27" si="9">D26/$D$29</f>
        <v>1.0195595548188492</v>
      </c>
      <c r="G26" s="91"/>
      <c r="H26" s="91"/>
      <c r="I26" s="88" t="s">
        <v>32</v>
      </c>
      <c r="J26" s="89">
        <v>1.3</v>
      </c>
      <c r="K26" s="89">
        <v>2</v>
      </c>
      <c r="L26" s="90">
        <f t="shared" ref="L26:L27" si="10">J26/$J$29</f>
        <v>1.0195595548188492</v>
      </c>
      <c r="M26" s="89">
        <f t="shared" ref="M26:M27" si="11">K26/$K$29</f>
        <v>1.2165289256198346</v>
      </c>
      <c r="N26" s="1"/>
      <c r="O26" s="1"/>
    </row>
    <row r="27" spans="1:15">
      <c r="A27" s="1"/>
      <c r="B27" s="88" t="s">
        <v>42</v>
      </c>
      <c r="C27" s="89">
        <v>1.3</v>
      </c>
      <c r="D27" s="89">
        <v>1.4</v>
      </c>
      <c r="E27" s="90">
        <f t="shared" si="8"/>
        <v>0.7907438016528926</v>
      </c>
      <c r="F27" s="89">
        <f t="shared" si="9"/>
        <v>1.0979872128818375</v>
      </c>
      <c r="G27" s="91"/>
      <c r="H27" s="91"/>
      <c r="I27" s="88" t="s">
        <v>42</v>
      </c>
      <c r="J27" s="89">
        <v>1.4</v>
      </c>
      <c r="K27" s="89">
        <v>2</v>
      </c>
      <c r="L27" s="90">
        <f t="shared" si="10"/>
        <v>1.0979872128818375</v>
      </c>
      <c r="M27" s="89">
        <f t="shared" si="11"/>
        <v>1.2165289256198346</v>
      </c>
      <c r="N27" s="1"/>
      <c r="O27" s="1"/>
    </row>
    <row r="28" spans="1:15">
      <c r="A28" s="1"/>
      <c r="B28" s="48" t="s">
        <v>24</v>
      </c>
      <c r="C28" s="5">
        <f>AVERAGEIF('1. Data'!C:C,'2. Calculations'!B28,'1. Data'!E:E)</f>
        <v>1.2156862745098038</v>
      </c>
      <c r="D28" s="5">
        <f>AVERAGEIF('1. Data'!C:C,'2. Calculations'!B28,'1. Data'!F:F)</f>
        <v>1.3725490196078431</v>
      </c>
      <c r="E28" s="8">
        <f t="shared" si="0"/>
        <v>0.73945875871009559</v>
      </c>
      <c r="F28" s="5">
        <f t="shared" si="1"/>
        <v>1.0764580518449387</v>
      </c>
      <c r="G28" s="1"/>
      <c r="H28" s="1"/>
      <c r="I28" s="48" t="s">
        <v>24</v>
      </c>
      <c r="J28" s="5">
        <f>AVERAGEIF('1. Data'!D:D,'2. Calculations'!I28,'1. Data'!F:F)</f>
        <v>0.93137254901960786</v>
      </c>
      <c r="K28" s="5">
        <f>AVERAGEIF('1. Data'!D:D,'2. Calculations'!I28,'1. Data'!E:E)</f>
        <v>1.9313725490196079</v>
      </c>
      <c r="L28" s="8">
        <f t="shared" si="2"/>
        <v>0.73045367803763706</v>
      </c>
      <c r="M28" s="5">
        <f t="shared" si="3"/>
        <v>1.1747852860152326</v>
      </c>
      <c r="N28" s="1"/>
      <c r="O28" s="1"/>
    </row>
    <row r="29" spans="1:15" ht="15.75" thickBot="1">
      <c r="A29" s="1"/>
      <c r="B29" s="1" t="s">
        <v>43</v>
      </c>
      <c r="C29" s="16">
        <f>AVERAGE('1. Data'!E:E)</f>
        <v>1.6440217391304348</v>
      </c>
      <c r="D29" s="19">
        <f>AVERAGE('1. Data'!F:F)</f>
        <v>1.27506038647343</v>
      </c>
      <c r="E29" s="9">
        <f t="shared" ref="E29" si="12">C29/$C$29</f>
        <v>1</v>
      </c>
      <c r="F29" s="7">
        <f t="shared" ref="F29" si="13">D29/$D$29</f>
        <v>1</v>
      </c>
      <c r="G29" s="1"/>
      <c r="H29" s="1"/>
      <c r="I29" s="1" t="s">
        <v>43</v>
      </c>
      <c r="J29" s="7">
        <f>AVERAGE('1. Data'!F:F)</f>
        <v>1.27506038647343</v>
      </c>
      <c r="K29" s="7">
        <f>AVERAGE('1. Data'!E:E)</f>
        <v>1.6440217391304348</v>
      </c>
      <c r="L29" s="9">
        <f t="shared" si="2"/>
        <v>1</v>
      </c>
      <c r="M29" s="7">
        <f t="shared" si="3"/>
        <v>1</v>
      </c>
      <c r="N29" s="1"/>
      <c r="O29" s="1"/>
    </row>
    <row r="30" spans="1:15" ht="15.75" thickTop="1">
      <c r="A30" s="1"/>
      <c r="B30" s="1"/>
      <c r="C30" s="4"/>
      <c r="D30" s="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4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6" ht="27" thickBot="1">
      <c r="A33" s="1"/>
      <c r="B33" s="23" t="s">
        <v>44</v>
      </c>
      <c r="C33" s="24"/>
      <c r="D33" s="24"/>
      <c r="E33" s="25"/>
      <c r="F33" s="25"/>
      <c r="G33" s="25"/>
      <c r="H33" s="25"/>
      <c r="I33" s="25"/>
      <c r="J33" s="22"/>
      <c r="K33" s="22"/>
      <c r="L33" s="22"/>
      <c r="M33" s="22"/>
      <c r="N33" s="22"/>
      <c r="O33" s="1"/>
    </row>
    <row r="34" spans="1:16" ht="27" thickBot="1">
      <c r="A34" s="1"/>
      <c r="B34" s="23" t="s">
        <v>45</v>
      </c>
      <c r="C34" s="24"/>
      <c r="D34" s="24"/>
      <c r="E34" s="25"/>
      <c r="F34" s="25"/>
      <c r="G34" s="25"/>
      <c r="H34" s="25"/>
      <c r="I34" s="25"/>
      <c r="J34" s="22"/>
      <c r="K34" s="22"/>
      <c r="L34" s="22"/>
      <c r="M34" s="22"/>
      <c r="N34" s="22"/>
      <c r="O34" s="1"/>
      <c r="P34" s="40">
        <f>E5*M11*C29</f>
        <v>2.8211976988285818</v>
      </c>
    </row>
    <row r="35" spans="1:16">
      <c r="A35" s="1"/>
      <c r="B35" s="1"/>
      <c r="C35" s="4"/>
      <c r="D35" s="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6" ht="27" thickBot="1">
      <c r="A36" s="1"/>
      <c r="B36" s="26" t="s">
        <v>46</v>
      </c>
      <c r="C36" s="27"/>
      <c r="D36" s="27"/>
      <c r="E36" s="28"/>
      <c r="F36" s="28"/>
      <c r="G36" s="28"/>
      <c r="H36" s="28"/>
      <c r="I36" s="28"/>
      <c r="J36" s="21"/>
      <c r="K36" s="21"/>
      <c r="L36" s="21"/>
      <c r="M36" s="21"/>
      <c r="N36" s="21"/>
      <c r="O36" s="1"/>
    </row>
    <row r="37" spans="1:16" ht="27" thickBot="1">
      <c r="A37" s="1"/>
      <c r="B37" s="26" t="s">
        <v>47</v>
      </c>
      <c r="C37" s="27"/>
      <c r="D37" s="27"/>
      <c r="E37" s="28"/>
      <c r="F37" s="28"/>
      <c r="G37" s="28"/>
      <c r="H37" s="28"/>
      <c r="I37" s="28"/>
      <c r="J37" s="21"/>
      <c r="K37" s="21"/>
      <c r="L37" s="21"/>
      <c r="M37" s="21"/>
      <c r="N37" s="21"/>
      <c r="O37" s="1"/>
      <c r="P37" s="39">
        <f>F5*L11*D29</f>
        <v>0.67519950992355959</v>
      </c>
    </row>
    <row r="38" spans="1:16">
      <c r="A38" s="1"/>
      <c r="B38" s="1"/>
      <c r="C38" s="4"/>
      <c r="D38" s="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6">
      <c r="A39" s="1"/>
      <c r="B39" s="1"/>
      <c r="C39" s="4"/>
      <c r="D39" s="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FFC8-E357-432D-AA8D-71937F6312C6}">
  <sheetPr codeName="Sheet4">
    <tabColor theme="5" tint="0.39997558519241921"/>
  </sheetPr>
  <dimension ref="A1:W27"/>
  <sheetViews>
    <sheetView topLeftCell="B1" zoomScale="85" zoomScaleNormal="85" workbookViewId="0">
      <selection activeCell="F3" sqref="F3"/>
    </sheetView>
  </sheetViews>
  <sheetFormatPr defaultColWidth="8.85546875" defaultRowHeight="15"/>
  <cols>
    <col min="1" max="2" width="8.85546875" style="50"/>
    <col min="3" max="3" width="23.140625" style="50" customWidth="1"/>
    <col min="4" max="5" width="8.28515625" style="50" customWidth="1"/>
    <col min="6" max="6" width="11.7109375" style="50" customWidth="1"/>
    <col min="7" max="7" width="11.5703125" style="50" customWidth="1"/>
    <col min="8" max="8" width="11.7109375" style="50" bestFit="1" customWidth="1"/>
    <col min="9" max="14" width="8.28515625" style="50" customWidth="1"/>
    <col min="15" max="15" width="8.85546875" style="50"/>
    <col min="16" max="16" width="10.140625" style="50" customWidth="1"/>
    <col min="17" max="17" width="6.140625" style="50" bestFit="1" customWidth="1"/>
    <col min="18" max="16384" width="8.85546875" style="50"/>
  </cols>
  <sheetData>
    <row r="1" spans="1:23" ht="15.75" thickBot="1">
      <c r="A1" s="29"/>
      <c r="B1" s="29"/>
      <c r="C1" s="29"/>
      <c r="D1" s="29"/>
      <c r="E1" s="29"/>
      <c r="F1" s="29"/>
      <c r="G1" s="29"/>
      <c r="H1" s="46" t="s">
        <v>48</v>
      </c>
      <c r="I1" s="30" t="s">
        <v>49</v>
      </c>
      <c r="J1" s="30" t="s">
        <v>50</v>
      </c>
      <c r="K1" s="31" t="s">
        <v>51</v>
      </c>
      <c r="L1" s="32" t="s">
        <v>52</v>
      </c>
      <c r="M1" s="33" t="s">
        <v>53</v>
      </c>
      <c r="N1" s="34" t="s">
        <v>54</v>
      </c>
      <c r="O1" s="32" t="s">
        <v>55</v>
      </c>
      <c r="P1" s="97" t="s">
        <v>56</v>
      </c>
      <c r="Q1" s="98"/>
      <c r="R1" s="29"/>
      <c r="S1" s="29"/>
      <c r="T1" s="29"/>
      <c r="U1" s="29"/>
      <c r="V1" s="29"/>
      <c r="W1" s="29"/>
    </row>
    <row r="2" spans="1:23" ht="15.75" thickBot="1">
      <c r="A2" s="29"/>
      <c r="B2" s="29"/>
      <c r="C2" s="29"/>
      <c r="D2" s="51"/>
      <c r="F2" s="52" t="s">
        <v>13</v>
      </c>
      <c r="H2" s="47">
        <f>IF(F2&lt;&gt;"",VLOOKUP(F2,'2. Calculations'!$B$5:$F$28,4,FALSE)*VLOOKUP('3. Basic Poisson'!F3,'2. Calculations'!$I$5:$M$28,5,FALSE)*'2. Calculations'!$C$29*1+'4. Additional parameters'!B2,"")</f>
        <v>2.2223151544614836</v>
      </c>
      <c r="I2" s="53">
        <f>SUM(D10:D19,E11:E19,F12:F19,G13:G19,H14:H19,I15:I19,J16:J19,K17:K19,L18:L19,M19)</f>
        <v>0.71239154550919004</v>
      </c>
      <c r="J2" s="54">
        <f>SUM(D9,E10,F11,G12,H13,I14,J15,K16,L17,M18,N19,)</f>
        <v>0.17858189696751919</v>
      </c>
      <c r="K2" s="55">
        <f>SUM(E9:N9,F10:N10,G11:N11,H12:N12,I13:N13,J14:N14,K15:N15,L16:N16,M17:N17,N18)</f>
        <v>0.10900488496502919</v>
      </c>
      <c r="L2" s="56">
        <f>S10</f>
        <v>0.79469641391510459</v>
      </c>
      <c r="M2" s="56">
        <f>S11</f>
        <v>0.56763979452304181</v>
      </c>
      <c r="N2" s="57">
        <f>S12</f>
        <v>0.34366026238014846</v>
      </c>
      <c r="O2" s="56">
        <f>S16</f>
        <v>0.46494997450373621</v>
      </c>
      <c r="P2" s="42">
        <f>HLOOKUP(Q2,$D$25:$N$27,3,FALSE)</f>
        <v>2</v>
      </c>
      <c r="Q2" s="43">
        <f>MAX(D25:N25)</f>
        <v>0.2675728788858136</v>
      </c>
      <c r="S2" s="29"/>
      <c r="T2" s="29"/>
      <c r="U2" s="29"/>
      <c r="V2" s="29"/>
      <c r="W2" s="29"/>
    </row>
    <row r="3" spans="1:23" ht="15.75" thickBot="1">
      <c r="A3" s="58"/>
      <c r="B3" s="58"/>
      <c r="C3" s="58"/>
      <c r="F3" s="41" t="s">
        <v>28</v>
      </c>
      <c r="H3" s="47">
        <f>IF(F3&lt;&gt;"",VLOOKUP(F3,'2. Calculations'!$I$5:$M$28,4,FALSE)*VLOOKUP('3. Basic Poisson'!F2,'2. Calculations'!$B$5:$F$28,5,FALSE)*'2. Calculations'!$J$29,"")</f>
        <v>0.73702863488839443</v>
      </c>
      <c r="I3" s="59">
        <f t="shared" ref="I3:O3" si="0">1/I2</f>
        <v>1.4037224421090491</v>
      </c>
      <c r="J3" s="59">
        <f t="shared" si="0"/>
        <v>5.5996717303427559</v>
      </c>
      <c r="K3" s="60">
        <f t="shared" si="0"/>
        <v>9.1739007872979155</v>
      </c>
      <c r="L3" s="59">
        <f t="shared" si="0"/>
        <v>1.2583421574453304</v>
      </c>
      <c r="M3" s="59">
        <f t="shared" si="0"/>
        <v>1.7616805756901663</v>
      </c>
      <c r="N3" s="60">
        <f t="shared" si="0"/>
        <v>2.909850539815467</v>
      </c>
      <c r="O3" s="59">
        <f t="shared" si="0"/>
        <v>2.1507690178225061</v>
      </c>
      <c r="P3" s="44">
        <f>HLOOKUP(Q3,$D$26:$N$27,2,FALSE)</f>
        <v>0</v>
      </c>
      <c r="Q3" s="45">
        <f>MAX(D26:N26)</f>
        <v>0.47853370347345886</v>
      </c>
      <c r="S3" s="29"/>
      <c r="T3" s="29"/>
      <c r="U3" s="29"/>
      <c r="V3" s="29"/>
      <c r="W3" s="29"/>
    </row>
    <row r="4" spans="1:23" ht="7.15" customHeight="1">
      <c r="A4" s="58"/>
      <c r="B4" s="58"/>
      <c r="C4" s="58"/>
      <c r="E4" s="61"/>
      <c r="F4" s="61"/>
      <c r="G4" s="61"/>
      <c r="H4" s="51"/>
      <c r="I4" s="61"/>
      <c r="J4" s="61"/>
      <c r="K4" s="6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ht="7.1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ht="7.15" customHeight="1"/>
    <row r="7" spans="1:23">
      <c r="D7" s="96" t="s">
        <v>57</v>
      </c>
      <c r="E7" s="96"/>
      <c r="F7" s="96"/>
      <c r="G7" s="96"/>
      <c r="H7" s="96"/>
      <c r="I7" s="96"/>
      <c r="J7" s="96"/>
      <c r="K7" s="96"/>
      <c r="L7" s="96"/>
      <c r="M7" s="96"/>
      <c r="N7" s="96"/>
    </row>
    <row r="8" spans="1:23">
      <c r="D8" s="35">
        <v>0</v>
      </c>
      <c r="E8" s="35">
        <v>1</v>
      </c>
      <c r="F8" s="35">
        <v>2</v>
      </c>
      <c r="G8" s="35">
        <v>3</v>
      </c>
      <c r="H8" s="35">
        <v>4</v>
      </c>
      <c r="I8" s="35">
        <v>5</v>
      </c>
      <c r="J8" s="35">
        <v>6</v>
      </c>
      <c r="K8" s="35">
        <v>7</v>
      </c>
      <c r="L8" s="35">
        <v>8</v>
      </c>
      <c r="M8" s="35">
        <v>9</v>
      </c>
      <c r="N8" s="35">
        <v>10</v>
      </c>
      <c r="R8" s="36" t="s">
        <v>58</v>
      </c>
      <c r="S8" s="37" t="s">
        <v>59</v>
      </c>
      <c r="T8" s="38" t="s">
        <v>60</v>
      </c>
      <c r="U8" s="36" t="s">
        <v>59</v>
      </c>
      <c r="V8" s="38" t="s">
        <v>60</v>
      </c>
    </row>
    <row r="9" spans="1:23">
      <c r="B9" s="95" t="s">
        <v>49</v>
      </c>
      <c r="C9" s="35">
        <v>0</v>
      </c>
      <c r="D9" s="64">
        <f>_xlfn.POISSON.DIST(D$8,$H$3,FALSE)*_xlfn.POISSON.DIST($C9,$H$2,FALSE)</f>
        <v>5.1852932457427788E-2</v>
      </c>
      <c r="E9" s="65">
        <f t="shared" ref="D9:N19" si="1">_xlfn.POISSON.DIST(E$8,$H$3,FALSE)*_xlfn.POISSON.DIST($C9,$H$2,FALSE)</f>
        <v>3.8217096024058123E-2</v>
      </c>
      <c r="F9" s="65">
        <f t="shared" si="1"/>
        <v>1.4083547056005121E-2</v>
      </c>
      <c r="G9" s="65">
        <f t="shared" si="1"/>
        <v>3.4599924870246409E-3</v>
      </c>
      <c r="H9" s="65">
        <f t="shared" si="1"/>
        <v>6.3752838485896777E-4</v>
      </c>
      <c r="I9" s="65">
        <f t="shared" si="1"/>
        <v>9.3975335039041616E-5</v>
      </c>
      <c r="J9" s="65">
        <f t="shared" si="1"/>
        <v>1.1543752149500719E-5</v>
      </c>
      <c r="K9" s="65">
        <f t="shared" si="1"/>
        <v>1.2154394126052142E-6</v>
      </c>
      <c r="L9" s="65">
        <f t="shared" si="1"/>
        <v>1.119767063827462E-7</v>
      </c>
      <c r="M9" s="65">
        <f t="shared" si="1"/>
        <v>9.1700043382860084E-9</v>
      </c>
      <c r="N9" s="65">
        <f t="shared" si="1"/>
        <v>6.7585557793675827E-10</v>
      </c>
      <c r="O9" s="66"/>
      <c r="R9" s="67">
        <v>0.5</v>
      </c>
      <c r="S9" s="68">
        <f>1-T9</f>
        <v>0.94814706754257216</v>
      </c>
      <c r="T9" s="69">
        <f>SUM(D9)</f>
        <v>5.1852932457427788E-2</v>
      </c>
      <c r="U9" s="70">
        <f>1/S9</f>
        <v>1.0546887020299724</v>
      </c>
      <c r="V9" s="71">
        <f>1/T9</f>
        <v>19.285312374975483</v>
      </c>
    </row>
    <row r="10" spans="1:23">
      <c r="B10" s="95"/>
      <c r="C10" s="35">
        <v>1</v>
      </c>
      <c r="D10" s="72">
        <f t="shared" si="1"/>
        <v>0.1152335576034095</v>
      </c>
      <c r="E10" s="64">
        <f t="shared" si="1"/>
        <v>8.4930431653774063E-2</v>
      </c>
      <c r="F10" s="65">
        <f t="shared" si="1"/>
        <v>3.1298080051131591E-2</v>
      </c>
      <c r="G10" s="65">
        <f t="shared" si="1"/>
        <v>7.689193738237737E-3</v>
      </c>
      <c r="H10" s="65">
        <f t="shared" si="1"/>
        <v>1.4167889910714371E-3</v>
      </c>
      <c r="I10" s="65">
        <f t="shared" si="1"/>
        <v>2.0884281120285743E-4</v>
      </c>
      <c r="J10" s="65">
        <f t="shared" si="1"/>
        <v>2.5653855341182773E-5</v>
      </c>
      <c r="K10" s="65">
        <f t="shared" si="1"/>
        <v>2.7010894259623314E-6</v>
      </c>
      <c r="L10" s="65">
        <f t="shared" si="1"/>
        <v>2.4884753154106082E-7</v>
      </c>
      <c r="M10" s="65">
        <f t="shared" si="1"/>
        <v>2.0378639607450546E-8</v>
      </c>
      <c r="N10" s="65">
        <f t="shared" si="1"/>
        <v>1.5019640930761822E-9</v>
      </c>
      <c r="O10" s="66"/>
      <c r="R10" s="67">
        <v>1.5</v>
      </c>
      <c r="S10" s="68">
        <f t="shared" ref="S10:S14" si="2">1-T10</f>
        <v>0.79469641391510459</v>
      </c>
      <c r="T10" s="69">
        <f>SUM(D9:D10,E9)</f>
        <v>0.20530358608489541</v>
      </c>
      <c r="U10" s="70">
        <f t="shared" ref="U10:V14" si="3">1/S10</f>
        <v>1.2583421574453304</v>
      </c>
      <c r="V10" s="71">
        <f t="shared" si="3"/>
        <v>4.8708355225051374</v>
      </c>
    </row>
    <row r="11" spans="1:23">
      <c r="B11" s="95"/>
      <c r="C11" s="35">
        <v>2</v>
      </c>
      <c r="D11" s="72">
        <f t="shared" si="1"/>
        <v>0.12804264068228366</v>
      </c>
      <c r="E11" s="72">
        <f t="shared" si="1"/>
        <v>9.437109266956871E-2</v>
      </c>
      <c r="F11" s="64">
        <f t="shared" si="1"/>
        <v>3.4777098801589197E-2</v>
      </c>
      <c r="G11" s="65">
        <f t="shared" si="1"/>
        <v>8.5439058850380369E-3</v>
      </c>
      <c r="H11" s="65">
        <f t="shared" si="1"/>
        <v>1.5742758227661254E-3</v>
      </c>
      <c r="I11" s="65">
        <f t="shared" si="1"/>
        <v>2.3205727211822431E-4</v>
      </c>
      <c r="J11" s="65">
        <f t="shared" si="1"/>
        <v>2.850547574753658E-5</v>
      </c>
      <c r="K11" s="65">
        <f t="shared" si="1"/>
        <v>3.00133598243588E-6</v>
      </c>
      <c r="L11" s="65">
        <f t="shared" si="1"/>
        <v>2.7650882024701576E-7</v>
      </c>
      <c r="M11" s="65">
        <f t="shared" si="1"/>
        <v>2.2643879813473186E-8</v>
      </c>
      <c r="N11" s="65">
        <f t="shared" si="1"/>
        <v>1.6689187827500993E-9</v>
      </c>
      <c r="O11" s="66"/>
      <c r="R11" s="67">
        <v>2.5</v>
      </c>
      <c r="S11" s="68">
        <f t="shared" si="2"/>
        <v>0.56763979452304181</v>
      </c>
      <c r="T11" s="69">
        <f>SUM(D9:D11,E9:E10,F9)</f>
        <v>0.43236020547695825</v>
      </c>
      <c r="U11" s="70">
        <f t="shared" si="3"/>
        <v>1.7616805756901663</v>
      </c>
      <c r="V11" s="71">
        <f t="shared" si="3"/>
        <v>2.3128863094531327</v>
      </c>
    </row>
    <row r="12" spans="1:23">
      <c r="B12" s="95"/>
      <c r="C12" s="35">
        <v>3</v>
      </c>
      <c r="D12" s="72">
        <f t="shared" si="1"/>
        <v>9.4850366935168476E-2</v>
      </c>
      <c r="E12" s="72">
        <f t="shared" si="1"/>
        <v>6.9907436460890524E-2</v>
      </c>
      <c r="F12" s="72">
        <f t="shared" si="1"/>
        <v>2.5761891231658656E-2</v>
      </c>
      <c r="G12" s="64">
        <f t="shared" si="1"/>
        <v>6.3290838422042275E-3</v>
      </c>
      <c r="H12" s="65">
        <f t="shared" si="1"/>
        <v>1.1661790060784939E-3</v>
      </c>
      <c r="I12" s="65">
        <f t="shared" si="1"/>
        <v>1.7190146417710739E-4</v>
      </c>
      <c r="J12" s="65">
        <f t="shared" si="1"/>
        <v>2.1116050246294944E-5</v>
      </c>
      <c r="K12" s="65">
        <f t="shared" si="1"/>
        <v>2.2233048124659338E-6</v>
      </c>
      <c r="L12" s="65">
        <f t="shared" si="1"/>
        <v>2.0482991385906981E-7</v>
      </c>
      <c r="M12" s="65">
        <f t="shared" si="1"/>
        <v>1.677394575509531E-8</v>
      </c>
      <c r="N12" s="65">
        <f t="shared" si="1"/>
        <v>1.236287834156986E-9</v>
      </c>
      <c r="O12" s="66"/>
      <c r="R12" s="67">
        <v>3.5</v>
      </c>
      <c r="S12" s="68">
        <f t="shared" si="2"/>
        <v>0.34366026238014846</v>
      </c>
      <c r="T12" s="69">
        <f>SUM(D9:D12,E9:E11,F9:F10,G9)</f>
        <v>0.65633973761985154</v>
      </c>
      <c r="U12" s="70">
        <f t="shared" si="3"/>
        <v>2.909850539815467</v>
      </c>
      <c r="V12" s="71">
        <f t="shared" si="3"/>
        <v>1.5236011819525006</v>
      </c>
    </row>
    <row r="13" spans="1:23">
      <c r="B13" s="95"/>
      <c r="C13" s="35">
        <v>4</v>
      </c>
      <c r="D13" s="72">
        <f t="shared" si="1"/>
        <v>5.2696851961564317E-2</v>
      </c>
      <c r="E13" s="72">
        <f t="shared" si="1"/>
        <v>3.883908886414756E-2</v>
      </c>
      <c r="F13" s="72">
        <f t="shared" si="1"/>
        <v>1.4312760322925859E-2</v>
      </c>
      <c r="G13" s="72">
        <f t="shared" si="1"/>
        <v>3.5163047340969413E-3</v>
      </c>
      <c r="H13" s="64">
        <f t="shared" si="1"/>
        <v>6.4790431950576661E-4</v>
      </c>
      <c r="I13" s="65">
        <f t="shared" si="1"/>
        <v>9.5504807228725879E-5</v>
      </c>
      <c r="J13" s="65">
        <f t="shared" si="1"/>
        <v>1.1731629616177847E-5</v>
      </c>
      <c r="K13" s="65">
        <f t="shared" si="1"/>
        <v>1.2352209944325475E-6</v>
      </c>
      <c r="L13" s="65">
        <f t="shared" si="1"/>
        <v>1.1379915541401276E-7</v>
      </c>
      <c r="M13" s="65">
        <f t="shared" si="1"/>
        <v>9.3192484629157945E-9</v>
      </c>
      <c r="N13" s="65">
        <f t="shared" si="1"/>
        <v>6.8685529728085869E-10</v>
      </c>
      <c r="O13" s="66"/>
      <c r="R13" s="67">
        <v>4.5</v>
      </c>
      <c r="S13" s="68">
        <f t="shared" si="2"/>
        <v>0.1779521530330076</v>
      </c>
      <c r="T13" s="69">
        <f>SUM(D9:D13,E9:E12,F9:F11,G9:G10,H9)</f>
        <v>0.8220478469669924</v>
      </c>
      <c r="U13" s="70">
        <f t="shared" si="3"/>
        <v>5.619488064381633</v>
      </c>
      <c r="V13" s="71">
        <f t="shared" si="3"/>
        <v>1.2164742036483345</v>
      </c>
    </row>
    <row r="14" spans="1:23">
      <c r="B14" s="95"/>
      <c r="C14" s="35">
        <v>5</v>
      </c>
      <c r="D14" s="72">
        <f t="shared" si="1"/>
        <v>2.3421802541319561E-2</v>
      </c>
      <c r="E14" s="72">
        <f t="shared" si="1"/>
        <v>1.7262539153654284E-2</v>
      </c>
      <c r="F14" s="72">
        <f t="shared" si="1"/>
        <v>6.3614928335626372E-3</v>
      </c>
      <c r="G14" s="72">
        <f t="shared" si="1"/>
        <v>1.5628674596576586E-3</v>
      </c>
      <c r="H14" s="72">
        <f t="shared" si="1"/>
        <v>2.8796951757574421E-4</v>
      </c>
      <c r="I14" s="64">
        <f t="shared" si="1"/>
        <v>4.2448356085664052E-5</v>
      </c>
      <c r="J14" s="65">
        <f t="shared" si="1"/>
        <v>5.2142756565122398E-6</v>
      </c>
      <c r="K14" s="65">
        <f t="shared" si="1"/>
        <v>5.4901006700728707E-7</v>
      </c>
      <c r="L14" s="65">
        <f t="shared" si="1"/>
        <v>5.0579517528295649E-8</v>
      </c>
      <c r="M14" s="65">
        <f t="shared" si="1"/>
        <v>4.1420614174659332E-9</v>
      </c>
      <c r="N14" s="65">
        <f t="shared" si="1"/>
        <v>3.0528178721388009E-10</v>
      </c>
      <c r="O14" s="66"/>
      <c r="R14" s="73">
        <v>5.5</v>
      </c>
      <c r="S14" s="74">
        <f t="shared" si="2"/>
        <v>7.9874700184733305E-2</v>
      </c>
      <c r="T14" s="75">
        <f>SUM(D9:D14,E9:E13,F9:F12,G9:G11,H9:H10,I9)</f>
        <v>0.9201252998152667</v>
      </c>
      <c r="U14" s="76">
        <f t="shared" si="3"/>
        <v>12.519608808386277</v>
      </c>
      <c r="V14" s="77">
        <f t="shared" si="3"/>
        <v>1.0868085033644546</v>
      </c>
    </row>
    <row r="15" spans="1:23">
      <c r="B15" s="95"/>
      <c r="C15" s="35">
        <v>6</v>
      </c>
      <c r="D15" s="72">
        <f t="shared" si="1"/>
        <v>8.6751044553964908E-3</v>
      </c>
      <c r="E15" s="72">
        <f t="shared" si="1"/>
        <v>6.3938003942751037E-3</v>
      </c>
      <c r="F15" s="72">
        <f t="shared" si="1"/>
        <v>2.3562069881707288E-3</v>
      </c>
      <c r="G15" s="72">
        <f t="shared" si="1"/>
        <v>5.7886400666865598E-4</v>
      </c>
      <c r="H15" s="72">
        <f t="shared" si="1"/>
        <v>1.0665983715525646E-4</v>
      </c>
      <c r="I15" s="72">
        <f t="shared" si="1"/>
        <v>1.5722270835191425E-5</v>
      </c>
      <c r="J15" s="64">
        <f t="shared" si="1"/>
        <v>1.9312939685011252E-6</v>
      </c>
      <c r="K15" s="65">
        <f t="shared" si="1"/>
        <v>2.0334556531036808E-7</v>
      </c>
      <c r="L15" s="65">
        <f t="shared" si="1"/>
        <v>1.8733938051413607E-8</v>
      </c>
      <c r="M15" s="65">
        <f t="shared" si="1"/>
        <v>1.5341609764574593E-9</v>
      </c>
      <c r="N15" s="65">
        <f t="shared" si="1"/>
        <v>1.130720570177486E-10</v>
      </c>
      <c r="O15" s="66"/>
      <c r="R15" s="78"/>
      <c r="S15" s="79" t="s">
        <v>61</v>
      </c>
      <c r="T15" s="79" t="s">
        <v>62</v>
      </c>
      <c r="U15" s="80" t="s">
        <v>61</v>
      </c>
      <c r="V15" s="81" t="s">
        <v>62</v>
      </c>
    </row>
    <row r="16" spans="1:23">
      <c r="B16" s="95"/>
      <c r="C16" s="35">
        <v>7</v>
      </c>
      <c r="D16" s="72">
        <f t="shared" si="1"/>
        <v>2.7541165853948502E-3</v>
      </c>
      <c r="E16" s="72">
        <f t="shared" si="1"/>
        <v>2.0298627872570528E-3</v>
      </c>
      <c r="F16" s="72">
        <f t="shared" si="1"/>
        <v>7.4803349955140843E-4</v>
      </c>
      <c r="G16" s="72">
        <f t="shared" si="1"/>
        <v>1.8377403634172102E-4</v>
      </c>
      <c r="H16" s="72">
        <f t="shared" si="1"/>
        <v>3.3861681783217203E-5</v>
      </c>
      <c r="I16" s="72">
        <f t="shared" si="1"/>
        <v>4.9914058199419585E-6</v>
      </c>
      <c r="J16" s="72">
        <f t="shared" si="1"/>
        <v>6.131348362743012E-7</v>
      </c>
      <c r="K16" s="64">
        <f t="shared" si="1"/>
        <v>6.4556847340252607E-8</v>
      </c>
      <c r="L16" s="65">
        <f t="shared" si="1"/>
        <v>5.9475306334855846E-9</v>
      </c>
      <c r="M16" s="65">
        <f t="shared" si="1"/>
        <v>4.8705559819497694E-10</v>
      </c>
      <c r="N16" s="65">
        <f t="shared" si="1"/>
        <v>3.5897392265239373E-11</v>
      </c>
      <c r="O16" s="66"/>
      <c r="R16" s="82" t="s">
        <v>55</v>
      </c>
      <c r="S16" s="83">
        <f>SUM(E10:N19)</f>
        <v>0.46494997450373621</v>
      </c>
      <c r="T16" s="83">
        <f>1-S16</f>
        <v>0.53505002549626379</v>
      </c>
      <c r="U16" s="84">
        <f>1/S16</f>
        <v>2.1507690178225061</v>
      </c>
      <c r="V16" s="85">
        <f>1/T16</f>
        <v>1.8689841180224052</v>
      </c>
    </row>
    <row r="17" spans="2:15">
      <c r="B17" s="95"/>
      <c r="C17" s="35">
        <v>8</v>
      </c>
      <c r="D17" s="72">
        <f t="shared" si="1"/>
        <v>7.6506437810958615E-4</v>
      </c>
      <c r="E17" s="72">
        <f t="shared" si="1"/>
        <v>5.6387435419984666E-4</v>
      </c>
      <c r="F17" s="72">
        <f t="shared" si="1"/>
        <v>2.0779577276224399E-4</v>
      </c>
      <c r="G17" s="72">
        <f t="shared" si="1"/>
        <v>5.1050478244845243E-5</v>
      </c>
      <c r="H17" s="72">
        <f t="shared" si="1"/>
        <v>9.4064160727994891E-6</v>
      </c>
      <c r="I17" s="72">
        <f t="shared" si="1"/>
        <v>1.3865595994655321E-6</v>
      </c>
      <c r="J17" s="72">
        <f t="shared" si="1"/>
        <v>1.7032235479757998E-7</v>
      </c>
      <c r="K17" s="72">
        <f t="shared" si="1"/>
        <v>1.7933207521062481E-8</v>
      </c>
      <c r="L17" s="64">
        <f t="shared" si="1"/>
        <v>1.6521609323023648E-9</v>
      </c>
      <c r="M17" s="65">
        <f t="shared" si="1"/>
        <v>1.3529887961675002E-10</v>
      </c>
      <c r="N17" s="65">
        <f t="shared" si="1"/>
        <v>9.9719148545862359E-12</v>
      </c>
      <c r="O17" s="66"/>
    </row>
    <row r="18" spans="2:15">
      <c r="B18" s="95"/>
      <c r="C18" s="35">
        <v>9</v>
      </c>
      <c r="D18" s="72">
        <f t="shared" si="1"/>
        <v>1.889126846235094E-4</v>
      </c>
      <c r="E18" s="72">
        <f t="shared" si="1"/>
        <v>1.3923405806116692E-4</v>
      </c>
      <c r="F18" s="72">
        <f t="shared" si="1"/>
        <v>5.1309743871396649E-5</v>
      </c>
      <c r="G18" s="72">
        <f t="shared" si="1"/>
        <v>1.2605583494002881E-5</v>
      </c>
      <c r="H18" s="72">
        <f t="shared" si="1"/>
        <v>2.3226689986391548E-6</v>
      </c>
      <c r="I18" s="72">
        <f t="shared" si="1"/>
        <v>3.4237471227292207E-7</v>
      </c>
      <c r="J18" s="72">
        <f t="shared" si="1"/>
        <v>4.2056661134469748E-8</v>
      </c>
      <c r="K18" s="72">
        <f t="shared" si="1"/>
        <v>4.4281376491288697E-9</v>
      </c>
      <c r="L18" s="72">
        <f t="shared" si="1"/>
        <v>4.0795803082941779E-10</v>
      </c>
      <c r="M18" s="64">
        <f t="shared" si="1"/>
        <v>3.3408527839329292E-11</v>
      </c>
      <c r="N18" s="65">
        <f t="shared" si="1"/>
        <v>2.4623041667051759E-12</v>
      </c>
      <c r="O18" s="66"/>
    </row>
    <row r="19" spans="2:15">
      <c r="B19" s="95"/>
      <c r="C19" s="35">
        <v>10</v>
      </c>
      <c r="D19" s="72">
        <f t="shared" si="1"/>
        <v>4.1982352190882746E-5</v>
      </c>
      <c r="E19" s="72">
        <f t="shared" si="1"/>
        <v>3.0942195724650106E-5</v>
      </c>
      <c r="F19" s="72">
        <f t="shared" si="1"/>
        <v>1.1402642137694189E-5</v>
      </c>
      <c r="G19" s="72">
        <f t="shared" si="1"/>
        <v>2.8013579229552114E-6</v>
      </c>
      <c r="H19" s="72">
        <f t="shared" si="1"/>
        <v>5.1617025144736681E-7</v>
      </c>
      <c r="I19" s="72">
        <f t="shared" si="1"/>
        <v>7.6086451158850407E-8</v>
      </c>
      <c r="J19" s="72">
        <f t="shared" si="1"/>
        <v>9.346315538518333E-9</v>
      </c>
      <c r="K19" s="72">
        <f t="shared" si="1"/>
        <v>9.8407174037005268E-10</v>
      </c>
      <c r="L19" s="72">
        <f t="shared" si="1"/>
        <v>9.066113142964795E-11</v>
      </c>
      <c r="M19" s="72">
        <f t="shared" si="1"/>
        <v>7.4244277705589784E-12</v>
      </c>
      <c r="N19" s="64">
        <f t="shared" si="1"/>
        <v>5.4720158645625623E-13</v>
      </c>
      <c r="O19" s="66"/>
    </row>
    <row r="20" spans="2:15"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</row>
    <row r="22" spans="2:15">
      <c r="C22" s="50" t="s">
        <v>63</v>
      </c>
    </row>
    <row r="24" spans="2:15">
      <c r="D24" s="35">
        <v>0</v>
      </c>
      <c r="E24" s="35">
        <v>1</v>
      </c>
      <c r="F24" s="35">
        <v>2</v>
      </c>
      <c r="G24" s="35">
        <v>3</v>
      </c>
      <c r="H24" s="35">
        <v>4</v>
      </c>
      <c r="I24" s="35">
        <v>5</v>
      </c>
      <c r="J24" s="35">
        <v>6</v>
      </c>
      <c r="K24" s="35">
        <v>7</v>
      </c>
      <c r="L24" s="35">
        <v>8</v>
      </c>
      <c r="M24" s="35">
        <v>9</v>
      </c>
      <c r="N24" s="35">
        <v>10</v>
      </c>
    </row>
    <row r="25" spans="2:15">
      <c r="C25" s="50" t="str">
        <f>F2</f>
        <v>Borussia Dortmund</v>
      </c>
      <c r="D25" s="64">
        <f>_xlfn.POISSON.DIST(D24,$H$2,FALSE)</f>
        <v>0.10835795280677389</v>
      </c>
      <c r="E25" s="64">
        <f t="shared" ref="E25:N25" si="4">_xlfn.POISSON.DIST(E24,$H$2,FALSE)</f>
        <v>0.24080552062891586</v>
      </c>
      <c r="F25" s="64">
        <f t="shared" si="4"/>
        <v>0.2675728788858136</v>
      </c>
      <c r="G25" s="64">
        <f t="shared" si="4"/>
        <v>0.19821042122361024</v>
      </c>
      <c r="H25" s="64">
        <f t="shared" si="4"/>
        <v>0.11012150571435575</v>
      </c>
      <c r="I25" s="64">
        <f t="shared" si="4"/>
        <v>4.8944938196225952E-2</v>
      </c>
      <c r="J25" s="64">
        <f t="shared" si="4"/>
        <v>1.8128512981275605E-2</v>
      </c>
      <c r="K25" s="64">
        <f t="shared" si="4"/>
        <v>5.7553241608772144E-3</v>
      </c>
      <c r="L25" s="64">
        <f t="shared" si="4"/>
        <v>1.5987680126944689E-3</v>
      </c>
      <c r="M25" s="64">
        <f t="shared" si="4"/>
        <v>3.9477404256435441E-4</v>
      </c>
      <c r="N25" s="64">
        <f t="shared" si="4"/>
        <v>8.7731233737878679E-5</v>
      </c>
    </row>
    <row r="26" spans="2:15">
      <c r="C26" s="50" t="str">
        <f>F3</f>
        <v>FC Augsburg</v>
      </c>
      <c r="D26" s="64">
        <f>_xlfn.POISSON.DIST(D24,$H$3,FALSE)</f>
        <v>0.47853370347345886</v>
      </c>
      <c r="E26" s="64">
        <f t="shared" ref="E26:N26" si="5">_xlfn.POISSON.DIST(E24,$H$3,FALSE)</f>
        <v>0.35269304221913111</v>
      </c>
      <c r="F26" s="64">
        <f t="shared" si="5"/>
        <v>0.12997243572070052</v>
      </c>
      <c r="G26" s="64">
        <f t="shared" si="5"/>
        <v>3.1931135624115842E-2</v>
      </c>
      <c r="H26" s="64">
        <f t="shared" si="5"/>
        <v>5.8835403248695683E-3</v>
      </c>
      <c r="I26" s="64">
        <f t="shared" si="5"/>
        <v>8.6726753878988783E-4</v>
      </c>
      <c r="J26" s="64">
        <f t="shared" si="5"/>
        <v>1.0653350169955475E-4</v>
      </c>
      <c r="K26" s="64">
        <f t="shared" si="5"/>
        <v>1.1216891618214775E-5</v>
      </c>
      <c r="L26" s="64">
        <f t="shared" si="5"/>
        <v>1.0333962896329847E-6</v>
      </c>
      <c r="M26" s="64">
        <f t="shared" si="5"/>
        <v>8.4626961849659039E-8</v>
      </c>
      <c r="N26" s="64">
        <f t="shared" si="5"/>
        <v>6.2372494166806355E-9</v>
      </c>
    </row>
    <row r="27" spans="2:15" hidden="1">
      <c r="D27" s="63">
        <v>0</v>
      </c>
      <c r="E27" s="63">
        <v>1</v>
      </c>
      <c r="F27" s="63">
        <v>2</v>
      </c>
      <c r="G27" s="63">
        <v>3</v>
      </c>
      <c r="H27" s="63">
        <v>4</v>
      </c>
      <c r="I27" s="63">
        <v>5</v>
      </c>
      <c r="J27" s="63">
        <v>6</v>
      </c>
      <c r="K27" s="63">
        <v>7</v>
      </c>
      <c r="L27" s="63">
        <v>8</v>
      </c>
      <c r="M27" s="63">
        <v>9</v>
      </c>
      <c r="N27" s="63">
        <v>10</v>
      </c>
    </row>
  </sheetData>
  <mergeCells count="3">
    <mergeCell ref="B9:B19"/>
    <mergeCell ref="D7:N7"/>
    <mergeCell ref="P1:Q1"/>
  </mergeCell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FA2A53B-326C-4698-B4A1-103940977F38}">
          <x14:formula1>
            <xm:f>'2. Calculations'!$B$5:$B$28</xm:f>
          </x14:formula1>
          <xm:sqref>F2</xm:sqref>
        </x14:dataValidation>
        <x14:dataValidation type="list" allowBlank="1" showInputMessage="1" showErrorMessage="1" xr:uid="{8A82379C-C6F2-4BAF-9958-E797D501A673}">
          <x14:formula1>
            <xm:f>'2. Calculations'!$I$5:$I$28</xm:f>
          </x14:formula1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1509-BCD4-4616-A497-68776DF7B913}">
  <dimension ref="A1:C2"/>
  <sheetViews>
    <sheetView workbookViewId="0">
      <selection activeCell="B7" sqref="B7"/>
    </sheetView>
  </sheetViews>
  <sheetFormatPr defaultColWidth="11.42578125" defaultRowHeight="15"/>
  <cols>
    <col min="1" max="1" width="15.85546875" bestFit="1" customWidth="1"/>
  </cols>
  <sheetData>
    <row r="1" spans="1:3">
      <c r="A1" s="49" t="s">
        <v>64</v>
      </c>
      <c r="B1" s="49" t="s">
        <v>65</v>
      </c>
      <c r="C1" s="48"/>
    </row>
    <row r="2" spans="1:3">
      <c r="A2" s="48" t="s">
        <v>66</v>
      </c>
      <c r="B2" s="48"/>
      <c r="C2" s="4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8041-38E7-4FC9-A9C7-4C97FD74CD7F}">
  <dimension ref="A1:AY310"/>
  <sheetViews>
    <sheetView workbookViewId="0">
      <selection activeCell="F5" sqref="F5"/>
    </sheetView>
  </sheetViews>
  <sheetFormatPr defaultColWidth="11.42578125" defaultRowHeight="15"/>
  <cols>
    <col min="1" max="2" width="11.42578125" style="48"/>
    <col min="3" max="3" width="10.140625" style="48" bestFit="1" customWidth="1"/>
    <col min="4" max="5" width="22.85546875" style="48" bestFit="1" customWidth="1"/>
    <col min="6" max="6" width="20.7109375" style="48" bestFit="1" customWidth="1"/>
    <col min="7" max="7" width="20.85546875" style="48" bestFit="1" customWidth="1"/>
    <col min="8" max="8" width="20.85546875" style="48" customWidth="1"/>
    <col min="9" max="9" width="13.85546875" style="48" hidden="1" customWidth="1"/>
    <col min="10" max="12" width="20.85546875" style="48" hidden="1" customWidth="1"/>
    <col min="13" max="16" width="23.5703125" style="48" hidden="1" customWidth="1"/>
    <col min="17" max="23" width="20.85546875" style="48" hidden="1" customWidth="1"/>
    <col min="24" max="24" width="32.28515625" style="48" hidden="1" customWidth="1"/>
    <col min="25" max="25" width="20.85546875" style="48" hidden="1" customWidth="1"/>
    <col min="26" max="26" width="29.85546875" style="48" hidden="1" customWidth="1"/>
    <col min="27" max="27" width="20.85546875" style="48" hidden="1" customWidth="1"/>
    <col min="28" max="28" width="18.140625" style="48" bestFit="1" customWidth="1"/>
    <col min="29" max="29" width="18.28515625" style="48" bestFit="1" customWidth="1"/>
    <col min="30" max="51" width="0" style="48" hidden="1" customWidth="1"/>
    <col min="52" max="16384" width="11.42578125" style="48"/>
  </cols>
  <sheetData>
    <row r="1" spans="1:51">
      <c r="A1" s="48" t="s">
        <v>67</v>
      </c>
      <c r="B1" s="48" t="s">
        <v>68</v>
      </c>
      <c r="C1" s="48" t="s">
        <v>69</v>
      </c>
      <c r="D1" s="48" t="s">
        <v>70</v>
      </c>
      <c r="E1" s="48" t="s">
        <v>71</v>
      </c>
      <c r="F1" s="48" t="s">
        <v>72</v>
      </c>
      <c r="G1" s="48" t="s">
        <v>73</v>
      </c>
      <c r="H1" s="48" t="s">
        <v>74</v>
      </c>
      <c r="I1" s="48" t="s">
        <v>75</v>
      </c>
      <c r="J1" s="48" t="s">
        <v>76</v>
      </c>
      <c r="K1" s="48" t="s">
        <v>77</v>
      </c>
      <c r="L1" s="48" t="s">
        <v>78</v>
      </c>
      <c r="M1" s="48" t="s">
        <v>79</v>
      </c>
      <c r="N1" s="49" t="s">
        <v>80</v>
      </c>
      <c r="O1" s="48" t="s">
        <v>81</v>
      </c>
      <c r="P1" s="48" t="s">
        <v>82</v>
      </c>
      <c r="Q1" s="49" t="s">
        <v>83</v>
      </c>
      <c r="R1" s="48" t="s">
        <v>84</v>
      </c>
      <c r="S1" s="48" t="s">
        <v>85</v>
      </c>
      <c r="T1" s="48" t="s">
        <v>86</v>
      </c>
      <c r="U1" s="48" t="s">
        <v>87</v>
      </c>
      <c r="V1" s="49" t="s">
        <v>88</v>
      </c>
      <c r="W1" s="48" t="s">
        <v>89</v>
      </c>
      <c r="X1" s="48" t="s">
        <v>90</v>
      </c>
      <c r="Y1" s="49" t="s">
        <v>91</v>
      </c>
      <c r="Z1" s="48" t="s">
        <v>92</v>
      </c>
      <c r="AA1" s="48" t="s">
        <v>93</v>
      </c>
      <c r="AB1" s="49" t="s">
        <v>94</v>
      </c>
      <c r="AC1" s="49" t="s">
        <v>95</v>
      </c>
      <c r="AD1" s="48">
        <v>0</v>
      </c>
      <c r="AE1" s="48">
        <v>1</v>
      </c>
      <c r="AF1" s="48">
        <v>2</v>
      </c>
      <c r="AG1" s="48">
        <v>3</v>
      </c>
      <c r="AH1" s="48">
        <v>4</v>
      </c>
      <c r="AI1" s="48">
        <v>5</v>
      </c>
      <c r="AJ1" s="48">
        <v>6</v>
      </c>
      <c r="AK1" s="48">
        <v>7</v>
      </c>
      <c r="AL1" s="48">
        <v>8</v>
      </c>
      <c r="AM1" s="48">
        <v>9</v>
      </c>
      <c r="AN1" s="48">
        <v>10</v>
      </c>
      <c r="AO1" s="48">
        <v>0</v>
      </c>
      <c r="AP1" s="48">
        <v>1</v>
      </c>
      <c r="AQ1" s="48">
        <v>2</v>
      </c>
      <c r="AR1" s="48">
        <v>3</v>
      </c>
      <c r="AS1" s="48">
        <v>4</v>
      </c>
      <c r="AT1" s="48">
        <v>5</v>
      </c>
      <c r="AU1" s="48">
        <v>6</v>
      </c>
      <c r="AV1" s="48">
        <v>7</v>
      </c>
      <c r="AW1" s="48">
        <v>8</v>
      </c>
      <c r="AX1" s="48">
        <v>9</v>
      </c>
      <c r="AY1" s="48">
        <v>10</v>
      </c>
    </row>
    <row r="2" spans="1:51">
      <c r="A2" s="48">
        <v>1</v>
      </c>
      <c r="B2" s="48">
        <f>310-1</f>
        <v>309</v>
      </c>
      <c r="C2" s="87">
        <v>43693</v>
      </c>
      <c r="D2" s="48" t="s">
        <v>6</v>
      </c>
      <c r="E2" s="48" t="s">
        <v>21</v>
      </c>
      <c r="F2" s="48">
        <f>HLOOKUP(MAX($AD2:$AN2),$AD2:$AN310,B2,FALSE)</f>
        <v>2</v>
      </c>
      <c r="G2" s="48">
        <f t="shared" ref="G2:G65" si="0">HLOOKUP(MAX($AN2:$AY2),$AN2:$AY310,$B2,FALSE)</f>
        <v>0</v>
      </c>
      <c r="H2" s="48">
        <f>IF(F2=G2,1,IF(F2&gt;G2,3,0))</f>
        <v>3</v>
      </c>
      <c r="I2" s="48">
        <f>IF(F2=G2,1,IF(F2&lt;G2,3,0))</f>
        <v>0</v>
      </c>
      <c r="AB2" s="48">
        <f>IF(D2&lt;&gt;"",VLOOKUP(D2,'2. Calculations'!$B$5:$F$28,4,FALSE)*VLOOKUP(E2,'2. Calculations'!$I$5:$M$28,5,FALSE)*'2. Calculations'!$C$29,"")</f>
        <v>2.8975044759399471</v>
      </c>
      <c r="AC2" s="48">
        <f>IF(E2&lt;&gt;"",VLOOKUP(E2,'2. Calculations'!$I$5:$M$28,4,FALSE)*VLOOKUP(D2,'2. Calculations'!$B$5:$F$28,5,FALSE)*'2. Calculations'!$J$29,"")</f>
        <v>0.66821848832630892</v>
      </c>
      <c r="AD2" s="48">
        <f>_xlfn.POISSON.DIST(AD$1,$AB2,FALSE)</f>
        <v>5.51607033009422E-2</v>
      </c>
      <c r="AE2" s="48">
        <f t="shared" ref="AE2:AN17" si="1">_xlfn.POISSON.DIST(AE$1,$AB2,FALSE)</f>
        <v>0.15982838471047545</v>
      </c>
      <c r="AF2" s="48">
        <f t="shared" si="1"/>
        <v>0.23155173004042723</v>
      </c>
      <c r="AG2" s="48">
        <f t="shared" si="1"/>
        <v>0.22364072473459207</v>
      </c>
      <c r="AH2" s="48">
        <f t="shared" si="1"/>
        <v>0.1620000002302335</v>
      </c>
      <c r="AI2" s="48">
        <f t="shared" si="1"/>
        <v>9.3879145153874813E-2</v>
      </c>
      <c r="AJ2" s="48">
        <f t="shared" si="1"/>
        <v>4.5335873880128025E-2</v>
      </c>
      <c r="AK2" s="48">
        <f t="shared" si="1"/>
        <v>1.8765842498331436E-2</v>
      </c>
      <c r="AL2" s="48">
        <f t="shared" si="1"/>
        <v>6.796764079212426E-3</v>
      </c>
      <c r="AM2" s="48">
        <f t="shared" si="1"/>
        <v>2.1881838157139792E-3</v>
      </c>
      <c r="AN2" s="48">
        <f t="shared" si="1"/>
        <v>6.3402724002106184E-4</v>
      </c>
      <c r="AO2" s="48">
        <f>_xlfn.POISSON.DIST(AO$1,$AC2,FALSE)</f>
        <v>0.51262100510003172</v>
      </c>
      <c r="AP2" s="48">
        <f t="shared" ref="AP2:AY17" si="2">_xlfn.POISSON.DIST(AP$1,$AC2,FALSE)</f>
        <v>0.34254283311225625</v>
      </c>
      <c r="AQ2" s="48">
        <f t="shared" si="2"/>
        <v>0.11444672706464148</v>
      </c>
      <c r="AR2" s="48">
        <f t="shared" si="2"/>
        <v>2.5491806317676141E-2</v>
      </c>
      <c r="AS2" s="48">
        <f t="shared" si="2"/>
        <v>4.2585240705761496E-3</v>
      </c>
      <c r="AT2" s="48">
        <f t="shared" si="2"/>
        <v>5.6912490338831918E-4</v>
      </c>
      <c r="AU2" s="48">
        <f t="shared" si="2"/>
        <v>6.3383297101833179E-5</v>
      </c>
      <c r="AV2" s="48">
        <f t="shared" si="2"/>
        <v>6.0505558535034781E-6</v>
      </c>
      <c r="AW2" s="48">
        <f t="shared" si="2"/>
        <v>5.0538666074524728E-7</v>
      </c>
      <c r="AX2" s="48">
        <f t="shared" si="2"/>
        <v>3.7523190051496743E-8</v>
      </c>
      <c r="AY2" s="48">
        <f t="shared" si="2"/>
        <v>2.5073689333391931E-9</v>
      </c>
    </row>
    <row r="3" spans="1:51">
      <c r="A3" s="48">
        <v>2</v>
      </c>
      <c r="B3" s="48">
        <f>B2-1</f>
        <v>308</v>
      </c>
      <c r="C3" s="87">
        <v>43694</v>
      </c>
      <c r="D3" s="48" t="s">
        <v>13</v>
      </c>
      <c r="E3" s="48" t="s">
        <v>28</v>
      </c>
      <c r="F3" s="48">
        <f t="shared" ref="F3:F66" si="3">HLOOKUP(MAX($AD3:$AN3),$AD3:$AN311,$B3,FALSE)</f>
        <v>2</v>
      </c>
      <c r="G3" s="48">
        <f t="shared" si="0"/>
        <v>0</v>
      </c>
      <c r="H3" s="48">
        <f t="shared" ref="H3:H66" si="4">IF(F3=G3,1,IF(F3&gt;G3,3,0))</f>
        <v>3</v>
      </c>
      <c r="I3" s="48">
        <f t="shared" ref="I3:I66" si="5">IF(F3=G3,1,IF(F3&lt;G3,3,0))</f>
        <v>0</v>
      </c>
      <c r="J3" s="48">
        <f>COUNTIF('1. Data'!C:C,'sim. matches 2019_2020'!$D3)</f>
        <v>176</v>
      </c>
      <c r="K3" s="48">
        <f>COUNTIF($D$2,$D$3)</f>
        <v>0</v>
      </c>
      <c r="L3" s="48">
        <f>SUMIF('1. Data'!C:C,'sim. matches 2019_2020'!D3,'1. Data'!E:E)</f>
        <v>403</v>
      </c>
      <c r="M3" s="48">
        <f>SUMIF($D$2,$D3,$F$2)</f>
        <v>0</v>
      </c>
      <c r="N3" s="48">
        <f t="shared" ref="N3:N66" si="6">((M3+L3)/(K3+J3))/Z3</f>
        <v>1.3926963549576914</v>
      </c>
      <c r="O3" s="48">
        <f>SUMIF('1. Data'!C:C,'sim. matches 2019_2020'!$D3,'1. Data'!F:F)</f>
        <v>163</v>
      </c>
      <c r="P3" s="48">
        <f>SUMIF($D$2,$D3,$G$2)</f>
        <v>0</v>
      </c>
      <c r="Q3" s="48">
        <f t="shared" ref="Q3:Q66" si="7">((O3+P3)/(K3+J3))/AA3</f>
        <v>0.72656636815706199</v>
      </c>
      <c r="R3" s="48">
        <f>COUNTIF('1. Data'!D:D,'sim. matches 2019_2020'!$E3)</f>
        <v>136</v>
      </c>
      <c r="S3" s="48">
        <f>COUNTIF($E$2,$E$3)</f>
        <v>0</v>
      </c>
      <c r="T3" s="48">
        <f>SUMIF('1. Data'!D:D,'sim. matches 2019_2020'!E3,'1. Data'!F:F)</f>
        <v>138</v>
      </c>
      <c r="U3" s="48">
        <f>SUMIF($E$2,$E3,$G$2)</f>
        <v>0</v>
      </c>
      <c r="V3" s="48">
        <f>((U3+T3)/(R3+S3))/AA3</f>
        <v>0.79605034057193791</v>
      </c>
      <c r="W3" s="48">
        <f>SUMIF('1. Data'!D:D,'sim. matches 2019_2020'!$E3,'1. Data'!E:E)</f>
        <v>217</v>
      </c>
      <c r="X3" s="48">
        <f>SUMIF($E$2,E3,$F$2)</f>
        <v>0</v>
      </c>
      <c r="Y3" s="48">
        <f>((X3+W3)/(R3+S3))/Z3</f>
        <v>0.97047619304744126</v>
      </c>
      <c r="Z3" s="92">
        <f>AVERAGE('1. Data'!E:E,'sim. matches 2019_2020'!$F$2)</f>
        <v>1.6441291880470872</v>
      </c>
      <c r="AA3" s="92">
        <f>AVERAGE('1. Data'!F:F,'sim. matches 2019_2020'!$G$2)</f>
        <v>1.2746755206761244</v>
      </c>
      <c r="AB3" s="48">
        <f>N3*Y3*Z3</f>
        <v>2.2221699193074929</v>
      </c>
      <c r="AC3" s="48">
        <f>V3*Q3*AA3</f>
        <v>0.7372511676887834</v>
      </c>
      <c r="AD3" s="48">
        <f t="shared" ref="AD3:AN39" si="8">_xlfn.POISSON.DIST(AD$1,$AB3,FALSE)</f>
        <v>0.10837369133360193</v>
      </c>
      <c r="AE3" s="48">
        <f t="shared" si="1"/>
        <v>0.24082475692584535</v>
      </c>
      <c r="AF3" s="48">
        <f t="shared" si="1"/>
        <v>0.26757676533257618</v>
      </c>
      <c r="AG3" s="48">
        <f t="shared" si="1"/>
        <v>0.19820034634255024</v>
      </c>
      <c r="AH3" s="48">
        <f t="shared" si="1"/>
        <v>0.11010871190968551</v>
      </c>
      <c r="AI3" s="48">
        <f t="shared" si="1"/>
        <v>4.8936053491879572E-2</v>
      </c>
      <c r="AJ3" s="48">
        <f t="shared" si="1"/>
        <v>1.812403767321286E-2</v>
      </c>
      <c r="AK3" s="48">
        <f t="shared" si="1"/>
        <v>5.7535273334013452E-3</v>
      </c>
      <c r="AL3" s="48">
        <f t="shared" si="1"/>
        <v>1.5981644212747382E-3</v>
      </c>
      <c r="AM3" s="48">
        <f t="shared" si="1"/>
        <v>3.9459921145157579E-4</v>
      </c>
      <c r="AN3" s="48">
        <f t="shared" si="1"/>
        <v>8.7686649787015143E-5</v>
      </c>
      <c r="AO3" s="48">
        <f t="shared" ref="AO3:AY39" si="9">_xlfn.POISSON.DIST(AO$1,$AC3,FALSE)</f>
        <v>0.47842722587616276</v>
      </c>
      <c r="AP3" s="48">
        <f t="shared" si="2"/>
        <v>0.3527210309313063</v>
      </c>
      <c r="AQ3" s="48">
        <f t="shared" si="2"/>
        <v>0.13002199596124853</v>
      </c>
      <c r="AR3" s="48">
        <f t="shared" si="2"/>
        <v>3.195295611588559E-2</v>
      </c>
      <c r="AS3" s="48">
        <f t="shared" si="2"/>
        <v>5.8893385518862754E-3</v>
      </c>
      <c r="AT3" s="48">
        <f t="shared" si="2"/>
        <v>8.683843448585453E-4</v>
      </c>
      <c r="AU3" s="48">
        <f t="shared" si="2"/>
        <v>1.0670289537493691E-4</v>
      </c>
      <c r="AV3" s="48">
        <f t="shared" si="2"/>
        <v>1.1238119172992353E-5</v>
      </c>
      <c r="AW3" s="48">
        <f t="shared" si="2"/>
        <v>1.0356645603642854E-6</v>
      </c>
      <c r="AX3" s="48">
        <f t="shared" si="2"/>
        <v>8.4838322940273419E-8</v>
      </c>
      <c r="AY3" s="48">
        <f t="shared" si="2"/>
        <v>6.2547152652474606E-9</v>
      </c>
    </row>
    <row r="4" spans="1:51">
      <c r="A4" s="48">
        <v>3</v>
      </c>
      <c r="B4" s="48">
        <f t="shared" ref="B4:B67" si="10">B3-1</f>
        <v>307</v>
      </c>
      <c r="C4" s="87">
        <v>43694</v>
      </c>
      <c r="D4" s="48" t="s">
        <v>12</v>
      </c>
      <c r="E4" s="48" t="s">
        <v>32</v>
      </c>
      <c r="F4" s="48">
        <f t="shared" si="3"/>
        <v>2</v>
      </c>
      <c r="G4" s="48">
        <f t="shared" si="0"/>
        <v>0</v>
      </c>
      <c r="H4" s="48">
        <f t="shared" si="4"/>
        <v>3</v>
      </c>
      <c r="I4" s="48">
        <f t="shared" si="5"/>
        <v>0</v>
      </c>
      <c r="J4" s="48">
        <f>COUNTIF('1. Data'!C:C,'sim. matches 2019_2020'!$D4)</f>
        <v>186</v>
      </c>
      <c r="K4" s="48">
        <f>COUNTIF($D$2:D3,$D3)</f>
        <v>1</v>
      </c>
      <c r="L4" s="48">
        <f>SUMIF('1. Data'!C:C,'sim. matches 2019_2020'!D4,'1. Data'!E:E)</f>
        <v>358</v>
      </c>
      <c r="M4" s="48">
        <f>SUMIF($D$2:D3,$D4,$F$2:F3)</f>
        <v>0</v>
      </c>
      <c r="N4" s="48">
        <f t="shared" si="6"/>
        <v>1.16433275791172</v>
      </c>
      <c r="O4" s="48">
        <f>SUMIF('1. Data'!C:C,'sim. matches 2019_2020'!$D4,'1. Data'!F:F)</f>
        <v>224</v>
      </c>
      <c r="P4" s="48">
        <f>SUMIF($D$2:D3,$D4,$G$2:G3)</f>
        <v>0</v>
      </c>
      <c r="Q4" s="48">
        <f t="shared" si="7"/>
        <v>0.94002160311307692</v>
      </c>
      <c r="R4" s="48">
        <f>COUNTIF('1. Data'!D:D,'sim. matches 2019_2020'!$E4)</f>
        <v>17</v>
      </c>
      <c r="S4" s="48">
        <f>COUNTIF($E$2:E3,$E3)</f>
        <v>1</v>
      </c>
      <c r="T4" s="48">
        <f>SUMIF('1. Data'!D:D,'sim. matches 2019_2020'!E4,'1. Data'!F:F)</f>
        <v>10</v>
      </c>
      <c r="U4" s="48">
        <f>SUMIF($E$2:E3,$E4,$G$2:G3)</f>
        <v>0</v>
      </c>
      <c r="V4" s="48">
        <f t="shared" ref="V4:V67" si="11">(U4+T4)/(R4+S4)</f>
        <v>0.55555555555555558</v>
      </c>
      <c r="W4" s="48">
        <f>SUMIF('1. Data'!D:D,'sim. matches 2019_2020'!$E4,'1. Data'!E:E)</f>
        <v>34</v>
      </c>
      <c r="X4" s="48">
        <f>SUMIF($E$2:E3,E4,$F$2:F3)</f>
        <v>0</v>
      </c>
      <c r="Y4" s="48">
        <f t="shared" ref="Y4:Y67" si="12">((X4+W4)/(R4+S4))/Z4</f>
        <v>1.1487938663567219</v>
      </c>
      <c r="Z4" s="92">
        <f>AVERAGE('1. Data'!E:E,'sim. matches 2019_2020'!$F$2:F3)</f>
        <v>1.6442365721182861</v>
      </c>
      <c r="AA4" s="92">
        <f>AVERAGE('1. Data'!F:F,'sim. matches 2019_2020'!$G$2:G3)</f>
        <v>1.2742908871454435</v>
      </c>
      <c r="AB4" s="48">
        <f t="shared" ref="AB4:AB67" si="13">N4*Y4*Z4</f>
        <v>2.1992952093888043</v>
      </c>
      <c r="AC4" s="48">
        <f t="shared" ref="AC4:AC67" si="14">V4*Q4*AA4</f>
        <v>0.66547831253713596</v>
      </c>
      <c r="AD4" s="48">
        <f t="shared" si="8"/>
        <v>0.11088127891412047</v>
      </c>
      <c r="AE4" s="48">
        <f t="shared" si="1"/>
        <v>0.24386066552672897</v>
      </c>
      <c r="AF4" s="48">
        <f t="shared" si="1"/>
        <v>0.26816079672565035</v>
      </c>
      <c r="AG4" s="48">
        <f t="shared" si="1"/>
        <v>0.19658825186153592</v>
      </c>
      <c r="AH4" s="48">
        <f t="shared" si="1"/>
        <v>0.10808890013529891</v>
      </c>
      <c r="AI4" s="48">
        <f t="shared" si="1"/>
        <v>4.7543880051133573E-2</v>
      </c>
      <c r="AJ4" s="48">
        <f t="shared" si="1"/>
        <v>1.7427171272035656E-2</v>
      </c>
      <c r="AK4" s="48">
        <f t="shared" si="1"/>
        <v>5.4753563273980373E-3</v>
      </c>
      <c r="AL4" s="48">
        <f t="shared" si="1"/>
        <v>1.505240617567895E-3</v>
      </c>
      <c r="AM4" s="48">
        <f t="shared" si="1"/>
        <v>3.678298310216133E-4</v>
      </c>
      <c r="AN4" s="48">
        <f t="shared" si="1"/>
        <v>8.089663852361272E-5</v>
      </c>
      <c r="AO4" s="48">
        <f t="shared" si="9"/>
        <v>0.51402760304992456</v>
      </c>
      <c r="AP4" s="48">
        <f t="shared" si="2"/>
        <v>0.34207422187517261</v>
      </c>
      <c r="AQ4" s="48">
        <f t="shared" si="2"/>
        <v>0.11382148796797184</v>
      </c>
      <c r="AR4" s="48">
        <f t="shared" si="2"/>
        <v>2.5248577247797277E-2</v>
      </c>
      <c r="AS4" s="48">
        <f t="shared" si="2"/>
        <v>4.2005951452069139E-3</v>
      </c>
      <c r="AT4" s="48">
        <f t="shared" si="2"/>
        <v>5.5908099377679652E-4</v>
      </c>
      <c r="AU4" s="48">
        <f t="shared" si="2"/>
        <v>6.2009379385027905E-5</v>
      </c>
      <c r="AV4" s="48">
        <f t="shared" si="2"/>
        <v>5.8951281649462152E-6</v>
      </c>
      <c r="AW4" s="48">
        <f t="shared" si="2"/>
        <v>4.9038499292481691E-7</v>
      </c>
      <c r="AX4" s="48">
        <f t="shared" si="2"/>
        <v>3.6260064176126991E-8</v>
      </c>
      <c r="AY4" s="48">
        <f t="shared" si="2"/>
        <v>2.4130286320417206E-9</v>
      </c>
    </row>
    <row r="5" spans="1:51">
      <c r="A5" s="48">
        <v>4</v>
      </c>
      <c r="B5" s="48">
        <f t="shared" si="10"/>
        <v>306</v>
      </c>
      <c r="C5" s="87">
        <v>43694</v>
      </c>
      <c r="D5" s="48" t="s">
        <v>10</v>
      </c>
      <c r="E5" s="48" t="s">
        <v>11</v>
      </c>
      <c r="F5" s="48">
        <f t="shared" si="3"/>
        <v>1</v>
      </c>
      <c r="G5" s="48">
        <f t="shared" si="0"/>
        <v>1</v>
      </c>
      <c r="H5" s="48">
        <f t="shared" si="4"/>
        <v>1</v>
      </c>
      <c r="I5" s="48">
        <f t="shared" si="5"/>
        <v>1</v>
      </c>
      <c r="J5" s="48">
        <f>COUNTIF('1. Data'!C:C,'sim. matches 2019_2020'!$D5)</f>
        <v>184</v>
      </c>
      <c r="K5" s="48">
        <f>COUNTIF($D$2:D4,$D4)</f>
        <v>1</v>
      </c>
      <c r="L5" s="48">
        <f>SUMIF('1. Data'!C:C,'sim. matches 2019_2020'!D5,'1. Data'!E:E)</f>
        <v>347</v>
      </c>
      <c r="M5" s="48">
        <f>SUMIF($D$2:D4,$D5,$F$2:F4)</f>
        <v>0</v>
      </c>
      <c r="N5" s="48">
        <f t="shared" si="6"/>
        <v>1.140683336060331</v>
      </c>
      <c r="O5" s="48">
        <f>SUMIF('1. Data'!C:C,'sim. matches 2019_2020'!$D5,'1. Data'!F:F)</f>
        <v>250</v>
      </c>
      <c r="P5" s="48">
        <f>SUMIF($D$2:D4,$D5,$G$2:G4)</f>
        <v>0</v>
      </c>
      <c r="Q5" s="48">
        <f t="shared" si="7"/>
        <v>1.0607932109234501</v>
      </c>
      <c r="R5" s="48">
        <f>COUNTIF('1. Data'!D:D,'sim. matches 2019_2020'!$E5)</f>
        <v>167</v>
      </c>
      <c r="S5" s="48">
        <f>COUNTIF($E$2:E4,$E4)</f>
        <v>1</v>
      </c>
      <c r="T5" s="48">
        <f>SUMIF('1. Data'!D:D,'sim. matches 2019_2020'!E5,'1. Data'!F:F)</f>
        <v>179</v>
      </c>
      <c r="U5" s="48">
        <f>SUMIF($E$2:E4,$E5,$G$2:G4)</f>
        <v>0</v>
      </c>
      <c r="V5" s="48">
        <f t="shared" si="11"/>
        <v>1.0654761904761905</v>
      </c>
      <c r="W5" s="48">
        <f>SUMIF('1. Data'!D:D,'sim. matches 2019_2020'!$E5,'1. Data'!E:E)</f>
        <v>293</v>
      </c>
      <c r="X5" s="48">
        <f>SUMIF($E$2:E4,E5,$F$2:F4)</f>
        <v>0</v>
      </c>
      <c r="Y5" s="48">
        <f t="shared" si="12"/>
        <v>1.0606343528055142</v>
      </c>
      <c r="Z5" s="92">
        <f>AVERAGE('1. Data'!E:E,'sim. matches 2019_2020'!$F$2:F4)</f>
        <v>1.6443438914027149</v>
      </c>
      <c r="AA5" s="92">
        <f>AVERAGE('1. Data'!F:F,'sim. matches 2019_2020'!$G$2:G4)</f>
        <v>1.2739064856711915</v>
      </c>
      <c r="AB5" s="48">
        <f t="shared" si="13"/>
        <v>1.9894060563433158</v>
      </c>
      <c r="AC5" s="48">
        <f t="shared" si="14"/>
        <v>1.4398326898326896</v>
      </c>
      <c r="AD5" s="48">
        <f t="shared" si="8"/>
        <v>0.13677663894209807</v>
      </c>
      <c r="AE5" s="48">
        <f t="shared" si="1"/>
        <v>0.27210427387769293</v>
      </c>
      <c r="AF5" s="48">
        <f t="shared" si="1"/>
        <v>0.27066294520459133</v>
      </c>
      <c r="AG5" s="48">
        <f t="shared" si="1"/>
        <v>0.17948616747257765</v>
      </c>
      <c r="AH5" s="48">
        <f t="shared" si="1"/>
        <v>8.9267717149949216E-2</v>
      </c>
      <c r="AI5" s="48">
        <f t="shared" si="1"/>
        <v>3.5517947426810199E-2</v>
      </c>
      <c r="AJ5" s="48">
        <f t="shared" si="1"/>
        <v>1.1776603286629939E-2</v>
      </c>
      <c r="AK5" s="48">
        <f t="shared" si="1"/>
        <v>3.3469208430820328E-3</v>
      </c>
      <c r="AL5" s="48">
        <f t="shared" si="1"/>
        <v>8.3229807441613372E-4</v>
      </c>
      <c r="AM5" s="48">
        <f t="shared" si="1"/>
        <v>1.8397542554737041E-4</v>
      </c>
      <c r="AN5" s="48">
        <f t="shared" si="1"/>
        <v>3.660018258022774E-5</v>
      </c>
      <c r="AO5" s="48">
        <f t="shared" si="9"/>
        <v>0.23696740242137518</v>
      </c>
      <c r="AP5" s="48">
        <f t="shared" si="2"/>
        <v>0.34119341243103402</v>
      </c>
      <c r="AQ5" s="48">
        <f t="shared" si="2"/>
        <v>0.24563071438688505</v>
      </c>
      <c r="AR5" s="48">
        <f t="shared" si="2"/>
        <v>0.11788904406706463</v>
      </c>
      <c r="AS5" s="48">
        <f t="shared" si="2"/>
        <v>4.2435124855221544E-2</v>
      </c>
      <c r="AT5" s="48">
        <f t="shared" si="2"/>
        <v>1.2219895992735919E-2</v>
      </c>
      <c r="AU5" s="48">
        <f t="shared" si="2"/>
        <v>2.9324342861161133E-3</v>
      </c>
      <c r="AV5" s="48">
        <f t="shared" si="2"/>
        <v>6.0317353513373879E-4</v>
      </c>
      <c r="AW5" s="48">
        <f t="shared" si="2"/>
        <v>1.0855862169093776E-4</v>
      </c>
      <c r="AX5" s="48">
        <f t="shared" si="2"/>
        <v>1.7367361363754676E-5</v>
      </c>
      <c r="AY5" s="48">
        <f t="shared" si="2"/>
        <v>2.5006094627671252E-6</v>
      </c>
    </row>
    <row r="6" spans="1:51">
      <c r="A6" s="48">
        <v>5</v>
      </c>
      <c r="B6" s="48">
        <f t="shared" si="10"/>
        <v>305</v>
      </c>
      <c r="C6" s="87">
        <v>43694</v>
      </c>
      <c r="D6" s="48" t="s">
        <v>19</v>
      </c>
      <c r="E6" s="48" t="s">
        <v>29</v>
      </c>
      <c r="F6" s="48">
        <f t="shared" si="3"/>
        <v>1</v>
      </c>
      <c r="G6" s="48">
        <f t="shared" si="0"/>
        <v>1</v>
      </c>
      <c r="H6" s="48">
        <f t="shared" si="4"/>
        <v>1</v>
      </c>
      <c r="I6" s="48">
        <f t="shared" si="5"/>
        <v>1</v>
      </c>
      <c r="J6" s="48">
        <f>COUNTIF('1. Data'!C:C,'sim. matches 2019_2020'!$D6)</f>
        <v>181</v>
      </c>
      <c r="K6" s="48">
        <f>COUNTIF($D$2:D5,$D5)</f>
        <v>1</v>
      </c>
      <c r="L6" s="48">
        <f>SUMIF('1. Data'!C:C,'sim. matches 2019_2020'!D6,'1. Data'!E:E)</f>
        <v>307</v>
      </c>
      <c r="M6" s="48">
        <f>SUMIF($D$2:D5,$D6,$F$2:F5)</f>
        <v>0</v>
      </c>
      <c r="N6" s="48">
        <f t="shared" si="6"/>
        <v>1.0259487394483726</v>
      </c>
      <c r="O6" s="48">
        <f>SUMIF('1. Data'!C:C,'sim. matches 2019_2020'!$D6,'1. Data'!F:F)</f>
        <v>263</v>
      </c>
      <c r="P6" s="48">
        <f>SUMIF($D$2:D5,$D6,$G$2:G5)</f>
        <v>0</v>
      </c>
      <c r="Q6" s="48">
        <f t="shared" si="7"/>
        <v>1.1344228687978688</v>
      </c>
      <c r="R6" s="48">
        <f>COUNTIF('1. Data'!D:D,'sim. matches 2019_2020'!$E6)</f>
        <v>34</v>
      </c>
      <c r="S6" s="48">
        <f>COUNTIF($E$2:E5,$E5)</f>
        <v>1</v>
      </c>
      <c r="T6" s="48">
        <f>SUMIF('1. Data'!D:D,'sim. matches 2019_2020'!E6,'1. Data'!F:F)</f>
        <v>37</v>
      </c>
      <c r="U6" s="48">
        <f>SUMIF($E$2:E5,$E6,$G$2:G5)</f>
        <v>0</v>
      </c>
      <c r="V6" s="48">
        <f t="shared" si="11"/>
        <v>1.0571428571428572</v>
      </c>
      <c r="W6" s="48">
        <f>SUMIF('1. Data'!D:D,'sim. matches 2019_2020'!$E6,'1. Data'!E:E)</f>
        <v>66</v>
      </c>
      <c r="X6" s="48">
        <f>SUMIF($E$2:E5,E6,$F$2:F5)</f>
        <v>0</v>
      </c>
      <c r="Y6" s="48">
        <f t="shared" si="12"/>
        <v>1.1469238025364217</v>
      </c>
      <c r="Z6" s="92">
        <f>AVERAGE('1. Data'!E:E,'sim. matches 2019_2020'!$F$2:F5)</f>
        <v>1.6441495778045838</v>
      </c>
      <c r="AA6" s="92">
        <f>AVERAGE('1. Data'!F:F,'sim. matches 2019_2020'!$G$2:G5)</f>
        <v>1.2738238841978287</v>
      </c>
      <c r="AB6" s="48">
        <f t="shared" si="13"/>
        <v>1.9346461943883595</v>
      </c>
      <c r="AC6" s="48">
        <f t="shared" si="14"/>
        <v>1.5276295133437989</v>
      </c>
      <c r="AD6" s="48">
        <f t="shared" si="8"/>
        <v>0.1444753759807752</v>
      </c>
      <c r="AE6" s="48">
        <f t="shared" si="1"/>
        <v>0.27950873632403417</v>
      </c>
      <c r="AF6" s="48">
        <f t="shared" si="1"/>
        <v>0.27037525651379613</v>
      </c>
      <c r="AG6" s="48">
        <f t="shared" si="1"/>
        <v>0.1743601536903974</v>
      </c>
      <c r="AH6" s="48">
        <f t="shared" si="1"/>
        <v>8.4331301947524182E-2</v>
      </c>
      <c r="AI6" s="48">
        <f t="shared" si="1"/>
        <v>3.2630246476118674E-2</v>
      </c>
      <c r="AJ6" s="48">
        <f t="shared" si="1"/>
        <v>1.0521330361162862E-2</v>
      </c>
      <c r="AK6" s="48">
        <f t="shared" si="1"/>
        <v>2.9078645347323504E-3</v>
      </c>
      <c r="AL6" s="48">
        <f t="shared" si="1"/>
        <v>7.0321113198960168E-4</v>
      </c>
      <c r="AM6" s="48">
        <f t="shared" si="1"/>
        <v>1.5116274892835695E-4</v>
      </c>
      <c r="AN6" s="48">
        <f t="shared" si="1"/>
        <v>2.9244643694752858E-5</v>
      </c>
      <c r="AO6" s="48">
        <f t="shared" si="9"/>
        <v>0.21704957108634204</v>
      </c>
      <c r="AP6" s="48">
        <f t="shared" si="2"/>
        <v>0.33157133065010896</v>
      </c>
      <c r="AQ6" s="48">
        <f t="shared" si="2"/>
        <v>0.25325907523989094</v>
      </c>
      <c r="AR6" s="48">
        <f t="shared" si="2"/>
        <v>0.12896201261953838</v>
      </c>
      <c r="AS6" s="48">
        <f t="shared" si="2"/>
        <v>4.9251544144455595E-2</v>
      </c>
      <c r="AT6" s="48">
        <f t="shared" si="2"/>
        <v>1.5047622482565064E-2</v>
      </c>
      <c r="AU6" s="48">
        <f t="shared" si="2"/>
        <v>3.8311987016703413E-3</v>
      </c>
      <c r="AV6" s="48">
        <f t="shared" si="2"/>
        <v>8.360931725937237E-4</v>
      </c>
      <c r="AW6" s="48">
        <f t="shared" si="2"/>
        <v>1.5965507579492793E-4</v>
      </c>
      <c r="AX6" s="48">
        <f t="shared" si="2"/>
        <v>2.7099311748830319E-5</v>
      </c>
      <c r="AY6" s="48">
        <f t="shared" si="2"/>
        <v>4.1397708418817538E-6</v>
      </c>
    </row>
    <row r="7" spans="1:51">
      <c r="A7" s="48">
        <v>6</v>
      </c>
      <c r="B7" s="48">
        <f t="shared" si="10"/>
        <v>304</v>
      </c>
      <c r="C7" s="87">
        <v>43694</v>
      </c>
      <c r="D7" s="48" t="s">
        <v>26</v>
      </c>
      <c r="E7" s="48" t="s">
        <v>25</v>
      </c>
      <c r="F7" s="48">
        <f t="shared" si="3"/>
        <v>1</v>
      </c>
      <c r="G7" s="48">
        <f t="shared" si="0"/>
        <v>1</v>
      </c>
      <c r="H7" s="48">
        <f t="shared" si="4"/>
        <v>1</v>
      </c>
      <c r="I7" s="48">
        <f t="shared" si="5"/>
        <v>1</v>
      </c>
      <c r="J7" s="48">
        <f>COUNTIF('1. Data'!C:C,'sim. matches 2019_2020'!$D7)</f>
        <v>152</v>
      </c>
      <c r="K7" s="48">
        <f>COUNTIF($D$2:D6,$D6)</f>
        <v>1</v>
      </c>
      <c r="L7" s="48">
        <f>SUMIF('1. Data'!C:C,'sim. matches 2019_2020'!D7,'1. Data'!E:E)</f>
        <v>205</v>
      </c>
      <c r="M7" s="48">
        <f>SUMIF($D$2:D6,$D7,$F$2:F6)</f>
        <v>0</v>
      </c>
      <c r="N7" s="48">
        <f t="shared" si="6"/>
        <v>0.81502776549216172</v>
      </c>
      <c r="O7" s="48">
        <f>SUMIF('1. Data'!C:C,'sim. matches 2019_2020'!$D7,'1. Data'!F:F)</f>
        <v>205</v>
      </c>
      <c r="P7" s="48">
        <f>SUMIF($D$2:D6,$D7,$G$2:G6)</f>
        <v>0</v>
      </c>
      <c r="Q7" s="48">
        <f t="shared" si="7"/>
        <v>1.0519163089298835</v>
      </c>
      <c r="R7" s="48">
        <f>COUNTIF('1. Data'!D:D,'sim. matches 2019_2020'!$E7)</f>
        <v>170</v>
      </c>
      <c r="S7" s="48">
        <f>COUNTIF($E$2:E6,$E6)</f>
        <v>1</v>
      </c>
      <c r="T7" s="48">
        <f>SUMIF('1. Data'!D:D,'sim. matches 2019_2020'!E7,'1. Data'!F:F)</f>
        <v>194</v>
      </c>
      <c r="U7" s="48">
        <f>SUMIF($E$2:E6,$E7,$G$2:G6)</f>
        <v>0</v>
      </c>
      <c r="V7" s="48">
        <f t="shared" si="11"/>
        <v>1.1345029239766082</v>
      </c>
      <c r="W7" s="48">
        <f>SUMIF('1. Data'!D:D,'sim. matches 2019_2020'!$E7,'1. Data'!E:E)</f>
        <v>284</v>
      </c>
      <c r="X7" s="48">
        <f>SUMIF($E$2:E6,E7,$F$2:F6)</f>
        <v>0</v>
      </c>
      <c r="Y7" s="48">
        <f t="shared" si="12"/>
        <v>1.0102577796652521</v>
      </c>
      <c r="Z7" s="92">
        <f>AVERAGE('1. Data'!E:E,'sim. matches 2019_2020'!$F$2:F6)</f>
        <v>1.6439553813687067</v>
      </c>
      <c r="AA7" s="92">
        <f>AVERAGE('1. Data'!F:F,'sim. matches 2019_2020'!$G$2:G6)</f>
        <v>1.273741332529394</v>
      </c>
      <c r="AB7" s="48">
        <f t="shared" si="13"/>
        <v>1.3536133649109585</v>
      </c>
      <c r="AC7" s="48">
        <f t="shared" si="14"/>
        <v>1.5200856170928412</v>
      </c>
      <c r="AD7" s="48">
        <f t="shared" si="8"/>
        <v>0.25830522132106343</v>
      </c>
      <c r="AE7" s="48">
        <f t="shared" si="1"/>
        <v>0.34964539980647452</v>
      </c>
      <c r="AF7" s="48">
        <f t="shared" si="1"/>
        <v>0.23664234307883975</v>
      </c>
      <c r="AG7" s="48">
        <f t="shared" si="1"/>
        <v>0.10677407943178728</v>
      </c>
      <c r="AH7" s="48">
        <f t="shared" si="1"/>
        <v>3.6132705236232875E-2</v>
      </c>
      <c r="AI7" s="48">
        <f t="shared" si="1"/>
        <v>9.7819425436305955E-3</v>
      </c>
      <c r="AJ7" s="48">
        <f t="shared" si="1"/>
        <v>2.2068280269749094E-3</v>
      </c>
      <c r="AK7" s="48">
        <f t="shared" si="1"/>
        <v>4.2674170162476064E-4</v>
      </c>
      <c r="AL7" s="48">
        <f t="shared" si="1"/>
        <v>7.2205408835515102E-5</v>
      </c>
      <c r="AM7" s="48">
        <f t="shared" si="1"/>
        <v>1.0859800713179194E-5</v>
      </c>
      <c r="AN7" s="48">
        <f t="shared" si="1"/>
        <v>1.4699971385628914E-6</v>
      </c>
      <c r="AO7" s="48">
        <f t="shared" si="9"/>
        <v>0.21869316227787164</v>
      </c>
      <c r="AP7" s="48">
        <f t="shared" si="2"/>
        <v>0.33243233053514337</v>
      </c>
      <c r="AQ7" s="48">
        <f t="shared" si="2"/>
        <v>0.25266280215156239</v>
      </c>
      <c r="AR7" s="48">
        <f t="shared" si="2"/>
        <v>0.12802303050832139</v>
      </c>
      <c r="AS7" s="48">
        <f t="shared" si="2"/>
        <v>4.8651491833084357E-2</v>
      </c>
      <c r="AT7" s="48">
        <f t="shared" si="2"/>
        <v>1.4790886597116254E-2</v>
      </c>
      <c r="AU7" s="48">
        <f t="shared" si="2"/>
        <v>3.7472356633879516E-3</v>
      </c>
      <c r="AV7" s="48">
        <f t="shared" si="2"/>
        <v>8.1373129082476796E-4</v>
      </c>
      <c r="AW7" s="48">
        <f t="shared" si="2"/>
        <v>1.546176539201403E-4</v>
      </c>
      <c r="AX7" s="48">
        <f t="shared" si="2"/>
        <v>2.6114674652515969E-5</v>
      </c>
      <c r="AY7" s="48">
        <f t="shared" si="2"/>
        <v>3.9696541334348513E-6</v>
      </c>
    </row>
    <row r="8" spans="1:51">
      <c r="A8" s="48">
        <v>7</v>
      </c>
      <c r="B8" s="48">
        <f t="shared" si="10"/>
        <v>303</v>
      </c>
      <c r="C8" s="87">
        <v>43694</v>
      </c>
      <c r="D8" s="48" t="s">
        <v>22</v>
      </c>
      <c r="E8" s="48" t="s">
        <v>8</v>
      </c>
      <c r="F8" s="48">
        <f t="shared" si="3"/>
        <v>1</v>
      </c>
      <c r="G8" s="48">
        <f t="shared" si="0"/>
        <v>1</v>
      </c>
      <c r="H8" s="48">
        <f t="shared" si="4"/>
        <v>1</v>
      </c>
      <c r="I8" s="48">
        <f t="shared" si="5"/>
        <v>1</v>
      </c>
      <c r="J8" s="48">
        <f>COUNTIF('1. Data'!C:C,'sim. matches 2019_2020'!$D8)</f>
        <v>184</v>
      </c>
      <c r="K8" s="48">
        <f>COUNTIF($D$2:D7,$D7)</f>
        <v>1</v>
      </c>
      <c r="L8" s="48">
        <f>SUMIF('1. Data'!C:C,'sim. matches 2019_2020'!D8,'1. Data'!E:E)</f>
        <v>322</v>
      </c>
      <c r="M8" s="48">
        <f>SUMIF($D$2:D7,$D8,$F$2:F7)</f>
        <v>0</v>
      </c>
      <c r="N8" s="48">
        <f t="shared" si="6"/>
        <v>1.0588766984806588</v>
      </c>
      <c r="O8" s="48">
        <f>SUMIF('1. Data'!C:C,'sim. matches 2019_2020'!$D8,'1. Data'!F:F)</f>
        <v>214</v>
      </c>
      <c r="P8" s="48">
        <f>SUMIF($D$2:D7,$D8,$G$2:G7)</f>
        <v>0</v>
      </c>
      <c r="Q8" s="48">
        <f t="shared" si="7"/>
        <v>0.90821555109297658</v>
      </c>
      <c r="R8" s="48">
        <f>COUNTIF('1. Data'!D:D,'sim. matches 2019_2020'!$E8)</f>
        <v>181</v>
      </c>
      <c r="S8" s="48">
        <f>COUNTIF($E$2:E7,$E7)</f>
        <v>1</v>
      </c>
      <c r="T8" s="48">
        <f>SUMIF('1. Data'!D:D,'sim. matches 2019_2020'!E8,'1. Data'!F:F)</f>
        <v>234</v>
      </c>
      <c r="U8" s="48">
        <f>SUMIF($E$2:E7,$E8,$G$2:G7)</f>
        <v>0</v>
      </c>
      <c r="V8" s="48">
        <f t="shared" si="11"/>
        <v>1.2857142857142858</v>
      </c>
      <c r="W8" s="48">
        <f>SUMIF('1. Data'!D:D,'sim. matches 2019_2020'!$E8,'1. Data'!E:E)</f>
        <v>266</v>
      </c>
      <c r="X8" s="48">
        <f>SUMIF($E$2:E7,E8,$F$2:F7)</f>
        <v>0</v>
      </c>
      <c r="Y8" s="48">
        <f t="shared" si="12"/>
        <v>0.88914276042988905</v>
      </c>
      <c r="Z8" s="92">
        <f>AVERAGE('1. Data'!E:E,'sim. matches 2019_2020'!$F$2:F7)</f>
        <v>1.6437613019891502</v>
      </c>
      <c r="AA8" s="92">
        <f>AVERAGE('1. Data'!F:F,'sim. matches 2019_2020'!$G$2:G7)</f>
        <v>1.2736588306208558</v>
      </c>
      <c r="AB8" s="48">
        <f t="shared" si="13"/>
        <v>1.5475890208563474</v>
      </c>
      <c r="AC8" s="48">
        <f t="shared" si="14"/>
        <v>1.4872586872586873</v>
      </c>
      <c r="AD8" s="48">
        <f t="shared" si="8"/>
        <v>0.21276031664066153</v>
      </c>
      <c r="AE8" s="48">
        <f t="shared" si="1"/>
        <v>0.32926553010700782</v>
      </c>
      <c r="AF8" s="48">
        <f t="shared" si="1"/>
        <v>0.25478385967002526</v>
      </c>
      <c r="AG8" s="48">
        <f t="shared" si="1"/>
        <v>0.13143356797224512</v>
      </c>
      <c r="AH8" s="48">
        <f t="shared" si="1"/>
        <v>5.085128669145577E-2</v>
      </c>
      <c r="AI8" s="48">
        <f t="shared" si="1"/>
        <v>1.5739378596023097E-2</v>
      </c>
      <c r="AJ8" s="48">
        <f t="shared" si="1"/>
        <v>4.0596815850511246E-3</v>
      </c>
      <c r="AK8" s="48">
        <f t="shared" si="1"/>
        <v>8.9753123559968703E-4</v>
      </c>
      <c r="AL8" s="48">
        <f t="shared" si="1"/>
        <v>1.7362618576121345E-4</v>
      </c>
      <c r="AM8" s="48">
        <f t="shared" si="1"/>
        <v>2.9855775424135338E-5</v>
      </c>
      <c r="AN8" s="48">
        <f t="shared" si="1"/>
        <v>4.6204470255544666E-6</v>
      </c>
      <c r="AO8" s="48">
        <f t="shared" si="9"/>
        <v>0.2259913200606517</v>
      </c>
      <c r="AP8" s="48">
        <f t="shared" si="2"/>
        <v>0.33610755400526265</v>
      </c>
      <c r="AQ8" s="48">
        <f t="shared" si="2"/>
        <v>0.24993943977379771</v>
      </c>
      <c r="AR8" s="48">
        <f t="shared" si="2"/>
        <v>0.12390820103071669</v>
      </c>
      <c r="AS8" s="48">
        <f t="shared" si="2"/>
        <v>4.6070887101382338E-2</v>
      </c>
      <c r="AT8" s="48">
        <f t="shared" si="2"/>
        <v>1.3703865414249002E-2</v>
      </c>
      <c r="AU8" s="48">
        <f t="shared" si="2"/>
        <v>3.3968654810609556E-3</v>
      </c>
      <c r="AV8" s="48">
        <f t="shared" si="2"/>
        <v>7.217168137367226E-4</v>
      </c>
      <c r="AW8" s="48">
        <f t="shared" si="2"/>
        <v>1.3417245012132525E-4</v>
      </c>
      <c r="AX8" s="48">
        <f t="shared" si="2"/>
        <v>2.2172126892635929E-5</v>
      </c>
      <c r="AY8" s="48">
        <f t="shared" si="2"/>
        <v>3.2975688336074708E-6</v>
      </c>
    </row>
    <row r="9" spans="1:51">
      <c r="A9" s="48">
        <v>8</v>
      </c>
      <c r="B9" s="48">
        <f t="shared" si="10"/>
        <v>302</v>
      </c>
      <c r="C9" s="87">
        <v>43695</v>
      </c>
      <c r="D9" s="48" t="s">
        <v>20</v>
      </c>
      <c r="E9" s="48" t="s">
        <v>17</v>
      </c>
      <c r="F9" s="48">
        <f t="shared" si="3"/>
        <v>1</v>
      </c>
      <c r="G9" s="48">
        <f t="shared" si="0"/>
        <v>2</v>
      </c>
      <c r="H9" s="48">
        <f t="shared" si="4"/>
        <v>0</v>
      </c>
      <c r="I9" s="48">
        <f t="shared" si="5"/>
        <v>3</v>
      </c>
      <c r="J9" s="48">
        <f>COUNTIF('1. Data'!C:C,'sim. matches 2019_2020'!$D9)</f>
        <v>168</v>
      </c>
      <c r="K9" s="48">
        <f>COUNTIF($D$2:D8,$D8)</f>
        <v>1</v>
      </c>
      <c r="L9" s="48">
        <f>SUMIF('1. Data'!C:C,'sim. matches 2019_2020'!D9,'1. Data'!E:E)</f>
        <v>258</v>
      </c>
      <c r="M9" s="48">
        <f>SUMIF($D$2:D8,$D9,$F$2:F8)</f>
        <v>0</v>
      </c>
      <c r="N9" s="48">
        <f t="shared" si="6"/>
        <v>0.92884981478367923</v>
      </c>
      <c r="O9" s="48">
        <f>SUMIF('1. Data'!C:C,'sim. matches 2019_2020'!$D9,'1. Data'!F:F)</f>
        <v>234</v>
      </c>
      <c r="P9" s="48">
        <f>SUMIF($D$2:D8,$D9,$G$2:G8)</f>
        <v>0</v>
      </c>
      <c r="Q9" s="48">
        <f t="shared" si="7"/>
        <v>1.0871867663918764</v>
      </c>
      <c r="R9" s="48">
        <f>COUNTIF('1. Data'!D:D,'sim. matches 2019_2020'!$E9)</f>
        <v>186</v>
      </c>
      <c r="S9" s="48">
        <f>COUNTIF($E$2:E8,$E8)</f>
        <v>1</v>
      </c>
      <c r="T9" s="48">
        <f>SUMIF('1. Data'!D:D,'sim. matches 2019_2020'!E9,'1. Data'!F:F)</f>
        <v>276</v>
      </c>
      <c r="U9" s="48">
        <f>SUMIF($E$2:E8,$E9,$G$2:G8)</f>
        <v>0</v>
      </c>
      <c r="V9" s="48">
        <f t="shared" si="11"/>
        <v>1.4759358288770053</v>
      </c>
      <c r="W9" s="48">
        <f>SUMIF('1. Data'!D:D,'sim. matches 2019_2020'!$E9,'1. Data'!E:E)</f>
        <v>331</v>
      </c>
      <c r="X9" s="48">
        <f>SUMIF($E$2:E8,E9,$F$2:F8)</f>
        <v>0</v>
      </c>
      <c r="Y9" s="48">
        <f t="shared" si="12"/>
        <v>1.0769582926912953</v>
      </c>
      <c r="Z9" s="92">
        <f>AVERAGE('1. Data'!E:E,'sim. matches 2019_2020'!$F$2:F8)</f>
        <v>1.6435673395601085</v>
      </c>
      <c r="AA9" s="92">
        <f>AVERAGE('1. Data'!F:F,'sim. matches 2019_2020'!$G$2:G8)</f>
        <v>1.2735763784272371</v>
      </c>
      <c r="AB9" s="48">
        <f t="shared" si="13"/>
        <v>1.644113843280202</v>
      </c>
      <c r="AC9" s="48">
        <f t="shared" si="14"/>
        <v>2.043603455368161</v>
      </c>
      <c r="AD9" s="48">
        <f t="shared" si="8"/>
        <v>0.19318367797952501</v>
      </c>
      <c r="AE9" s="48">
        <f t="shared" si="1"/>
        <v>0.31761595926192177</v>
      </c>
      <c r="AF9" s="48">
        <f t="shared" si="1"/>
        <v>0.26109839773462323</v>
      </c>
      <c r="AG9" s="48">
        <f t="shared" si="1"/>
        <v>0.14309183005792472</v>
      </c>
      <c r="AH9" s="48">
        <f t="shared" si="1"/>
        <v>5.8814814664633057E-2</v>
      </c>
      <c r="AI9" s="48">
        <f t="shared" si="1"/>
        <v>1.9339650196016515E-2</v>
      </c>
      <c r="AJ9" s="48">
        <f t="shared" si="1"/>
        <v>5.2994311019112401E-3</v>
      </c>
      <c r="AK9" s="48">
        <f t="shared" si="1"/>
        <v>1.2446954337374165E-3</v>
      </c>
      <c r="AL9" s="48">
        <f t="shared" si="1"/>
        <v>2.5580262415941823E-4</v>
      </c>
      <c r="AM9" s="48">
        <f t="shared" si="1"/>
        <v>4.6729848391989066E-5</v>
      </c>
      <c r="AN9" s="48">
        <f t="shared" si="1"/>
        <v>7.6829190635654258E-6</v>
      </c>
      <c r="AO9" s="48">
        <f t="shared" si="9"/>
        <v>0.1295610014133835</v>
      </c>
      <c r="AP9" s="48">
        <f t="shared" si="2"/>
        <v>0.26477131016934974</v>
      </c>
      <c r="AQ9" s="48">
        <f t="shared" si="2"/>
        <v>0.27054378217221919</v>
      </c>
      <c r="AR9" s="48">
        <f t="shared" si="2"/>
        <v>0.18429473602517271</v>
      </c>
      <c r="AS9" s="48">
        <f t="shared" si="2"/>
        <v>9.4156339836801536E-2</v>
      </c>
      <c r="AT9" s="48">
        <f t="shared" si="2"/>
        <v>3.8483644287061275E-2</v>
      </c>
      <c r="AU9" s="48">
        <f t="shared" si="2"/>
        <v>1.3107551406699598E-2</v>
      </c>
      <c r="AV9" s="48">
        <f t="shared" si="2"/>
        <v>3.8266624780210197E-3</v>
      </c>
      <c r="AW9" s="48">
        <f t="shared" si="2"/>
        <v>9.7752258282642925E-4</v>
      </c>
      <c r="AX9" s="48">
        <f t="shared" si="2"/>
        <v>2.2196316977383322E-4</v>
      </c>
      <c r="AY9" s="48">
        <f t="shared" si="2"/>
        <v>4.5360470071427603E-5</v>
      </c>
    </row>
    <row r="10" spans="1:51">
      <c r="A10" s="48">
        <v>9</v>
      </c>
      <c r="B10" s="48">
        <f t="shared" si="10"/>
        <v>301</v>
      </c>
      <c r="C10" s="87">
        <v>43695</v>
      </c>
      <c r="D10" s="48" t="s">
        <v>42</v>
      </c>
      <c r="E10" s="48" t="s">
        <v>35</v>
      </c>
      <c r="F10" s="48">
        <f t="shared" si="3"/>
        <v>0</v>
      </c>
      <c r="G10" s="48">
        <f t="shared" si="0"/>
        <v>0</v>
      </c>
      <c r="H10" s="48">
        <f t="shared" si="4"/>
        <v>1</v>
      </c>
      <c r="I10" s="48">
        <f t="shared" si="5"/>
        <v>1</v>
      </c>
      <c r="J10" s="48">
        <f>COUNTIF('1. Data'!C:C,'sim. matches 2019_2020'!$D10)</f>
        <v>0</v>
      </c>
      <c r="K10" s="48">
        <f>COUNTIF($D$2:D9,$D9)</f>
        <v>1</v>
      </c>
      <c r="L10" s="48">
        <f>SUMIF('1. Data'!C:C,'sim. matches 2019_2020'!D10,'1. Data'!E:E)</f>
        <v>0</v>
      </c>
      <c r="M10" s="48">
        <f>SUMIF($D$2:D9,$D10,$F$2:F9)</f>
        <v>0</v>
      </c>
      <c r="N10" s="48">
        <f t="shared" si="6"/>
        <v>0</v>
      </c>
      <c r="O10" s="48">
        <f>SUMIF('1. Data'!C:C,'sim. matches 2019_2020'!$D10,'1. Data'!F:F)</f>
        <v>0</v>
      </c>
      <c r="P10" s="48">
        <f>SUMIF($D$2:D9,$D10,$G$2:G9)</f>
        <v>0</v>
      </c>
      <c r="Q10" s="48">
        <f t="shared" si="7"/>
        <v>0</v>
      </c>
      <c r="R10" s="48">
        <f>COUNTIF('1. Data'!D:D,'sim. matches 2019_2020'!$E10)</f>
        <v>48</v>
      </c>
      <c r="S10" s="48">
        <f>COUNTIF($E$2:E9,$E9)</f>
        <v>1</v>
      </c>
      <c r="T10" s="48">
        <f>SUMIF('1. Data'!D:D,'sim. matches 2019_2020'!E10,'1. Data'!F:F)</f>
        <v>79</v>
      </c>
      <c r="U10" s="48">
        <f>SUMIF($E$2:E9,$E10,$G$2:G9)</f>
        <v>0</v>
      </c>
      <c r="V10" s="48">
        <f t="shared" si="11"/>
        <v>1.6122448979591837</v>
      </c>
      <c r="W10" s="48">
        <f>SUMIF('1. Data'!D:D,'sim. matches 2019_2020'!$E10,'1. Data'!E:E)</f>
        <v>68</v>
      </c>
      <c r="X10" s="48">
        <f>SUMIF($E$2:E9,E10,$F$2:F9)</f>
        <v>0</v>
      </c>
      <c r="Y10" s="48">
        <f t="shared" si="12"/>
        <v>0.84445508408642045</v>
      </c>
      <c r="Z10" s="92">
        <f>AVERAGE('1. Data'!E:E,'sim. matches 2019_2020'!$F$2:F9)</f>
        <v>1.6433734939759037</v>
      </c>
      <c r="AA10" s="92">
        <f>AVERAGE('1. Data'!F:F,'sim. matches 2019_2020'!$G$2:G9)</f>
        <v>1.2737951807228916</v>
      </c>
      <c r="AB10" s="48">
        <f t="shared" si="13"/>
        <v>0</v>
      </c>
      <c r="AC10" s="48">
        <f t="shared" si="14"/>
        <v>0</v>
      </c>
      <c r="AD10" s="48">
        <f t="shared" si="8"/>
        <v>1</v>
      </c>
      <c r="AE10" s="48">
        <f t="shared" si="1"/>
        <v>0</v>
      </c>
      <c r="AF10" s="48">
        <f t="shared" si="1"/>
        <v>0</v>
      </c>
      <c r="AG10" s="48">
        <f t="shared" si="1"/>
        <v>0</v>
      </c>
      <c r="AH10" s="48">
        <f t="shared" si="1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  <c r="AN10" s="48">
        <f t="shared" si="1"/>
        <v>0</v>
      </c>
      <c r="AO10" s="48">
        <f t="shared" si="9"/>
        <v>1</v>
      </c>
      <c r="AP10" s="48">
        <f t="shared" si="2"/>
        <v>0</v>
      </c>
      <c r="AQ10" s="48">
        <f t="shared" si="2"/>
        <v>0</v>
      </c>
      <c r="AR10" s="48">
        <f t="shared" si="2"/>
        <v>0</v>
      </c>
      <c r="AS10" s="48">
        <f t="shared" si="2"/>
        <v>0</v>
      </c>
      <c r="AT10" s="48">
        <f t="shared" si="2"/>
        <v>0</v>
      </c>
      <c r="AU10" s="48">
        <f t="shared" si="2"/>
        <v>0</v>
      </c>
      <c r="AV10" s="48">
        <f t="shared" si="2"/>
        <v>0</v>
      </c>
      <c r="AW10" s="48">
        <f t="shared" si="2"/>
        <v>0</v>
      </c>
      <c r="AX10" s="48">
        <f t="shared" si="2"/>
        <v>0</v>
      </c>
      <c r="AY10" s="48">
        <f t="shared" si="2"/>
        <v>0</v>
      </c>
    </row>
    <row r="11" spans="1:51">
      <c r="A11" s="48">
        <v>10</v>
      </c>
      <c r="B11" s="48">
        <f t="shared" si="10"/>
        <v>300</v>
      </c>
      <c r="C11" s="87">
        <v>43700</v>
      </c>
      <c r="D11" s="48" t="s">
        <v>11</v>
      </c>
      <c r="E11" s="48" t="s">
        <v>13</v>
      </c>
      <c r="F11" s="48">
        <f t="shared" si="3"/>
        <v>0</v>
      </c>
      <c r="G11" s="48">
        <f t="shared" si="0"/>
        <v>2</v>
      </c>
      <c r="H11" s="48">
        <f t="shared" si="4"/>
        <v>0</v>
      </c>
      <c r="I11" s="48">
        <f t="shared" si="5"/>
        <v>3</v>
      </c>
      <c r="J11" s="48">
        <f>COUNTIF('1. Data'!C:C,'sim. matches 2019_2020'!$D11)</f>
        <v>167</v>
      </c>
      <c r="K11" s="48">
        <f>COUNTIF($D$2:D10,$D10)</f>
        <v>1</v>
      </c>
      <c r="L11" s="48">
        <f>SUMIF('1. Data'!C:C,'sim. matches 2019_2020'!D11,'1. Data'!E:E)</f>
        <v>200</v>
      </c>
      <c r="M11" s="48">
        <f>SUMIF($D$2:D10,$D11,$F$2:F10)</f>
        <v>0</v>
      </c>
      <c r="N11" s="48">
        <f t="shared" si="6"/>
        <v>0.72462819438625892</v>
      </c>
      <c r="O11" s="48">
        <f>SUMIF('1. Data'!C:C,'sim. matches 2019_2020'!$D11,'1. Data'!F:F)</f>
        <v>226</v>
      </c>
      <c r="P11" s="48">
        <f>SUMIF($D$2:D10,$D11,$G$2:G10)</f>
        <v>0</v>
      </c>
      <c r="Q11" s="48">
        <f t="shared" si="7"/>
        <v>1.0564047562747021</v>
      </c>
      <c r="R11" s="48">
        <f>COUNTIF('1. Data'!D:D,'sim. matches 2019_2020'!$E11)</f>
        <v>178</v>
      </c>
      <c r="S11" s="48">
        <f>COUNTIF($E$2:E10,$E10)</f>
        <v>1</v>
      </c>
      <c r="T11" s="48">
        <f>SUMIF('1. Data'!D:D,'sim. matches 2019_2020'!E11,'1. Data'!F:F)</f>
        <v>322</v>
      </c>
      <c r="U11" s="48">
        <f>SUMIF($E$2:E10,$E11,$G$2:G10)</f>
        <v>0</v>
      </c>
      <c r="V11" s="48">
        <f t="shared" si="11"/>
        <v>1.7988826815642458</v>
      </c>
      <c r="W11" s="48">
        <f>SUMIF('1. Data'!D:D,'sim. matches 2019_2020'!$E11,'1. Data'!E:E)</f>
        <v>232</v>
      </c>
      <c r="X11" s="48">
        <f>SUMIF($E$2:E10,E11,$F$2:F10)</f>
        <v>0</v>
      </c>
      <c r="Y11" s="48">
        <f t="shared" si="12"/>
        <v>0.78891364537426889</v>
      </c>
      <c r="Z11" s="92">
        <f>AVERAGE('1. Data'!E:E,'sim. matches 2019_2020'!$F$2:F10)</f>
        <v>1.6428786510087323</v>
      </c>
      <c r="AA11" s="92">
        <f>AVERAGE('1. Data'!F:F,'sim. matches 2019_2020'!$G$2:G10)</f>
        <v>1.2734116230051189</v>
      </c>
      <c r="AB11" s="48">
        <f t="shared" si="13"/>
        <v>0.93918291115984398</v>
      </c>
      <c r="AC11" s="48">
        <f t="shared" si="14"/>
        <v>2.4199255121042835</v>
      </c>
      <c r="AD11" s="48">
        <f t="shared" si="8"/>
        <v>0.39094714343721559</v>
      </c>
      <c r="AE11" s="48">
        <f t="shared" si="1"/>
        <v>0.36717087628298922</v>
      </c>
      <c r="AF11" s="48">
        <f t="shared" si="1"/>
        <v>0.17242030624028437</v>
      </c>
      <c r="AG11" s="48">
        <f t="shared" si="1"/>
        <v>5.39780683859407E-2</v>
      </c>
      <c r="AH11" s="48">
        <f t="shared" si="1"/>
        <v>1.2673819851373228E-2</v>
      </c>
      <c r="AI11" s="48">
        <f t="shared" si="1"/>
        <v>2.3806070047056268E-3</v>
      </c>
      <c r="AJ11" s="48">
        <f t="shared" si="1"/>
        <v>3.726375695011577E-4</v>
      </c>
      <c r="AK11" s="48">
        <f t="shared" si="1"/>
        <v>4.9996405333089501E-5</v>
      </c>
      <c r="AL11" s="48">
        <f t="shared" si="1"/>
        <v>5.8694711885322971E-6</v>
      </c>
      <c r="AM11" s="48">
        <f t="shared" si="1"/>
        <v>6.1250078197939978E-7</v>
      </c>
      <c r="AN11" s="48">
        <f t="shared" si="1"/>
        <v>5.7525026750709296E-8</v>
      </c>
      <c r="AO11" s="48">
        <f t="shared" si="9"/>
        <v>8.8928241290249135E-2</v>
      </c>
      <c r="AP11" s="48">
        <f t="shared" si="2"/>
        <v>0.21519971984483943</v>
      </c>
      <c r="AQ11" s="48">
        <f t="shared" si="2"/>
        <v>0.26038364612511072</v>
      </c>
      <c r="AR11" s="48">
        <f t="shared" si="2"/>
        <v>0.21003634273096305</v>
      </c>
      <c r="AS11" s="48">
        <f t="shared" si="2"/>
        <v>0.12706807606093412</v>
      </c>
      <c r="AT11" s="48">
        <f t="shared" si="2"/>
        <v>6.149905580677243E-2</v>
      </c>
      <c r="AU11" s="48">
        <f t="shared" si="2"/>
        <v>2.4803855686188928E-2</v>
      </c>
      <c r="AV11" s="48">
        <f t="shared" si="2"/>
        <v>8.5747833105087861E-3</v>
      </c>
      <c r="AW11" s="48">
        <f t="shared" si="2"/>
        <v>2.5937921117332834E-3</v>
      </c>
      <c r="AX11" s="48">
        <f t="shared" si="2"/>
        <v>6.974204115864673E-4</v>
      </c>
      <c r="AY11" s="48">
        <f t="shared" si="2"/>
        <v>1.6877054466603601E-4</v>
      </c>
    </row>
    <row r="12" spans="1:51">
      <c r="A12" s="48">
        <v>11</v>
      </c>
      <c r="B12" s="48">
        <f t="shared" si="10"/>
        <v>299</v>
      </c>
      <c r="C12" s="87">
        <v>43701</v>
      </c>
      <c r="D12" s="48" t="s">
        <v>17</v>
      </c>
      <c r="E12" s="48" t="s">
        <v>19</v>
      </c>
      <c r="F12" s="48">
        <f t="shared" si="3"/>
        <v>1</v>
      </c>
      <c r="G12" s="48">
        <f t="shared" si="0"/>
        <v>1</v>
      </c>
      <c r="H12" s="48">
        <f t="shared" si="4"/>
        <v>1</v>
      </c>
      <c r="I12" s="48">
        <f t="shared" si="5"/>
        <v>1</v>
      </c>
      <c r="J12" s="48">
        <f>COUNTIF('1. Data'!C:C,'sim. matches 2019_2020'!$D12)</f>
        <v>186</v>
      </c>
      <c r="K12" s="48">
        <f>COUNTIF($D$2:D11,$D11)</f>
        <v>1</v>
      </c>
      <c r="L12" s="48">
        <f>SUMIF('1. Data'!C:C,'sim. matches 2019_2020'!D12,'1. Data'!E:E)</f>
        <v>321</v>
      </c>
      <c r="M12" s="48">
        <f>SUMIF($D$2:D11,$D12,$F$2:F11)</f>
        <v>0</v>
      </c>
      <c r="N12" s="48">
        <f t="shared" si="6"/>
        <v>1.0451742280489908</v>
      </c>
      <c r="O12" s="48">
        <f>SUMIF('1. Data'!C:C,'sim. matches 2019_2020'!$D12,'1. Data'!F:F)</f>
        <v>236</v>
      </c>
      <c r="P12" s="48">
        <f>SUMIF($D$2:D11,$D12,$G$2:G11)</f>
        <v>0</v>
      </c>
      <c r="Q12" s="48">
        <f t="shared" si="7"/>
        <v>0.99089354484407799</v>
      </c>
      <c r="R12" s="48">
        <f>COUNTIF('1. Data'!D:D,'sim. matches 2019_2020'!$E12)</f>
        <v>184</v>
      </c>
      <c r="S12" s="48">
        <f>COUNTIF($E$2:E11,$E11)</f>
        <v>1</v>
      </c>
      <c r="T12" s="48">
        <f>SUMIF('1. Data'!D:D,'sim. matches 2019_2020'!E12,'1. Data'!F:F)</f>
        <v>263</v>
      </c>
      <c r="U12" s="48">
        <f>SUMIF($E$2:E11,$E12,$G$2:G11)</f>
        <v>0</v>
      </c>
      <c r="V12" s="48">
        <f t="shared" si="11"/>
        <v>1.4216216216216215</v>
      </c>
      <c r="W12" s="48">
        <f>SUMIF('1. Data'!D:D,'sim. matches 2019_2020'!$E12,'1. Data'!E:E)</f>
        <v>350</v>
      </c>
      <c r="X12" s="48">
        <f>SUMIF($E$2:E11,E12,$F$2:F11)</f>
        <v>0</v>
      </c>
      <c r="Y12" s="48">
        <f t="shared" si="12"/>
        <v>1.1519180470793375</v>
      </c>
      <c r="Z12" s="92">
        <f>AVERAGE('1. Data'!E:E,'sim. matches 2019_2020'!$F$2:F11)</f>
        <v>1.6423841059602649</v>
      </c>
      <c r="AA12" s="92">
        <f>AVERAGE('1. Data'!F:F,'sim. matches 2019_2020'!$G$2:G11)</f>
        <v>1.273630343166767</v>
      </c>
      <c r="AB12" s="48">
        <f t="shared" si="13"/>
        <v>1.9773566476602531</v>
      </c>
      <c r="AC12" s="48">
        <f t="shared" si="14"/>
        <v>1.7941321000144528</v>
      </c>
      <c r="AD12" s="48">
        <f t="shared" si="8"/>
        <v>0.13843468574407927</v>
      </c>
      <c r="AE12" s="48">
        <f t="shared" si="1"/>
        <v>0.27373474612281323</v>
      </c>
      <c r="AF12" s="48">
        <f t="shared" si="1"/>
        <v>0.27063560997076824</v>
      </c>
      <c r="AG12" s="48">
        <f t="shared" si="1"/>
        <v>0.17838104082309539</v>
      </c>
      <c r="AH12" s="48">
        <f t="shared" si="1"/>
        <v>8.8180734222025645E-2</v>
      </c>
      <c r="AI12" s="48">
        <f t="shared" si="1"/>
        <v>3.4872952201896873E-2</v>
      </c>
      <c r="AJ12" s="48">
        <f t="shared" si="1"/>
        <v>1.149271064332652E-2</v>
      </c>
      <c r="AK12" s="48">
        <f t="shared" si="1"/>
        <v>3.2464553986024909E-3</v>
      </c>
      <c r="AL12" s="48">
        <f t="shared" si="1"/>
        <v>8.0242502046989331E-4</v>
      </c>
      <c r="AM12" s="48">
        <f t="shared" si="1"/>
        <v>1.7629782760833975E-4</v>
      </c>
      <c r="AN12" s="48">
        <f t="shared" si="1"/>
        <v>3.4860368138941262E-5</v>
      </c>
      <c r="AO12" s="48">
        <f t="shared" si="9"/>
        <v>0.16627169694621236</v>
      </c>
      <c r="AP12" s="48">
        <f t="shared" si="2"/>
        <v>0.29831338881507463</v>
      </c>
      <c r="AQ12" s="48">
        <f t="shared" si="2"/>
        <v>0.26760681336860898</v>
      </c>
      <c r="AR12" s="48">
        <f t="shared" si="2"/>
        <v>0.16004065801573272</v>
      </c>
      <c r="AS12" s="48">
        <f t="shared" si="2"/>
        <v>7.1783520463365322E-2</v>
      </c>
      <c r="AT12" s="48">
        <f t="shared" si="2"/>
        <v>2.5757823663073602E-2</v>
      </c>
      <c r="AU12" s="48">
        <f t="shared" si="2"/>
        <v>7.7021563767387079E-3</v>
      </c>
      <c r="AV12" s="48">
        <f t="shared" si="2"/>
        <v>1.9740979992625609E-3</v>
      </c>
      <c r="AW12" s="48">
        <f t="shared" si="2"/>
        <v>4.427240736314084E-4</v>
      </c>
      <c r="AX12" s="48">
        <f t="shared" si="2"/>
        <v>8.825616355014137E-5</v>
      </c>
      <c r="AY12" s="48">
        <f t="shared" si="2"/>
        <v>1.5834321604943429E-5</v>
      </c>
    </row>
    <row r="13" spans="1:51">
      <c r="A13" s="48">
        <v>12</v>
      </c>
      <c r="B13" s="48">
        <f t="shared" si="10"/>
        <v>298</v>
      </c>
      <c r="C13" s="87">
        <v>43701</v>
      </c>
      <c r="D13" s="48" t="s">
        <v>29</v>
      </c>
      <c r="E13" s="48" t="s">
        <v>12</v>
      </c>
      <c r="F13" s="48">
        <f t="shared" si="3"/>
        <v>1</v>
      </c>
      <c r="G13" s="48">
        <f t="shared" si="0"/>
        <v>2</v>
      </c>
      <c r="H13" s="48">
        <f t="shared" si="4"/>
        <v>0</v>
      </c>
      <c r="I13" s="48">
        <f t="shared" si="5"/>
        <v>3</v>
      </c>
      <c r="J13" s="48">
        <f>COUNTIF('1. Data'!C:C,'sim. matches 2019_2020'!$D13)</f>
        <v>34</v>
      </c>
      <c r="K13" s="48">
        <f>COUNTIF($D$2:D12,$D12)</f>
        <v>1</v>
      </c>
      <c r="L13" s="48">
        <f>SUMIF('1. Data'!C:C,'sim. matches 2019_2020'!D13,'1. Data'!E:E)</f>
        <v>51</v>
      </c>
      <c r="M13" s="48">
        <f>SUMIF($D$2:D12,$D13,$F$2:F12)</f>
        <v>0</v>
      </c>
      <c r="N13" s="48">
        <f t="shared" si="6"/>
        <v>0.88731642189586113</v>
      </c>
      <c r="O13" s="48">
        <f>SUMIF('1. Data'!C:C,'sim. matches 2019_2020'!$D13,'1. Data'!F:F)</f>
        <v>56</v>
      </c>
      <c r="P13" s="48">
        <f>SUMIF($D$2:D12,$D13,$G$2:G12)</f>
        <v>0</v>
      </c>
      <c r="Q13" s="48">
        <f t="shared" si="7"/>
        <v>1.2563327032136107</v>
      </c>
      <c r="R13" s="48">
        <f>COUNTIF('1. Data'!D:D,'sim. matches 2019_2020'!$E13)</f>
        <v>184</v>
      </c>
      <c r="S13" s="48">
        <f>COUNTIF($E$2:E12,$E12)</f>
        <v>1</v>
      </c>
      <c r="T13" s="48">
        <f>SUMIF('1. Data'!D:D,'sim. matches 2019_2020'!E13,'1. Data'!F:F)</f>
        <v>300</v>
      </c>
      <c r="U13" s="48">
        <f>SUMIF($E$2:E12,$E13,$G$2:G12)</f>
        <v>0</v>
      </c>
      <c r="V13" s="48">
        <f t="shared" si="11"/>
        <v>1.6216216216216217</v>
      </c>
      <c r="W13" s="48">
        <f>SUMIF('1. Data'!D:D,'sim. matches 2019_2020'!$E13,'1. Data'!E:E)</f>
        <v>245</v>
      </c>
      <c r="X13" s="48">
        <f>SUMIF($E$2:E12,E13,$F$2:F12)</f>
        <v>0</v>
      </c>
      <c r="Y13" s="48">
        <f t="shared" si="12"/>
        <v>0.80643755355135238</v>
      </c>
      <c r="Z13" s="92">
        <f>AVERAGE('1. Data'!E:E,'sim. matches 2019_2020'!$F$2:F12)</f>
        <v>1.6421907914535059</v>
      </c>
      <c r="AA13" s="92">
        <f>AVERAGE('1. Data'!F:F,'sim. matches 2019_2020'!$G$2:G12)</f>
        <v>1.2735479987962683</v>
      </c>
      <c r="AB13" s="48">
        <f t="shared" si="13"/>
        <v>1.1750947208891134</v>
      </c>
      <c r="AC13" s="48">
        <f t="shared" si="14"/>
        <v>2.5945945945945947</v>
      </c>
      <c r="AD13" s="48">
        <f t="shared" si="8"/>
        <v>0.30878972946501415</v>
      </c>
      <c r="AE13" s="48">
        <f t="shared" si="1"/>
        <v>0.36285718095911568</v>
      </c>
      <c r="AF13" s="48">
        <f t="shared" si="1"/>
        <v>0.21319577889088126</v>
      </c>
      <c r="AG13" s="48">
        <f t="shared" si="1"/>
        <v>8.350841143017243E-2</v>
      </c>
      <c r="AH13" s="48">
        <f t="shared" si="1"/>
        <v>2.4532573355357915E-2</v>
      </c>
      <c r="AI13" s="48">
        <f t="shared" si="1"/>
        <v>5.7656194879412009E-3</v>
      </c>
      <c r="AJ13" s="48">
        <f t="shared" si="1"/>
        <v>1.1291915038225161E-3</v>
      </c>
      <c r="AK13" s="48">
        <f t="shared" si="1"/>
        <v>1.8955813928781117E-4</v>
      </c>
      <c r="AL13" s="48">
        <f t="shared" si="1"/>
        <v>2.7843596097333791E-5</v>
      </c>
      <c r="AM13" s="48">
        <f t="shared" si="1"/>
        <v>3.6354291982828427E-6</v>
      </c>
      <c r="AN13" s="48">
        <f t="shared" si="1"/>
        <v>4.2719736590683176E-7</v>
      </c>
      <c r="AO13" s="48">
        <f t="shared" si="9"/>
        <v>7.4676144051073493E-2</v>
      </c>
      <c r="AP13" s="48">
        <f t="shared" si="2"/>
        <v>0.19375431970008256</v>
      </c>
      <c r="AQ13" s="48">
        <f t="shared" si="2"/>
        <v>0.25135695528659369</v>
      </c>
      <c r="AR13" s="48">
        <f t="shared" si="2"/>
        <v>0.21738979916678372</v>
      </c>
      <c r="AS13" s="48">
        <f t="shared" si="2"/>
        <v>0.14100959945953542</v>
      </c>
      <c r="AT13" s="48">
        <f t="shared" si="2"/>
        <v>7.3172548908731899E-2</v>
      </c>
      <c r="AU13" s="48">
        <f t="shared" si="2"/>
        <v>3.1642183311884051E-2</v>
      </c>
      <c r="AV13" s="48">
        <f t="shared" si="2"/>
        <v>1.1728376826026522E-2</v>
      </c>
      <c r="AW13" s="48">
        <f t="shared" si="2"/>
        <v>3.8037978895221198E-3</v>
      </c>
      <c r="AX13" s="48">
        <f t="shared" si="2"/>
        <v>1.0965903825649334E-3</v>
      </c>
      <c r="AY13" s="48">
        <f t="shared" si="2"/>
        <v>2.8452074790873957E-4</v>
      </c>
    </row>
    <row r="14" spans="1:51">
      <c r="A14" s="48">
        <v>13</v>
      </c>
      <c r="B14" s="48">
        <f t="shared" si="10"/>
        <v>297</v>
      </c>
      <c r="C14" s="87">
        <v>43701</v>
      </c>
      <c r="D14" s="48" t="s">
        <v>25</v>
      </c>
      <c r="E14" s="48" t="s">
        <v>22</v>
      </c>
      <c r="F14" s="48">
        <f t="shared" si="3"/>
        <v>1</v>
      </c>
      <c r="G14" s="48">
        <f t="shared" si="0"/>
        <v>1</v>
      </c>
      <c r="H14" s="48">
        <f t="shared" si="4"/>
        <v>1</v>
      </c>
      <c r="I14" s="48">
        <f t="shared" si="5"/>
        <v>1</v>
      </c>
      <c r="J14" s="48">
        <f>COUNTIF('1. Data'!C:C,'sim. matches 2019_2020'!$D14)</f>
        <v>170</v>
      </c>
      <c r="K14" s="48">
        <f>COUNTIF($D$2:D13,$D13)</f>
        <v>1</v>
      </c>
      <c r="L14" s="48">
        <f>SUMIF('1. Data'!C:C,'sim. matches 2019_2020'!D14,'1. Data'!E:E)</f>
        <v>254</v>
      </c>
      <c r="M14" s="48">
        <f>SUMIF($D$2:D13,$D14,$F$2:F13)</f>
        <v>0</v>
      </c>
      <c r="N14" s="48">
        <f t="shared" si="6"/>
        <v>0.90461771871966468</v>
      </c>
      <c r="O14" s="48">
        <f>SUMIF('1. Data'!C:C,'sim. matches 2019_2020'!$D14,'1. Data'!F:F)</f>
        <v>198</v>
      </c>
      <c r="P14" s="48">
        <f>SUMIF($D$2:D13,$D14,$G$2:G13)</f>
        <v>0</v>
      </c>
      <c r="Q14" s="48">
        <f t="shared" si="7"/>
        <v>0.90903214578723623</v>
      </c>
      <c r="R14" s="48">
        <f>COUNTIF('1. Data'!D:D,'sim. matches 2019_2020'!$E14)</f>
        <v>186</v>
      </c>
      <c r="S14" s="48">
        <f>COUNTIF($E$2:E13,$E13)</f>
        <v>1</v>
      </c>
      <c r="T14" s="48">
        <f>SUMIF('1. Data'!D:D,'sim. matches 2019_2020'!E14,'1. Data'!F:F)</f>
        <v>222</v>
      </c>
      <c r="U14" s="48">
        <f>SUMIF($E$2:E13,$E14,$G$2:G13)</f>
        <v>0</v>
      </c>
      <c r="V14" s="48">
        <f t="shared" si="11"/>
        <v>1.1871657754010696</v>
      </c>
      <c r="W14" s="48">
        <f>SUMIF('1. Data'!D:D,'sim. matches 2019_2020'!$E14,'1. Data'!E:E)</f>
        <v>299</v>
      </c>
      <c r="X14" s="48">
        <f>SUMIF($E$2:E13,E14,$F$2:F13)</f>
        <v>0</v>
      </c>
      <c r="Y14" s="48">
        <f t="shared" si="12"/>
        <v>0.97377151333567169</v>
      </c>
      <c r="Z14" s="92">
        <f>AVERAGE('1. Data'!E:E,'sim. matches 2019_2020'!$F$2:F13)</f>
        <v>1.6419975932611313</v>
      </c>
      <c r="AA14" s="92">
        <f>AVERAGE('1. Data'!F:F,'sim. matches 2019_2020'!$G$2:G13)</f>
        <v>1.2737665463297232</v>
      </c>
      <c r="AB14" s="48">
        <f t="shared" si="13"/>
        <v>1.4464208443699451</v>
      </c>
      <c r="AC14" s="48">
        <f t="shared" si="14"/>
        <v>1.3746130030959756</v>
      </c>
      <c r="AD14" s="48">
        <f t="shared" si="8"/>
        <v>0.23541135591952944</v>
      </c>
      <c r="AE14" s="48">
        <f t="shared" si="1"/>
        <v>0.34050389220339944</v>
      </c>
      <c r="AF14" s="48">
        <f t="shared" si="1"/>
        <v>0.24625596363604696</v>
      </c>
      <c r="AG14" s="48">
        <f t="shared" si="1"/>
        <v>0.11872991961786181</v>
      </c>
      <c r="AH14" s="48">
        <f t="shared" si="1"/>
        <v>4.2933357646410847E-2</v>
      </c>
      <c r="AI14" s="48">
        <f t="shared" si="1"/>
        <v>1.2419940683711678E-2</v>
      </c>
      <c r="AJ14" s="48">
        <f t="shared" si="1"/>
        <v>2.9940768484598111E-3</v>
      </c>
      <c r="AK14" s="48">
        <f t="shared" si="1"/>
        <v>6.1867073760825018E-4</v>
      </c>
      <c r="AL14" s="48">
        <f t="shared" si="1"/>
        <v>1.118572813347876E-4</v>
      </c>
      <c r="AM14" s="48">
        <f t="shared" si="1"/>
        <v>1.7976967035243307E-5</v>
      </c>
      <c r="AN14" s="48">
        <f t="shared" si="1"/>
        <v>2.6002259838327338E-6</v>
      </c>
      <c r="AO14" s="48">
        <f t="shared" si="9"/>
        <v>0.25293746288144414</v>
      </c>
      <c r="AP14" s="48">
        <f t="shared" si="2"/>
        <v>0.34769112544693875</v>
      </c>
      <c r="AQ14" s="48">
        <f t="shared" si="2"/>
        <v>0.23897037105021807</v>
      </c>
      <c r="AR14" s="48">
        <f t="shared" si="2"/>
        <v>0.10949725980009993</v>
      </c>
      <c r="AS14" s="48">
        <f t="shared" si="2"/>
        <v>3.7629089281148921E-2</v>
      </c>
      <c r="AT14" s="48">
        <f t="shared" si="2"/>
        <v>1.0345087084105326E-2</v>
      </c>
      <c r="AU14" s="48">
        <f t="shared" si="2"/>
        <v>2.3700818706618998E-3</v>
      </c>
      <c r="AV14" s="48">
        <f t="shared" si="2"/>
        <v>4.6542076540198395E-4</v>
      </c>
      <c r="AW14" s="48">
        <f t="shared" si="2"/>
        <v>7.9971679504056128E-5</v>
      </c>
      <c r="AX14" s="48">
        <f t="shared" si="2"/>
        <v>1.2214456725077712E-5</v>
      </c>
      <c r="AY14" s="48">
        <f t="shared" si="2"/>
        <v>1.6790151040044934E-6</v>
      </c>
    </row>
    <row r="15" spans="1:51">
      <c r="A15" s="48">
        <v>14</v>
      </c>
      <c r="B15" s="48">
        <f t="shared" si="10"/>
        <v>296</v>
      </c>
      <c r="C15" s="87">
        <v>43701</v>
      </c>
      <c r="D15" s="48" t="s">
        <v>28</v>
      </c>
      <c r="E15" s="48" t="s">
        <v>42</v>
      </c>
      <c r="F15" s="48">
        <f t="shared" si="3"/>
        <v>0</v>
      </c>
      <c r="G15" s="48">
        <f t="shared" si="0"/>
        <v>0</v>
      </c>
      <c r="H15" s="48">
        <f t="shared" si="4"/>
        <v>1</v>
      </c>
      <c r="I15" s="48">
        <f t="shared" si="5"/>
        <v>1</v>
      </c>
      <c r="J15" s="48">
        <f>COUNTIF('1. Data'!C:C,'sim. matches 2019_2020'!$D15)</f>
        <v>136</v>
      </c>
      <c r="K15" s="48">
        <f>COUNTIF($D$2:D14,$D14)</f>
        <v>1</v>
      </c>
      <c r="L15" s="48">
        <f>SUMIF('1. Data'!C:C,'sim. matches 2019_2020'!D15,'1. Data'!E:E)</f>
        <v>192</v>
      </c>
      <c r="M15" s="48">
        <f>SUMIF($D$2:D14,$D15,$F$2:F14)</f>
        <v>0</v>
      </c>
      <c r="N15" s="48">
        <f t="shared" si="6"/>
        <v>0.85360945495485252</v>
      </c>
      <c r="O15" s="48">
        <f>SUMIF('1. Data'!C:C,'sim. matches 2019_2020'!$D15,'1. Data'!F:F)</f>
        <v>193</v>
      </c>
      <c r="P15" s="48">
        <f>SUMIF($D$2:D14,$D15,$G$2:G14)</f>
        <v>0</v>
      </c>
      <c r="Q15" s="48">
        <f t="shared" si="7"/>
        <v>1.1060505519695965</v>
      </c>
      <c r="R15" s="48">
        <f>COUNTIF('1. Data'!D:D,'sim. matches 2019_2020'!$E15)</f>
        <v>0</v>
      </c>
      <c r="S15" s="48">
        <f>COUNTIF($E$2:E14,$E14)</f>
        <v>1</v>
      </c>
      <c r="T15" s="48">
        <f>SUMIF('1. Data'!D:D,'sim. matches 2019_2020'!E15,'1. Data'!F:F)</f>
        <v>0</v>
      </c>
      <c r="U15" s="48">
        <f>SUMIF($E$2:E14,$E15,$G$2:G14)</f>
        <v>0</v>
      </c>
      <c r="V15" s="48">
        <f t="shared" si="11"/>
        <v>0</v>
      </c>
      <c r="W15" s="48">
        <f>SUMIF('1. Data'!D:D,'sim. matches 2019_2020'!$E15,'1. Data'!E:E)</f>
        <v>0</v>
      </c>
      <c r="X15" s="48">
        <f>SUMIF($E$2:E14,E15,$F$2:F14)</f>
        <v>0</v>
      </c>
      <c r="Y15" s="48">
        <f t="shared" si="12"/>
        <v>0</v>
      </c>
      <c r="Z15" s="92">
        <f>AVERAGE('1. Data'!E:E,'sim. matches 2019_2020'!$F$2:F14)</f>
        <v>1.6418045112781956</v>
      </c>
      <c r="AA15" s="92">
        <f>AVERAGE('1. Data'!F:F,'sim. matches 2019_2020'!$G$2:G14)</f>
        <v>1.2736842105263158</v>
      </c>
      <c r="AB15" s="48">
        <f t="shared" si="13"/>
        <v>0</v>
      </c>
      <c r="AC15" s="48">
        <f t="shared" si="14"/>
        <v>0</v>
      </c>
      <c r="AD15" s="48">
        <f t="shared" si="8"/>
        <v>1</v>
      </c>
      <c r="AE15" s="48">
        <f t="shared" si="1"/>
        <v>0</v>
      </c>
      <c r="AF15" s="48">
        <f t="shared" si="1"/>
        <v>0</v>
      </c>
      <c r="AG15" s="48">
        <f t="shared" si="1"/>
        <v>0</v>
      </c>
      <c r="AH15" s="48">
        <f t="shared" si="1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  <c r="AN15" s="48">
        <f t="shared" si="1"/>
        <v>0</v>
      </c>
      <c r="AO15" s="48">
        <f t="shared" si="9"/>
        <v>1</v>
      </c>
      <c r="AP15" s="48">
        <f t="shared" si="2"/>
        <v>0</v>
      </c>
      <c r="AQ15" s="48">
        <f t="shared" si="2"/>
        <v>0</v>
      </c>
      <c r="AR15" s="48">
        <f t="shared" si="2"/>
        <v>0</v>
      </c>
      <c r="AS15" s="48">
        <f t="shared" si="2"/>
        <v>0</v>
      </c>
      <c r="AT15" s="48">
        <f t="shared" si="2"/>
        <v>0</v>
      </c>
      <c r="AU15" s="48">
        <f t="shared" si="2"/>
        <v>0</v>
      </c>
      <c r="AV15" s="48">
        <f t="shared" si="2"/>
        <v>0</v>
      </c>
      <c r="AW15" s="48">
        <f t="shared" si="2"/>
        <v>0</v>
      </c>
      <c r="AX15" s="48">
        <f t="shared" si="2"/>
        <v>0</v>
      </c>
      <c r="AY15" s="48">
        <f t="shared" si="2"/>
        <v>0</v>
      </c>
    </row>
    <row r="16" spans="1:51">
      <c r="A16" s="48">
        <v>15</v>
      </c>
      <c r="B16" s="48">
        <f t="shared" si="10"/>
        <v>295</v>
      </c>
      <c r="C16" s="87">
        <v>43701</v>
      </c>
      <c r="D16" s="48" t="s">
        <v>32</v>
      </c>
      <c r="E16" s="48" t="s">
        <v>26</v>
      </c>
      <c r="F16" s="48">
        <f t="shared" si="3"/>
        <v>1</v>
      </c>
      <c r="G16" s="48">
        <f t="shared" si="0"/>
        <v>1</v>
      </c>
      <c r="H16" s="48">
        <f t="shared" si="4"/>
        <v>1</v>
      </c>
      <c r="I16" s="48">
        <f t="shared" si="5"/>
        <v>1</v>
      </c>
      <c r="J16" s="48">
        <f>COUNTIF('1. Data'!C:C,'sim. matches 2019_2020'!$D16)</f>
        <v>16</v>
      </c>
      <c r="K16" s="48">
        <f>COUNTIF($D$2:D15,$D15)</f>
        <v>1</v>
      </c>
      <c r="L16" s="48">
        <f>SUMIF('1. Data'!C:C,'sim. matches 2019_2020'!D16,'1. Data'!E:E)</f>
        <v>21</v>
      </c>
      <c r="M16" s="48">
        <f>SUMIF($D$2:D15,$D16,$F$2:F15)</f>
        <v>0</v>
      </c>
      <c r="N16" s="48">
        <f t="shared" si="6"/>
        <v>0.75262653146988778</v>
      </c>
      <c r="O16" s="48">
        <f>SUMIF('1. Data'!C:C,'sim. matches 2019_2020'!$D16,'1. Data'!F:F)</f>
        <v>28</v>
      </c>
      <c r="P16" s="48">
        <f>SUMIF($D$2:D15,$D16,$G$2:G15)</f>
        <v>0</v>
      </c>
      <c r="Q16" s="48">
        <f t="shared" si="7"/>
        <v>1.2935342732134174</v>
      </c>
      <c r="R16" s="48">
        <f>COUNTIF('1. Data'!D:D,'sim. matches 2019_2020'!$E16)</f>
        <v>152</v>
      </c>
      <c r="S16" s="48">
        <f>COUNTIF($E$2:E15,$E15)</f>
        <v>1</v>
      </c>
      <c r="T16" s="48">
        <f>SUMIF('1. Data'!D:D,'sim. matches 2019_2020'!E16,'1. Data'!F:F)</f>
        <v>159</v>
      </c>
      <c r="U16" s="48">
        <f>SUMIF($E$2:E15,$E16,$G$2:G15)</f>
        <v>0</v>
      </c>
      <c r="V16" s="48">
        <f t="shared" si="11"/>
        <v>1.0392156862745099</v>
      </c>
      <c r="W16" s="48">
        <f>SUMIF('1. Data'!D:D,'sim. matches 2019_2020'!$E16,'1. Data'!E:E)</f>
        <v>285</v>
      </c>
      <c r="X16" s="48">
        <f>SUMIF($E$2:E15,E16,$F$2:F15)</f>
        <v>0</v>
      </c>
      <c r="Y16" s="48">
        <f t="shared" si="12"/>
        <v>1.1349130236450689</v>
      </c>
      <c r="Z16" s="92">
        <f>AVERAGE('1. Data'!E:E,'sim. matches 2019_2020'!$F$2:F15)</f>
        <v>1.6413108839446784</v>
      </c>
      <c r="AA16" s="92">
        <f>AVERAGE('1. Data'!F:F,'sim. matches 2019_2020'!$G$2:G15)</f>
        <v>1.273301262778112</v>
      </c>
      <c r="AB16" s="48">
        <f t="shared" si="13"/>
        <v>1.4019513821497909</v>
      </c>
      <c r="AC16" s="48">
        <f t="shared" si="14"/>
        <v>1.7116493656286045</v>
      </c>
      <c r="AD16" s="48">
        <f t="shared" si="8"/>
        <v>0.24611622823007048</v>
      </c>
      <c r="AE16" s="48">
        <f t="shared" si="1"/>
        <v>0.34504298633664066</v>
      </c>
      <c r="AF16" s="48">
        <f t="shared" si="1"/>
        <v>0.24186674579787243</v>
      </c>
      <c r="AG16" s="48">
        <f t="shared" si="1"/>
        <v>0.1130284728557998</v>
      </c>
      <c r="AH16" s="48">
        <f t="shared" si="1"/>
        <v>3.9615105935617158E-2</v>
      </c>
      <c r="AI16" s="48">
        <f t="shared" si="1"/>
        <v>1.1107690504089777E-2</v>
      </c>
      <c r="AJ16" s="48">
        <f t="shared" si="1"/>
        <v>2.5954070091167903E-3</v>
      </c>
      <c r="AK16" s="48">
        <f t="shared" si="1"/>
        <v>5.1980492052464925E-4</v>
      </c>
      <c r="AL16" s="48">
        <f t="shared" si="1"/>
        <v>9.1092653347224156E-5</v>
      </c>
      <c r="AM16" s="48">
        <f t="shared" si="1"/>
        <v>1.4189719029314731E-5</v>
      </c>
      <c r="AN16" s="48">
        <f t="shared" si="1"/>
        <v>1.9893296205465006E-6</v>
      </c>
      <c r="AO16" s="48">
        <f t="shared" si="9"/>
        <v>0.18056772467447108</v>
      </c>
      <c r="AP16" s="48">
        <f t="shared" si="2"/>
        <v>0.30906863139205892</v>
      </c>
      <c r="AQ16" s="48">
        <f t="shared" si="2"/>
        <v>0.26450856342895934</v>
      </c>
      <c r="AR16" s="48">
        <f t="shared" si="2"/>
        <v>0.15091530493217054</v>
      </c>
      <c r="AS16" s="48">
        <f t="shared" si="2"/>
        <v>6.4578521487699339E-2</v>
      </c>
      <c r="AT16" s="48">
        <f t="shared" si="2"/>
        <v>2.2107157067530747E-2</v>
      </c>
      <c r="AU16" s="48">
        <f t="shared" si="2"/>
        <v>6.3066168950818187E-3</v>
      </c>
      <c r="AV16" s="48">
        <f t="shared" si="2"/>
        <v>1.5421024011042065E-3</v>
      </c>
      <c r="AW16" s="48">
        <f t="shared" si="2"/>
        <v>3.2994232457304542E-4</v>
      </c>
      <c r="AX16" s="48">
        <f t="shared" si="2"/>
        <v>6.2749507838831078E-5</v>
      </c>
      <c r="AY16" s="48">
        <f t="shared" si="2"/>
        <v>1.074051552858421E-5</v>
      </c>
    </row>
    <row r="17" spans="1:51">
      <c r="A17" s="48">
        <v>16</v>
      </c>
      <c r="B17" s="48">
        <f t="shared" si="10"/>
        <v>294</v>
      </c>
      <c r="C17" s="87">
        <v>43701</v>
      </c>
      <c r="D17" s="48" t="s">
        <v>8</v>
      </c>
      <c r="E17" s="48" t="s">
        <v>6</v>
      </c>
      <c r="F17" s="48">
        <f t="shared" si="3"/>
        <v>0</v>
      </c>
      <c r="G17" s="48">
        <f t="shared" si="0"/>
        <v>2</v>
      </c>
      <c r="H17" s="48">
        <f t="shared" si="4"/>
        <v>0</v>
      </c>
      <c r="I17" s="48">
        <f t="shared" si="5"/>
        <v>3</v>
      </c>
      <c r="J17" s="48">
        <f>COUNTIF('1. Data'!C:C,'sim. matches 2019_2020'!$D17)</f>
        <v>187</v>
      </c>
      <c r="K17" s="48">
        <f>COUNTIF($D$2:D16,$D16)</f>
        <v>1</v>
      </c>
      <c r="L17" s="48">
        <f>SUMIF('1. Data'!C:C,'sim. matches 2019_2020'!D17,'1. Data'!E:E)</f>
        <v>324</v>
      </c>
      <c r="M17" s="48">
        <f>SUMIF($D$2:D16,$D17,$F$2:F16)</f>
        <v>0</v>
      </c>
      <c r="N17" s="48">
        <f t="shared" si="6"/>
        <v>1.0501402852466681</v>
      </c>
      <c r="O17" s="48">
        <f>SUMIF('1. Data'!C:C,'sim. matches 2019_2020'!$D17,'1. Data'!F:F)</f>
        <v>196</v>
      </c>
      <c r="P17" s="48">
        <f>SUMIF($D$2:D16,$D17,$G$2:G16)</f>
        <v>0</v>
      </c>
      <c r="Q17" s="48">
        <f t="shared" si="7"/>
        <v>0.81883249954794779</v>
      </c>
      <c r="R17" s="48">
        <f>COUNTIF('1. Data'!D:D,'sim. matches 2019_2020'!$E17)</f>
        <v>181</v>
      </c>
      <c r="S17" s="48">
        <f>COUNTIF($E$2:E16,$E16)</f>
        <v>1</v>
      </c>
      <c r="T17" s="48">
        <f>SUMIF('1. Data'!D:D,'sim. matches 2019_2020'!E17,'1. Data'!F:F)</f>
        <v>374</v>
      </c>
      <c r="U17" s="48">
        <f>SUMIF($E$2:E16,$E17,$G$2:G16)</f>
        <v>0</v>
      </c>
      <c r="V17" s="48">
        <f t="shared" si="11"/>
        <v>2.0549450549450547</v>
      </c>
      <c r="W17" s="48">
        <f>SUMIF('1. Data'!D:D,'sim. matches 2019_2020'!$E17,'1. Data'!E:E)</f>
        <v>158</v>
      </c>
      <c r="X17" s="48">
        <f>SUMIF($E$2:E16,E17,$F$2:F16)</f>
        <v>0</v>
      </c>
      <c r="Y17" s="48">
        <f t="shared" si="12"/>
        <v>0.52898804492211082</v>
      </c>
      <c r="Z17" s="92">
        <f>AVERAGE('1. Data'!E:E,'sim. matches 2019_2020'!$F$2:F16)</f>
        <v>1.6411181244364292</v>
      </c>
      <c r="AA17" s="92">
        <f>AVERAGE('1. Data'!F:F,'sim. matches 2019_2020'!$G$2:G16)</f>
        <v>1.2732191163210098</v>
      </c>
      <c r="AB17" s="48">
        <f t="shared" si="13"/>
        <v>0.91166024763172282</v>
      </c>
      <c r="AC17" s="48">
        <f t="shared" si="14"/>
        <v>2.1423895253682486</v>
      </c>
      <c r="AD17" s="48">
        <f t="shared" si="8"/>
        <v>0.40185648860043893</v>
      </c>
      <c r="AE17" s="48">
        <f t="shared" si="1"/>
        <v>0.36635658590989073</v>
      </c>
      <c r="AF17" s="48">
        <f t="shared" si="1"/>
        <v>0.16699636791606173</v>
      </c>
      <c r="AG17" s="48">
        <f t="shared" si="1"/>
        <v>5.0747983375985059E-2</v>
      </c>
      <c r="AH17" s="48">
        <f t="shared" si="1"/>
        <v>1.156622977284027E-2</v>
      </c>
      <c r="AI17" s="48">
        <f t="shared" si="1"/>
        <v>2.1088943797745933E-3</v>
      </c>
      <c r="AJ17" s="48">
        <f t="shared" si="1"/>
        <v>3.2043252874907572E-4</v>
      </c>
      <c r="AK17" s="48">
        <f t="shared" si="1"/>
        <v>4.1732228358377421E-5</v>
      </c>
      <c r="AL17" s="48">
        <f t="shared" si="1"/>
        <v>4.7557017049277275E-6</v>
      </c>
      <c r="AM17" s="48">
        <f t="shared" si="1"/>
        <v>4.8173157710855814E-7</v>
      </c>
      <c r="AN17" s="48">
        <f t="shared" si="1"/>
        <v>4.39175528878808E-8</v>
      </c>
      <c r="AO17" s="48">
        <f t="shared" si="9"/>
        <v>0.11737403941696171</v>
      </c>
      <c r="AP17" s="48">
        <f t="shared" si="2"/>
        <v>0.25146091259705872</v>
      </c>
      <c r="AQ17" s="48">
        <f t="shared" si="2"/>
        <v>0.26936361259373964</v>
      </c>
      <c r="AR17" s="48">
        <f t="shared" si="2"/>
        <v>0.19236059404539294</v>
      </c>
      <c r="AS17" s="48">
        <f t="shared" si="2"/>
        <v>0.10302783044411591</v>
      </c>
      <c r="AT17" s="48">
        <f t="shared" si="2"/>
        <v>4.4145148952977976E-2</v>
      </c>
      <c r="AU17" s="48">
        <f t="shared" si="2"/>
        <v>1.576268411878019E-2</v>
      </c>
      <c r="AV17" s="48">
        <f t="shared" si="2"/>
        <v>4.8242584782518718E-3</v>
      </c>
      <c r="AW17" s="48">
        <f t="shared" si="2"/>
        <v>1.2919301039344723E-3</v>
      </c>
      <c r="AX17" s="48">
        <f t="shared" si="2"/>
        <v>3.0753528024190304E-4</v>
      </c>
      <c r="AY17" s="48">
        <f t="shared" si="2"/>
        <v>6.5886036307144261E-5</v>
      </c>
    </row>
    <row r="18" spans="1:51">
      <c r="A18" s="48">
        <v>17</v>
      </c>
      <c r="B18" s="48">
        <f t="shared" si="10"/>
        <v>293</v>
      </c>
      <c r="C18" s="87">
        <v>43702</v>
      </c>
      <c r="D18" s="48" t="s">
        <v>35</v>
      </c>
      <c r="E18" s="48" t="s">
        <v>20</v>
      </c>
      <c r="F18" s="48">
        <f t="shared" si="3"/>
        <v>1</v>
      </c>
      <c r="G18" s="48">
        <f t="shared" si="0"/>
        <v>1</v>
      </c>
      <c r="H18" s="48">
        <f t="shared" si="4"/>
        <v>1</v>
      </c>
      <c r="I18" s="48">
        <f t="shared" si="5"/>
        <v>1</v>
      </c>
      <c r="J18" s="48">
        <f>COUNTIF('1. Data'!C:C,'sim. matches 2019_2020'!$D18)</f>
        <v>47</v>
      </c>
      <c r="K18" s="48">
        <f>COUNTIF($D$2:D17,$D17)</f>
        <v>1</v>
      </c>
      <c r="L18" s="48">
        <f>SUMIF('1. Data'!C:C,'sim. matches 2019_2020'!D18,'1. Data'!E:E)</f>
        <v>94</v>
      </c>
      <c r="M18" s="48">
        <f>SUMIF($D$2:D17,$D18,$F$2:F17)</f>
        <v>0</v>
      </c>
      <c r="N18" s="48">
        <f t="shared" si="6"/>
        <v>1.1936507936507936</v>
      </c>
      <c r="O18" s="48">
        <f>SUMIF('1. Data'!C:C,'sim. matches 2019_2020'!$D18,'1. Data'!F:F)</f>
        <v>49</v>
      </c>
      <c r="P18" s="48">
        <f>SUMIF($D$2:D17,$D18,$G$2:G17)</f>
        <v>0</v>
      </c>
      <c r="Q18" s="48">
        <f t="shared" si="7"/>
        <v>0.80163599182004086</v>
      </c>
      <c r="R18" s="48">
        <f>COUNTIF('1. Data'!D:D,'sim. matches 2019_2020'!$E18)</f>
        <v>166</v>
      </c>
      <c r="S18" s="48">
        <f>COUNTIF($E$2:E17,$E17)</f>
        <v>1</v>
      </c>
      <c r="T18" s="48">
        <f>SUMIF('1. Data'!D:D,'sim. matches 2019_2020'!E18,'1. Data'!F:F)</f>
        <v>175</v>
      </c>
      <c r="U18" s="48">
        <f>SUMIF($E$2:E17,$E18,$G$2:G17)</f>
        <v>0</v>
      </c>
      <c r="V18" s="48">
        <f t="shared" si="11"/>
        <v>1.0479041916167664</v>
      </c>
      <c r="W18" s="48">
        <f>SUMIF('1. Data'!D:D,'sim. matches 2019_2020'!$E18,'1. Data'!E:E)</f>
        <v>274</v>
      </c>
      <c r="X18" s="48">
        <f>SUMIF($E$2:E17,E18,$F$2:F17)</f>
        <v>0</v>
      </c>
      <c r="Y18" s="48">
        <f t="shared" si="12"/>
        <v>1.0000570287995438</v>
      </c>
      <c r="Z18" s="92">
        <f>AVERAGE('1. Data'!E:E,'sim. matches 2019_2020'!$F$2:F17)</f>
        <v>1.640625</v>
      </c>
      <c r="AA18" s="92">
        <f>AVERAGE('1. Data'!F:F,'sim. matches 2019_2020'!$G$2:G17)</f>
        <v>1.2734375</v>
      </c>
      <c r="AB18" s="48">
        <f t="shared" si="13"/>
        <v>1.9584450147324399</v>
      </c>
      <c r="AC18" s="48">
        <f t="shared" si="14"/>
        <v>1.0697355289421158</v>
      </c>
      <c r="AD18" s="48">
        <f t="shared" si="8"/>
        <v>0.1410776240750575</v>
      </c>
      <c r="AE18" s="48">
        <f t="shared" si="8"/>
        <v>0.27629276956009358</v>
      </c>
      <c r="AF18" s="48">
        <f t="shared" si="8"/>
        <v>0.2705520985757921</v>
      </c>
      <c r="AG18" s="48">
        <f t="shared" si="8"/>
        <v>0.1766204695603866</v>
      </c>
      <c r="AH18" s="48">
        <f t="shared" si="8"/>
        <v>8.6475369527560408E-2</v>
      </c>
      <c r="AI18" s="48">
        <f t="shared" si="8"/>
        <v>3.3871451269679262E-2</v>
      </c>
      <c r="AJ18" s="48">
        <f t="shared" si="8"/>
        <v>1.1055895813476015E-2</v>
      </c>
      <c r="AK18" s="48">
        <f t="shared" si="8"/>
        <v>3.0931948627576215E-3</v>
      </c>
      <c r="AL18" s="48">
        <f t="shared" si="8"/>
        <v>7.5723150732045705E-4</v>
      </c>
      <c r="AM18" s="48">
        <f t="shared" si="8"/>
        <v>1.6477736339000896E-4</v>
      </c>
      <c r="AN18" s="48">
        <f t="shared" si="8"/>
        <v>3.2270740587191901E-5</v>
      </c>
      <c r="AO18" s="48">
        <f t="shared" si="9"/>
        <v>0.34309924524108443</v>
      </c>
      <c r="AP18" s="48">
        <f t="shared" si="9"/>
        <v>0.36702545258761216</v>
      </c>
      <c r="AQ18" s="48">
        <f t="shared" si="9"/>
        <v>0.19631008332951433</v>
      </c>
      <c r="AR18" s="48">
        <f t="shared" si="9"/>
        <v>6.9999956942389627E-2</v>
      </c>
      <c r="AS18" s="48">
        <f t="shared" si="9"/>
        <v>1.8720360241423119E-2</v>
      </c>
      <c r="AT18" s="48">
        <f t="shared" si="9"/>
        <v>4.0051668929691449E-3</v>
      </c>
      <c r="AU18" s="48">
        <f t="shared" si="9"/>
        <v>7.1407822079196613E-4</v>
      </c>
      <c r="AV18" s="48">
        <f t="shared" si="9"/>
        <v>1.0912497760356285E-4</v>
      </c>
      <c r="AW18" s="48">
        <f t="shared" si="9"/>
        <v>1.4591858204692925E-5</v>
      </c>
      <c r="AX18" s="48">
        <f t="shared" si="9"/>
        <v>1.7343810172050619E-6</v>
      </c>
      <c r="AY18" s="48">
        <f t="shared" si="9"/>
        <v>1.8553289948270195E-7</v>
      </c>
    </row>
    <row r="19" spans="1:51">
      <c r="A19" s="48">
        <v>18</v>
      </c>
      <c r="B19" s="48">
        <f t="shared" si="10"/>
        <v>292</v>
      </c>
      <c r="C19" s="87">
        <v>43702</v>
      </c>
      <c r="D19" s="48" t="s">
        <v>21</v>
      </c>
      <c r="E19" s="48" t="s">
        <v>10</v>
      </c>
      <c r="F19" s="48">
        <f t="shared" si="3"/>
        <v>1</v>
      </c>
      <c r="G19" s="48">
        <f t="shared" si="0"/>
        <v>1</v>
      </c>
      <c r="H19" s="48">
        <f t="shared" si="4"/>
        <v>1</v>
      </c>
      <c r="I19" s="48">
        <f t="shared" si="5"/>
        <v>1</v>
      </c>
      <c r="J19" s="48">
        <f>COUNTIF('1. Data'!C:C,'sim. matches 2019_2020'!$D19)</f>
        <v>150</v>
      </c>
      <c r="K19" s="48">
        <f>COUNTIF($D$2:D18,$D18)</f>
        <v>1</v>
      </c>
      <c r="L19" s="48">
        <f>SUMIF('1. Data'!C:C,'sim. matches 2019_2020'!D19,'1. Data'!E:E)</f>
        <v>192</v>
      </c>
      <c r="M19" s="48">
        <f>SUMIF($D$2:D18,$D19,$F$2:F18)</f>
        <v>0</v>
      </c>
      <c r="N19" s="48">
        <f t="shared" si="6"/>
        <v>0.77511456917261601</v>
      </c>
      <c r="O19" s="48">
        <f>SUMIF('1. Data'!C:C,'sim. matches 2019_2020'!$D19,'1. Data'!F:F)</f>
        <v>200</v>
      </c>
      <c r="P19" s="48">
        <f>SUMIF($D$2:D18,$D19,$G$2:G18)</f>
        <v>0</v>
      </c>
      <c r="Q19" s="48">
        <f t="shared" si="7"/>
        <v>1.0401678516581288</v>
      </c>
      <c r="R19" s="48">
        <f>COUNTIF('1. Data'!D:D,'sim. matches 2019_2020'!$E19)</f>
        <v>184</v>
      </c>
      <c r="S19" s="48">
        <f>COUNTIF($E$2:E18,$E18)</f>
        <v>1</v>
      </c>
      <c r="T19" s="48">
        <f>SUMIF('1. Data'!D:D,'sim. matches 2019_2020'!E19,'1. Data'!F:F)</f>
        <v>244</v>
      </c>
      <c r="U19" s="48">
        <f>SUMIF($E$2:E18,$E19,$G$2:G18)</f>
        <v>0</v>
      </c>
      <c r="V19" s="48">
        <f t="shared" si="11"/>
        <v>1.318918918918919</v>
      </c>
      <c r="W19" s="48">
        <f>SUMIF('1. Data'!D:D,'sim. matches 2019_2020'!$E19,'1. Data'!E:E)</f>
        <v>282</v>
      </c>
      <c r="X19" s="48">
        <f>SUMIF($E$2:E18,E19,$F$2:F18)</f>
        <v>0</v>
      </c>
      <c r="Y19" s="48">
        <f t="shared" si="12"/>
        <v>0.92922096240169849</v>
      </c>
      <c r="Z19" s="92">
        <f>AVERAGE('1. Data'!E:E,'sim. matches 2019_2020'!$F$2:F18)</f>
        <v>1.6404325623310303</v>
      </c>
      <c r="AA19" s="92">
        <f>AVERAGE('1. Data'!F:F,'sim. matches 2019_2020'!$G$2:G18)</f>
        <v>1.2733553619705618</v>
      </c>
      <c r="AB19" s="48">
        <f t="shared" si="13"/>
        <v>1.1815259919279877</v>
      </c>
      <c r="AC19" s="48">
        <f t="shared" si="14"/>
        <v>1.7469124753892966</v>
      </c>
      <c r="AD19" s="48">
        <f t="shared" si="8"/>
        <v>0.306810191316994</v>
      </c>
      <c r="AE19" s="48">
        <f t="shared" si="8"/>
        <v>0.36250421562942703</v>
      </c>
      <c r="AF19" s="48">
        <f t="shared" si="8"/>
        <v>0.21415407647481799</v>
      </c>
      <c r="AG19" s="48">
        <f t="shared" si="8"/>
        <v>8.4342869210777133E-2</v>
      </c>
      <c r="AH19" s="48">
        <f t="shared" si="8"/>
        <v>2.4913323051578999E-2</v>
      </c>
      <c r="AI19" s="48">
        <f t="shared" si="8"/>
        <v>5.8871477461478602E-3</v>
      </c>
      <c r="AJ19" s="48">
        <f t="shared" si="8"/>
        <v>1.1593030133989926E-3</v>
      </c>
      <c r="AK19" s="48">
        <f t="shared" si="8"/>
        <v>1.9567809183590725E-4</v>
      </c>
      <c r="AL19" s="48">
        <f t="shared" si="8"/>
        <v>2.8899843944374551E-5</v>
      </c>
      <c r="AM19" s="48">
        <f t="shared" si="8"/>
        <v>3.7939907536601311E-6</v>
      </c>
      <c r="AN19" s="48">
        <f t="shared" si="8"/>
        <v>4.4826986885839095E-7</v>
      </c>
      <c r="AO19" s="48">
        <f t="shared" si="9"/>
        <v>0.17431130390748587</v>
      </c>
      <c r="AP19" s="48">
        <f t="shared" si="9"/>
        <v>0.30450659139736208</v>
      </c>
      <c r="AQ19" s="48">
        <f t="shared" si="9"/>
        <v>0.26597318167516154</v>
      </c>
      <c r="AR19" s="48">
        <f t="shared" si="9"/>
        <v>0.15487728972910786</v>
      </c>
      <c r="AS19" s="48">
        <f t="shared" si="9"/>
        <v>6.7639267395565236E-2</v>
      </c>
      <c r="AT19" s="48">
        <f t="shared" si="9"/>
        <v>2.3631976007901085E-2</v>
      </c>
      <c r="AU19" s="48">
        <f t="shared" si="9"/>
        <v>6.8804989510504897E-3</v>
      </c>
      <c r="AV19" s="48">
        <f t="shared" si="9"/>
        <v>1.7170899220704387E-3</v>
      </c>
      <c r="AW19" s="48">
        <f t="shared" si="9"/>
        <v>3.7495072577876026E-4</v>
      </c>
      <c r="AX19" s="48">
        <f t="shared" si="9"/>
        <v>7.2778455613243043E-5</v>
      </c>
      <c r="AY19" s="48">
        <f t="shared" si="9"/>
        <v>1.2713759205034062E-5</v>
      </c>
    </row>
    <row r="20" spans="1:51">
      <c r="A20" s="48">
        <v>19</v>
      </c>
      <c r="B20" s="48">
        <f t="shared" si="10"/>
        <v>291</v>
      </c>
      <c r="C20" s="87">
        <v>43707</v>
      </c>
      <c r="D20" s="48" t="s">
        <v>22</v>
      </c>
      <c r="E20" s="48" t="s">
        <v>35</v>
      </c>
      <c r="F20" s="48">
        <f t="shared" si="3"/>
        <v>1</v>
      </c>
      <c r="G20" s="48">
        <f t="shared" si="0"/>
        <v>1</v>
      </c>
      <c r="H20" s="48">
        <f t="shared" si="4"/>
        <v>1</v>
      </c>
      <c r="I20" s="48">
        <f t="shared" si="5"/>
        <v>1</v>
      </c>
      <c r="J20" s="48">
        <f>COUNTIF('1. Data'!C:C,'sim. matches 2019_2020'!$D20)</f>
        <v>184</v>
      </c>
      <c r="K20" s="48">
        <f>COUNTIF($D$2:D19,$D19)</f>
        <v>1</v>
      </c>
      <c r="L20" s="48">
        <f>SUMIF('1. Data'!C:C,'sim. matches 2019_2020'!D20,'1. Data'!E:E)</f>
        <v>322</v>
      </c>
      <c r="M20" s="48">
        <f>SUMIF($D$2:D19,$D20,$F$2:F19)</f>
        <v>1</v>
      </c>
      <c r="N20" s="48">
        <f t="shared" si="6"/>
        <v>1.0644452581471988</v>
      </c>
      <c r="O20" s="48">
        <f>SUMIF('1. Data'!C:C,'sim. matches 2019_2020'!$D20,'1. Data'!F:F)</f>
        <v>214</v>
      </c>
      <c r="P20" s="48">
        <f>SUMIF($D$2:D19,$D20,$G$2:G19)</f>
        <v>1</v>
      </c>
      <c r="Q20" s="48">
        <f t="shared" si="7"/>
        <v>0.91273584905660377</v>
      </c>
      <c r="R20" s="48">
        <f>COUNTIF('1. Data'!D:D,'sim. matches 2019_2020'!$E20)</f>
        <v>48</v>
      </c>
      <c r="S20" s="48">
        <f>COUNTIF($E$2:E19,$E19)</f>
        <v>1</v>
      </c>
      <c r="T20" s="48">
        <f>SUMIF('1. Data'!D:D,'sim. matches 2019_2020'!E20,'1. Data'!F:F)</f>
        <v>79</v>
      </c>
      <c r="U20" s="48">
        <f>SUMIF($E$2:E19,$E20,$G$2:G19)</f>
        <v>0</v>
      </c>
      <c r="V20" s="48">
        <f t="shared" si="11"/>
        <v>1.6122448979591837</v>
      </c>
      <c r="W20" s="48">
        <f>SUMIF('1. Data'!D:D,'sim. matches 2019_2020'!$E20,'1. Data'!E:E)</f>
        <v>68</v>
      </c>
      <c r="X20" s="48">
        <f>SUMIF($E$2:E19,E20,$F$2:F19)</f>
        <v>0</v>
      </c>
      <c r="Y20" s="48">
        <f t="shared" si="12"/>
        <v>0.84606819659390664</v>
      </c>
      <c r="Z20" s="92">
        <f>AVERAGE('1. Data'!E:E,'sim. matches 2019_2020'!$F$2:F19)</f>
        <v>1.6402402402402403</v>
      </c>
      <c r="AA20" s="92">
        <f>AVERAGE('1. Data'!F:F,'sim. matches 2019_2020'!$G$2:G19)</f>
        <v>1.2732732732732732</v>
      </c>
      <c r="AB20" s="48">
        <f t="shared" si="13"/>
        <v>1.477189337836929</v>
      </c>
      <c r="AC20" s="48">
        <f t="shared" si="14"/>
        <v>1.8736900165471593</v>
      </c>
      <c r="AD20" s="48">
        <f t="shared" si="8"/>
        <v>0.22827840101302133</v>
      </c>
      <c r="AE20" s="48">
        <f t="shared" si="8"/>
        <v>0.33721042003489787</v>
      </c>
      <c r="AF20" s="48">
        <f t="shared" si="8"/>
        <v>0.24906181854153184</v>
      </c>
      <c r="AG20" s="48">
        <f t="shared" si="8"/>
        <v>0.12263715427060898</v>
      </c>
      <c r="AH20" s="48">
        <f t="shared" si="8"/>
        <v>4.5289574177801495E-2</v>
      </c>
      <c r="AI20" s="48">
        <f t="shared" si="8"/>
        <v>1.3380255218124618E-2</v>
      </c>
      <c r="AJ20" s="48">
        <f t="shared" si="8"/>
        <v>3.2941950576251045E-3</v>
      </c>
      <c r="AK20" s="48">
        <f t="shared" si="8"/>
        <v>6.9516425941127259E-4</v>
      </c>
      <c r="AL20" s="48">
        <f t="shared" si="8"/>
        <v>1.283611540059546E-4</v>
      </c>
      <c r="AM20" s="48">
        <f t="shared" si="8"/>
        <v>2.1068192010004473E-5</v>
      </c>
      <c r="AN20" s="48">
        <f t="shared" si="8"/>
        <v>3.1121708604679762E-6</v>
      </c>
      <c r="AO20" s="48">
        <f t="shared" si="9"/>
        <v>0.15355599095428729</v>
      </c>
      <c r="AP20" s="48">
        <f t="shared" si="9"/>
        <v>0.28771632723205404</v>
      </c>
      <c r="AQ20" s="48">
        <f t="shared" si="9"/>
        <v>0.26954560496615765</v>
      </c>
      <c r="AR20" s="48">
        <f t="shared" si="9"/>
        <v>0.16834830300975132</v>
      </c>
      <c r="AS20" s="48">
        <f t="shared" si="9"/>
        <v>7.8858133663006813E-2</v>
      </c>
      <c r="AT20" s="48">
        <f t="shared" si="9"/>
        <v>2.9551139553583471E-2</v>
      </c>
      <c r="AU20" s="48">
        <f t="shared" si="9"/>
        <v>9.2282791931902024E-3</v>
      </c>
      <c r="AV20" s="48">
        <f t="shared" si="9"/>
        <v>2.4701335134557664E-3</v>
      </c>
      <c r="AW20" s="48">
        <f t="shared" si="9"/>
        <v>5.7853306296257818E-4</v>
      </c>
      <c r="AX20" s="48">
        <f t="shared" si="9"/>
        <v>1.2044351381282559E-4</v>
      </c>
      <c r="AY20" s="48">
        <f t="shared" si="9"/>
        <v>2.2567380938895112E-5</v>
      </c>
    </row>
    <row r="21" spans="1:51">
      <c r="A21" s="48">
        <v>20</v>
      </c>
      <c r="B21" s="48">
        <f t="shared" si="10"/>
        <v>290</v>
      </c>
      <c r="C21" s="87">
        <v>43708</v>
      </c>
      <c r="D21" s="48" t="s">
        <v>6</v>
      </c>
      <c r="E21" s="48" t="s">
        <v>25</v>
      </c>
      <c r="F21" s="48">
        <f t="shared" si="3"/>
        <v>2</v>
      </c>
      <c r="G21" s="48">
        <f t="shared" si="0"/>
        <v>0</v>
      </c>
      <c r="H21" s="48">
        <f t="shared" si="4"/>
        <v>3</v>
      </c>
      <c r="I21" s="48">
        <f t="shared" si="5"/>
        <v>0</v>
      </c>
      <c r="J21" s="48">
        <f>COUNTIF('1. Data'!C:C,'sim. matches 2019_2020'!$D21)</f>
        <v>183</v>
      </c>
      <c r="K21" s="48">
        <f>COUNTIF($D$2:D20,$D20)</f>
        <v>2</v>
      </c>
      <c r="L21" s="48">
        <f>SUMIF('1. Data'!C:C,'sim. matches 2019_2020'!D21,'1. Data'!E:E)</f>
        <v>528</v>
      </c>
      <c r="M21" s="48">
        <f>SUMIF($D$2:D20,$D21,$F$2:F20)</f>
        <v>2</v>
      </c>
      <c r="N21" s="48">
        <f t="shared" si="6"/>
        <v>1.746817657855549</v>
      </c>
      <c r="O21" s="48">
        <f>SUMIF('1. Data'!C:C,'sim. matches 2019_2020'!$D21,'1. Data'!F:F)</f>
        <v>132</v>
      </c>
      <c r="P21" s="48">
        <f>SUMIF($D$2:D20,$D21,$G$2:G20)</f>
        <v>0</v>
      </c>
      <c r="Q21" s="48">
        <f t="shared" si="7"/>
        <v>0.56041346699210415</v>
      </c>
      <c r="R21" s="48">
        <f>COUNTIF('1. Data'!D:D,'sim. matches 2019_2020'!$E21)</f>
        <v>170</v>
      </c>
      <c r="S21" s="48">
        <f>COUNTIF($E$2:E20,$E20)</f>
        <v>2</v>
      </c>
      <c r="T21" s="48">
        <f>SUMIF('1. Data'!D:D,'sim. matches 2019_2020'!E21,'1. Data'!F:F)</f>
        <v>194</v>
      </c>
      <c r="U21" s="48">
        <f>SUMIF($E$2:E20,$E21,$G$2:G20)</f>
        <v>1</v>
      </c>
      <c r="V21" s="48">
        <f t="shared" si="11"/>
        <v>1.1337209302325582</v>
      </c>
      <c r="W21" s="48">
        <f>SUMIF('1. Data'!D:D,'sim. matches 2019_2020'!$E21,'1. Data'!E:E)</f>
        <v>284</v>
      </c>
      <c r="X21" s="48">
        <f>SUMIF($E$2:E20,E21,$F$2:F20)</f>
        <v>1</v>
      </c>
      <c r="Y21" s="48">
        <f t="shared" si="12"/>
        <v>1.0103220821679884</v>
      </c>
      <c r="Z21" s="92">
        <f>AVERAGE('1. Data'!E:E,'sim. matches 2019_2020'!$F$2:F20)</f>
        <v>1.6400480336235366</v>
      </c>
      <c r="AA21" s="92">
        <f>AVERAGE('1. Data'!F:F,'sim. matches 2019_2020'!$G$2:G20)</f>
        <v>1.2731912338637046</v>
      </c>
      <c r="AB21" s="48">
        <f t="shared" si="13"/>
        <v>2.8944362354001827</v>
      </c>
      <c r="AC21" s="48">
        <f t="shared" si="14"/>
        <v>0.80892520427404158</v>
      </c>
      <c r="AD21" s="48">
        <f t="shared" si="8"/>
        <v>5.5330209516954901E-2</v>
      </c>
      <c r="AE21" s="48">
        <f t="shared" si="8"/>
        <v>0.16014976333815831</v>
      </c>
      <c r="AF21" s="48">
        <f t="shared" si="8"/>
        <v>0.23177163904836462</v>
      </c>
      <c r="AG21" s="48">
        <f t="shared" si="8"/>
        <v>0.22361607679989279</v>
      </c>
      <c r="AH21" s="48">
        <f t="shared" si="8"/>
        <v>0.16181061887690995</v>
      </c>
      <c r="AI21" s="48">
        <f t="shared" si="8"/>
        <v>9.3670103709971447E-2</v>
      </c>
      <c r="AJ21" s="48">
        <f t="shared" si="8"/>
        <v>4.5187023725305725E-2</v>
      </c>
      <c r="AK21" s="48">
        <f t="shared" si="8"/>
        <v>1.8684422691487509E-2</v>
      </c>
      <c r="AL21" s="48">
        <f t="shared" si="8"/>
        <v>6.7601087594718586E-3</v>
      </c>
      <c r="AM21" s="48">
        <f t="shared" si="8"/>
        <v>2.1740781942957248E-3</v>
      </c>
      <c r="AN21" s="48">
        <f t="shared" si="8"/>
        <v>6.2927307041629472E-4</v>
      </c>
      <c r="AO21" s="48">
        <f t="shared" si="9"/>
        <v>0.44533645481012779</v>
      </c>
      <c r="AP21" s="48">
        <f t="shared" si="9"/>
        <v>0.36024388267796009</v>
      </c>
      <c r="AQ21" s="48">
        <f t="shared" si="9"/>
        <v>0.14570517819187137</v>
      </c>
      <c r="AR21" s="48">
        <f t="shared" si="9"/>
        <v>3.9288197010881723E-2</v>
      </c>
      <c r="AS21" s="48">
        <f t="shared" si="9"/>
        <v>7.9453031981465711E-3</v>
      </c>
      <c r="AT21" s="48">
        <f t="shared" si="9"/>
        <v>1.2854312025159826E-3</v>
      </c>
      <c r="AU21" s="48">
        <f t="shared" si="9"/>
        <v>1.7330294967924463E-4</v>
      </c>
      <c r="AV21" s="48">
        <f t="shared" si="9"/>
        <v>2.0027017710082451E-5</v>
      </c>
      <c r="AW21" s="48">
        <f t="shared" si="9"/>
        <v>2.0250449240160288E-6</v>
      </c>
      <c r="AX21" s="48">
        <f t="shared" si="9"/>
        <v>1.8201220875819766E-7</v>
      </c>
      <c r="AY21" s="48">
        <f t="shared" si="9"/>
        <v>1.4723426315009435E-8</v>
      </c>
    </row>
    <row r="22" spans="1:51">
      <c r="A22" s="48">
        <v>21</v>
      </c>
      <c r="B22" s="48">
        <f t="shared" si="10"/>
        <v>289</v>
      </c>
      <c r="C22" s="87">
        <v>43708</v>
      </c>
      <c r="D22" s="48" t="s">
        <v>12</v>
      </c>
      <c r="E22" s="48" t="s">
        <v>17</v>
      </c>
      <c r="F22" s="48">
        <f t="shared" si="3"/>
        <v>2</v>
      </c>
      <c r="G22" s="48">
        <f t="shared" si="0"/>
        <v>1</v>
      </c>
      <c r="H22" s="48">
        <f t="shared" si="4"/>
        <v>3</v>
      </c>
      <c r="I22" s="48">
        <f t="shared" si="5"/>
        <v>0</v>
      </c>
      <c r="J22" s="48">
        <f>COUNTIF('1. Data'!C:C,'sim. matches 2019_2020'!$D22)</f>
        <v>186</v>
      </c>
      <c r="K22" s="48">
        <f>COUNTIF($D$2:D21,$D21)</f>
        <v>2</v>
      </c>
      <c r="L22" s="48">
        <f>SUMIF('1. Data'!C:C,'sim. matches 2019_2020'!D22,'1. Data'!E:E)</f>
        <v>358</v>
      </c>
      <c r="M22" s="48">
        <f>SUMIF($D$2:D21,$D22,$F$2:F21)</f>
        <v>2</v>
      </c>
      <c r="N22" s="48">
        <f t="shared" si="6"/>
        <v>1.1675069591793035</v>
      </c>
      <c r="O22" s="48">
        <f>SUMIF('1. Data'!C:C,'sim. matches 2019_2020'!$D22,'1. Data'!F:F)</f>
        <v>224</v>
      </c>
      <c r="P22" s="48">
        <f>SUMIF($D$2:D21,$D22,$G$2:G21)</f>
        <v>0</v>
      </c>
      <c r="Q22" s="48">
        <f t="shared" si="7"/>
        <v>0.93611001018426998</v>
      </c>
      <c r="R22" s="48">
        <f>COUNTIF('1. Data'!D:D,'sim. matches 2019_2020'!$E22)</f>
        <v>186</v>
      </c>
      <c r="S22" s="48">
        <f>COUNTIF($E$2:E21,$E21)</f>
        <v>2</v>
      </c>
      <c r="T22" s="48">
        <f>SUMIF('1. Data'!D:D,'sim. matches 2019_2020'!E22,'1. Data'!F:F)</f>
        <v>276</v>
      </c>
      <c r="U22" s="48">
        <f>SUMIF($E$2:E21,$E22,$G$2:G21)</f>
        <v>2</v>
      </c>
      <c r="V22" s="48">
        <f t="shared" si="11"/>
        <v>1.4787234042553192</v>
      </c>
      <c r="W22" s="48">
        <f>SUMIF('1. Data'!D:D,'sim. matches 2019_2020'!$E22,'1. Data'!E:E)</f>
        <v>331</v>
      </c>
      <c r="X22" s="48">
        <f>SUMIF($E$2:E21,E22,$F$2:F21)</f>
        <v>1</v>
      </c>
      <c r="Y22" s="48">
        <f t="shared" si="12"/>
        <v>1.0767008623542464</v>
      </c>
      <c r="Z22" s="92">
        <f>AVERAGE('1. Data'!E:E,'sim. matches 2019_2020'!$F$2:F21)</f>
        <v>1.64015606242497</v>
      </c>
      <c r="AA22" s="92">
        <f>AVERAGE('1. Data'!F:F,'sim. matches 2019_2020'!$G$2:G21)</f>
        <v>1.2728091236494599</v>
      </c>
      <c r="AB22" s="48">
        <f t="shared" si="13"/>
        <v>2.0617676087634504</v>
      </c>
      <c r="AC22" s="48">
        <f t="shared" si="14"/>
        <v>1.7618832050701674</v>
      </c>
      <c r="AD22" s="48">
        <f t="shared" si="8"/>
        <v>0.12722888013462108</v>
      </c>
      <c r="AE22" s="48">
        <f t="shared" si="8"/>
        <v>0.26231638396080936</v>
      </c>
      <c r="AF22" s="48">
        <f t="shared" si="8"/>
        <v>0.27041771184917657</v>
      </c>
      <c r="AG22" s="48">
        <f t="shared" si="8"/>
        <v>0.18584615970885351</v>
      </c>
      <c r="AH22" s="48">
        <f t="shared" si="8"/>
        <v>9.5792898075198349E-2</v>
      </c>
      <c r="AI22" s="48">
        <f t="shared" si="8"/>
        <v>3.9500538880204522E-2</v>
      </c>
      <c r="AJ22" s="48">
        <f t="shared" si="8"/>
        <v>1.3573488598651163E-2</v>
      </c>
      <c r="AK22" s="48">
        <f t="shared" si="8"/>
        <v>3.997911304374136E-3</v>
      </c>
      <c r="AL22" s="48">
        <f t="shared" si="8"/>
        <v>1.0303455037584794E-3</v>
      </c>
      <c r="AM22" s="48">
        <f t="shared" si="8"/>
        <v>2.3603699838714351E-4</v>
      </c>
      <c r="AN22" s="48">
        <f t="shared" si="8"/>
        <v>4.8665343774436329E-5</v>
      </c>
      <c r="AO22" s="48">
        <f t="shared" si="9"/>
        <v>0.17172117294701525</v>
      </c>
      <c r="AP22" s="48">
        <f t="shared" si="9"/>
        <v>0.30255265057029573</v>
      </c>
      <c r="AQ22" s="48">
        <f t="shared" si="9"/>
        <v>0.2665312168446336</v>
      </c>
      <c r="AR22" s="48">
        <f t="shared" si="9"/>
        <v>0.15653229152849157</v>
      </c>
      <c r="AS22" s="48">
        <f t="shared" si="9"/>
        <v>6.8947903873799149E-2</v>
      </c>
      <c r="AT22" s="48">
        <f t="shared" si="9"/>
        <v>2.4295630772007828E-2</v>
      </c>
      <c r="AU22" s="48">
        <f t="shared" si="9"/>
        <v>7.1343439689644204E-3</v>
      </c>
      <c r="AV22" s="48">
        <f t="shared" si="9"/>
        <v>1.7956972597302937E-3</v>
      </c>
      <c r="AW22" s="48">
        <f t="shared" si="9"/>
        <v>3.954761054136655E-4</v>
      </c>
      <c r="AX22" s="48">
        <f t="shared" si="9"/>
        <v>7.7420300903877377E-5</v>
      </c>
      <c r="AY22" s="48">
        <f t="shared" si="9"/>
        <v>1.3640552789402018E-5</v>
      </c>
    </row>
    <row r="23" spans="1:51">
      <c r="A23" s="48">
        <v>22</v>
      </c>
      <c r="B23" s="48">
        <f t="shared" si="10"/>
        <v>288</v>
      </c>
      <c r="C23" s="87">
        <v>43708</v>
      </c>
      <c r="D23" s="48" t="s">
        <v>10</v>
      </c>
      <c r="E23" s="48" t="s">
        <v>32</v>
      </c>
      <c r="F23" s="48">
        <f t="shared" si="3"/>
        <v>2</v>
      </c>
      <c r="G23" s="48">
        <f t="shared" si="0"/>
        <v>0</v>
      </c>
      <c r="H23" s="48">
        <f t="shared" si="4"/>
        <v>3</v>
      </c>
      <c r="I23" s="48">
        <f t="shared" si="5"/>
        <v>0</v>
      </c>
      <c r="J23" s="48">
        <f>COUNTIF('1. Data'!C:C,'sim. matches 2019_2020'!$D23)</f>
        <v>184</v>
      </c>
      <c r="K23" s="48">
        <f>COUNTIF($D$2:D22,$D22)</f>
        <v>2</v>
      </c>
      <c r="L23" s="48">
        <f>SUMIF('1. Data'!C:C,'sim. matches 2019_2020'!D23,'1. Data'!E:E)</f>
        <v>347</v>
      </c>
      <c r="M23" s="48">
        <f>SUMIF($D$2:D22,$D23,$F$2:F22)</f>
        <v>1</v>
      </c>
      <c r="N23" s="48">
        <f t="shared" si="6"/>
        <v>1.140650353735315</v>
      </c>
      <c r="O23" s="48">
        <f>SUMIF('1. Data'!C:C,'sim. matches 2019_2020'!$D23,'1. Data'!F:F)</f>
        <v>250</v>
      </c>
      <c r="P23" s="48">
        <f>SUMIF($D$2:D22,$D23,$G$2:G22)</f>
        <v>1</v>
      </c>
      <c r="Q23" s="48">
        <f t="shared" si="7"/>
        <v>1.0602918586789554</v>
      </c>
      <c r="R23" s="48">
        <f>COUNTIF('1. Data'!D:D,'sim. matches 2019_2020'!$E23)</f>
        <v>17</v>
      </c>
      <c r="S23" s="48">
        <f>COUNTIF($E$2:E22,$E22)</f>
        <v>2</v>
      </c>
      <c r="T23" s="48">
        <f>SUMIF('1. Data'!D:D,'sim. matches 2019_2020'!E23,'1. Data'!F:F)</f>
        <v>10</v>
      </c>
      <c r="U23" s="48">
        <f>SUMIF($E$2:E22,$E23,$G$2:G22)</f>
        <v>0</v>
      </c>
      <c r="V23" s="48">
        <f t="shared" si="11"/>
        <v>0.52631578947368418</v>
      </c>
      <c r="W23" s="48">
        <f>SUMIF('1. Data'!D:D,'sim. matches 2019_2020'!$E23,'1. Data'!E:E)</f>
        <v>34</v>
      </c>
      <c r="X23" s="48">
        <f>SUMIF($E$2:E22,E23,$F$2:F22)</f>
        <v>2</v>
      </c>
      <c r="Y23" s="48">
        <f t="shared" si="12"/>
        <v>1.1551413745631685</v>
      </c>
      <c r="Z23" s="92">
        <f>AVERAGE('1. Data'!E:E,'sim. matches 2019_2020'!$F$2:F22)</f>
        <v>1.6402640264026402</v>
      </c>
      <c r="AA23" s="92">
        <f>AVERAGE('1. Data'!F:F,'sim. matches 2019_2020'!$G$2:G22)</f>
        <v>1.2727272727272727</v>
      </c>
      <c r="AB23" s="48">
        <f t="shared" si="13"/>
        <v>2.1612322491827021</v>
      </c>
      <c r="AC23" s="48">
        <f t="shared" si="14"/>
        <v>0.71024335031126196</v>
      </c>
      <c r="AD23" s="48">
        <f t="shared" si="8"/>
        <v>0.11518309927299127</v>
      </c>
      <c r="AE23" s="48">
        <f t="shared" si="8"/>
        <v>0.24893742870960131</v>
      </c>
      <c r="AF23" s="48">
        <f t="shared" si="8"/>
        <v>0.26900579947790521</v>
      </c>
      <c r="AG23" s="48">
        <f t="shared" si="8"/>
        <v>0.19379466968294132</v>
      </c>
      <c r="AH23" s="48">
        <f t="shared" si="8"/>
        <v>0.10470882245962054</v>
      </c>
      <c r="AI23" s="48">
        <f t="shared" si="8"/>
        <v>4.5260016774735574E-2</v>
      </c>
      <c r="AJ23" s="48">
        <f t="shared" si="8"/>
        <v>1.6302901308684788E-2</v>
      </c>
      <c r="AK23" s="48">
        <f t="shared" si="8"/>
        <v>5.0334794376531971E-3</v>
      </c>
      <c r="AL23" s="48">
        <f t="shared" si="8"/>
        <v>1.3598147607817642E-3</v>
      </c>
      <c r="AM23" s="48">
        <f t="shared" si="8"/>
        <v>3.265417237684677E-4</v>
      </c>
      <c r="AN23" s="48">
        <f t="shared" si="8"/>
        <v>7.0573250411212101E-5</v>
      </c>
      <c r="AO23" s="48">
        <f t="shared" si="9"/>
        <v>0.49152457024873286</v>
      </c>
      <c r="AP23" s="48">
        <f t="shared" si="9"/>
        <v>0.34910205753376322</v>
      </c>
      <c r="AQ23" s="48">
        <f t="shared" si="9"/>
        <v>0.12397370747166747</v>
      </c>
      <c r="AR23" s="48">
        <f t="shared" si="9"/>
        <v>2.9350500448395146E-2</v>
      </c>
      <c r="AS23" s="48">
        <f t="shared" si="9"/>
        <v>5.2114994429450908E-3</v>
      </c>
      <c r="AT23" s="48">
        <f t="shared" si="9"/>
        <v>7.4028656490051964E-4</v>
      </c>
      <c r="AU23" s="48">
        <f t="shared" si="9"/>
        <v>8.763060167422669E-5</v>
      </c>
      <c r="AV23" s="48">
        <f t="shared" si="9"/>
        <v>8.8912931604135067E-6</v>
      </c>
      <c r="AW23" s="48">
        <f t="shared" si="9"/>
        <v>7.893727303564594E-7</v>
      </c>
      <c r="AX23" s="48">
        <f t="shared" si="9"/>
        <v>6.2294081405857866E-8</v>
      </c>
      <c r="AY23" s="48">
        <f t="shared" si="9"/>
        <v>4.4243957082258935E-9</v>
      </c>
    </row>
    <row r="24" spans="1:51">
      <c r="A24" s="48">
        <v>23</v>
      </c>
      <c r="B24" s="48">
        <f t="shared" si="10"/>
        <v>287</v>
      </c>
      <c r="C24" s="87">
        <v>43708</v>
      </c>
      <c r="D24" s="48" t="s">
        <v>26</v>
      </c>
      <c r="E24" s="48" t="s">
        <v>11</v>
      </c>
      <c r="F24" s="48">
        <f t="shared" si="3"/>
        <v>1</v>
      </c>
      <c r="G24" s="48">
        <f t="shared" si="0"/>
        <v>1</v>
      </c>
      <c r="H24" s="48">
        <f t="shared" si="4"/>
        <v>1</v>
      </c>
      <c r="I24" s="48">
        <f t="shared" si="5"/>
        <v>1</v>
      </c>
      <c r="J24" s="48">
        <f>COUNTIF('1. Data'!C:C,'sim. matches 2019_2020'!$D24)</f>
        <v>152</v>
      </c>
      <c r="K24" s="48">
        <f>COUNTIF($D$2:D23,$D23)</f>
        <v>2</v>
      </c>
      <c r="L24" s="48">
        <f>SUMIF('1. Data'!C:C,'sim. matches 2019_2020'!D24,'1. Data'!E:E)</f>
        <v>205</v>
      </c>
      <c r="M24" s="48">
        <f>SUMIF($D$2:D23,$D24,$F$2:F23)</f>
        <v>1</v>
      </c>
      <c r="N24" s="48">
        <f t="shared" si="6"/>
        <v>0.81546283301631628</v>
      </c>
      <c r="O24" s="48">
        <f>SUMIF('1. Data'!C:C,'sim. matches 2019_2020'!$D24,'1. Data'!F:F)</f>
        <v>205</v>
      </c>
      <c r="P24" s="48">
        <f>SUMIF($D$2:D23,$D24,$G$2:G23)</f>
        <v>1</v>
      </c>
      <c r="Q24" s="48">
        <f t="shared" si="7"/>
        <v>1.0513357458194799</v>
      </c>
      <c r="R24" s="48">
        <f>COUNTIF('1. Data'!D:D,'sim. matches 2019_2020'!$E24)</f>
        <v>167</v>
      </c>
      <c r="S24" s="48">
        <f>COUNTIF($E$2:E23,$E23)</f>
        <v>2</v>
      </c>
      <c r="T24" s="48">
        <f>SUMIF('1. Data'!D:D,'sim. matches 2019_2020'!E24,'1. Data'!F:F)</f>
        <v>179</v>
      </c>
      <c r="U24" s="48">
        <f>SUMIF($E$2:E23,$E24,$G$2:G23)</f>
        <v>1</v>
      </c>
      <c r="V24" s="48">
        <f t="shared" si="11"/>
        <v>1.0650887573964498</v>
      </c>
      <c r="W24" s="48">
        <f>SUMIF('1. Data'!D:D,'sim. matches 2019_2020'!$E24,'1. Data'!E:E)</f>
        <v>293</v>
      </c>
      <c r="X24" s="48">
        <f>SUMIF($E$2:E23,E24,$F$2:F23)</f>
        <v>1</v>
      </c>
      <c r="Y24" s="48">
        <f t="shared" si="12"/>
        <v>1.0605186197405279</v>
      </c>
      <c r="Z24" s="92">
        <f>AVERAGE('1. Data'!E:E,'sim. matches 2019_2020'!$F$2:F23)</f>
        <v>1.640371925614877</v>
      </c>
      <c r="AA24" s="92">
        <f>AVERAGE('1. Data'!F:F,'sim. matches 2019_2020'!$G$2:G23)</f>
        <v>1.2723455308938212</v>
      </c>
      <c r="AB24" s="48">
        <f t="shared" si="13"/>
        <v>1.4186158160165503</v>
      </c>
      <c r="AC24" s="48">
        <f t="shared" si="14"/>
        <v>1.4247291170368093</v>
      </c>
      <c r="AD24" s="48">
        <f t="shared" si="8"/>
        <v>0.24204882523251159</v>
      </c>
      <c r="AE24" s="48">
        <f t="shared" si="8"/>
        <v>0.34337429172306683</v>
      </c>
      <c r="AF24" s="48">
        <f t="shared" si="8"/>
        <v>0.24355810052591176</v>
      </c>
      <c r="AG24" s="48">
        <f t="shared" si="8"/>
        <v>0.11517179117500238</v>
      </c>
      <c r="AH24" s="48">
        <f t="shared" si="8"/>
        <v>4.0846131129953465E-2</v>
      </c>
      <c r="AI24" s="48">
        <f t="shared" si="8"/>
        <v>1.1588993528807592E-2</v>
      </c>
      <c r="AJ24" s="48">
        <f t="shared" si="8"/>
        <v>2.7400549186133109E-3</v>
      </c>
      <c r="AK24" s="48">
        <f t="shared" si="8"/>
        <v>5.5529789204268381E-4</v>
      </c>
      <c r="AL24" s="48">
        <f t="shared" si="8"/>
        <v>9.8469296531550395E-5</v>
      </c>
      <c r="AM24" s="48">
        <f t="shared" si="8"/>
        <v>1.5521122383520126E-5</v>
      </c>
      <c r="AN24" s="48">
        <f t="shared" si="8"/>
        <v>2.2018509695590121E-6</v>
      </c>
      <c r="AO24" s="48">
        <f t="shared" si="9"/>
        <v>0.24057362167828975</v>
      </c>
      <c r="AP24" s="48">
        <f t="shared" si="9"/>
        <v>0.3427522435960571</v>
      </c>
      <c r="AQ24" s="48">
        <f t="shared" si="9"/>
        <v>0.24416455069049797</v>
      </c>
      <c r="AR24" s="48">
        <f t="shared" si="9"/>
        <v>0.11595611490565409</v>
      </c>
      <c r="AS24" s="48">
        <f t="shared" si="9"/>
        <v>4.1301513301137849E-2</v>
      </c>
      <c r="AT24" s="48">
        <f t="shared" si="9"/>
        <v>1.1768693715562828E-2</v>
      </c>
      <c r="AU24" s="48">
        <f t="shared" si="9"/>
        <v>2.7945334343417458E-3</v>
      </c>
      <c r="AV24" s="48">
        <f t="shared" si="9"/>
        <v>5.6877902177707932E-4</v>
      </c>
      <c r="AW24" s="48">
        <f t="shared" si="9"/>
        <v>1.0129450418568994E-4</v>
      </c>
      <c r="AX24" s="48">
        <f t="shared" si="9"/>
        <v>1.603524772323994E-5</v>
      </c>
      <c r="AY24" s="48">
        <f t="shared" si="9"/>
        <v>2.2845884330198125E-6</v>
      </c>
    </row>
    <row r="25" spans="1:51">
      <c r="A25" s="48">
        <v>24</v>
      </c>
      <c r="B25" s="48">
        <f t="shared" si="10"/>
        <v>286</v>
      </c>
      <c r="C25" s="87">
        <v>43708</v>
      </c>
      <c r="D25" s="48" t="s">
        <v>8</v>
      </c>
      <c r="E25" s="48" t="s">
        <v>21</v>
      </c>
      <c r="F25" s="48">
        <f t="shared" si="3"/>
        <v>1</v>
      </c>
      <c r="G25" s="48">
        <f t="shared" si="0"/>
        <v>1</v>
      </c>
      <c r="H25" s="48">
        <f t="shared" si="4"/>
        <v>1</v>
      </c>
      <c r="I25" s="48">
        <f t="shared" si="5"/>
        <v>1</v>
      </c>
      <c r="J25" s="48">
        <f>COUNTIF('1. Data'!C:C,'sim. matches 2019_2020'!$D25)</f>
        <v>187</v>
      </c>
      <c r="K25" s="48">
        <f>COUNTIF($D$2:D24,$D24)</f>
        <v>2</v>
      </c>
      <c r="L25" s="48">
        <f>SUMIF('1. Data'!C:C,'sim. matches 2019_2020'!D25,'1. Data'!E:E)</f>
        <v>324</v>
      </c>
      <c r="M25" s="48">
        <f>SUMIF($D$2:D24,$D25,$F$2:F24)</f>
        <v>0</v>
      </c>
      <c r="N25" s="48">
        <f t="shared" si="6"/>
        <v>1.045181509532515</v>
      </c>
      <c r="O25" s="48">
        <f>SUMIF('1. Data'!C:C,'sim. matches 2019_2020'!$D25,'1. Data'!F:F)</f>
        <v>196</v>
      </c>
      <c r="P25" s="48">
        <f>SUMIF($D$2:D24,$D25,$G$2:G24)</f>
        <v>2</v>
      </c>
      <c r="Q25" s="48">
        <f t="shared" si="7"/>
        <v>0.82342906523910531</v>
      </c>
      <c r="R25" s="48">
        <f>COUNTIF('1. Data'!D:D,'sim. matches 2019_2020'!$E25)</f>
        <v>149</v>
      </c>
      <c r="S25" s="48">
        <f>COUNTIF($E$2:E24,$E24)</f>
        <v>2</v>
      </c>
      <c r="T25" s="48">
        <f>SUMIF('1. Data'!D:D,'sim. matches 2019_2020'!E25,'1. Data'!F:F)</f>
        <v>176</v>
      </c>
      <c r="U25" s="48">
        <f>SUMIF($E$2:E24,$E25,$G$2:G24)</f>
        <v>0</v>
      </c>
      <c r="V25" s="48">
        <f t="shared" si="11"/>
        <v>1.1655629139072847</v>
      </c>
      <c r="W25" s="48">
        <f>SUMIF('1. Data'!D:D,'sim. matches 2019_2020'!$E25,'1. Data'!E:E)</f>
        <v>246</v>
      </c>
      <c r="X25" s="48">
        <f>SUMIF($E$2:E24,E25,$F$2:F24)</f>
        <v>2</v>
      </c>
      <c r="Y25" s="48">
        <f t="shared" si="12"/>
        <v>1.00134387447486</v>
      </c>
      <c r="Z25" s="92">
        <f>AVERAGE('1. Data'!E:E,'sim. matches 2019_2020'!$F$2:F24)</f>
        <v>1.6401799100449774</v>
      </c>
      <c r="AA25" s="92">
        <f>AVERAGE('1. Data'!F:F,'sim. matches 2019_2020'!$G$2:G24)</f>
        <v>1.272263868065967</v>
      </c>
      <c r="AB25" s="48">
        <f t="shared" si="13"/>
        <v>1.7165894990997599</v>
      </c>
      <c r="AC25" s="48">
        <f t="shared" si="14"/>
        <v>1.2210659098076317</v>
      </c>
      <c r="AD25" s="48">
        <f t="shared" si="8"/>
        <v>0.17967789576047993</v>
      </c>
      <c r="AE25" s="48">
        <f t="shared" si="8"/>
        <v>0.30843318908278111</v>
      </c>
      <c r="AF25" s="48">
        <f t="shared" si="8"/>
        <v>0.26472658677667643</v>
      </c>
      <c r="AG25" s="48">
        <f t="shared" si="8"/>
        <v>0.15147562633112138</v>
      </c>
      <c r="AH25" s="48">
        <f t="shared" si="8"/>
        <v>6.5005367382390516E-2</v>
      </c>
      <c r="AI25" s="48">
        <f t="shared" si="8"/>
        <v>2.2317506206746728E-2</v>
      </c>
      <c r="AJ25" s="48">
        <f t="shared" si="8"/>
        <v>6.3849994667658609E-3</v>
      </c>
      <c r="AK25" s="48">
        <f t="shared" si="8"/>
        <v>1.5657747194868334E-3</v>
      </c>
      <c r="AL25" s="48">
        <f t="shared" si="8"/>
        <v>3.3597405517837137E-4</v>
      </c>
      <c r="AM25" s="48">
        <f t="shared" si="8"/>
        <v>6.4081059454350662E-5</v>
      </c>
      <c r="AN25" s="48">
        <f t="shared" si="8"/>
        <v>1.1000087375052566E-5</v>
      </c>
      <c r="AO25" s="48">
        <f t="shared" si="9"/>
        <v>0.29491564584890945</v>
      </c>
      <c r="AP25" s="48">
        <f t="shared" si="9"/>
        <v>0.3601114414150039</v>
      </c>
      <c r="AQ25" s="48">
        <f t="shared" si="9"/>
        <v>0.21985990242177475</v>
      </c>
      <c r="AR25" s="48">
        <f t="shared" si="9"/>
        <v>8.9487810593620473E-2</v>
      </c>
      <c r="AS25" s="48">
        <f t="shared" si="9"/>
        <v>2.7317628714798065E-2</v>
      </c>
      <c r="AT25" s="48">
        <f t="shared" si="9"/>
        <v>6.6713250320843973E-3</v>
      </c>
      <c r="AU25" s="48">
        <f t="shared" si="9"/>
        <v>1.3576879283207608E-3</v>
      </c>
      <c r="AV25" s="48">
        <f t="shared" si="9"/>
        <v>2.3683234934711848E-4</v>
      </c>
      <c r="AW25" s="48">
        <f t="shared" si="9"/>
        <v>3.6148488515927228E-5</v>
      </c>
      <c r="AX25" s="48">
        <f t="shared" si="9"/>
        <v>4.9044096686523779E-6</v>
      </c>
      <c r="AY25" s="48">
        <f t="shared" si="9"/>
        <v>5.9886074541223739E-7</v>
      </c>
    </row>
    <row r="26" spans="1:51">
      <c r="A26" s="48">
        <v>25</v>
      </c>
      <c r="B26" s="48">
        <f t="shared" si="10"/>
        <v>285</v>
      </c>
      <c r="C26" s="87">
        <v>43708</v>
      </c>
      <c r="D26" s="48" t="s">
        <v>42</v>
      </c>
      <c r="E26" s="48" t="s">
        <v>13</v>
      </c>
      <c r="F26" s="48">
        <f t="shared" si="3"/>
        <v>0</v>
      </c>
      <c r="G26" s="48">
        <f t="shared" si="0"/>
        <v>0</v>
      </c>
      <c r="H26" s="48">
        <f t="shared" si="4"/>
        <v>1</v>
      </c>
      <c r="I26" s="48">
        <f t="shared" si="5"/>
        <v>1</v>
      </c>
      <c r="J26" s="48">
        <f>COUNTIF('1. Data'!C:C,'sim. matches 2019_2020'!$D26)</f>
        <v>0</v>
      </c>
      <c r="K26" s="48">
        <f>COUNTIF($D$2:D25,$D25)</f>
        <v>2</v>
      </c>
      <c r="L26" s="48">
        <f>SUMIF('1. Data'!C:C,'sim. matches 2019_2020'!D26,'1. Data'!E:E)</f>
        <v>0</v>
      </c>
      <c r="M26" s="48">
        <f>SUMIF($D$2:D25,$D26,$F$2:F25)</f>
        <v>0</v>
      </c>
      <c r="N26" s="48">
        <f t="shared" si="6"/>
        <v>0</v>
      </c>
      <c r="O26" s="48">
        <f>SUMIF('1. Data'!C:C,'sim. matches 2019_2020'!$D26,'1. Data'!F:F)</f>
        <v>0</v>
      </c>
      <c r="P26" s="48">
        <f>SUMIF($D$2:D25,$D26,$G$2:G25)</f>
        <v>0</v>
      </c>
      <c r="Q26" s="48">
        <f t="shared" si="7"/>
        <v>0</v>
      </c>
      <c r="R26" s="48">
        <f>COUNTIF('1. Data'!D:D,'sim. matches 2019_2020'!$E26)</f>
        <v>178</v>
      </c>
      <c r="S26" s="48">
        <f>COUNTIF($E$2:E25,$E25)</f>
        <v>2</v>
      </c>
      <c r="T26" s="48">
        <f>SUMIF('1. Data'!D:D,'sim. matches 2019_2020'!E26,'1. Data'!F:F)</f>
        <v>322</v>
      </c>
      <c r="U26" s="48">
        <f>SUMIF($E$2:E25,$E26,$G$2:G25)</f>
        <v>2</v>
      </c>
      <c r="V26" s="48">
        <f t="shared" si="11"/>
        <v>1.8</v>
      </c>
      <c r="W26" s="48">
        <f>SUMIF('1. Data'!D:D,'sim. matches 2019_2020'!$E26,'1. Data'!E:E)</f>
        <v>232</v>
      </c>
      <c r="X26" s="48">
        <f>SUMIF($E$2:E25,E26,$F$2:F25)</f>
        <v>0</v>
      </c>
      <c r="Y26" s="48">
        <f t="shared" si="12"/>
        <v>0.78591360506915264</v>
      </c>
      <c r="Z26" s="92">
        <f>AVERAGE('1. Data'!E:E,'sim. matches 2019_2020'!$F$2:F25)</f>
        <v>1.639988009592326</v>
      </c>
      <c r="AA26" s="92">
        <f>AVERAGE('1. Data'!F:F,'sim. matches 2019_2020'!$G$2:G25)</f>
        <v>1.2721822541966428</v>
      </c>
      <c r="AB26" s="48">
        <f t="shared" si="13"/>
        <v>0</v>
      </c>
      <c r="AC26" s="48">
        <f t="shared" si="14"/>
        <v>0</v>
      </c>
      <c r="AD26" s="48">
        <f t="shared" si="8"/>
        <v>1</v>
      </c>
      <c r="AE26" s="48">
        <f t="shared" si="8"/>
        <v>0</v>
      </c>
      <c r="AF26" s="48">
        <f t="shared" si="8"/>
        <v>0</v>
      </c>
      <c r="AG26" s="48">
        <f t="shared" si="8"/>
        <v>0</v>
      </c>
      <c r="AH26" s="48">
        <f t="shared" si="8"/>
        <v>0</v>
      </c>
      <c r="AI26" s="48">
        <f t="shared" si="8"/>
        <v>0</v>
      </c>
      <c r="AJ26" s="48">
        <f t="shared" si="8"/>
        <v>0</v>
      </c>
      <c r="AK26" s="48">
        <f t="shared" si="8"/>
        <v>0</v>
      </c>
      <c r="AL26" s="48">
        <f t="shared" si="8"/>
        <v>0</v>
      </c>
      <c r="AM26" s="48">
        <f t="shared" si="8"/>
        <v>0</v>
      </c>
      <c r="AN26" s="48">
        <f t="shared" si="8"/>
        <v>0</v>
      </c>
      <c r="AO26" s="48">
        <f t="shared" si="9"/>
        <v>1</v>
      </c>
      <c r="AP26" s="48">
        <f t="shared" si="9"/>
        <v>0</v>
      </c>
      <c r="AQ26" s="48">
        <f t="shared" si="9"/>
        <v>0</v>
      </c>
      <c r="AR26" s="48">
        <f t="shared" si="9"/>
        <v>0</v>
      </c>
      <c r="AS26" s="48">
        <f t="shared" si="9"/>
        <v>0</v>
      </c>
      <c r="AT26" s="48">
        <f t="shared" si="9"/>
        <v>0</v>
      </c>
      <c r="AU26" s="48">
        <f t="shared" si="9"/>
        <v>0</v>
      </c>
      <c r="AV26" s="48">
        <f t="shared" si="9"/>
        <v>0</v>
      </c>
      <c r="AW26" s="48">
        <f t="shared" si="9"/>
        <v>0</v>
      </c>
      <c r="AX26" s="48">
        <f t="shared" si="9"/>
        <v>0</v>
      </c>
      <c r="AY26" s="48">
        <f t="shared" si="9"/>
        <v>0</v>
      </c>
    </row>
    <row r="27" spans="1:51">
      <c r="A27" s="48">
        <v>26</v>
      </c>
      <c r="B27" s="48">
        <f t="shared" si="10"/>
        <v>284</v>
      </c>
      <c r="C27" s="87">
        <v>43709</v>
      </c>
      <c r="D27" s="48" t="s">
        <v>19</v>
      </c>
      <c r="E27" s="48" t="s">
        <v>28</v>
      </c>
      <c r="F27" s="48">
        <f t="shared" si="3"/>
        <v>1</v>
      </c>
      <c r="G27" s="48">
        <f t="shared" si="0"/>
        <v>1</v>
      </c>
      <c r="H27" s="48">
        <f t="shared" si="4"/>
        <v>1</v>
      </c>
      <c r="I27" s="48">
        <f t="shared" si="5"/>
        <v>1</v>
      </c>
      <c r="J27" s="48">
        <f>COUNTIF('1. Data'!C:C,'sim. matches 2019_2020'!$D27)</f>
        <v>181</v>
      </c>
      <c r="K27" s="48">
        <f>COUNTIF($D$2:D26,$D26)</f>
        <v>2</v>
      </c>
      <c r="L27" s="48">
        <f>SUMIF('1. Data'!C:C,'sim. matches 2019_2020'!D27,'1. Data'!E:E)</f>
        <v>307</v>
      </c>
      <c r="M27" s="48">
        <f>SUMIF($D$2:D26,$D27,$F$2:F26)</f>
        <v>1</v>
      </c>
      <c r="N27" s="48">
        <f t="shared" si="6"/>
        <v>1.0265713004385768</v>
      </c>
      <c r="O27" s="48">
        <f>SUMIF('1. Data'!C:C,'sim. matches 2019_2020'!$D27,'1. Data'!F:F)</f>
        <v>263</v>
      </c>
      <c r="P27" s="48">
        <f>SUMIF($D$2:D26,$D27,$G$2:G26)</f>
        <v>1</v>
      </c>
      <c r="Q27" s="48">
        <f t="shared" si="7"/>
        <v>1.134314982772207</v>
      </c>
      <c r="R27" s="48">
        <f>COUNTIF('1. Data'!D:D,'sim. matches 2019_2020'!$E27)</f>
        <v>136</v>
      </c>
      <c r="S27" s="48">
        <f>COUNTIF($E$2:E26,$E26)</f>
        <v>2</v>
      </c>
      <c r="T27" s="48">
        <f>SUMIF('1. Data'!D:D,'sim. matches 2019_2020'!E27,'1. Data'!F:F)</f>
        <v>138</v>
      </c>
      <c r="U27" s="48">
        <f>SUMIF($E$2:E26,$E27,$G$2:G26)</f>
        <v>0</v>
      </c>
      <c r="V27" s="48">
        <f t="shared" si="11"/>
        <v>1</v>
      </c>
      <c r="W27" s="48">
        <f>SUMIF('1. Data'!D:D,'sim. matches 2019_2020'!$E27,'1. Data'!E:E)</f>
        <v>217</v>
      </c>
      <c r="X27" s="48">
        <f>SUMIF($E$2:E26,E27,$F$2:F26)</f>
        <v>2</v>
      </c>
      <c r="Y27" s="48">
        <f t="shared" si="12"/>
        <v>0.96795355749286749</v>
      </c>
      <c r="Z27" s="92">
        <f>AVERAGE('1. Data'!E:E,'sim. matches 2019_2020'!$F$2:F26)</f>
        <v>1.6394965537908301</v>
      </c>
      <c r="AA27" s="92">
        <f>AVERAGE('1. Data'!F:F,'sim. matches 2019_2020'!$G$2:G26)</f>
        <v>1.2718010188792328</v>
      </c>
      <c r="AB27" s="48">
        <f t="shared" si="13"/>
        <v>1.6291240202612196</v>
      </c>
      <c r="AC27" s="48">
        <f t="shared" si="14"/>
        <v>1.4426229508196722</v>
      </c>
      <c r="AD27" s="48">
        <f t="shared" si="8"/>
        <v>0.19610127965837598</v>
      </c>
      <c r="AE27" s="48">
        <f t="shared" si="8"/>
        <v>0.31947330509542315</v>
      </c>
      <c r="AF27" s="48">
        <f t="shared" si="8"/>
        <v>0.26023081758159755</v>
      </c>
      <c r="AG27" s="48">
        <f t="shared" si="8"/>
        <v>0.14131609191146538</v>
      </c>
      <c r="AH27" s="48">
        <f t="shared" si="8"/>
        <v>5.7555359945602673E-2</v>
      </c>
      <c r="AI27" s="48">
        <f t="shared" si="8"/>
        <v>1.8752963876432351E-2</v>
      </c>
      <c r="AJ27" s="48">
        <f t="shared" si="8"/>
        <v>5.0918173170311481E-3</v>
      </c>
      <c r="AK27" s="48">
        <f t="shared" si="8"/>
        <v>1.1850288425653557E-3</v>
      </c>
      <c r="AL27" s="48">
        <f t="shared" si="8"/>
        <v>2.4131986901569655E-4</v>
      </c>
      <c r="AM27" s="48">
        <f t="shared" si="8"/>
        <v>4.3682221686640229E-5</v>
      </c>
      <c r="AN27" s="48">
        <f t="shared" si="8"/>
        <v>7.1163756608081249E-6</v>
      </c>
      <c r="AO27" s="48">
        <f t="shared" si="9"/>
        <v>0.23630712312737626</v>
      </c>
      <c r="AP27" s="48">
        <f t="shared" si="9"/>
        <v>0.34090207926572313</v>
      </c>
      <c r="AQ27" s="48">
        <f t="shared" si="9"/>
        <v>0.24589658176543966</v>
      </c>
      <c r="AR27" s="48">
        <f t="shared" si="9"/>
        <v>0.11824535079430976</v>
      </c>
      <c r="AS27" s="48">
        <f t="shared" si="9"/>
        <v>4.2645864220898638E-2</v>
      </c>
      <c r="AT27" s="48">
        <f t="shared" si="9"/>
        <v>1.2304380496521564E-2</v>
      </c>
      <c r="AU27" s="48">
        <f t="shared" si="9"/>
        <v>2.9584302833166581E-3</v>
      </c>
      <c r="AV27" s="48">
        <f t="shared" si="9"/>
        <v>6.0969991787322307E-4</v>
      </c>
      <c r="AW27" s="48">
        <f t="shared" si="9"/>
        <v>1.0994588682959762E-4</v>
      </c>
      <c r="AX27" s="48">
        <f t="shared" si="9"/>
        <v>1.7623384409844404E-5</v>
      </c>
      <c r="AY27" s="48">
        <f t="shared" si="9"/>
        <v>2.5423898820759174E-6</v>
      </c>
    </row>
    <row r="28" spans="1:51">
      <c r="A28" s="48">
        <v>27</v>
      </c>
      <c r="B28" s="48">
        <f t="shared" si="10"/>
        <v>283</v>
      </c>
      <c r="C28" s="87">
        <v>43709</v>
      </c>
      <c r="D28" s="48" t="s">
        <v>20</v>
      </c>
      <c r="E28" s="48" t="s">
        <v>29</v>
      </c>
      <c r="F28" s="48">
        <f t="shared" si="3"/>
        <v>1</v>
      </c>
      <c r="G28" s="48">
        <f t="shared" si="0"/>
        <v>1</v>
      </c>
      <c r="H28" s="48">
        <f t="shared" si="4"/>
        <v>1</v>
      </c>
      <c r="I28" s="48">
        <f t="shared" si="5"/>
        <v>1</v>
      </c>
      <c r="J28" s="48">
        <f>COUNTIF('1. Data'!C:C,'sim. matches 2019_2020'!$D28)</f>
        <v>168</v>
      </c>
      <c r="K28" s="48">
        <f>COUNTIF($D$2:D27,$D27)</f>
        <v>2</v>
      </c>
      <c r="L28" s="48">
        <f>SUMIF('1. Data'!C:C,'sim. matches 2019_2020'!D28,'1. Data'!E:E)</f>
        <v>258</v>
      </c>
      <c r="M28" s="48">
        <f>SUMIF($D$2:D27,$D28,$F$2:F27)</f>
        <v>1</v>
      </c>
      <c r="N28" s="48">
        <f t="shared" si="6"/>
        <v>0.92937521499828002</v>
      </c>
      <c r="O28" s="48">
        <f>SUMIF('1. Data'!C:C,'sim. matches 2019_2020'!$D28,'1. Data'!F:F)</f>
        <v>234</v>
      </c>
      <c r="P28" s="48">
        <f>SUMIF($D$2:D27,$D28,$G$2:G27)</f>
        <v>2</v>
      </c>
      <c r="Q28" s="48">
        <f t="shared" si="7"/>
        <v>1.0916205916995774</v>
      </c>
      <c r="R28" s="48">
        <f>COUNTIF('1. Data'!D:D,'sim. matches 2019_2020'!$E28)</f>
        <v>34</v>
      </c>
      <c r="S28" s="48">
        <f>COUNTIF($E$2:E27,$E27)</f>
        <v>2</v>
      </c>
      <c r="T28" s="48">
        <f>SUMIF('1. Data'!D:D,'sim. matches 2019_2020'!E28,'1. Data'!F:F)</f>
        <v>37</v>
      </c>
      <c r="U28" s="48">
        <f>SUMIF($E$2:E27,$E28,$G$2:G27)</f>
        <v>1</v>
      </c>
      <c r="V28" s="48">
        <f t="shared" si="11"/>
        <v>1.0555555555555556</v>
      </c>
      <c r="W28" s="48">
        <f>SUMIF('1. Data'!D:D,'sim. matches 2019_2020'!$E28,'1. Data'!E:E)</f>
        <v>66</v>
      </c>
      <c r="X28" s="48">
        <f>SUMIF($E$2:E27,E28,$F$2:F27)</f>
        <v>1</v>
      </c>
      <c r="Y28" s="48">
        <f t="shared" si="12"/>
        <v>1.1353049870045484</v>
      </c>
      <c r="Z28" s="92">
        <f>AVERAGE('1. Data'!E:E,'sim. matches 2019_2020'!$F$2:F27)</f>
        <v>1.6393049730377471</v>
      </c>
      <c r="AA28" s="92">
        <f>AVERAGE('1. Data'!F:F,'sim. matches 2019_2020'!$G$2:G27)</f>
        <v>1.2717195925704015</v>
      </c>
      <c r="AB28" s="48">
        <f t="shared" si="13"/>
        <v>1.7296705390245766</v>
      </c>
      <c r="AC28" s="48">
        <f t="shared" si="14"/>
        <v>1.4653594771241831</v>
      </c>
      <c r="AD28" s="48">
        <f t="shared" si="8"/>
        <v>0.17734282788719744</v>
      </c>
      <c r="AE28" s="48">
        <f t="shared" si="8"/>
        <v>0.30674466470379153</v>
      </c>
      <c r="AF28" s="48">
        <f t="shared" si="8"/>
        <v>0.26528360477056007</v>
      </c>
      <c r="AG28" s="48">
        <f t="shared" si="8"/>
        <v>0.1529510785526258</v>
      </c>
      <c r="AH28" s="48">
        <f t="shared" si="8"/>
        <v>6.6138743621127663E-2</v>
      </c>
      <c r="AI28" s="48">
        <f t="shared" si="8"/>
        <v>2.2879647265912836E-2</v>
      </c>
      <c r="AJ28" s="48">
        <f t="shared" si="8"/>
        <v>6.5957086365205997E-3</v>
      </c>
      <c r="AK28" s="48">
        <f t="shared" si="8"/>
        <v>1.6297718446542364E-3</v>
      </c>
      <c r="AL28" s="48">
        <f t="shared" si="8"/>
        <v>3.5237104312877104E-4</v>
      </c>
      <c r="AM28" s="48">
        <f t="shared" si="8"/>
        <v>6.7720645789465911E-5</v>
      </c>
      <c r="AN28" s="48">
        <f t="shared" si="8"/>
        <v>1.1713440590575809E-5</v>
      </c>
      <c r="AO28" s="48">
        <f t="shared" si="9"/>
        <v>0.23099493915409144</v>
      </c>
      <c r="AP28" s="48">
        <f t="shared" si="9"/>
        <v>0.33849062325717194</v>
      </c>
      <c r="AQ28" s="48">
        <f t="shared" si="9"/>
        <v>0.24800522135378422</v>
      </c>
      <c r="AR28" s="48">
        <f t="shared" si="9"/>
        <v>0.12113893382901617</v>
      </c>
      <c r="AS28" s="48">
        <f t="shared" si="9"/>
        <v>4.4378021183767054E-2</v>
      </c>
      <c r="AT28" s="48">
        <f t="shared" si="9"/>
        <v>1.3005950783530148E-2</v>
      </c>
      <c r="AU28" s="48">
        <f t="shared" si="9"/>
        <v>3.1763988732761003E-3</v>
      </c>
      <c r="AV28" s="48">
        <f t="shared" si="9"/>
        <v>6.6493802744024551E-4</v>
      </c>
      <c r="AW28" s="48">
        <f t="shared" si="9"/>
        <v>1.2179665502622785E-4</v>
      </c>
      <c r="AX28" s="48">
        <f t="shared" si="9"/>
        <v>1.9830653636078627E-5</v>
      </c>
      <c r="AY28" s="48">
        <f t="shared" si="9"/>
        <v>2.9059036243194962E-6</v>
      </c>
    </row>
    <row r="29" spans="1:51">
      <c r="A29" s="48">
        <v>28</v>
      </c>
      <c r="B29" s="48">
        <f t="shared" si="10"/>
        <v>282</v>
      </c>
      <c r="C29" s="87">
        <v>43721</v>
      </c>
      <c r="D29" s="48" t="s">
        <v>29</v>
      </c>
      <c r="E29" s="48" t="s">
        <v>10</v>
      </c>
      <c r="F29" s="48">
        <f t="shared" si="3"/>
        <v>1</v>
      </c>
      <c r="G29" s="48">
        <f t="shared" si="0"/>
        <v>2</v>
      </c>
      <c r="H29" s="48">
        <f t="shared" si="4"/>
        <v>0</v>
      </c>
      <c r="I29" s="48">
        <f t="shared" si="5"/>
        <v>3</v>
      </c>
      <c r="J29" s="48">
        <f>COUNTIF('1. Data'!C:C,'sim. matches 2019_2020'!$D29)</f>
        <v>34</v>
      </c>
      <c r="K29" s="48">
        <f>COUNTIF($D$2:D28,$D28)</f>
        <v>2</v>
      </c>
      <c r="L29" s="48">
        <f>SUMIF('1. Data'!C:C,'sim. matches 2019_2020'!D29,'1. Data'!E:E)</f>
        <v>51</v>
      </c>
      <c r="M29" s="48">
        <f>SUMIF($D$2:D28,$D29,$F$2:F28)</f>
        <v>1</v>
      </c>
      <c r="N29" s="48">
        <f t="shared" si="6"/>
        <v>0.88123515439429922</v>
      </c>
      <c r="O29" s="48">
        <f>SUMIF('1. Data'!C:C,'sim. matches 2019_2020'!$D29,'1. Data'!F:F)</f>
        <v>56</v>
      </c>
      <c r="P29" s="48">
        <f>SUMIF($D$2:D28,$D29,$G$2:G28)</f>
        <v>2</v>
      </c>
      <c r="Q29" s="48">
        <f t="shared" si="7"/>
        <v>1.2669571361281207</v>
      </c>
      <c r="R29" s="48">
        <f>COUNTIF('1. Data'!D:D,'sim. matches 2019_2020'!$E29)</f>
        <v>184</v>
      </c>
      <c r="S29" s="48">
        <f>COUNTIF($E$2:E28,$E28)</f>
        <v>2</v>
      </c>
      <c r="T29" s="48">
        <f>SUMIF('1. Data'!D:D,'sim. matches 2019_2020'!E29,'1. Data'!F:F)</f>
        <v>244</v>
      </c>
      <c r="U29" s="48">
        <f>SUMIF($E$2:E28,$E29,$G$2:G28)</f>
        <v>1</v>
      </c>
      <c r="V29" s="48">
        <f t="shared" si="11"/>
        <v>1.3172043010752688</v>
      </c>
      <c r="W29" s="48">
        <f>SUMIF('1. Data'!D:D,'sim. matches 2019_2020'!$E29,'1. Data'!E:E)</f>
        <v>282</v>
      </c>
      <c r="X29" s="48">
        <f>SUMIF($E$2:E28,E29,$F$2:F28)</f>
        <v>1</v>
      </c>
      <c r="Y29" s="48">
        <f t="shared" si="12"/>
        <v>0.9282489405468487</v>
      </c>
      <c r="Z29" s="92">
        <f>AVERAGE('1. Data'!E:E,'sim. matches 2019_2020'!$F$2:F28)</f>
        <v>1.6391135070380354</v>
      </c>
      <c r="AA29" s="92">
        <f>AVERAGE('1. Data'!F:F,'sim. matches 2019_2020'!$G$2:G28)</f>
        <v>1.2716382150344414</v>
      </c>
      <c r="AB29" s="48">
        <f t="shared" si="13"/>
        <v>1.3408040252343369</v>
      </c>
      <c r="AC29" s="48">
        <f t="shared" si="14"/>
        <v>2.1221624850657106</v>
      </c>
      <c r="AD29" s="48">
        <f t="shared" si="8"/>
        <v>0.26163522266853434</v>
      </c>
      <c r="AE29" s="48">
        <f t="shared" si="8"/>
        <v>0.3508015596970529</v>
      </c>
      <c r="AF29" s="48">
        <f t="shared" si="8"/>
        <v>0.23517807165014612</v>
      </c>
      <c r="AG29" s="48">
        <f t="shared" si="8"/>
        <v>0.10510923503845505</v>
      </c>
      <c r="AH29" s="48">
        <f t="shared" si="8"/>
        <v>3.5232721357215634E-2</v>
      </c>
      <c r="AI29" s="48">
        <f t="shared" si="8"/>
        <v>9.4480349231428999E-3</v>
      </c>
      <c r="AJ29" s="48">
        <f t="shared" si="8"/>
        <v>2.1113272092507661E-3</v>
      </c>
      <c r="AK29" s="48">
        <f t="shared" si="8"/>
        <v>4.0441086010717202E-4</v>
      </c>
      <c r="AL29" s="48">
        <f t="shared" si="8"/>
        <v>6.7779463635022047E-5</v>
      </c>
      <c r="AM29" s="48">
        <f t="shared" si="8"/>
        <v>1.0097664185562448E-5</v>
      </c>
      <c r="AN29" s="48">
        <f t="shared" si="8"/>
        <v>1.3538988785466719E-6</v>
      </c>
      <c r="AO29" s="48">
        <f t="shared" si="9"/>
        <v>0.11977234235964586</v>
      </c>
      <c r="AP29" s="48">
        <f t="shared" si="9"/>
        <v>0.25417637170408713</v>
      </c>
      <c r="AQ29" s="48">
        <f t="shared" si="9"/>
        <v>0.2697017803102657</v>
      </c>
      <c r="AR29" s="48">
        <f t="shared" si="9"/>
        <v>0.19078366677662659</v>
      </c>
      <c r="AS29" s="48">
        <f t="shared" si="9"/>
        <v>0.10121848509915855</v>
      </c>
      <c r="AT29" s="48">
        <f t="shared" si="9"/>
        <v>4.2960414374523394E-2</v>
      </c>
      <c r="AU29" s="48">
        <f t="shared" si="9"/>
        <v>1.5194829954748541E-2</v>
      </c>
      <c r="AV29" s="48">
        <f t="shared" si="9"/>
        <v>4.6065568709885794E-3</v>
      </c>
      <c r="AW29" s="48">
        <f t="shared" si="9"/>
        <v>1.2219827721167056E-3</v>
      </c>
      <c r="AX29" s="48">
        <f t="shared" si="9"/>
        <v>2.8813844404251945E-4</v>
      </c>
      <c r="AY29" s="48">
        <f t="shared" si="9"/>
        <v>6.1147659645223972E-5</v>
      </c>
    </row>
    <row r="30" spans="1:51">
      <c r="A30" s="48">
        <v>29</v>
      </c>
      <c r="B30" s="48">
        <f t="shared" si="10"/>
        <v>281</v>
      </c>
      <c r="C30" s="87">
        <v>43722</v>
      </c>
      <c r="D30" s="48" t="s">
        <v>13</v>
      </c>
      <c r="E30" s="48" t="s">
        <v>12</v>
      </c>
      <c r="F30" s="48">
        <f t="shared" si="3"/>
        <v>1</v>
      </c>
      <c r="G30" s="48">
        <f t="shared" si="0"/>
        <v>1</v>
      </c>
      <c r="H30" s="48">
        <f t="shared" si="4"/>
        <v>1</v>
      </c>
      <c r="I30" s="48">
        <f t="shared" si="5"/>
        <v>1</v>
      </c>
      <c r="J30" s="48">
        <f>COUNTIF('1. Data'!C:C,'sim. matches 2019_2020'!$D30)</f>
        <v>176</v>
      </c>
      <c r="K30" s="48">
        <f>COUNTIF($D$2:D29,$D29)</f>
        <v>2</v>
      </c>
      <c r="L30" s="48">
        <f>SUMIF('1. Data'!C:C,'sim. matches 2019_2020'!D30,'1. Data'!E:E)</f>
        <v>403</v>
      </c>
      <c r="M30" s="48">
        <f>SUMIF($D$2:D29,$D30,$F$2:F29)</f>
        <v>2</v>
      </c>
      <c r="N30" s="48">
        <f t="shared" si="6"/>
        <v>1.388278809325391</v>
      </c>
      <c r="O30" s="48">
        <f>SUMIF('1. Data'!C:C,'sim. matches 2019_2020'!$D30,'1. Data'!F:F)</f>
        <v>163</v>
      </c>
      <c r="P30" s="48">
        <f>SUMIF($D$2:D29,$D30,$G$2:G29)</f>
        <v>0</v>
      </c>
      <c r="Q30" s="48">
        <f t="shared" si="7"/>
        <v>0.71999513320214137</v>
      </c>
      <c r="R30" s="48">
        <f>COUNTIF('1. Data'!D:D,'sim. matches 2019_2020'!$E30)</f>
        <v>184</v>
      </c>
      <c r="S30" s="48">
        <f>COUNTIF($E$2:E29,$E29)</f>
        <v>2</v>
      </c>
      <c r="T30" s="48">
        <f>SUMIF('1. Data'!D:D,'sim. matches 2019_2020'!E30,'1. Data'!F:F)</f>
        <v>300</v>
      </c>
      <c r="U30" s="48">
        <f>SUMIF($E$2:E29,$E30,$G$2:G29)</f>
        <v>2</v>
      </c>
      <c r="V30" s="48">
        <f t="shared" si="11"/>
        <v>1.6236559139784945</v>
      </c>
      <c r="W30" s="48">
        <f>SUMIF('1. Data'!D:D,'sim. matches 2019_2020'!$E30,'1. Data'!E:E)</f>
        <v>245</v>
      </c>
      <c r="X30" s="48">
        <f>SUMIF($E$2:E29,E30,$F$2:F29)</f>
        <v>1</v>
      </c>
      <c r="Y30" s="48">
        <f t="shared" si="12"/>
        <v>0.80698197932749538</v>
      </c>
      <c r="Z30" s="92">
        <f>AVERAGE('1. Data'!E:E,'sim. matches 2019_2020'!$F$2:F29)</f>
        <v>1.6389221556886227</v>
      </c>
      <c r="AA30" s="92">
        <f>AVERAGE('1. Data'!F:F,'sim. matches 2019_2020'!$G$2:G29)</f>
        <v>1.2718562874251498</v>
      </c>
      <c r="AB30" s="48">
        <f t="shared" si="13"/>
        <v>1.8361106833013234</v>
      </c>
      <c r="AC30" s="48">
        <f t="shared" si="14"/>
        <v>1.486830977407273</v>
      </c>
      <c r="AD30" s="48">
        <f t="shared" si="8"/>
        <v>0.15943632013159545</v>
      </c>
      <c r="AE30" s="48">
        <f t="shared" si="8"/>
        <v>0.29274273069987222</v>
      </c>
      <c r="AF30" s="48">
        <f t="shared" si="8"/>
        <v>0.26875402764841894</v>
      </c>
      <c r="AG30" s="48">
        <f t="shared" si="8"/>
        <v>0.16448738044850705</v>
      </c>
      <c r="AH30" s="48">
        <f t="shared" si="8"/>
        <v>7.5504259127438231E-2</v>
      </c>
      <c r="AI30" s="48">
        <f t="shared" si="8"/>
        <v>2.7726835363728171E-2</v>
      </c>
      <c r="AJ30" s="48">
        <f t="shared" si="8"/>
        <v>8.4849231042463669E-3</v>
      </c>
      <c r="AK30" s="48">
        <f t="shared" si="8"/>
        <v>2.2256082798138548E-3</v>
      </c>
      <c r="AL30" s="48">
        <f t="shared" si="8"/>
        <v>5.1080789242626218E-4</v>
      </c>
      <c r="AM30" s="48">
        <f t="shared" si="8"/>
        <v>1.0421109204427718E-4</v>
      </c>
      <c r="AN30" s="48">
        <f t="shared" si="8"/>
        <v>1.9134309942099479E-5</v>
      </c>
      <c r="AO30" s="48">
        <f t="shared" si="9"/>
        <v>0.22608799944846522</v>
      </c>
      <c r="AP30" s="48">
        <f t="shared" si="9"/>
        <v>0.33615464120001654</v>
      </c>
      <c r="AQ30" s="48">
        <f t="shared" si="9"/>
        <v>0.2499025668677059</v>
      </c>
      <c r="AR30" s="48">
        <f t="shared" si="9"/>
        <v>0.12385429258416586</v>
      </c>
      <c r="AS30" s="48">
        <f t="shared" si="9"/>
        <v>4.603759972475046E-2</v>
      </c>
      <c r="AT30" s="48">
        <f t="shared" si="9"/>
        <v>1.3690025879247086E-2</v>
      </c>
      <c r="AU30" s="48">
        <f t="shared" si="9"/>
        <v>3.3924590931286376E-3</v>
      </c>
      <c r="AV30" s="48">
        <f t="shared" si="9"/>
        <v>7.2057332417866304E-4</v>
      </c>
      <c r="AW30" s="48">
        <f t="shared" si="9"/>
        <v>1.3392134248527124E-4</v>
      </c>
      <c r="AX30" s="48">
        <f t="shared" si="9"/>
        <v>2.2124266727007767E-5</v>
      </c>
      <c r="AY30" s="48">
        <f t="shared" si="9"/>
        <v>3.2895045122136216E-6</v>
      </c>
    </row>
    <row r="31" spans="1:51">
      <c r="A31" s="48">
        <v>30</v>
      </c>
      <c r="B31" s="48">
        <f t="shared" si="10"/>
        <v>280</v>
      </c>
      <c r="C31" s="87">
        <v>43722</v>
      </c>
      <c r="D31" s="48" t="s">
        <v>25</v>
      </c>
      <c r="E31" s="48" t="s">
        <v>21</v>
      </c>
      <c r="F31" s="48">
        <f t="shared" si="3"/>
        <v>1</v>
      </c>
      <c r="G31" s="48">
        <f t="shared" si="0"/>
        <v>1</v>
      </c>
      <c r="H31" s="48">
        <f t="shared" si="4"/>
        <v>1</v>
      </c>
      <c r="I31" s="48">
        <f t="shared" si="5"/>
        <v>1</v>
      </c>
      <c r="J31" s="48">
        <f>COUNTIF('1. Data'!C:C,'sim. matches 2019_2020'!$D31)</f>
        <v>170</v>
      </c>
      <c r="K31" s="48">
        <f>COUNTIF($D$2:D30,$D30)</f>
        <v>2</v>
      </c>
      <c r="L31" s="48">
        <f>SUMIF('1. Data'!C:C,'sim. matches 2019_2020'!D31,'1. Data'!E:E)</f>
        <v>254</v>
      </c>
      <c r="M31" s="48">
        <f>SUMIF($D$2:D30,$D31,$F$2:F30)</f>
        <v>1</v>
      </c>
      <c r="N31" s="48">
        <f t="shared" si="6"/>
        <v>0.90469894870978018</v>
      </c>
      <c r="O31" s="48">
        <f>SUMIF('1. Data'!C:C,'sim. matches 2019_2020'!$D31,'1. Data'!F:F)</f>
        <v>198</v>
      </c>
      <c r="P31" s="48">
        <f>SUMIF($D$2:D30,$D31,$G$2:G30)</f>
        <v>1</v>
      </c>
      <c r="Q31" s="48">
        <f t="shared" si="7"/>
        <v>0.90973389087446033</v>
      </c>
      <c r="R31" s="48">
        <f>COUNTIF('1. Data'!D:D,'sim. matches 2019_2020'!$E31)</f>
        <v>149</v>
      </c>
      <c r="S31" s="48">
        <f>COUNTIF($E$2:E30,$E30)</f>
        <v>2</v>
      </c>
      <c r="T31" s="48">
        <f>SUMIF('1. Data'!D:D,'sim. matches 2019_2020'!E31,'1. Data'!F:F)</f>
        <v>176</v>
      </c>
      <c r="U31" s="48">
        <f>SUMIF($E$2:E30,$E31,$G$2:G30)</f>
        <v>1</v>
      </c>
      <c r="V31" s="48">
        <f t="shared" si="11"/>
        <v>1.1721854304635762</v>
      </c>
      <c r="W31" s="48">
        <f>SUMIF('1. Data'!D:D,'sim. matches 2019_2020'!$E31,'1. Data'!E:E)</f>
        <v>246</v>
      </c>
      <c r="X31" s="48">
        <f>SUMIF($E$2:E30,E31,$F$2:F30)</f>
        <v>3</v>
      </c>
      <c r="Y31" s="48">
        <f t="shared" si="12"/>
        <v>1.0062705252653543</v>
      </c>
      <c r="Z31" s="92">
        <f>AVERAGE('1. Data'!E:E,'sim. matches 2019_2020'!$F$2:F30)</f>
        <v>1.6387309188865609</v>
      </c>
      <c r="AA31" s="92">
        <f>AVERAGE('1. Data'!F:F,'sim. matches 2019_2020'!$G$2:G30)</f>
        <v>1.2717749176893145</v>
      </c>
      <c r="AB31" s="48">
        <f t="shared" si="13"/>
        <v>1.4918545578061939</v>
      </c>
      <c r="AC31" s="48">
        <f t="shared" si="14"/>
        <v>1.3561912829200677</v>
      </c>
      <c r="AD31" s="48">
        <f t="shared" si="8"/>
        <v>0.22495507625395186</v>
      </c>
      <c r="AE31" s="48">
        <f t="shared" si="8"/>
        <v>0.33560025581109798</v>
      </c>
      <c r="AF31" s="48">
        <f t="shared" si="8"/>
        <v>0.2503333856163556</v>
      </c>
      <c r="AG31" s="48">
        <f t="shared" si="8"/>
        <v>0.1244870007676052</v>
      </c>
      <c r="AH31" s="48">
        <f t="shared" si="8"/>
        <v>4.6429124870693728E-2</v>
      </c>
      <c r="AI31" s="48">
        <f t="shared" si="8"/>
        <v>1.3853100310659474E-2</v>
      </c>
      <c r="AJ31" s="48">
        <f t="shared" si="8"/>
        <v>3.4444684730339536E-3</v>
      </c>
      <c r="AK31" s="48">
        <f t="shared" si="8"/>
        <v>7.3409228438792195E-4</v>
      </c>
      <c r="AL31" s="48">
        <f t="shared" si="8"/>
        <v>1.368948650393101E-4</v>
      </c>
      <c r="AM31" s="48">
        <f t="shared" si="8"/>
        <v>2.2691914261017608E-5</v>
      </c>
      <c r="AN31" s="48">
        <f t="shared" si="8"/>
        <v>3.385303571564649E-6</v>
      </c>
      <c r="AO31" s="48">
        <f t="shared" si="9"/>
        <v>0.25764018920660331</v>
      </c>
      <c r="AP31" s="48">
        <f t="shared" si="9"/>
        <v>0.34940937873187233</v>
      </c>
      <c r="AQ31" s="48">
        <f t="shared" si="9"/>
        <v>0.23693297680334094</v>
      </c>
      <c r="AR31" s="48">
        <f t="shared" si="9"/>
        <v>0.10710881259233117</v>
      </c>
      <c r="AS31" s="48">
        <f t="shared" si="9"/>
        <v>3.6315009490409687E-2</v>
      </c>
      <c r="AT31" s="48">
        <f t="shared" si="9"/>
        <v>9.8500198620106259E-3</v>
      </c>
      <c r="AU31" s="48">
        <f t="shared" si="9"/>
        <v>2.2264185122413873E-3</v>
      </c>
      <c r="AV31" s="48">
        <f t="shared" si="9"/>
        <v>4.3134991120480592E-4</v>
      </c>
      <c r="AW31" s="48">
        <f t="shared" si="9"/>
        <v>7.3124123683037783E-5</v>
      </c>
      <c r="AX31" s="48">
        <f t="shared" si="9"/>
        <v>1.1018922123344974E-5</v>
      </c>
      <c r="AY31" s="48">
        <f t="shared" si="9"/>
        <v>1.494376613085551E-6</v>
      </c>
    </row>
    <row r="32" spans="1:51">
      <c r="A32" s="48">
        <v>31</v>
      </c>
      <c r="B32" s="48">
        <f t="shared" si="10"/>
        <v>279</v>
      </c>
      <c r="C32" s="87">
        <v>43722</v>
      </c>
      <c r="D32" s="48" t="s">
        <v>28</v>
      </c>
      <c r="E32" s="48" t="s">
        <v>20</v>
      </c>
      <c r="F32" s="48">
        <f t="shared" si="3"/>
        <v>1</v>
      </c>
      <c r="G32" s="48">
        <f t="shared" si="0"/>
        <v>1</v>
      </c>
      <c r="H32" s="48">
        <f t="shared" si="4"/>
        <v>1</v>
      </c>
      <c r="I32" s="48">
        <f t="shared" si="5"/>
        <v>1</v>
      </c>
      <c r="J32" s="48">
        <f>COUNTIF('1. Data'!C:C,'sim. matches 2019_2020'!$D32)</f>
        <v>136</v>
      </c>
      <c r="K32" s="48">
        <f>COUNTIF($D$2:D31,$D31)</f>
        <v>2</v>
      </c>
      <c r="L32" s="48">
        <f>SUMIF('1. Data'!C:C,'sim. matches 2019_2020'!D32,'1. Data'!E:E)</f>
        <v>192</v>
      </c>
      <c r="M32" s="48">
        <f>SUMIF($D$2:D31,$D32,$F$2:F31)</f>
        <v>0</v>
      </c>
      <c r="N32" s="48">
        <f t="shared" si="6"/>
        <v>0.84911233207355419</v>
      </c>
      <c r="O32" s="48">
        <f>SUMIF('1. Data'!C:C,'sim. matches 2019_2020'!$D32,'1. Data'!F:F)</f>
        <v>193</v>
      </c>
      <c r="P32" s="48">
        <f>SUMIF($D$2:D31,$D32,$G$2:G31)</f>
        <v>0</v>
      </c>
      <c r="Q32" s="48">
        <f t="shared" si="7"/>
        <v>1.0997544757033249</v>
      </c>
      <c r="R32" s="48">
        <f>COUNTIF('1. Data'!D:D,'sim. matches 2019_2020'!$E32)</f>
        <v>166</v>
      </c>
      <c r="S32" s="48">
        <f>COUNTIF($E$2:E31,$E31)</f>
        <v>3</v>
      </c>
      <c r="T32" s="48">
        <f>SUMIF('1. Data'!D:D,'sim. matches 2019_2020'!E32,'1. Data'!F:F)</f>
        <v>175</v>
      </c>
      <c r="U32" s="48">
        <f>SUMIF($E$2:E31,$E32,$G$2:G31)</f>
        <v>1</v>
      </c>
      <c r="V32" s="48">
        <f t="shared" si="11"/>
        <v>1.0414201183431953</v>
      </c>
      <c r="W32" s="48">
        <f>SUMIF('1. Data'!D:D,'sim. matches 2019_2020'!$E32,'1. Data'!E:E)</f>
        <v>274</v>
      </c>
      <c r="X32" s="48">
        <f>SUMIF($E$2:E31,E32,$F$2:F31)</f>
        <v>1</v>
      </c>
      <c r="Y32" s="48">
        <f t="shared" si="12"/>
        <v>0.99309088394327494</v>
      </c>
      <c r="Z32" s="92">
        <f>AVERAGE('1. Data'!E:E,'sim. matches 2019_2020'!$F$2:F31)</f>
        <v>1.6385397965290245</v>
      </c>
      <c r="AA32" s="92">
        <f>AVERAGE('1. Data'!F:F,'sim. matches 2019_2020'!$G$2:G31)</f>
        <v>1.2716935966487133</v>
      </c>
      <c r="AB32" s="48">
        <f t="shared" si="13"/>
        <v>1.3816916646167303</v>
      </c>
      <c r="AC32" s="48">
        <f t="shared" si="14"/>
        <v>1.4564788611611355</v>
      </c>
      <c r="AD32" s="48">
        <f t="shared" si="8"/>
        <v>0.25115332629515996</v>
      </c>
      <c r="AE32" s="48">
        <f t="shared" si="8"/>
        <v>0.34701645748278842</v>
      </c>
      <c r="AF32" s="48">
        <f t="shared" si="8"/>
        <v>0.23973487339439742</v>
      </c>
      <c r="AG32" s="48">
        <f t="shared" si="8"/>
        <v>0.11041322542899534</v>
      </c>
      <c r="AH32" s="48">
        <f t="shared" si="8"/>
        <v>3.8139258309672727E-2</v>
      </c>
      <c r="AI32" s="48">
        <f t="shared" si="8"/>
        <v>1.0539339060227818E-2</v>
      </c>
      <c r="AJ32" s="48">
        <f t="shared" si="8"/>
        <v>2.4270194883477193E-3</v>
      </c>
      <c r="AK32" s="48">
        <f t="shared" si="8"/>
        <v>4.790560852732011E-4</v>
      </c>
      <c r="AL32" s="48">
        <f t="shared" si="8"/>
        <v>8.2738474988237889E-5</v>
      </c>
      <c r="AM32" s="48">
        <f t="shared" si="8"/>
        <v>1.2702117914927581E-5</v>
      </c>
      <c r="AN32" s="48">
        <f t="shared" si="8"/>
        <v>1.7550410446034288E-6</v>
      </c>
      <c r="AO32" s="48">
        <f t="shared" si="9"/>
        <v>0.23305545226905242</v>
      </c>
      <c r="AP32" s="48">
        <f t="shared" si="9"/>
        <v>0.33944033970822279</v>
      </c>
      <c r="AQ32" s="48">
        <f t="shared" si="9"/>
        <v>0.24719383970519071</v>
      </c>
      <c r="AR32" s="48">
        <f t="shared" si="9"/>
        <v>0.1200108673799548</v>
      </c>
      <c r="AS32" s="48">
        <f t="shared" si="9"/>
        <v>4.3698322862129151E-2</v>
      </c>
      <c r="AT32" s="48">
        <f t="shared" si="9"/>
        <v>1.2729136703377091E-2</v>
      </c>
      <c r="AU32" s="48">
        <f t="shared" si="9"/>
        <v>3.0899530882165125E-3</v>
      </c>
      <c r="AV32" s="48">
        <f t="shared" si="9"/>
        <v>6.4292162213813134E-4</v>
      </c>
      <c r="AW32" s="48">
        <f t="shared" si="9"/>
        <v>1.1705021900345201E-4</v>
      </c>
      <c r="AX32" s="48">
        <f t="shared" si="9"/>
        <v>1.8942352185867657E-5</v>
      </c>
      <c r="AY32" s="48">
        <f t="shared" si="9"/>
        <v>2.7589135539385721E-6</v>
      </c>
    </row>
    <row r="33" spans="1:51">
      <c r="A33" s="48">
        <v>32</v>
      </c>
      <c r="B33" s="48">
        <f t="shared" si="10"/>
        <v>278</v>
      </c>
      <c r="C33" s="87">
        <v>43722</v>
      </c>
      <c r="D33" s="48" t="s">
        <v>11</v>
      </c>
      <c r="E33" s="48" t="s">
        <v>22</v>
      </c>
      <c r="F33" s="48">
        <f t="shared" si="3"/>
        <v>1</v>
      </c>
      <c r="G33" s="48">
        <f t="shared" si="0"/>
        <v>1</v>
      </c>
      <c r="H33" s="48">
        <f t="shared" si="4"/>
        <v>1</v>
      </c>
      <c r="I33" s="48">
        <f t="shared" si="5"/>
        <v>1</v>
      </c>
      <c r="J33" s="48">
        <f>COUNTIF('1. Data'!C:C,'sim. matches 2019_2020'!$D33)</f>
        <v>167</v>
      </c>
      <c r="K33" s="48">
        <f>COUNTIF($D$2:D32,$D32)</f>
        <v>2</v>
      </c>
      <c r="L33" s="48">
        <f>SUMIF('1. Data'!C:C,'sim. matches 2019_2020'!D33,'1. Data'!E:E)</f>
        <v>200</v>
      </c>
      <c r="M33" s="48">
        <f>SUMIF($D$2:D32,$D33,$F$2:F32)</f>
        <v>0</v>
      </c>
      <c r="N33" s="48">
        <f t="shared" si="6"/>
        <v>0.72233211936305997</v>
      </c>
      <c r="O33" s="48">
        <f>SUMIF('1. Data'!C:C,'sim. matches 2019_2020'!$D33,'1. Data'!F:F)</f>
        <v>226</v>
      </c>
      <c r="P33" s="48">
        <f>SUMIF($D$2:D32,$D33,$G$2:G32)</f>
        <v>2</v>
      </c>
      <c r="Q33" s="48">
        <f t="shared" si="7"/>
        <v>1.0609463279785194</v>
      </c>
      <c r="R33" s="48">
        <f>COUNTIF('1. Data'!D:D,'sim. matches 2019_2020'!$E33)</f>
        <v>186</v>
      </c>
      <c r="S33" s="48">
        <f>COUNTIF($E$2:E32,$E32)</f>
        <v>2</v>
      </c>
      <c r="T33" s="48">
        <f>SUMIF('1. Data'!D:D,'sim. matches 2019_2020'!E33,'1. Data'!F:F)</f>
        <v>222</v>
      </c>
      <c r="U33" s="48">
        <f>SUMIF($E$2:E32,$E33,$G$2:G32)</f>
        <v>1</v>
      </c>
      <c r="V33" s="48">
        <f t="shared" si="11"/>
        <v>1.1861702127659575</v>
      </c>
      <c r="W33" s="48">
        <f>SUMIF('1. Data'!D:D,'sim. matches 2019_2020'!$E33,'1. Data'!E:E)</f>
        <v>299</v>
      </c>
      <c r="X33" s="48">
        <f>SUMIF($E$2:E32,E33,$F$2:F32)</f>
        <v>1</v>
      </c>
      <c r="Y33" s="48">
        <f t="shared" si="12"/>
        <v>0.97399570350284936</v>
      </c>
      <c r="Z33" s="92">
        <f>AVERAGE('1. Data'!E:E,'sim. matches 2019_2020'!$F$2:F32)</f>
        <v>1.6383487885133114</v>
      </c>
      <c r="AA33" s="92">
        <f>AVERAGE('1. Data'!F:F,'sim. matches 2019_2020'!$G$2:G32)</f>
        <v>1.2716123242596471</v>
      </c>
      <c r="AB33" s="48">
        <f t="shared" si="13"/>
        <v>1.1526576372814787</v>
      </c>
      <c r="AC33" s="48">
        <f t="shared" si="14"/>
        <v>1.6002769734357296</v>
      </c>
      <c r="AD33" s="48">
        <f t="shared" si="8"/>
        <v>0.31579638091456264</v>
      </c>
      <c r="AE33" s="48">
        <f t="shared" si="8"/>
        <v>0.36400511028702165</v>
      </c>
      <c r="AF33" s="48">
        <f t="shared" si="8"/>
        <v>0.20978663519091126</v>
      </c>
      <c r="AG33" s="48">
        <f t="shared" si="8"/>
        <v>8.0604055750795767E-2</v>
      </c>
      <c r="AH33" s="48">
        <f t="shared" si="8"/>
        <v>2.3227220114254217E-2</v>
      </c>
      <c r="AI33" s="48">
        <f t="shared" si="8"/>
        <v>5.3546065315026132E-3</v>
      </c>
      <c r="AJ33" s="48">
        <f t="shared" si="8"/>
        <v>1.0286713521956297E-3</v>
      </c>
      <c r="AK33" s="48">
        <f t="shared" si="8"/>
        <v>1.6938655576585109E-4</v>
      </c>
      <c r="AL33" s="48">
        <f t="shared" si="8"/>
        <v>2.4405588394539201E-5</v>
      </c>
      <c r="AM33" s="48">
        <f t="shared" si="8"/>
        <v>3.1256986505904323E-6</v>
      </c>
      <c r="AN33" s="48">
        <f t="shared" si="8"/>
        <v>3.6028604214434637E-7</v>
      </c>
      <c r="AO33" s="48">
        <f t="shared" si="9"/>
        <v>0.20184060576586307</v>
      </c>
      <c r="AP33" s="48">
        <f t="shared" si="9"/>
        <v>0.3230008737114296</v>
      </c>
      <c r="AQ33" s="48">
        <f t="shared" si="9"/>
        <v>0.25844543030001149</v>
      </c>
      <c r="AR33" s="48">
        <f t="shared" si="9"/>
        <v>0.13786142366626569</v>
      </c>
      <c r="AS33" s="48">
        <f t="shared" si="9"/>
        <v>5.5154115454548153E-2</v>
      </c>
      <c r="AT33" s="48">
        <f t="shared" si="9"/>
        <v>1.7652372190425824E-2</v>
      </c>
      <c r="AU33" s="48">
        <f t="shared" si="9"/>
        <v>4.7081141238092782E-3</v>
      </c>
      <c r="AV33" s="48">
        <f t="shared" si="9"/>
        <v>1.0763266600913616E-3</v>
      </c>
      <c r="AW33" s="48">
        <f t="shared" si="9"/>
        <v>2.1530259625489898E-4</v>
      </c>
      <c r="AX33" s="48">
        <f t="shared" si="9"/>
        <v>3.8282643011960467E-5</v>
      </c>
      <c r="AY33" s="48">
        <f t="shared" si="9"/>
        <v>6.1262832094300654E-6</v>
      </c>
    </row>
    <row r="34" spans="1:51">
      <c r="A34" s="48">
        <v>33</v>
      </c>
      <c r="B34" s="48">
        <f t="shared" si="10"/>
        <v>277</v>
      </c>
      <c r="C34" s="87">
        <v>43722</v>
      </c>
      <c r="D34" s="48" t="s">
        <v>42</v>
      </c>
      <c r="E34" s="48" t="s">
        <v>19</v>
      </c>
      <c r="F34" s="48">
        <f t="shared" si="3"/>
        <v>0</v>
      </c>
      <c r="G34" s="48">
        <f t="shared" si="0"/>
        <v>0</v>
      </c>
      <c r="H34" s="48">
        <f t="shared" si="4"/>
        <v>1</v>
      </c>
      <c r="I34" s="48">
        <f t="shared" si="5"/>
        <v>1</v>
      </c>
      <c r="J34" s="48">
        <f>COUNTIF('1. Data'!C:C,'sim. matches 2019_2020'!$D34)</f>
        <v>0</v>
      </c>
      <c r="K34" s="48">
        <f>COUNTIF($D$2:D33,$D33)</f>
        <v>2</v>
      </c>
      <c r="L34" s="48">
        <f>SUMIF('1. Data'!C:C,'sim. matches 2019_2020'!D34,'1. Data'!E:E)</f>
        <v>0</v>
      </c>
      <c r="M34" s="48">
        <f>SUMIF($D$2:D33,$D34,$F$2:F33)</f>
        <v>0</v>
      </c>
      <c r="N34" s="48">
        <f t="shared" si="6"/>
        <v>0</v>
      </c>
      <c r="O34" s="48">
        <f>SUMIF('1. Data'!C:C,'sim. matches 2019_2020'!$D34,'1. Data'!F:F)</f>
        <v>0</v>
      </c>
      <c r="P34" s="48">
        <f>SUMIF($D$2:D33,$D34,$G$2:G33)</f>
        <v>0</v>
      </c>
      <c r="Q34" s="48">
        <f t="shared" si="7"/>
        <v>0</v>
      </c>
      <c r="R34" s="48">
        <f>COUNTIF('1. Data'!D:D,'sim. matches 2019_2020'!$E34)</f>
        <v>184</v>
      </c>
      <c r="S34" s="48">
        <f>COUNTIF($E$2:E33,$E33)</f>
        <v>2</v>
      </c>
      <c r="T34" s="48">
        <f>SUMIF('1. Data'!D:D,'sim. matches 2019_2020'!E34,'1. Data'!F:F)</f>
        <v>263</v>
      </c>
      <c r="U34" s="48">
        <f>SUMIF($E$2:E33,$E34,$G$2:G33)</f>
        <v>1</v>
      </c>
      <c r="V34" s="48">
        <f t="shared" si="11"/>
        <v>1.4193548387096775</v>
      </c>
      <c r="W34" s="48">
        <f>SUMIF('1. Data'!D:D,'sim. matches 2019_2020'!$E34,'1. Data'!E:E)</f>
        <v>350</v>
      </c>
      <c r="X34" s="48">
        <f>SUMIF($E$2:E33,E34,$F$2:F33)</f>
        <v>1</v>
      </c>
      <c r="Y34" s="48">
        <f t="shared" si="12"/>
        <v>1.1519626894675477</v>
      </c>
      <c r="Z34" s="92">
        <f>AVERAGE('1. Data'!E:E,'sim. matches 2019_2020'!$F$2:F33)</f>
        <v>1.638157894736842</v>
      </c>
      <c r="AA34" s="92">
        <f>AVERAGE('1. Data'!F:F,'sim. matches 2019_2020'!$G$2:G33)</f>
        <v>1.2715311004784688</v>
      </c>
      <c r="AB34" s="48">
        <f t="shared" si="13"/>
        <v>0</v>
      </c>
      <c r="AC34" s="48">
        <f t="shared" si="14"/>
        <v>0</v>
      </c>
      <c r="AD34" s="48">
        <f t="shared" si="8"/>
        <v>1</v>
      </c>
      <c r="AE34" s="48">
        <f t="shared" si="8"/>
        <v>0</v>
      </c>
      <c r="AF34" s="48">
        <f t="shared" si="8"/>
        <v>0</v>
      </c>
      <c r="AG34" s="48">
        <f t="shared" si="8"/>
        <v>0</v>
      </c>
      <c r="AH34" s="48">
        <f t="shared" si="8"/>
        <v>0</v>
      </c>
      <c r="AI34" s="48">
        <f t="shared" si="8"/>
        <v>0</v>
      </c>
      <c r="AJ34" s="48">
        <f t="shared" si="8"/>
        <v>0</v>
      </c>
      <c r="AK34" s="48">
        <f t="shared" si="8"/>
        <v>0</v>
      </c>
      <c r="AL34" s="48">
        <f t="shared" si="8"/>
        <v>0</v>
      </c>
      <c r="AM34" s="48">
        <f t="shared" si="8"/>
        <v>0</v>
      </c>
      <c r="AN34" s="48">
        <f t="shared" si="8"/>
        <v>0</v>
      </c>
      <c r="AO34" s="48">
        <f t="shared" si="9"/>
        <v>1</v>
      </c>
      <c r="AP34" s="48">
        <f t="shared" si="9"/>
        <v>0</v>
      </c>
      <c r="AQ34" s="48">
        <f t="shared" si="9"/>
        <v>0</v>
      </c>
      <c r="AR34" s="48">
        <f t="shared" si="9"/>
        <v>0</v>
      </c>
      <c r="AS34" s="48">
        <f t="shared" si="9"/>
        <v>0</v>
      </c>
      <c r="AT34" s="48">
        <f t="shared" si="9"/>
        <v>0</v>
      </c>
      <c r="AU34" s="48">
        <f t="shared" si="9"/>
        <v>0</v>
      </c>
      <c r="AV34" s="48">
        <f t="shared" si="9"/>
        <v>0</v>
      </c>
      <c r="AW34" s="48">
        <f t="shared" si="9"/>
        <v>0</v>
      </c>
      <c r="AX34" s="48">
        <f t="shared" si="9"/>
        <v>0</v>
      </c>
      <c r="AY34" s="48">
        <f t="shared" si="9"/>
        <v>0</v>
      </c>
    </row>
    <row r="35" spans="1:51">
      <c r="A35" s="48">
        <v>34</v>
      </c>
      <c r="B35" s="48">
        <f t="shared" si="10"/>
        <v>276</v>
      </c>
      <c r="C35" s="87">
        <v>43722</v>
      </c>
      <c r="D35" s="48" t="s">
        <v>35</v>
      </c>
      <c r="E35" s="48" t="s">
        <v>6</v>
      </c>
      <c r="F35" s="48">
        <f t="shared" si="3"/>
        <v>1</v>
      </c>
      <c r="G35" s="48">
        <f t="shared" si="0"/>
        <v>2</v>
      </c>
      <c r="H35" s="48">
        <f t="shared" si="4"/>
        <v>0</v>
      </c>
      <c r="I35" s="48">
        <f t="shared" si="5"/>
        <v>3</v>
      </c>
      <c r="J35" s="48">
        <f>COUNTIF('1. Data'!C:C,'sim. matches 2019_2020'!$D35)</f>
        <v>47</v>
      </c>
      <c r="K35" s="48">
        <f>COUNTIF($D$2:D34,$D34)</f>
        <v>3</v>
      </c>
      <c r="L35" s="48">
        <f>SUMIF('1. Data'!C:C,'sim. matches 2019_2020'!D35,'1. Data'!E:E)</f>
        <v>94</v>
      </c>
      <c r="M35" s="48">
        <f>SUMIF($D$2:D34,$D35,$F$2:F34)</f>
        <v>1</v>
      </c>
      <c r="N35" s="48">
        <f t="shared" si="6"/>
        <v>1.1601861993428257</v>
      </c>
      <c r="O35" s="48">
        <f>SUMIF('1. Data'!C:C,'sim. matches 2019_2020'!$D35,'1. Data'!F:F)</f>
        <v>49</v>
      </c>
      <c r="P35" s="48">
        <f>SUMIF($D$2:D34,$D35,$G$2:G34)</f>
        <v>1</v>
      </c>
      <c r="Q35" s="48">
        <f t="shared" si="7"/>
        <v>0.78668861712135474</v>
      </c>
      <c r="R35" s="48">
        <f>COUNTIF('1. Data'!D:D,'sim. matches 2019_2020'!$E35)</f>
        <v>181</v>
      </c>
      <c r="S35" s="48">
        <f>COUNTIF($E$2:E34,$E34)</f>
        <v>2</v>
      </c>
      <c r="T35" s="48">
        <f>SUMIF('1. Data'!D:D,'sim. matches 2019_2020'!E35,'1. Data'!F:F)</f>
        <v>374</v>
      </c>
      <c r="U35" s="48">
        <f>SUMIF($E$2:E34,$E35,$G$2:G34)</f>
        <v>2</v>
      </c>
      <c r="V35" s="48">
        <f t="shared" si="11"/>
        <v>2.0546448087431695</v>
      </c>
      <c r="W35" s="48">
        <f>SUMIF('1. Data'!D:D,'sim. matches 2019_2020'!$E35,'1. Data'!E:E)</f>
        <v>158</v>
      </c>
      <c r="X35" s="48">
        <f>SUMIF($E$2:E34,E35,$F$2:F34)</f>
        <v>0</v>
      </c>
      <c r="Y35" s="48">
        <f t="shared" si="12"/>
        <v>0.52720569311523291</v>
      </c>
      <c r="Z35" s="92">
        <f>AVERAGE('1. Data'!E:E,'sim. matches 2019_2020'!$F$2:F34)</f>
        <v>1.6376681614349775</v>
      </c>
      <c r="AA35" s="92">
        <f>AVERAGE('1. Data'!F:F,'sim. matches 2019_2020'!$G$2:G34)</f>
        <v>1.271150971599402</v>
      </c>
      <c r="AB35" s="48">
        <f t="shared" si="13"/>
        <v>1.0016908169189425</v>
      </c>
      <c r="AC35" s="48">
        <f t="shared" si="14"/>
        <v>2.0546448087431695</v>
      </c>
      <c r="AD35" s="48">
        <f t="shared" si="8"/>
        <v>0.36725794995017763</v>
      </c>
      <c r="AE35" s="48">
        <f t="shared" si="8"/>
        <v>0.36787891590556948</v>
      </c>
      <c r="AF35" s="48">
        <f t="shared" si="8"/>
        <v>0.18425046590035241</v>
      </c>
      <c r="AG35" s="48">
        <f t="shared" si="8"/>
        <v>6.1520666568473249E-2</v>
      </c>
      <c r="AH35" s="48">
        <f t="shared" si="8"/>
        <v>1.5406171688092961E-2</v>
      </c>
      <c r="AI35" s="48">
        <f t="shared" si="8"/>
        <v>3.0864441407678651E-3</v>
      </c>
      <c r="AJ35" s="48">
        <f t="shared" si="8"/>
        <v>5.1527712545674077E-4</v>
      </c>
      <c r="AK35" s="48">
        <f t="shared" si="8"/>
        <v>7.3735480676915424E-5</v>
      </c>
      <c r="AL35" s="48">
        <f t="shared" si="8"/>
        <v>9.2325192343962532E-6</v>
      </c>
      <c r="AM35" s="48">
        <f t="shared" si="8"/>
        <v>1.0275699704580267E-6</v>
      </c>
      <c r="AN35" s="48">
        <f t="shared" si="8"/>
        <v>1.0293074031494734E-7</v>
      </c>
      <c r="AO35" s="48">
        <f t="shared" si="9"/>
        <v>0.12813834111389769</v>
      </c>
      <c r="AP35" s="48">
        <f t="shared" si="9"/>
        <v>0.26327877737063132</v>
      </c>
      <c r="AQ35" s="48">
        <f t="shared" si="9"/>
        <v>0.27047218658840821</v>
      </c>
      <c r="AR35" s="48">
        <f t="shared" si="9"/>
        <v>0.18524142469442892</v>
      </c>
      <c r="AS35" s="48">
        <f t="shared" si="9"/>
        <v>9.515133290314931E-2</v>
      </c>
      <c r="AT35" s="48">
        <f t="shared" si="9"/>
        <v>3.9100438438889738E-2</v>
      </c>
      <c r="AU35" s="48">
        <f t="shared" si="9"/>
        <v>1.3389585476341132E-2</v>
      </c>
      <c r="AV35" s="48">
        <f t="shared" si="9"/>
        <v>3.9301203271695992E-3</v>
      </c>
      <c r="AW35" s="48">
        <f t="shared" si="9"/>
        <v>1.0093751659943791E-3</v>
      </c>
      <c r="AX35" s="48">
        <f t="shared" si="9"/>
        <v>2.3043416054273585E-4</v>
      </c>
      <c r="AY35" s="48">
        <f t="shared" si="9"/>
        <v>4.734603517162217E-5</v>
      </c>
    </row>
    <row r="36" spans="1:51">
      <c r="A36" s="48">
        <v>35</v>
      </c>
      <c r="B36" s="48">
        <f t="shared" si="10"/>
        <v>275</v>
      </c>
      <c r="C36" s="87">
        <v>43723</v>
      </c>
      <c r="D36" s="48" t="s">
        <v>17</v>
      </c>
      <c r="E36" s="48" t="s">
        <v>26</v>
      </c>
      <c r="F36" s="48">
        <f t="shared" si="3"/>
        <v>1</v>
      </c>
      <c r="G36" s="48">
        <f t="shared" si="0"/>
        <v>1</v>
      </c>
      <c r="H36" s="48">
        <f t="shared" si="4"/>
        <v>1</v>
      </c>
      <c r="I36" s="48">
        <f t="shared" si="5"/>
        <v>1</v>
      </c>
      <c r="J36" s="48">
        <f>COUNTIF('1. Data'!C:C,'sim. matches 2019_2020'!$D36)</f>
        <v>186</v>
      </c>
      <c r="K36" s="48">
        <f>COUNTIF($D$2:D35,$D35)</f>
        <v>2</v>
      </c>
      <c r="L36" s="48">
        <f>SUMIF('1. Data'!C:C,'sim. matches 2019_2020'!D36,'1. Data'!E:E)</f>
        <v>321</v>
      </c>
      <c r="M36" s="48">
        <f>SUMIF($D$2:D35,$D36,$F$2:F35)</f>
        <v>1</v>
      </c>
      <c r="N36" s="48">
        <f t="shared" si="6"/>
        <v>1.045978261291663</v>
      </c>
      <c r="O36" s="48">
        <f>SUMIF('1. Data'!C:C,'sim. matches 2019_2020'!$D36,'1. Data'!F:F)</f>
        <v>236</v>
      </c>
      <c r="P36" s="48">
        <f>SUMIF($D$2:D35,$D36,$G$2:G35)</f>
        <v>1</v>
      </c>
      <c r="Q36" s="48">
        <f t="shared" si="7"/>
        <v>0.99155988356390479</v>
      </c>
      <c r="R36" s="48">
        <f>COUNTIF('1. Data'!D:D,'sim. matches 2019_2020'!$E36)</f>
        <v>152</v>
      </c>
      <c r="S36" s="48">
        <f>COUNTIF($E$2:E35,$E35)</f>
        <v>2</v>
      </c>
      <c r="T36" s="48">
        <f>SUMIF('1. Data'!D:D,'sim. matches 2019_2020'!E36,'1. Data'!F:F)</f>
        <v>159</v>
      </c>
      <c r="U36" s="48">
        <f>SUMIF($E$2:E35,$E36,$G$2:G35)</f>
        <v>1</v>
      </c>
      <c r="V36" s="48">
        <f t="shared" si="11"/>
        <v>1.0389610389610389</v>
      </c>
      <c r="W36" s="48">
        <f>SUMIF('1. Data'!D:D,'sim. matches 2019_2020'!$E36,'1. Data'!E:E)</f>
        <v>285</v>
      </c>
      <c r="X36" s="48">
        <f>SUMIF($E$2:E35,E36,$F$2:F35)</f>
        <v>1</v>
      </c>
      <c r="Y36" s="48">
        <f t="shared" si="12"/>
        <v>1.1341485672567988</v>
      </c>
      <c r="Z36" s="92">
        <f>AVERAGE('1. Data'!E:E,'sim. matches 2019_2020'!$F$2:F35)</f>
        <v>1.6374775851763299</v>
      </c>
      <c r="AA36" s="92">
        <f>AVERAGE('1. Data'!F:F,'sim. matches 2019_2020'!$G$2:G35)</f>
        <v>1.2713687985654514</v>
      </c>
      <c r="AB36" s="48">
        <f t="shared" si="13"/>
        <v>1.9425310566845173</v>
      </c>
      <c r="AC36" s="48">
        <f t="shared" si="14"/>
        <v>1.3097540757115225</v>
      </c>
      <c r="AD36" s="48">
        <f t="shared" si="8"/>
        <v>0.1433406868484885</v>
      </c>
      <c r="AE36" s="48">
        <f t="shared" si="8"/>
        <v>0.2784437358896788</v>
      </c>
      <c r="AF36" s="48">
        <f t="shared" si="8"/>
        <v>0.2704428022524813</v>
      </c>
      <c r="AG36" s="48">
        <f t="shared" si="8"/>
        <v>0.17511451414407811</v>
      </c>
      <c r="AH36" s="48">
        <f t="shared" si="8"/>
        <v>8.5041345550272998E-2</v>
      </c>
      <c r="AI36" s="48">
        <f t="shared" si="8"/>
        <v>3.3039090966728996E-2</v>
      </c>
      <c r="AJ36" s="48">
        <f t="shared" si="8"/>
        <v>1.0696576714582661E-2</v>
      </c>
      <c r="AK36" s="48">
        <f t="shared" si="8"/>
        <v>2.9683474954693223E-3</v>
      </c>
      <c r="AL36" s="48">
        <f t="shared" si="8"/>
        <v>7.2076339962260771E-4</v>
      </c>
      <c r="AM36" s="48">
        <f t="shared" si="8"/>
        <v>1.5556725425426996E-4</v>
      </c>
      <c r="AN36" s="48">
        <f t="shared" si="8"/>
        <v>3.0219422279205628E-5</v>
      </c>
      <c r="AO36" s="48">
        <f t="shared" si="9"/>
        <v>0.26988641984992973</v>
      </c>
      <c r="AP36" s="48">
        <f t="shared" si="9"/>
        <v>0.35348483837763656</v>
      </c>
      <c r="AQ36" s="48">
        <f t="shared" si="9"/>
        <v>0.23148910388366922</v>
      </c>
      <c r="AR36" s="48">
        <f t="shared" si="9"/>
        <v>0.10106459909814791</v>
      </c>
      <c r="AS36" s="48">
        <f t="shared" si="9"/>
        <v>3.3092442644737576E-2</v>
      </c>
      <c r="AT36" s="48">
        <f t="shared" si="9"/>
        <v>8.668592325838961E-3</v>
      </c>
      <c r="AU36" s="48">
        <f t="shared" si="9"/>
        <v>1.8922873549081999E-3</v>
      </c>
      <c r="AV36" s="48">
        <f t="shared" si="9"/>
        <v>3.5406158221548472E-4</v>
      </c>
      <c r="AW36" s="48">
        <f t="shared" si="9"/>
        <v>5.7966700044950251E-5</v>
      </c>
      <c r="AX36" s="48">
        <f t="shared" si="9"/>
        <v>8.4357912932689561E-6</v>
      </c>
      <c r="AY36" s="48">
        <f t="shared" si="9"/>
        <v>1.1048812028210796E-6</v>
      </c>
    </row>
    <row r="37" spans="1:51">
      <c r="A37" s="48">
        <v>36</v>
      </c>
      <c r="B37" s="48">
        <f t="shared" si="10"/>
        <v>274</v>
      </c>
      <c r="C37" s="87">
        <v>43723</v>
      </c>
      <c r="D37" s="48" t="s">
        <v>32</v>
      </c>
      <c r="E37" s="48" t="s">
        <v>8</v>
      </c>
      <c r="F37" s="48">
        <f t="shared" si="3"/>
        <v>1</v>
      </c>
      <c r="G37" s="48">
        <f t="shared" si="0"/>
        <v>2</v>
      </c>
      <c r="H37" s="48">
        <f t="shared" si="4"/>
        <v>0</v>
      </c>
      <c r="I37" s="48">
        <f t="shared" si="5"/>
        <v>3</v>
      </c>
      <c r="J37" s="48">
        <f>COUNTIF('1. Data'!C:C,'sim. matches 2019_2020'!$D37)</f>
        <v>16</v>
      </c>
      <c r="K37" s="48">
        <f>COUNTIF($D$2:D36,$D36)</f>
        <v>2</v>
      </c>
      <c r="L37" s="48">
        <f>SUMIF('1. Data'!C:C,'sim. matches 2019_2020'!D37,'1. Data'!E:E)</f>
        <v>21</v>
      </c>
      <c r="M37" s="48">
        <f>SUMIF($D$2:D36,$D37,$F$2:F36)</f>
        <v>1</v>
      </c>
      <c r="N37" s="48">
        <f t="shared" si="6"/>
        <v>0.746492295214923</v>
      </c>
      <c r="O37" s="48">
        <f>SUMIF('1. Data'!C:C,'sim. matches 2019_2020'!$D37,'1. Data'!F:F)</f>
        <v>28</v>
      </c>
      <c r="P37" s="48">
        <f>SUMIF($D$2:D36,$D37,$G$2:G36)</f>
        <v>1</v>
      </c>
      <c r="Q37" s="48">
        <f t="shared" si="7"/>
        <v>1.2673064368716542</v>
      </c>
      <c r="R37" s="48">
        <f>COUNTIF('1. Data'!D:D,'sim. matches 2019_2020'!$E37)</f>
        <v>181</v>
      </c>
      <c r="S37" s="48">
        <f>COUNTIF($E$2:E36,$E36)</f>
        <v>2</v>
      </c>
      <c r="T37" s="48">
        <f>SUMIF('1. Data'!D:D,'sim. matches 2019_2020'!E37,'1. Data'!F:F)</f>
        <v>234</v>
      </c>
      <c r="U37" s="48">
        <f>SUMIF($E$2:E36,$E37,$G$2:G36)</f>
        <v>1</v>
      </c>
      <c r="V37" s="48">
        <f t="shared" si="11"/>
        <v>1.284153005464481</v>
      </c>
      <c r="W37" s="48">
        <f>SUMIF('1. Data'!D:D,'sim. matches 2019_2020'!$E37,'1. Data'!E:E)</f>
        <v>266</v>
      </c>
      <c r="X37" s="48">
        <f>SUMIF($E$2:E36,E37,$F$2:F36)</f>
        <v>1</v>
      </c>
      <c r="Y37" s="48">
        <f t="shared" si="12"/>
        <v>0.89111822424314946</v>
      </c>
      <c r="Z37" s="92">
        <f>AVERAGE('1. Data'!E:E,'sim. matches 2019_2020'!$F$2:F36)</f>
        <v>1.6372871227965342</v>
      </c>
      <c r="AA37" s="92">
        <f>AVERAGE('1. Data'!F:F,'sim. matches 2019_2020'!$G$2:G36)</f>
        <v>1.2712877203465791</v>
      </c>
      <c r="AB37" s="48">
        <f t="shared" si="13"/>
        <v>1.0891444962971828</v>
      </c>
      <c r="AC37" s="48">
        <f t="shared" si="14"/>
        <v>2.0689131754705525</v>
      </c>
      <c r="AD37" s="48">
        <f t="shared" si="8"/>
        <v>0.33650425123331196</v>
      </c>
      <c r="AE37" s="48">
        <f t="shared" si="8"/>
        <v>0.36650175321136613</v>
      </c>
      <c r="AF37" s="48">
        <f t="shared" si="8"/>
        <v>0.19958668369671387</v>
      </c>
      <c r="AG37" s="48">
        <f t="shared" si="8"/>
        <v>7.2459579360827545E-2</v>
      </c>
      <c r="AH37" s="48">
        <f t="shared" si="8"/>
        <v>1.9729738016213558E-2</v>
      </c>
      <c r="AI37" s="48">
        <f t="shared" si="8"/>
        <v>4.297707114748861E-3</v>
      </c>
      <c r="AJ37" s="48">
        <f t="shared" si="8"/>
        <v>7.8013734178766087E-4</v>
      </c>
      <c r="AK37" s="48">
        <f t="shared" si="8"/>
        <v>1.2138318459484947E-4</v>
      </c>
      <c r="AL37" s="48">
        <f t="shared" si="8"/>
        <v>1.6525478430563096E-5</v>
      </c>
      <c r="AM37" s="48">
        <f t="shared" si="8"/>
        <v>1.9998482090361808E-6</v>
      </c>
      <c r="AN37" s="48">
        <f t="shared" si="8"/>
        <v>2.1781236703015313E-7</v>
      </c>
      <c r="AO37" s="48">
        <f t="shared" si="9"/>
        <v>0.12632299805940664</v>
      </c>
      <c r="AP37" s="48">
        <f t="shared" si="9"/>
        <v>0.26135131505004744</v>
      </c>
      <c r="AQ37" s="48">
        <f t="shared" si="9"/>
        <v>0.27035658956679931</v>
      </c>
      <c r="AR37" s="48">
        <f t="shared" si="9"/>
        <v>0.18644810341001183</v>
      </c>
      <c r="AS37" s="48">
        <f t="shared" si="9"/>
        <v>9.6436234421617403E-2</v>
      </c>
      <c r="AT37" s="48">
        <f t="shared" si="9"/>
        <v>3.9903639197530205E-2</v>
      </c>
      <c r="AU37" s="48">
        <f t="shared" si="9"/>
        <v>1.3759527480832229E-2</v>
      </c>
      <c r="AV37" s="48">
        <f t="shared" si="9"/>
        <v>4.0667525276204255E-3</v>
      </c>
      <c r="AW37" s="48">
        <f t="shared" si="9"/>
        <v>1.0517197357215089E-3</v>
      </c>
      <c r="AX37" s="48">
        <f t="shared" si="9"/>
        <v>2.4176853534851542E-4</v>
      </c>
      <c r="AY37" s="48">
        <f t="shared" si="9"/>
        <v>5.0019810819676127E-5</v>
      </c>
    </row>
    <row r="38" spans="1:51">
      <c r="A38" s="48">
        <v>37</v>
      </c>
      <c r="B38" s="48">
        <f t="shared" si="10"/>
        <v>273</v>
      </c>
      <c r="C38" s="87">
        <v>43728</v>
      </c>
      <c r="D38" s="48" t="s">
        <v>8</v>
      </c>
      <c r="E38" s="48" t="s">
        <v>25</v>
      </c>
      <c r="F38" s="48">
        <f t="shared" si="3"/>
        <v>1</v>
      </c>
      <c r="G38" s="48">
        <f t="shared" si="0"/>
        <v>1</v>
      </c>
      <c r="H38" s="48">
        <f t="shared" si="4"/>
        <v>1</v>
      </c>
      <c r="I38" s="48">
        <f t="shared" si="5"/>
        <v>1</v>
      </c>
      <c r="J38" s="48">
        <f>COUNTIF('1. Data'!C:C,'sim. matches 2019_2020'!$D38)</f>
        <v>187</v>
      </c>
      <c r="K38" s="48">
        <f>COUNTIF($D$2:D37,$D37)</f>
        <v>2</v>
      </c>
      <c r="L38" s="48">
        <f>SUMIF('1. Data'!C:C,'sim. matches 2019_2020'!D38,'1. Data'!E:E)</f>
        <v>324</v>
      </c>
      <c r="M38" s="48">
        <f>SUMIF($D$2:D37,$D38,$F$2:F37)</f>
        <v>1</v>
      </c>
      <c r="N38" s="48">
        <f t="shared" si="6"/>
        <v>1.0503818385591783</v>
      </c>
      <c r="O38" s="48">
        <f>SUMIF('1. Data'!C:C,'sim. matches 2019_2020'!$D38,'1. Data'!F:F)</f>
        <v>196</v>
      </c>
      <c r="P38" s="48">
        <f>SUMIF($D$2:D37,$D38,$G$2:G37)</f>
        <v>3</v>
      </c>
      <c r="Q38" s="48">
        <f t="shared" si="7"/>
        <v>0.82808147924427</v>
      </c>
      <c r="R38" s="48">
        <f>COUNTIF('1. Data'!D:D,'sim. matches 2019_2020'!$E38)</f>
        <v>170</v>
      </c>
      <c r="S38" s="48">
        <f>COUNTIF($E$2:E37,$E37)</f>
        <v>2</v>
      </c>
      <c r="T38" s="48">
        <f>SUMIF('1. Data'!D:D,'sim. matches 2019_2020'!E38,'1. Data'!F:F)</f>
        <v>194</v>
      </c>
      <c r="U38" s="48">
        <f>SUMIF($E$2:E37,$E38,$G$2:G37)</f>
        <v>1</v>
      </c>
      <c r="V38" s="48">
        <f t="shared" si="11"/>
        <v>1.1337209302325582</v>
      </c>
      <c r="W38" s="48">
        <f>SUMIF('1. Data'!D:D,'sim. matches 2019_2020'!$E38,'1. Data'!E:E)</f>
        <v>284</v>
      </c>
      <c r="X38" s="48">
        <f>SUMIF($E$2:E37,E38,$F$2:F37)</f>
        <v>3</v>
      </c>
      <c r="Y38" s="48">
        <f t="shared" si="12"/>
        <v>1.0192461908580592</v>
      </c>
      <c r="Z38" s="92">
        <f>AVERAGE('1. Data'!E:E,'sim. matches 2019_2020'!$F$2:F37)</f>
        <v>1.6370967741935485</v>
      </c>
      <c r="AA38" s="92">
        <f>AVERAGE('1. Data'!F:F,'sim. matches 2019_2020'!$G$2:G37)</f>
        <v>1.271505376344086</v>
      </c>
      <c r="AB38" s="48">
        <f t="shared" si="13"/>
        <v>1.7526720213167686</v>
      </c>
      <c r="AC38" s="48">
        <f t="shared" si="14"/>
        <v>1.1937061646363973</v>
      </c>
      <c r="AD38" s="48">
        <f t="shared" si="8"/>
        <v>0.17331023556382</v>
      </c>
      <c r="AE38" s="48">
        <f t="shared" si="8"/>
        <v>0.30375600088052568</v>
      </c>
      <c r="AF38" s="48">
        <f t="shared" si="8"/>
        <v>0.26619232202518461</v>
      </c>
      <c r="AG38" s="48">
        <f t="shared" si="8"/>
        <v>0.15551594503429478</v>
      </c>
      <c r="AH38" s="48">
        <f t="shared" si="8"/>
        <v>6.8142111432561284E-2</v>
      </c>
      <c r="AI38" s="48">
        <f t="shared" si="8"/>
        <v>2.3886154436259899E-2</v>
      </c>
      <c r="AJ38" s="48">
        <f t="shared" si="8"/>
        <v>6.9774324295473564E-3</v>
      </c>
      <c r="AK38" s="48">
        <f t="shared" si="8"/>
        <v>1.7470215142708519E-3</v>
      </c>
      <c r="AL38" s="48">
        <f t="shared" si="8"/>
        <v>3.8274446608762153E-4</v>
      </c>
      <c r="AM38" s="48">
        <f t="shared" si="8"/>
        <v>7.4536168558399964E-5</v>
      </c>
      <c r="AN38" s="48">
        <f t="shared" si="8"/>
        <v>1.306374572084581E-5</v>
      </c>
      <c r="AO38" s="48">
        <f t="shared" si="9"/>
        <v>0.30309585673678752</v>
      </c>
      <c r="AP38" s="48">
        <f t="shared" si="9"/>
        <v>0.36180739266245354</v>
      </c>
      <c r="AQ38" s="48">
        <f t="shared" si="9"/>
        <v>0.21594585751609632</v>
      </c>
      <c r="AR38" s="48">
        <f t="shared" si="9"/>
        <v>8.5925300448219069E-2</v>
      </c>
      <c r="AS38" s="48">
        <f t="shared" si="9"/>
        <v>2.5642390210818433E-2</v>
      </c>
      <c r="AT38" s="48">
        <f t="shared" si="9"/>
        <v>6.1218958541331865E-3</v>
      </c>
      <c r="AU38" s="48">
        <f t="shared" si="9"/>
        <v>1.2179574700567964E-3</v>
      </c>
      <c r="AV38" s="48">
        <f t="shared" si="9"/>
        <v>2.0769762003882157E-4</v>
      </c>
      <c r="AW38" s="48">
        <f t="shared" si="9"/>
        <v>3.0991241177581197E-5</v>
      </c>
      <c r="AX38" s="48">
        <f t="shared" si="9"/>
        <v>4.1104928492680085E-6</v>
      </c>
      <c r="AY38" s="48">
        <f t="shared" si="9"/>
        <v>4.9067206538650506E-7</v>
      </c>
    </row>
    <row r="39" spans="1:51">
      <c r="A39" s="48">
        <v>38</v>
      </c>
      <c r="B39" s="48">
        <f t="shared" si="10"/>
        <v>272</v>
      </c>
      <c r="C39" s="87">
        <v>43729</v>
      </c>
      <c r="D39" s="48" t="s">
        <v>6</v>
      </c>
      <c r="E39" s="48" t="s">
        <v>11</v>
      </c>
      <c r="F39" s="48">
        <f t="shared" si="3"/>
        <v>3</v>
      </c>
      <c r="G39" s="48">
        <f t="shared" si="0"/>
        <v>0</v>
      </c>
      <c r="H39" s="48">
        <f t="shared" si="4"/>
        <v>3</v>
      </c>
      <c r="I39" s="48">
        <f t="shared" si="5"/>
        <v>0</v>
      </c>
      <c r="J39" s="48">
        <f>COUNTIF('1. Data'!C:C,'sim. matches 2019_2020'!$D39)</f>
        <v>183</v>
      </c>
      <c r="K39" s="48">
        <f>COUNTIF($D$2:D38,$D38)</f>
        <v>3</v>
      </c>
      <c r="L39" s="48">
        <f>SUMIF('1. Data'!C:C,'sim. matches 2019_2020'!D39,'1. Data'!E:E)</f>
        <v>528</v>
      </c>
      <c r="M39" s="48">
        <f>SUMIF($D$2:D38,$D39,$F$2:F38)</f>
        <v>4</v>
      </c>
      <c r="N39" s="48">
        <f t="shared" si="6"/>
        <v>1.7473294810386291</v>
      </c>
      <c r="O39" s="48">
        <f>SUMIF('1. Data'!C:C,'sim. matches 2019_2020'!$D39,'1. Data'!F:F)</f>
        <v>132</v>
      </c>
      <c r="P39" s="48">
        <f>SUMIF($D$2:D38,$D39,$G$2:G38)</f>
        <v>0</v>
      </c>
      <c r="Q39" s="48">
        <f t="shared" si="7"/>
        <v>0.55817512386551316</v>
      </c>
      <c r="R39" s="48">
        <f>COUNTIF('1. Data'!D:D,'sim. matches 2019_2020'!$E39)</f>
        <v>167</v>
      </c>
      <c r="S39" s="48">
        <f>COUNTIF($E$2:E38,$E38)</f>
        <v>3</v>
      </c>
      <c r="T39" s="48">
        <f>SUMIF('1. Data'!D:D,'sim. matches 2019_2020'!E39,'1. Data'!F:F)</f>
        <v>179</v>
      </c>
      <c r="U39" s="48">
        <f>SUMIF($E$2:E38,$E39,$G$2:G38)</f>
        <v>2</v>
      </c>
      <c r="V39" s="48">
        <f t="shared" si="11"/>
        <v>1.0647058823529412</v>
      </c>
      <c r="W39" s="48">
        <f>SUMIF('1. Data'!D:D,'sim. matches 2019_2020'!$E39,'1. Data'!E:E)</f>
        <v>293</v>
      </c>
      <c r="X39" s="48">
        <f>SUMIF($E$2:E38,E39,$F$2:F38)</f>
        <v>2</v>
      </c>
      <c r="Y39" s="48">
        <f t="shared" si="12"/>
        <v>1.060105800802627</v>
      </c>
      <c r="Z39" s="92">
        <f>AVERAGE('1. Data'!E:E,'sim. matches 2019_2020'!$F$2:F38)</f>
        <v>1.6369065392654523</v>
      </c>
      <c r="AA39" s="92">
        <f>AVERAGE('1. Data'!F:F,'sim. matches 2019_2020'!$G$2:G38)</f>
        <v>1.2714243057629142</v>
      </c>
      <c r="AB39" s="48">
        <f t="shared" si="13"/>
        <v>3.0321305700376211</v>
      </c>
      <c r="AC39" s="48">
        <f t="shared" si="14"/>
        <v>0.75559772296015182</v>
      </c>
      <c r="AD39" s="48">
        <f t="shared" si="8"/>
        <v>4.8212807857570705E-2</v>
      </c>
      <c r="AE39" s="48">
        <f t="shared" si="8"/>
        <v>0.14618752857229017</v>
      </c>
      <c r="AF39" s="48">
        <f t="shared" si="8"/>
        <v>0.22162983717114462</v>
      </c>
      <c r="AG39" s="48">
        <f t="shared" si="8"/>
        <v>0.22400353483969598</v>
      </c>
      <c r="AH39" s="48">
        <f t="shared" si="8"/>
        <v>0.16980199144598235</v>
      </c>
      <c r="AI39" s="48">
        <f t="shared" si="8"/>
        <v>0.10297236182332591</v>
      </c>
      <c r="AJ39" s="48">
        <f t="shared" si="8"/>
        <v>5.2037607692246912E-2</v>
      </c>
      <c r="AK39" s="48">
        <f t="shared" si="8"/>
        <v>2.2540688725040958E-2</v>
      </c>
      <c r="AL39" s="48">
        <f t="shared" si="8"/>
        <v>8.5432889191123743E-3</v>
      </c>
      <c r="AM39" s="48">
        <f t="shared" ref="AE39:AN65" si="15">_xlfn.POISSON.DIST(AM$1,$AB39,FALSE)</f>
        <v>2.8782630555893667E-3</v>
      </c>
      <c r="AN39" s="48">
        <f t="shared" si="15"/>
        <v>8.7272693994624117E-4</v>
      </c>
      <c r="AO39" s="48">
        <f t="shared" si="9"/>
        <v>0.46972976253886189</v>
      </c>
      <c r="AP39" s="48">
        <f t="shared" si="9"/>
        <v>0.35492673898097682</v>
      </c>
      <c r="AQ39" s="48">
        <f t="shared" si="9"/>
        <v>0.13409091789584912</v>
      </c>
      <c r="AR39" s="48">
        <f t="shared" si="9"/>
        <v>3.377293074391343E-2</v>
      </c>
      <c r="AS39" s="48">
        <f t="shared" si="9"/>
        <v>6.3796873919479725E-3</v>
      </c>
      <c r="AT39" s="48">
        <f t="shared" si="9"/>
        <v>9.6409545331069583E-4</v>
      </c>
      <c r="AU39" s="48">
        <f t="shared" si="9"/>
        <v>1.214113882062995E-4</v>
      </c>
      <c r="AV39" s="48">
        <f t="shared" si="9"/>
        <v>1.3105452638587296E-5</v>
      </c>
      <c r="AW39" s="48">
        <f t="shared" si="9"/>
        <v>1.2378062715098296E-6</v>
      </c>
      <c r="AX39" s="48">
        <f t="shared" ref="AP39:AY65" si="16">_xlfn.POISSON.DIST(AX$1,$AC39,FALSE)</f>
        <v>1.0392040002429154E-7</v>
      </c>
      <c r="AY39" s="48">
        <f t="shared" si="16"/>
        <v>7.8522017627462696E-9</v>
      </c>
    </row>
    <row r="40" spans="1:51">
      <c r="A40" s="48">
        <v>39</v>
      </c>
      <c r="B40" s="48">
        <f t="shared" si="10"/>
        <v>271</v>
      </c>
      <c r="C40" s="87">
        <v>43729</v>
      </c>
      <c r="D40" s="48" t="s">
        <v>12</v>
      </c>
      <c r="E40" s="48" t="s">
        <v>42</v>
      </c>
      <c r="F40" s="48">
        <f t="shared" si="3"/>
        <v>0</v>
      </c>
      <c r="G40" s="48">
        <f t="shared" si="0"/>
        <v>0</v>
      </c>
      <c r="H40" s="48">
        <f t="shared" si="4"/>
        <v>1</v>
      </c>
      <c r="I40" s="48">
        <f t="shared" si="5"/>
        <v>1</v>
      </c>
      <c r="J40" s="48">
        <f>COUNTIF('1. Data'!C:C,'sim. matches 2019_2020'!$D40)</f>
        <v>186</v>
      </c>
      <c r="K40" s="48">
        <f>COUNTIF($D$2:D39,$D39)</f>
        <v>3</v>
      </c>
      <c r="L40" s="48">
        <f>SUMIF('1. Data'!C:C,'sim. matches 2019_2020'!D40,'1. Data'!E:E)</f>
        <v>358</v>
      </c>
      <c r="M40" s="48">
        <f>SUMIF($D$2:D39,$D40,$F$2:F39)</f>
        <v>4</v>
      </c>
      <c r="N40" s="48">
        <f t="shared" si="6"/>
        <v>1.169808954676776</v>
      </c>
      <c r="O40" s="48">
        <f>SUMIF('1. Data'!C:C,'sim. matches 2019_2020'!$D40,'1. Data'!F:F)</f>
        <v>224</v>
      </c>
      <c r="P40" s="48">
        <f>SUMIF($D$2:D39,$D40,$G$2:G39)</f>
        <v>1</v>
      </c>
      <c r="Q40" s="48">
        <f t="shared" si="7"/>
        <v>0.93661231519380883</v>
      </c>
      <c r="R40" s="48">
        <f>COUNTIF('1. Data'!D:D,'sim. matches 2019_2020'!$E40)</f>
        <v>0</v>
      </c>
      <c r="S40" s="48">
        <f>COUNTIF($E$2:E39,$E39)</f>
        <v>3</v>
      </c>
      <c r="T40" s="48">
        <f>SUMIF('1. Data'!D:D,'sim. matches 2019_2020'!E40,'1. Data'!F:F)</f>
        <v>0</v>
      </c>
      <c r="U40" s="48">
        <f>SUMIF($E$2:E39,$E40,$G$2:G39)</f>
        <v>0</v>
      </c>
      <c r="V40" s="48">
        <f t="shared" si="11"/>
        <v>0</v>
      </c>
      <c r="W40" s="48">
        <f>SUMIF('1. Data'!D:D,'sim. matches 2019_2020'!$E40,'1. Data'!E:E)</f>
        <v>0</v>
      </c>
      <c r="X40" s="48">
        <f>SUMIF($E$2:E39,E40,$F$2:F39)</f>
        <v>0</v>
      </c>
      <c r="Y40" s="48">
        <f t="shared" si="12"/>
        <v>0</v>
      </c>
      <c r="Z40" s="92">
        <f>AVERAGE('1. Data'!E:E,'sim. matches 2019_2020'!$F$2:F39)</f>
        <v>1.637313432835821</v>
      </c>
      <c r="AA40" s="92">
        <f>AVERAGE('1. Data'!F:F,'sim. matches 2019_2020'!$G$2:G39)</f>
        <v>1.271044776119403</v>
      </c>
      <c r="AB40" s="48">
        <f t="shared" si="13"/>
        <v>0</v>
      </c>
      <c r="AC40" s="48">
        <f t="shared" si="14"/>
        <v>0</v>
      </c>
      <c r="AD40" s="48">
        <f t="shared" ref="AD40:AD103" si="17">_xlfn.POISSON.DIST(AD$1,$AB40,FALSE)</f>
        <v>1</v>
      </c>
      <c r="AE40" s="48">
        <f t="shared" si="15"/>
        <v>0</v>
      </c>
      <c r="AF40" s="48">
        <f t="shared" si="15"/>
        <v>0</v>
      </c>
      <c r="AG40" s="48">
        <f t="shared" si="15"/>
        <v>0</v>
      </c>
      <c r="AH40" s="48">
        <f t="shared" si="15"/>
        <v>0</v>
      </c>
      <c r="AI40" s="48">
        <f t="shared" si="15"/>
        <v>0</v>
      </c>
      <c r="AJ40" s="48">
        <f t="shared" si="15"/>
        <v>0</v>
      </c>
      <c r="AK40" s="48">
        <f t="shared" si="15"/>
        <v>0</v>
      </c>
      <c r="AL40" s="48">
        <f t="shared" si="15"/>
        <v>0</v>
      </c>
      <c r="AM40" s="48">
        <f t="shared" si="15"/>
        <v>0</v>
      </c>
      <c r="AN40" s="48">
        <f t="shared" si="15"/>
        <v>0</v>
      </c>
      <c r="AO40" s="48">
        <f t="shared" ref="AO40:AO103" si="18">_xlfn.POISSON.DIST(AO$1,$AC40,FALSE)</f>
        <v>1</v>
      </c>
      <c r="AP40" s="48">
        <f t="shared" si="16"/>
        <v>0</v>
      </c>
      <c r="AQ40" s="48">
        <f t="shared" si="16"/>
        <v>0</v>
      </c>
      <c r="AR40" s="48">
        <f t="shared" si="16"/>
        <v>0</v>
      </c>
      <c r="AS40" s="48">
        <f t="shared" si="16"/>
        <v>0</v>
      </c>
      <c r="AT40" s="48">
        <f t="shared" si="16"/>
        <v>0</v>
      </c>
      <c r="AU40" s="48">
        <f t="shared" si="16"/>
        <v>0</v>
      </c>
      <c r="AV40" s="48">
        <f t="shared" si="16"/>
        <v>0</v>
      </c>
      <c r="AW40" s="48">
        <f t="shared" si="16"/>
        <v>0</v>
      </c>
      <c r="AX40" s="48">
        <f t="shared" si="16"/>
        <v>0</v>
      </c>
      <c r="AY40" s="48">
        <f t="shared" si="16"/>
        <v>0</v>
      </c>
    </row>
    <row r="41" spans="1:51">
      <c r="A41" s="48">
        <v>40</v>
      </c>
      <c r="B41" s="48">
        <f t="shared" si="10"/>
        <v>270</v>
      </c>
      <c r="C41" s="87">
        <v>43729</v>
      </c>
      <c r="D41" s="48" t="s">
        <v>21</v>
      </c>
      <c r="E41" s="48" t="s">
        <v>32</v>
      </c>
      <c r="F41" s="48">
        <f t="shared" si="3"/>
        <v>1</v>
      </c>
      <c r="G41" s="48">
        <f t="shared" si="0"/>
        <v>0</v>
      </c>
      <c r="H41" s="48">
        <f t="shared" si="4"/>
        <v>3</v>
      </c>
      <c r="I41" s="48">
        <f t="shared" si="5"/>
        <v>0</v>
      </c>
      <c r="J41" s="48">
        <f>COUNTIF('1. Data'!C:C,'sim. matches 2019_2020'!$D41)</f>
        <v>150</v>
      </c>
      <c r="K41" s="48">
        <f>COUNTIF($D$2:D40,$D40)</f>
        <v>3</v>
      </c>
      <c r="L41" s="48">
        <f>SUMIF('1. Data'!C:C,'sim. matches 2019_2020'!D41,'1. Data'!E:E)</f>
        <v>192</v>
      </c>
      <c r="M41" s="48">
        <f>SUMIF($D$2:D40,$D41,$F$2:F40)</f>
        <v>1</v>
      </c>
      <c r="N41" s="48">
        <f t="shared" si="6"/>
        <v>0.77066151893756585</v>
      </c>
      <c r="O41" s="48">
        <f>SUMIF('1. Data'!C:C,'sim. matches 2019_2020'!$D41,'1. Data'!F:F)</f>
        <v>200</v>
      </c>
      <c r="P41" s="48">
        <f>SUMIF($D$2:D40,$D41,$G$2:G40)</f>
        <v>1</v>
      </c>
      <c r="Q41" s="48">
        <f t="shared" si="7"/>
        <v>1.0338877683529963</v>
      </c>
      <c r="R41" s="48">
        <f>COUNTIF('1. Data'!D:D,'sim. matches 2019_2020'!$E41)</f>
        <v>17</v>
      </c>
      <c r="S41" s="48">
        <f>COUNTIF($E$2:E40,$E40)</f>
        <v>2</v>
      </c>
      <c r="T41" s="48">
        <f>SUMIF('1. Data'!D:D,'sim. matches 2019_2020'!E41,'1. Data'!F:F)</f>
        <v>10</v>
      </c>
      <c r="U41" s="48">
        <f>SUMIF($E$2:E40,$E41,$G$2:G40)</f>
        <v>0</v>
      </c>
      <c r="V41" s="48">
        <f t="shared" si="11"/>
        <v>0.52631578947368418</v>
      </c>
      <c r="W41" s="48">
        <f>SUMIF('1. Data'!D:D,'sim. matches 2019_2020'!$E41,'1. Data'!E:E)</f>
        <v>34</v>
      </c>
      <c r="X41" s="48">
        <f>SUMIF($E$2:E40,E41,$F$2:F40)</f>
        <v>4</v>
      </c>
      <c r="Y41" s="48">
        <f t="shared" si="12"/>
        <v>1.2218778486782134</v>
      </c>
      <c r="Z41" s="92">
        <f>AVERAGE('1. Data'!E:E,'sim. matches 2019_2020'!$F$2:F40)</f>
        <v>1.63682482840943</v>
      </c>
      <c r="AA41" s="92">
        <f>AVERAGE('1. Data'!F:F,'sim. matches 2019_2020'!$G$2:G40)</f>
        <v>1.2706654729931364</v>
      </c>
      <c r="AB41" s="48">
        <f t="shared" si="13"/>
        <v>1.5413230378751317</v>
      </c>
      <c r="AC41" s="48">
        <f t="shared" si="14"/>
        <v>0.69143446852425172</v>
      </c>
      <c r="AD41" s="48">
        <f t="shared" si="17"/>
        <v>0.21409765465682998</v>
      </c>
      <c r="AE41" s="48">
        <f t="shared" si="15"/>
        <v>0.32999364747760601</v>
      </c>
      <c r="AF41" s="48">
        <f t="shared" si="15"/>
        <v>0.25431340560483956</v>
      </c>
      <c r="AG41" s="48">
        <f t="shared" si="15"/>
        <v>0.13065970363307394</v>
      </c>
      <c r="AH41" s="48">
        <f t="shared" si="15"/>
        <v>5.034720283289848E-2</v>
      </c>
      <c r="AI41" s="48">
        <f t="shared" si="15"/>
        <v>1.5520260723783701E-2</v>
      </c>
      <c r="AJ41" s="48">
        <f t="shared" si="15"/>
        <v>3.986955901232732E-3</v>
      </c>
      <c r="AK41" s="48">
        <f t="shared" si="15"/>
        <v>8.7788385450888768E-4</v>
      </c>
      <c r="AL41" s="48">
        <f t="shared" si="15"/>
        <v>1.6913782619164608E-4</v>
      </c>
      <c r="AM41" s="48">
        <f t="shared" si="15"/>
        <v>2.8966225342811593E-5</v>
      </c>
      <c r="AN41" s="48">
        <f t="shared" si="15"/>
        <v>4.4646310441157961E-6</v>
      </c>
      <c r="AO41" s="48">
        <f t="shared" si="18"/>
        <v>0.50085708978232535</v>
      </c>
      <c r="AP41" s="48">
        <f t="shared" si="16"/>
        <v>0.34630985568024558</v>
      </c>
      <c r="AQ41" s="48">
        <f t="shared" si="16"/>
        <v>0.11972528550349046</v>
      </c>
      <c r="AR41" s="48">
        <f t="shared" si="16"/>
        <v>2.7594063050340078E-2</v>
      </c>
      <c r="AS41" s="48">
        <f t="shared" si="16"/>
        <v>4.7698715799091452E-3</v>
      </c>
      <c r="AT41" s="48">
        <f t="shared" si="16"/>
        <v>6.5961072415668279E-4</v>
      </c>
      <c r="AU41" s="48">
        <f t="shared" si="16"/>
        <v>7.6012931748362103E-5</v>
      </c>
      <c r="AV41" s="48">
        <f t="shared" si="16"/>
        <v>7.5082801520570093E-6</v>
      </c>
      <c r="AW41" s="48">
        <f t="shared" si="16"/>
        <v>6.4893546205858825E-7</v>
      </c>
      <c r="AX41" s="48">
        <f t="shared" si="16"/>
        <v>4.985514959055778E-8</v>
      </c>
      <c r="AY41" s="48">
        <f t="shared" si="16"/>
        <v>3.4471568860344361E-9</v>
      </c>
    </row>
    <row r="42" spans="1:51">
      <c r="A42" s="48">
        <v>41</v>
      </c>
      <c r="B42" s="48">
        <f t="shared" si="10"/>
        <v>269</v>
      </c>
      <c r="C42" s="87">
        <v>43729</v>
      </c>
      <c r="D42" s="48" t="s">
        <v>26</v>
      </c>
      <c r="E42" s="48" t="s">
        <v>28</v>
      </c>
      <c r="F42" s="48">
        <f t="shared" si="3"/>
        <v>1</v>
      </c>
      <c r="G42" s="48">
        <f t="shared" si="0"/>
        <v>1</v>
      </c>
      <c r="H42" s="48">
        <f t="shared" si="4"/>
        <v>1</v>
      </c>
      <c r="I42" s="48">
        <f t="shared" si="5"/>
        <v>1</v>
      </c>
      <c r="J42" s="48">
        <f>COUNTIF('1. Data'!C:C,'sim. matches 2019_2020'!$D42)</f>
        <v>152</v>
      </c>
      <c r="K42" s="48">
        <f>COUNTIF($D$2:D41,$D41)</f>
        <v>2</v>
      </c>
      <c r="L42" s="48">
        <f>SUMIF('1. Data'!C:C,'sim. matches 2019_2020'!D42,'1. Data'!E:E)</f>
        <v>205</v>
      </c>
      <c r="M42" s="48">
        <f>SUMIF($D$2:D41,$D42,$F$2:F41)</f>
        <v>2</v>
      </c>
      <c r="N42" s="48">
        <f t="shared" si="6"/>
        <v>0.82129245162420517</v>
      </c>
      <c r="O42" s="48">
        <f>SUMIF('1. Data'!C:C,'sim. matches 2019_2020'!$D42,'1. Data'!F:F)</f>
        <v>205</v>
      </c>
      <c r="P42" s="48">
        <f>SUMIF($D$2:D41,$D42,$G$2:G41)</f>
        <v>2</v>
      </c>
      <c r="Q42" s="48">
        <f t="shared" si="7"/>
        <v>1.0581518059207116</v>
      </c>
      <c r="R42" s="48">
        <f>COUNTIF('1. Data'!D:D,'sim. matches 2019_2020'!$E42)</f>
        <v>136</v>
      </c>
      <c r="S42" s="48">
        <f>COUNTIF($E$2:E41,$E41)</f>
        <v>3</v>
      </c>
      <c r="T42" s="48">
        <f>SUMIF('1. Data'!D:D,'sim. matches 2019_2020'!E42,'1. Data'!F:F)</f>
        <v>138</v>
      </c>
      <c r="U42" s="48">
        <f>SUMIF($E$2:E41,$E42,$G$2:G41)</f>
        <v>1</v>
      </c>
      <c r="V42" s="48">
        <f t="shared" si="11"/>
        <v>1</v>
      </c>
      <c r="W42" s="48">
        <f>SUMIF('1. Data'!D:D,'sim. matches 2019_2020'!$E42,'1. Data'!E:E)</f>
        <v>217</v>
      </c>
      <c r="X42" s="48">
        <f>SUMIF($E$2:E41,E42,$F$2:F41)</f>
        <v>3</v>
      </c>
      <c r="Y42" s="48">
        <f t="shared" si="12"/>
        <v>0.96706593893678339</v>
      </c>
      <c r="Z42" s="92">
        <f>AVERAGE('1. Data'!E:E,'sim. matches 2019_2020'!$F$2:F41)</f>
        <v>1.6366348448687351</v>
      </c>
      <c r="AA42" s="92">
        <f>AVERAGE('1. Data'!F:F,'sim. matches 2019_2020'!$G$2:G41)</f>
        <v>1.2702863961813842</v>
      </c>
      <c r="AB42" s="48">
        <f t="shared" si="13"/>
        <v>1.2998873335059362</v>
      </c>
      <c r="AC42" s="48">
        <f t="shared" si="14"/>
        <v>1.3441558441558441</v>
      </c>
      <c r="AD42" s="48">
        <f t="shared" si="17"/>
        <v>0.27256249996544335</v>
      </c>
      <c r="AE42" s="48">
        <f t="shared" si="15"/>
        <v>0.35430054129379196</v>
      </c>
      <c r="AF42" s="48">
        <f t="shared" si="15"/>
        <v>0.2302753929410486</v>
      </c>
      <c r="AG42" s="48">
        <f t="shared" si="15"/>
        <v>9.9777355500723808E-2</v>
      </c>
      <c r="AH42" s="48">
        <f t="shared" si="15"/>
        <v>3.2424830146527431E-2</v>
      </c>
      <c r="AI42" s="48">
        <f t="shared" si="15"/>
        <v>8.4297251997104798E-3</v>
      </c>
      <c r="AJ42" s="48">
        <f t="shared" si="15"/>
        <v>1.8262821686732442E-3</v>
      </c>
      <c r="AK42" s="48">
        <f t="shared" si="15"/>
        <v>3.3913729406658558E-4</v>
      </c>
      <c r="AL42" s="48">
        <f t="shared" si="15"/>
        <v>5.5105034109579109E-5</v>
      </c>
      <c r="AM42" s="48">
        <f t="shared" si="15"/>
        <v>7.9589262057171746E-6</v>
      </c>
      <c r="AN42" s="48">
        <f t="shared" si="15"/>
        <v>1.0345707363120181E-6</v>
      </c>
      <c r="AO42" s="48">
        <f t="shared" si="18"/>
        <v>0.26075973683330611</v>
      </c>
      <c r="AP42" s="48">
        <f t="shared" si="16"/>
        <v>0.35050172418502834</v>
      </c>
      <c r="AQ42" s="48">
        <f t="shared" si="16"/>
        <v>0.23556447047500284</v>
      </c>
      <c r="AR42" s="48">
        <f t="shared" si="16"/>
        <v>0.1055451198881506</v>
      </c>
      <c r="AS42" s="48">
        <f t="shared" si="16"/>
        <v>3.5467272429946704E-2</v>
      </c>
      <c r="AT42" s="48">
        <f t="shared" si="16"/>
        <v>9.5347083025960604E-3</v>
      </c>
      <c r="AU42" s="48">
        <f t="shared" si="16"/>
        <v>2.1360223145426211E-3</v>
      </c>
      <c r="AV42" s="48">
        <f t="shared" si="16"/>
        <v>4.1016383961996623E-4</v>
      </c>
      <c r="AW42" s="48">
        <f t="shared" si="16"/>
        <v>6.8915515260822182E-5</v>
      </c>
      <c r="AX42" s="48">
        <f t="shared" si="16"/>
        <v>1.0292576954538358E-5</v>
      </c>
      <c r="AY42" s="48">
        <f t="shared" si="16"/>
        <v>1.3834827464866497E-6</v>
      </c>
    </row>
    <row r="43" spans="1:51">
      <c r="A43" s="48">
        <v>42</v>
      </c>
      <c r="B43" s="48">
        <f t="shared" si="10"/>
        <v>268</v>
      </c>
      <c r="C43" s="87">
        <v>43729</v>
      </c>
      <c r="D43" s="48" t="s">
        <v>19</v>
      </c>
      <c r="E43" s="48" t="s">
        <v>35</v>
      </c>
      <c r="F43" s="48">
        <f t="shared" si="3"/>
        <v>1</v>
      </c>
      <c r="G43" s="48">
        <f t="shared" si="0"/>
        <v>2</v>
      </c>
      <c r="H43" s="48">
        <f t="shared" si="4"/>
        <v>0</v>
      </c>
      <c r="I43" s="48">
        <f t="shared" si="5"/>
        <v>3</v>
      </c>
      <c r="J43" s="48">
        <f>COUNTIF('1. Data'!C:C,'sim. matches 2019_2020'!$D43)</f>
        <v>181</v>
      </c>
      <c r="K43" s="48">
        <f>COUNTIF($D$2:D42,$D42)</f>
        <v>3</v>
      </c>
      <c r="L43" s="48">
        <f>SUMIF('1. Data'!C:C,'sim. matches 2019_2020'!D43,'1. Data'!E:E)</f>
        <v>307</v>
      </c>
      <c r="M43" s="48">
        <f>SUMIF($D$2:D42,$D43,$F$2:F42)</f>
        <v>2</v>
      </c>
      <c r="N43" s="48">
        <f t="shared" si="6"/>
        <v>1.0262171060451186</v>
      </c>
      <c r="O43" s="48">
        <f>SUMIF('1. Data'!C:C,'sim. matches 2019_2020'!$D43,'1. Data'!F:F)</f>
        <v>263</v>
      </c>
      <c r="P43" s="48">
        <f>SUMIF($D$2:D42,$D43,$G$2:G42)</f>
        <v>2</v>
      </c>
      <c r="Q43" s="48">
        <f t="shared" si="7"/>
        <v>1.1338457180191308</v>
      </c>
      <c r="R43" s="48">
        <f>COUNTIF('1. Data'!D:D,'sim. matches 2019_2020'!$E43)</f>
        <v>48</v>
      </c>
      <c r="S43" s="48">
        <f>COUNTIF($E$2:E42,$E42)</f>
        <v>3</v>
      </c>
      <c r="T43" s="48">
        <f>SUMIF('1. Data'!D:D,'sim. matches 2019_2020'!E43,'1. Data'!F:F)</f>
        <v>79</v>
      </c>
      <c r="U43" s="48">
        <f>SUMIF($E$2:E42,$E43,$G$2:G42)</f>
        <v>1</v>
      </c>
      <c r="V43" s="48">
        <f t="shared" si="11"/>
        <v>1.5686274509803921</v>
      </c>
      <c r="W43" s="48">
        <f>SUMIF('1. Data'!D:D,'sim. matches 2019_2020'!$E43,'1. Data'!E:E)</f>
        <v>68</v>
      </c>
      <c r="X43" s="48">
        <f>SUMIF($E$2:E42,E43,$F$2:F42)</f>
        <v>1</v>
      </c>
      <c r="Y43" s="48">
        <f t="shared" si="12"/>
        <v>0.82675629026897812</v>
      </c>
      <c r="Z43" s="92">
        <f>AVERAGE('1. Data'!E:E,'sim. matches 2019_2020'!$F$2:F42)</f>
        <v>1.6364449746495675</v>
      </c>
      <c r="AA43" s="92">
        <f>AVERAGE('1. Data'!F:F,'sim. matches 2019_2020'!$G$2:G42)</f>
        <v>1.2702057858634059</v>
      </c>
      <c r="AB43" s="48">
        <f t="shared" si="13"/>
        <v>1.3884113787669254</v>
      </c>
      <c r="AC43" s="48">
        <f t="shared" si="14"/>
        <v>2.259164535379369</v>
      </c>
      <c r="AD43" s="48">
        <f t="shared" si="17"/>
        <v>0.24947130541358298</v>
      </c>
      <c r="AE43" s="48">
        <f t="shared" si="15"/>
        <v>0.34636879911205742</v>
      </c>
      <c r="AF43" s="48">
        <f t="shared" si="15"/>
        <v>0.24045119096850801</v>
      </c>
      <c r="AG43" s="48">
        <f t="shared" si="15"/>
        <v>0.11128172319291184</v>
      </c>
      <c r="AH43" s="48">
        <f t="shared" si="15"/>
        <v>3.8626202682457512E-2</v>
      </c>
      <c r="AI43" s="48">
        <f t="shared" si="15"/>
        <v>1.0725811864576303E-2</v>
      </c>
      <c r="AJ43" s="48">
        <f t="shared" si="15"/>
        <v>2.4819732065485037E-3</v>
      </c>
      <c r="AK43" s="48">
        <f t="shared" si="15"/>
        <v>4.9228569168094025E-4</v>
      </c>
      <c r="AL43" s="48">
        <f t="shared" si="15"/>
        <v>8.5436881991745372E-5</v>
      </c>
      <c r="AM43" s="48">
        <f t="shared" si="15"/>
        <v>1.318017101374516E-5</v>
      </c>
      <c r="AN43" s="48">
        <f t="shared" si="15"/>
        <v>1.8299499409577812E-6</v>
      </c>
      <c r="AO43" s="48">
        <f t="shared" si="18"/>
        <v>0.10443770232144578</v>
      </c>
      <c r="AP43" s="48">
        <f t="shared" si="16"/>
        <v>0.23594195324111791</v>
      </c>
      <c r="AQ43" s="48">
        <f t="shared" si="16"/>
        <v>0.26651584658523553</v>
      </c>
      <c r="AR43" s="48">
        <f t="shared" si="16"/>
        <v>0.20070104957399093</v>
      </c>
      <c r="AS43" s="48">
        <f t="shared" si="16"/>
        <v>0.11335417335274424</v>
      </c>
      <c r="AT43" s="48">
        <f t="shared" si="16"/>
        <v>5.1217145675152981E-2</v>
      </c>
      <c r="AU43" s="48">
        <f t="shared" si="16"/>
        <v>1.9284659852110742E-2</v>
      </c>
      <c r="AV43" s="48">
        <f t="shared" si="16"/>
        <v>6.2238885163918428E-3</v>
      </c>
      <c r="AW43" s="48">
        <f t="shared" si="16"/>
        <v>1.7575985260484201E-3</v>
      </c>
      <c r="AX43" s="48">
        <f t="shared" si="16"/>
        <v>4.41189361942627E-4</v>
      </c>
      <c r="AY43" s="48">
        <f t="shared" si="16"/>
        <v>9.9671935988743395E-5</v>
      </c>
    </row>
    <row r="44" spans="1:51">
      <c r="A44" s="48">
        <v>43</v>
      </c>
      <c r="B44" s="48">
        <f t="shared" si="10"/>
        <v>267</v>
      </c>
      <c r="C44" s="87">
        <v>43730</v>
      </c>
      <c r="D44" s="48" t="s">
        <v>22</v>
      </c>
      <c r="E44" s="48" t="s">
        <v>29</v>
      </c>
      <c r="F44" s="48">
        <f t="shared" si="3"/>
        <v>1</v>
      </c>
      <c r="G44" s="48">
        <f t="shared" si="0"/>
        <v>1</v>
      </c>
      <c r="H44" s="48">
        <f t="shared" si="4"/>
        <v>1</v>
      </c>
      <c r="I44" s="48">
        <f t="shared" si="5"/>
        <v>1</v>
      </c>
      <c r="J44" s="48">
        <f>COUNTIF('1. Data'!C:C,'sim. matches 2019_2020'!$D44)</f>
        <v>184</v>
      </c>
      <c r="K44" s="48">
        <f>COUNTIF($D$2:D43,$D43)</f>
        <v>3</v>
      </c>
      <c r="L44" s="48">
        <f>SUMIF('1. Data'!C:C,'sim. matches 2019_2020'!D44,'1. Data'!E:E)</f>
        <v>322</v>
      </c>
      <c r="M44" s="48">
        <f>SUMIF($D$2:D43,$D44,$F$2:F43)</f>
        <v>2</v>
      </c>
      <c r="N44" s="48">
        <f t="shared" si="6"/>
        <v>1.0588936873450678</v>
      </c>
      <c r="O44" s="48">
        <f>SUMIF('1. Data'!C:C,'sim. matches 2019_2020'!$D44,'1. Data'!F:F)</f>
        <v>214</v>
      </c>
      <c r="P44" s="48">
        <f>SUMIF($D$2:D43,$D44,$G$2:G43)</f>
        <v>2</v>
      </c>
      <c r="Q44" s="48">
        <f t="shared" si="7"/>
        <v>0.90920887994206867</v>
      </c>
      <c r="R44" s="48">
        <f>COUNTIF('1. Data'!D:D,'sim. matches 2019_2020'!$E44)</f>
        <v>34</v>
      </c>
      <c r="S44" s="48">
        <f>COUNTIF($E$2:E43,$E43)</f>
        <v>3</v>
      </c>
      <c r="T44" s="48">
        <f>SUMIF('1. Data'!D:D,'sim. matches 2019_2020'!E44,'1. Data'!F:F)</f>
        <v>37</v>
      </c>
      <c r="U44" s="48">
        <f>SUMIF($E$2:E43,$E44,$G$2:G43)</f>
        <v>2</v>
      </c>
      <c r="V44" s="48">
        <f t="shared" si="11"/>
        <v>1.0540540540540539</v>
      </c>
      <c r="W44" s="48">
        <f>SUMIF('1. Data'!D:D,'sim. matches 2019_2020'!$E44,'1. Data'!E:E)</f>
        <v>66</v>
      </c>
      <c r="X44" s="48">
        <f>SUMIF($E$2:E43,E44,$F$2:F43)</f>
        <v>2</v>
      </c>
      <c r="Y44" s="48">
        <f t="shared" si="12"/>
        <v>1.1231975415648885</v>
      </c>
      <c r="Z44" s="92">
        <f>AVERAGE('1. Data'!E:E,'sim. matches 2019_2020'!$F$2:F43)</f>
        <v>1.6362552176505665</v>
      </c>
      <c r="AA44" s="92">
        <f>AVERAGE('1. Data'!F:F,'sim. matches 2019_2020'!$G$2:G43)</f>
        <v>1.270423375074538</v>
      </c>
      <c r="AB44" s="48">
        <f t="shared" si="13"/>
        <v>1.946074884850395</v>
      </c>
      <c r="AC44" s="48">
        <f t="shared" si="14"/>
        <v>1.2175169822228644</v>
      </c>
      <c r="AD44" s="48">
        <f t="shared" si="17"/>
        <v>0.1428336111104449</v>
      </c>
      <c r="AE44" s="48">
        <f t="shared" si="15"/>
        <v>0.27796490329452517</v>
      </c>
      <c r="AF44" s="48">
        <f t="shared" si="15"/>
        <v>0.2704702585856722</v>
      </c>
      <c r="AG44" s="48">
        <f t="shared" si="15"/>
        <v>0.17545179244418954</v>
      </c>
      <c r="AH44" s="48">
        <f t="shared" si="15"/>
        <v>8.5360581694405385E-2</v>
      </c>
      <c r="AI44" s="48">
        <f t="shared" si="15"/>
        <v>3.3223616838340513E-2</v>
      </c>
      <c r="AJ44" s="48">
        <f t="shared" si="15"/>
        <v>1.0775941052164534E-2</v>
      </c>
      <c r="AK44" s="48">
        <f t="shared" si="15"/>
        <v>2.9958268917493901E-3</v>
      </c>
      <c r="AL44" s="48">
        <f t="shared" si="15"/>
        <v>7.2876293417411424E-4</v>
      </c>
      <c r="AM44" s="48">
        <f t="shared" si="15"/>
        <v>1.5758080480068052E-4</v>
      </c>
      <c r="AN44" s="48">
        <f t="shared" si="15"/>
        <v>3.0666404655711629E-5</v>
      </c>
      <c r="AO44" s="48">
        <f t="shared" si="18"/>
        <v>0.29596413953325013</v>
      </c>
      <c r="AP44" s="48">
        <f t="shared" si="16"/>
        <v>0.36034136601070943</v>
      </c>
      <c r="AQ44" s="48">
        <f t="shared" si="16"/>
        <v>0.21936086625771181</v>
      </c>
      <c r="AR44" s="48">
        <f t="shared" si="16"/>
        <v>8.9025193301294228E-2</v>
      </c>
      <c r="AS44" s="48">
        <f t="shared" si="16"/>
        <v>2.709742117249973E-2</v>
      </c>
      <c r="AT44" s="48">
        <f t="shared" si="16"/>
        <v>6.5983140903927541E-3</v>
      </c>
      <c r="AU44" s="48">
        <f t="shared" si="16"/>
        <v>1.338926576515599E-3</v>
      </c>
      <c r="AV44" s="48">
        <f t="shared" si="16"/>
        <v>2.3288083497960925E-4</v>
      </c>
      <c r="AW44" s="48">
        <f t="shared" si="16"/>
        <v>3.5442046427739329E-5</v>
      </c>
      <c r="AX44" s="48">
        <f t="shared" si="16"/>
        <v>4.7945881567226576E-6</v>
      </c>
      <c r="AY44" s="48">
        <f t="shared" si="16"/>
        <v>5.8374925035744394E-7</v>
      </c>
    </row>
    <row r="45" spans="1:51">
      <c r="A45" s="48">
        <v>44</v>
      </c>
      <c r="B45" s="48">
        <f t="shared" si="10"/>
        <v>266</v>
      </c>
      <c r="C45" s="87">
        <v>43730</v>
      </c>
      <c r="D45" s="48" t="s">
        <v>20</v>
      </c>
      <c r="E45" s="48" t="s">
        <v>13</v>
      </c>
      <c r="F45" s="48">
        <f t="shared" si="3"/>
        <v>1</v>
      </c>
      <c r="G45" s="48">
        <f t="shared" si="0"/>
        <v>2</v>
      </c>
      <c r="H45" s="48">
        <f t="shared" si="4"/>
        <v>0</v>
      </c>
      <c r="I45" s="48">
        <f t="shared" si="5"/>
        <v>3</v>
      </c>
      <c r="J45" s="48">
        <f>COUNTIF('1. Data'!C:C,'sim. matches 2019_2020'!$D45)</f>
        <v>168</v>
      </c>
      <c r="K45" s="48">
        <f>COUNTIF($D$2:D44,$D44)</f>
        <v>3</v>
      </c>
      <c r="L45" s="48">
        <f>SUMIF('1. Data'!C:C,'sim. matches 2019_2020'!D45,'1. Data'!E:E)</f>
        <v>258</v>
      </c>
      <c r="M45" s="48">
        <f>SUMIF($D$2:D44,$D45,$F$2:F44)</f>
        <v>2</v>
      </c>
      <c r="N45" s="48">
        <f t="shared" si="6"/>
        <v>0.92934406825346594</v>
      </c>
      <c r="O45" s="48">
        <f>SUMIF('1. Data'!C:C,'sim. matches 2019_2020'!$D45,'1. Data'!F:F)</f>
        <v>234</v>
      </c>
      <c r="P45" s="48">
        <f>SUMIF($D$2:D44,$D45,$G$2:G44)</f>
        <v>3</v>
      </c>
      <c r="Q45" s="48">
        <f t="shared" si="7"/>
        <v>1.0910164900754937</v>
      </c>
      <c r="R45" s="48">
        <f>COUNTIF('1. Data'!D:D,'sim. matches 2019_2020'!$E45)</f>
        <v>178</v>
      </c>
      <c r="S45" s="48">
        <f>COUNTIF($E$2:E44,$E44)</f>
        <v>3</v>
      </c>
      <c r="T45" s="48">
        <f>SUMIF('1. Data'!D:D,'sim. matches 2019_2020'!E45,'1. Data'!F:F)</f>
        <v>322</v>
      </c>
      <c r="U45" s="48">
        <f>SUMIF($E$2:E44,$E45,$G$2:G44)</f>
        <v>2</v>
      </c>
      <c r="V45" s="48">
        <f t="shared" si="11"/>
        <v>1.7900552486187846</v>
      </c>
      <c r="W45" s="48">
        <f>SUMIF('1. Data'!D:D,'sim. matches 2019_2020'!$E45,'1. Data'!E:E)</f>
        <v>232</v>
      </c>
      <c r="X45" s="48">
        <f>SUMIF($E$2:E44,E45,$F$2:F44)</f>
        <v>0</v>
      </c>
      <c r="Y45" s="48">
        <f t="shared" si="12"/>
        <v>0.78344534372612629</v>
      </c>
      <c r="Z45" s="92">
        <f>AVERAGE('1. Data'!E:E,'sim. matches 2019_2020'!$F$2:F44)</f>
        <v>1.6360655737704919</v>
      </c>
      <c r="AA45" s="92">
        <f>AVERAGE('1. Data'!F:F,'sim. matches 2019_2020'!$G$2:G44)</f>
        <v>1.2703427719821163</v>
      </c>
      <c r="AB45" s="48">
        <f t="shared" si="13"/>
        <v>1.1912034466011276</v>
      </c>
      <c r="AC45" s="48">
        <f t="shared" si="14"/>
        <v>2.4809537656295437</v>
      </c>
      <c r="AD45" s="48">
        <f t="shared" si="17"/>
        <v>0.30385537023147824</v>
      </c>
      <c r="AE45" s="48">
        <f t="shared" si="15"/>
        <v>0.36195356428799852</v>
      </c>
      <c r="AF45" s="48">
        <f t="shared" si="15"/>
        <v>0.21558016664471338</v>
      </c>
      <c r="AG45" s="48">
        <f t="shared" si="15"/>
        <v>8.5599945842009362E-2</v>
      </c>
      <c r="AH45" s="48">
        <f t="shared" si="15"/>
        <v>2.549173762896785E-2</v>
      </c>
      <c r="AI45" s="48">
        <f t="shared" si="15"/>
        <v>6.0731691446956303E-3</v>
      </c>
      <c r="AJ45" s="48">
        <f t="shared" si="15"/>
        <v>1.2057300028255117E-3</v>
      </c>
      <c r="AK45" s="48">
        <f t="shared" si="15"/>
        <v>2.0518139071944801E-4</v>
      </c>
      <c r="AL45" s="48">
        <f t="shared" si="15"/>
        <v>3.0551597475427382E-5</v>
      </c>
      <c r="AM45" s="48">
        <f t="shared" si="15"/>
        <v>4.0436853568777063E-6</v>
      </c>
      <c r="AN45" s="48">
        <f t="shared" si="15"/>
        <v>4.8168519340832309E-7</v>
      </c>
      <c r="AO45" s="48">
        <f t="shared" si="18"/>
        <v>8.3663392259115413E-2</v>
      </c>
      <c r="AP45" s="48">
        <f t="shared" si="16"/>
        <v>0.207565008070594</v>
      </c>
      <c r="AQ45" s="48">
        <f t="shared" si="16"/>
        <v>0.25747959419283345</v>
      </c>
      <c r="AR45" s="48">
        <f t="shared" si="16"/>
        <v>0.21293165626182564</v>
      </c>
      <c r="AS45" s="48">
        <f t="shared" si="16"/>
        <v>0.13206839860612798</v>
      </c>
      <c r="AT45" s="48">
        <f t="shared" si="16"/>
        <v>6.5531118168507374E-2</v>
      </c>
      <c r="AU45" s="48">
        <f t="shared" si="16"/>
        <v>2.7096612397678806E-2</v>
      </c>
      <c r="AV45" s="48">
        <f t="shared" si="16"/>
        <v>9.6036346519750779E-3</v>
      </c>
      <c r="AW45" s="48">
        <f t="shared" si="16"/>
        <v>2.9782716941934898E-3</v>
      </c>
      <c r="AX45" s="48">
        <f t="shared" si="16"/>
        <v>8.2099493053080174E-4</v>
      </c>
      <c r="AY45" s="48">
        <f t="shared" si="16"/>
        <v>2.0368504644631581E-4</v>
      </c>
    </row>
    <row r="46" spans="1:51">
      <c r="A46" s="48">
        <v>45</v>
      </c>
      <c r="B46" s="48">
        <f t="shared" si="10"/>
        <v>265</v>
      </c>
      <c r="C46" s="87">
        <v>43731</v>
      </c>
      <c r="D46" s="48" t="s">
        <v>10</v>
      </c>
      <c r="E46" s="48" t="s">
        <v>17</v>
      </c>
      <c r="F46" s="48">
        <f t="shared" si="3"/>
        <v>2</v>
      </c>
      <c r="G46" s="48">
        <f t="shared" si="0"/>
        <v>1</v>
      </c>
      <c r="H46" s="48">
        <f t="shared" si="4"/>
        <v>3</v>
      </c>
      <c r="I46" s="48">
        <f t="shared" si="5"/>
        <v>0</v>
      </c>
      <c r="J46" s="48">
        <f>COUNTIF('1. Data'!C:C,'sim. matches 2019_2020'!$D46)</f>
        <v>184</v>
      </c>
      <c r="K46" s="48">
        <f>COUNTIF($D$2:D45,$D45)</f>
        <v>3</v>
      </c>
      <c r="L46" s="48">
        <f>SUMIF('1. Data'!C:C,'sim. matches 2019_2020'!D46,'1. Data'!E:E)</f>
        <v>347</v>
      </c>
      <c r="M46" s="48">
        <f>SUMIF($D$2:D45,$D46,$F$2:F45)</f>
        <v>3</v>
      </c>
      <c r="N46" s="48">
        <f t="shared" si="6"/>
        <v>1.1441317709398713</v>
      </c>
      <c r="O46" s="48">
        <f>SUMIF('1. Data'!C:C,'sim. matches 2019_2020'!$D46,'1. Data'!F:F)</f>
        <v>250</v>
      </c>
      <c r="P46" s="48">
        <f>SUMIF($D$2:D45,$D46,$G$2:G45)</f>
        <v>1</v>
      </c>
      <c r="Q46" s="48">
        <f t="shared" si="7"/>
        <v>1.0564206238524747</v>
      </c>
      <c r="R46" s="48">
        <f>COUNTIF('1. Data'!D:D,'sim. matches 2019_2020'!$E46)</f>
        <v>186</v>
      </c>
      <c r="S46" s="48">
        <f>COUNTIF($E$2:E45,$E45)</f>
        <v>3</v>
      </c>
      <c r="T46" s="48">
        <f>SUMIF('1. Data'!D:D,'sim. matches 2019_2020'!E46,'1. Data'!F:F)</f>
        <v>276</v>
      </c>
      <c r="U46" s="48">
        <f>SUMIF($E$2:E45,$E46,$G$2:G45)</f>
        <v>3</v>
      </c>
      <c r="V46" s="48">
        <f t="shared" si="11"/>
        <v>1.4761904761904763</v>
      </c>
      <c r="W46" s="48">
        <f>SUMIF('1. Data'!D:D,'sim. matches 2019_2020'!$E46,'1. Data'!E:E)</f>
        <v>331</v>
      </c>
      <c r="X46" s="48">
        <f>SUMIF($E$2:E45,E46,$F$2:F45)</f>
        <v>3</v>
      </c>
      <c r="Y46" s="48">
        <f t="shared" si="12"/>
        <v>1.0802748624242249</v>
      </c>
      <c r="Z46" s="92">
        <f>AVERAGE('1. Data'!E:E,'sim. matches 2019_2020'!$F$2:F45)</f>
        <v>1.635876042908224</v>
      </c>
      <c r="AA46" s="92">
        <f>AVERAGE('1. Data'!F:F,'sim. matches 2019_2020'!$G$2:G45)</f>
        <v>1.270560190703218</v>
      </c>
      <c r="AB46" s="48">
        <f t="shared" si="13"/>
        <v>2.0219048227191374</v>
      </c>
      <c r="AC46" s="48">
        <f t="shared" si="14"/>
        <v>1.9814107461166286</v>
      </c>
      <c r="AD46" s="48">
        <f t="shared" si="17"/>
        <v>0.13240302044388835</v>
      </c>
      <c r="AE46" s="48">
        <f t="shared" si="15"/>
        <v>0.2677063055780784</v>
      </c>
      <c r="AF46" s="48">
        <f t="shared" si="15"/>
        <v>0.27063833516031999</v>
      </c>
      <c r="AG46" s="48">
        <f t="shared" si="15"/>
        <v>0.18240165169110972</v>
      </c>
      <c r="AH46" s="48">
        <f t="shared" si="15"/>
        <v>9.2199694806547813E-2</v>
      </c>
      <c r="AI46" s="48">
        <f t="shared" si="15"/>
        <v>3.728380151651832E-2</v>
      </c>
      <c r="AJ46" s="48">
        <f t="shared" si="15"/>
        <v>1.2564049682591906E-2</v>
      </c>
      <c r="AK46" s="48">
        <f t="shared" si="15"/>
        <v>3.6290446637307753E-3</v>
      </c>
      <c r="AL46" s="48">
        <f t="shared" si="15"/>
        <v>9.1719786343255171E-4</v>
      </c>
      <c r="AM46" s="48">
        <f t="shared" si="15"/>
        <v>2.0605408705132907E-4</v>
      </c>
      <c r="AN46" s="48">
        <f t="shared" si="15"/>
        <v>4.1662175235007171E-5</v>
      </c>
      <c r="AO46" s="48">
        <f t="shared" si="18"/>
        <v>0.13787459399896049</v>
      </c>
      <c r="AP46" s="48">
        <f t="shared" si="16"/>
        <v>0.27318620216600753</v>
      </c>
      <c r="AQ46" s="48">
        <f t="shared" si="16"/>
        <v>0.27064703833125864</v>
      </c>
      <c r="AR46" s="48">
        <f t="shared" si="16"/>
        <v>0.17875431671806497</v>
      </c>
      <c r="AS46" s="48">
        <f t="shared" si="16"/>
        <v>8.854643101497732E-2</v>
      </c>
      <c r="AT46" s="48">
        <f t="shared" si="16"/>
        <v>3.5089369988670162E-2</v>
      </c>
      <c r="AU46" s="48">
        <f t="shared" si="16"/>
        <v>1.1587742461668894E-2</v>
      </c>
      <c r="AV46" s="48">
        <f t="shared" si="16"/>
        <v>3.2800110623975275E-3</v>
      </c>
      <c r="AW46" s="48">
        <f t="shared" si="16"/>
        <v>8.1238114580198543E-4</v>
      </c>
      <c r="AX46" s="48">
        <f t="shared" si="16"/>
        <v>1.7885119247051058E-4</v>
      </c>
      <c r="AY46" s="48">
        <f t="shared" si="16"/>
        <v>3.5437767471684308E-5</v>
      </c>
    </row>
    <row r="47" spans="1:51">
      <c r="A47" s="48">
        <v>46</v>
      </c>
      <c r="B47" s="48">
        <f t="shared" si="10"/>
        <v>264</v>
      </c>
      <c r="C47" s="87">
        <v>43735</v>
      </c>
      <c r="D47" s="48" t="s">
        <v>42</v>
      </c>
      <c r="E47" s="48" t="s">
        <v>20</v>
      </c>
      <c r="F47" s="48">
        <f t="shared" si="3"/>
        <v>0</v>
      </c>
      <c r="G47" s="48">
        <f t="shared" si="0"/>
        <v>0</v>
      </c>
      <c r="H47" s="48">
        <f t="shared" si="4"/>
        <v>1</v>
      </c>
      <c r="I47" s="48">
        <f t="shared" si="5"/>
        <v>1</v>
      </c>
      <c r="J47" s="48">
        <f>COUNTIF('1. Data'!C:C,'sim. matches 2019_2020'!$D47)</f>
        <v>0</v>
      </c>
      <c r="K47" s="48">
        <f>COUNTIF($D$2:D46,$D46)</f>
        <v>3</v>
      </c>
      <c r="L47" s="48">
        <f>SUMIF('1. Data'!C:C,'sim. matches 2019_2020'!D47,'1. Data'!E:E)</f>
        <v>0</v>
      </c>
      <c r="M47" s="48">
        <f>SUMIF($D$2:D46,$D47,$F$2:F46)</f>
        <v>0</v>
      </c>
      <c r="N47" s="48">
        <f t="shared" si="6"/>
        <v>0</v>
      </c>
      <c r="O47" s="48">
        <f>SUMIF('1. Data'!C:C,'sim. matches 2019_2020'!$D47,'1. Data'!F:F)</f>
        <v>0</v>
      </c>
      <c r="P47" s="48">
        <f>SUMIF($D$2:D46,$D47,$G$2:G46)</f>
        <v>0</v>
      </c>
      <c r="Q47" s="48">
        <f t="shared" si="7"/>
        <v>0</v>
      </c>
      <c r="R47" s="48">
        <f>COUNTIF('1. Data'!D:D,'sim. matches 2019_2020'!$E47)</f>
        <v>166</v>
      </c>
      <c r="S47" s="48">
        <f>COUNTIF($E$2:E46,$E46)</f>
        <v>3</v>
      </c>
      <c r="T47" s="48">
        <f>SUMIF('1. Data'!D:D,'sim. matches 2019_2020'!E47,'1. Data'!F:F)</f>
        <v>175</v>
      </c>
      <c r="U47" s="48">
        <f>SUMIF($E$2:E46,$E47,$G$2:G46)</f>
        <v>2</v>
      </c>
      <c r="V47" s="48">
        <f t="shared" si="11"/>
        <v>1.0473372781065089</v>
      </c>
      <c r="W47" s="48">
        <f>SUMIF('1. Data'!D:D,'sim. matches 2019_2020'!$E47,'1. Data'!E:E)</f>
        <v>274</v>
      </c>
      <c r="X47" s="48">
        <f>SUMIF($E$2:E46,E47,$F$2:F46)</f>
        <v>2</v>
      </c>
      <c r="Y47" s="48">
        <f t="shared" si="12"/>
        <v>0.99825889836534676</v>
      </c>
      <c r="Z47" s="92">
        <f>AVERAGE('1. Data'!E:E,'sim. matches 2019_2020'!$F$2:F46)</f>
        <v>1.6359845099791481</v>
      </c>
      <c r="AA47" s="92">
        <f>AVERAGE('1. Data'!F:F,'sim. matches 2019_2020'!$G$2:G46)</f>
        <v>1.2704795948763776</v>
      </c>
      <c r="AB47" s="48">
        <f t="shared" si="13"/>
        <v>0</v>
      </c>
      <c r="AC47" s="48">
        <f t="shared" si="14"/>
        <v>0</v>
      </c>
      <c r="AD47" s="48">
        <f t="shared" si="17"/>
        <v>1</v>
      </c>
      <c r="AE47" s="48">
        <f t="shared" si="15"/>
        <v>0</v>
      </c>
      <c r="AF47" s="48">
        <f t="shared" si="15"/>
        <v>0</v>
      </c>
      <c r="AG47" s="48">
        <f t="shared" si="15"/>
        <v>0</v>
      </c>
      <c r="AH47" s="48">
        <f t="shared" si="15"/>
        <v>0</v>
      </c>
      <c r="AI47" s="48">
        <f t="shared" si="15"/>
        <v>0</v>
      </c>
      <c r="AJ47" s="48">
        <f t="shared" si="15"/>
        <v>0</v>
      </c>
      <c r="AK47" s="48">
        <f t="shared" si="15"/>
        <v>0</v>
      </c>
      <c r="AL47" s="48">
        <f t="shared" si="15"/>
        <v>0</v>
      </c>
      <c r="AM47" s="48">
        <f t="shared" si="15"/>
        <v>0</v>
      </c>
      <c r="AN47" s="48">
        <f t="shared" si="15"/>
        <v>0</v>
      </c>
      <c r="AO47" s="48">
        <f t="shared" si="18"/>
        <v>1</v>
      </c>
      <c r="AP47" s="48">
        <f t="shared" si="16"/>
        <v>0</v>
      </c>
      <c r="AQ47" s="48">
        <f t="shared" si="16"/>
        <v>0</v>
      </c>
      <c r="AR47" s="48">
        <f t="shared" si="16"/>
        <v>0</v>
      </c>
      <c r="AS47" s="48">
        <f t="shared" si="16"/>
        <v>0</v>
      </c>
      <c r="AT47" s="48">
        <f t="shared" si="16"/>
        <v>0</v>
      </c>
      <c r="AU47" s="48">
        <f t="shared" si="16"/>
        <v>0</v>
      </c>
      <c r="AV47" s="48">
        <f t="shared" si="16"/>
        <v>0</v>
      </c>
      <c r="AW47" s="48">
        <f t="shared" si="16"/>
        <v>0</v>
      </c>
      <c r="AX47" s="48">
        <f t="shared" si="16"/>
        <v>0</v>
      </c>
      <c r="AY47" s="48">
        <f t="shared" si="16"/>
        <v>0</v>
      </c>
    </row>
    <row r="48" spans="1:51">
      <c r="A48" s="48">
        <v>47</v>
      </c>
      <c r="B48" s="48">
        <f t="shared" si="10"/>
        <v>263</v>
      </c>
      <c r="C48" s="87">
        <v>43736</v>
      </c>
      <c r="D48" s="48" t="s">
        <v>35</v>
      </c>
      <c r="E48" s="48" t="s">
        <v>8</v>
      </c>
      <c r="F48" s="48">
        <f t="shared" si="3"/>
        <v>1</v>
      </c>
      <c r="G48" s="48">
        <f t="shared" si="0"/>
        <v>1</v>
      </c>
      <c r="H48" s="48">
        <f t="shared" si="4"/>
        <v>1</v>
      </c>
      <c r="I48" s="48">
        <f t="shared" si="5"/>
        <v>1</v>
      </c>
      <c r="J48" s="48">
        <f>COUNTIF('1. Data'!C:C,'sim. matches 2019_2020'!$D48)</f>
        <v>47</v>
      </c>
      <c r="K48" s="48">
        <f>COUNTIF($D$2:D47,$D47)</f>
        <v>4</v>
      </c>
      <c r="L48" s="48">
        <f>SUMIF('1. Data'!C:C,'sim. matches 2019_2020'!D48,'1. Data'!E:E)</f>
        <v>94</v>
      </c>
      <c r="M48" s="48">
        <f>SUMIF($D$2:D47,$D48,$F$2:F47)</f>
        <v>2</v>
      </c>
      <c r="N48" s="48">
        <f t="shared" si="6"/>
        <v>1.1509361209888178</v>
      </c>
      <c r="O48" s="48">
        <f>SUMIF('1. Data'!C:C,'sim. matches 2019_2020'!$D48,'1. Data'!F:F)</f>
        <v>49</v>
      </c>
      <c r="P48" s="48">
        <f>SUMIF($D$2:D47,$D48,$G$2:G47)</f>
        <v>3</v>
      </c>
      <c r="Q48" s="48">
        <f t="shared" si="7"/>
        <v>0.80277681998942585</v>
      </c>
      <c r="R48" s="48">
        <f>COUNTIF('1. Data'!D:D,'sim. matches 2019_2020'!$E48)</f>
        <v>181</v>
      </c>
      <c r="S48" s="48">
        <f>COUNTIF($E$2:E47,$E47)</f>
        <v>3</v>
      </c>
      <c r="T48" s="48">
        <f>SUMIF('1. Data'!D:D,'sim. matches 2019_2020'!E48,'1. Data'!F:F)</f>
        <v>234</v>
      </c>
      <c r="U48" s="48">
        <f>SUMIF($E$2:E47,$E48,$G$2:G47)</f>
        <v>3</v>
      </c>
      <c r="V48" s="48">
        <f t="shared" si="11"/>
        <v>1.2880434782608696</v>
      </c>
      <c r="W48" s="48">
        <f>SUMIF('1. Data'!D:D,'sim. matches 2019_2020'!$E48,'1. Data'!E:E)</f>
        <v>266</v>
      </c>
      <c r="X48" s="48">
        <f>SUMIF($E$2:E47,E48,$F$2:F47)</f>
        <v>2</v>
      </c>
      <c r="Y48" s="48">
        <f t="shared" si="12"/>
        <v>0.89056809905316825</v>
      </c>
      <c r="Z48" s="92">
        <f>AVERAGE('1. Data'!E:E,'sim. matches 2019_2020'!$F$2:F47)</f>
        <v>1.6354973198332341</v>
      </c>
      <c r="AA48" s="92">
        <f>AVERAGE('1. Data'!F:F,'sim. matches 2019_2020'!$G$2:G47)</f>
        <v>1.2701012507444909</v>
      </c>
      <c r="AB48" s="48">
        <f t="shared" si="13"/>
        <v>1.6763634805706695</v>
      </c>
      <c r="AC48" s="48">
        <f t="shared" si="14"/>
        <v>1.3132992327365729</v>
      </c>
      <c r="AD48" s="48">
        <f t="shared" si="17"/>
        <v>0.18705296244977729</v>
      </c>
      <c r="AE48" s="48">
        <f t="shared" si="15"/>
        <v>0.31356875518336341</v>
      </c>
      <c r="AF48" s="48">
        <f t="shared" si="15"/>
        <v>0.26282760491869767</v>
      </c>
      <c r="AG48" s="48">
        <f t="shared" si="15"/>
        <v>0.14686486619052025</v>
      </c>
      <c r="AH48" s="48">
        <f t="shared" si="15"/>
        <v>6.1549724565171562E-2</v>
      </c>
      <c r="AI48" s="48">
        <f t="shared" si="15"/>
        <v>2.0635942100047398E-2</v>
      </c>
      <c r="AJ48" s="48">
        <f t="shared" si="15"/>
        <v>5.7655566206150444E-3</v>
      </c>
      <c r="AK48" s="48">
        <f t="shared" si="15"/>
        <v>1.3807383662802154E-3</v>
      </c>
      <c r="AL48" s="48">
        <f t="shared" si="15"/>
        <v>2.893274216818706E-4</v>
      </c>
      <c r="AM48" s="48">
        <f t="shared" si="15"/>
        <v>5.3890880403906415E-5</v>
      </c>
      <c r="AN48" s="48">
        <f t="shared" si="15"/>
        <v>9.0340703844910146E-6</v>
      </c>
      <c r="AO48" s="48">
        <f t="shared" si="18"/>
        <v>0.2689313240951598</v>
      </c>
      <c r="AP48" s="48">
        <f t="shared" si="16"/>
        <v>0.35318730159300399</v>
      </c>
      <c r="AQ48" s="48">
        <f t="shared" si="16"/>
        <v>0.23192030609719635</v>
      </c>
      <c r="AR48" s="48">
        <f t="shared" si="16"/>
        <v>0.10152692001782637</v>
      </c>
      <c r="AS48" s="48">
        <f t="shared" si="16"/>
        <v>3.3333806540379686E-2</v>
      </c>
      <c r="AT48" s="48">
        <f t="shared" si="16"/>
        <v>8.7554525107339989E-3</v>
      </c>
      <c r="AU48" s="48">
        <f t="shared" si="16"/>
        <v>1.9164215107680754E-3</v>
      </c>
      <c r="AV48" s="48">
        <f t="shared" si="16"/>
        <v>3.5954784281308299E-4</v>
      </c>
      <c r="AW48" s="48">
        <f t="shared" si="16"/>
        <v>5.9024238262313975E-5</v>
      </c>
      <c r="AX48" s="48">
        <f t="shared" si="16"/>
        <v>8.6129429803063852E-6</v>
      </c>
      <c r="AY48" s="48">
        <f t="shared" si="16"/>
        <v>1.1311371407640259E-6</v>
      </c>
    </row>
    <row r="49" spans="1:51">
      <c r="A49" s="48">
        <v>48</v>
      </c>
      <c r="B49" s="48">
        <f t="shared" si="10"/>
        <v>262</v>
      </c>
      <c r="C49" s="87">
        <v>43736</v>
      </c>
      <c r="D49" s="48" t="s">
        <v>17</v>
      </c>
      <c r="E49" s="48" t="s">
        <v>22</v>
      </c>
      <c r="F49" s="48">
        <f t="shared" si="3"/>
        <v>1</v>
      </c>
      <c r="G49" s="48">
        <f t="shared" si="0"/>
        <v>1</v>
      </c>
      <c r="H49" s="48">
        <f t="shared" si="4"/>
        <v>1</v>
      </c>
      <c r="I49" s="48">
        <f t="shared" si="5"/>
        <v>1</v>
      </c>
      <c r="J49" s="48">
        <f>COUNTIF('1. Data'!C:C,'sim. matches 2019_2020'!$D49)</f>
        <v>186</v>
      </c>
      <c r="K49" s="48">
        <f>COUNTIF($D$2:D48,$D48)</f>
        <v>3</v>
      </c>
      <c r="L49" s="48">
        <f>SUMIF('1. Data'!C:C,'sim. matches 2019_2020'!D49,'1. Data'!E:E)</f>
        <v>321</v>
      </c>
      <c r="M49" s="48">
        <f>SUMIF($D$2:D48,$D49,$F$2:F48)</f>
        <v>2</v>
      </c>
      <c r="N49" s="48">
        <f t="shared" si="6"/>
        <v>1.0450597537799431</v>
      </c>
      <c r="O49" s="48">
        <f>SUMIF('1. Data'!C:C,'sim. matches 2019_2020'!$D49,'1. Data'!F:F)</f>
        <v>236</v>
      </c>
      <c r="P49" s="48">
        <f>SUMIF($D$2:D48,$D49,$G$2:G48)</f>
        <v>2</v>
      </c>
      <c r="Q49" s="48">
        <f t="shared" si="7"/>
        <v>0.99152645378618187</v>
      </c>
      <c r="R49" s="48">
        <f>COUNTIF('1. Data'!D:D,'sim. matches 2019_2020'!$E49)</f>
        <v>186</v>
      </c>
      <c r="S49" s="48">
        <f>COUNTIF($E$2:E48,$E48)</f>
        <v>3</v>
      </c>
      <c r="T49" s="48">
        <f>SUMIF('1. Data'!D:D,'sim. matches 2019_2020'!E49,'1. Data'!F:F)</f>
        <v>222</v>
      </c>
      <c r="U49" s="48">
        <f>SUMIF($E$2:E48,$E49,$G$2:G48)</f>
        <v>2</v>
      </c>
      <c r="V49" s="48">
        <f t="shared" si="11"/>
        <v>1.1851851851851851</v>
      </c>
      <c r="W49" s="48">
        <f>SUMIF('1. Data'!D:D,'sim. matches 2019_2020'!$E49,'1. Data'!E:E)</f>
        <v>299</v>
      </c>
      <c r="X49" s="48">
        <f>SUMIF($E$2:E48,E49,$F$2:F48)</f>
        <v>2</v>
      </c>
      <c r="Y49" s="48">
        <f t="shared" si="12"/>
        <v>0.97387921327480753</v>
      </c>
      <c r="Z49" s="92">
        <f>AVERAGE('1. Data'!E:E,'sim. matches 2019_2020'!$F$2:F48)</f>
        <v>1.6353081274188748</v>
      </c>
      <c r="AA49" s="92">
        <f>AVERAGE('1. Data'!F:F,'sim. matches 2019_2020'!$G$2:G48)</f>
        <v>1.2700208395355761</v>
      </c>
      <c r="AB49" s="48">
        <f t="shared" si="13"/>
        <v>1.6643544226865759</v>
      </c>
      <c r="AC49" s="48">
        <f t="shared" si="14"/>
        <v>1.4924554183813443</v>
      </c>
      <c r="AD49" s="48">
        <f t="shared" si="17"/>
        <v>0.18931283461167386</v>
      </c>
      <c r="AE49" s="48">
        <f t="shared" si="15"/>
        <v>0.31508365355727169</v>
      </c>
      <c r="AF49" s="48">
        <f t="shared" si="15"/>
        <v>0.26220543615714503</v>
      </c>
      <c r="AG49" s="48">
        <f t="shared" si="15"/>
        <v>0.1454675924402023</v>
      </c>
      <c r="AH49" s="48">
        <f t="shared" si="15"/>
        <v>6.0527407708854751E-2</v>
      </c>
      <c r="AI49" s="48">
        <f t="shared" si="15"/>
        <v>2.0147811742797173E-2</v>
      </c>
      <c r="AJ49" s="48">
        <f t="shared" si="15"/>
        <v>5.5888499302635068E-3</v>
      </c>
      <c r="AK49" s="48">
        <f t="shared" si="15"/>
        <v>1.3288324427379455E-3</v>
      </c>
      <c r="AL49" s="48">
        <f t="shared" si="15"/>
        <v>2.764560191350384E-4</v>
      </c>
      <c r="AM49" s="48">
        <f t="shared" si="15"/>
        <v>5.1124533125080622E-5</v>
      </c>
      <c r="AN49" s="48">
        <f t="shared" si="15"/>
        <v>8.5089342814514357E-6</v>
      </c>
      <c r="AO49" s="48">
        <f t="shared" si="18"/>
        <v>0.22481995021747031</v>
      </c>
      <c r="AP49" s="48">
        <f t="shared" si="16"/>
        <v>0.3355337528622877</v>
      </c>
      <c r="AQ49" s="48">
        <f t="shared" si="16"/>
        <v>0.25038458375457412</v>
      </c>
      <c r="AR49" s="48">
        <f t="shared" si="16"/>
        <v>0.1245626095678905</v>
      </c>
      <c r="AS49" s="48">
        <f t="shared" si="16"/>
        <v>4.6476035394329533E-2</v>
      </c>
      <c r="AT49" s="48">
        <f t="shared" si="16"/>
        <v>1.3872682169830047E-2</v>
      </c>
      <c r="AU49" s="48">
        <f t="shared" si="16"/>
        <v>3.450726611974183E-3</v>
      </c>
      <c r="AV49" s="48">
        <f t="shared" si="16"/>
        <v>7.3572223277051051E-4</v>
      </c>
      <c r="AW49" s="48">
        <f t="shared" si="16"/>
        <v>1.3725407909024619E-4</v>
      </c>
      <c r="AX49" s="48">
        <f t="shared" si="16"/>
        <v>2.2760621559242168E-5</v>
      </c>
      <c r="AY49" s="48">
        <f t="shared" si="16"/>
        <v>3.39692129718182E-6</v>
      </c>
    </row>
    <row r="50" spans="1:51">
      <c r="A50" s="48">
        <v>49</v>
      </c>
      <c r="B50" s="48">
        <f t="shared" si="10"/>
        <v>261</v>
      </c>
      <c r="C50" s="87">
        <v>43736</v>
      </c>
      <c r="D50" s="48" t="s">
        <v>25</v>
      </c>
      <c r="E50" s="48" t="s">
        <v>10</v>
      </c>
      <c r="F50" s="48">
        <f t="shared" si="3"/>
        <v>1</v>
      </c>
      <c r="G50" s="48">
        <f t="shared" si="0"/>
        <v>1</v>
      </c>
      <c r="H50" s="48">
        <f t="shared" si="4"/>
        <v>1</v>
      </c>
      <c r="I50" s="48">
        <f t="shared" si="5"/>
        <v>1</v>
      </c>
      <c r="J50" s="48">
        <f>COUNTIF('1. Data'!C:C,'sim. matches 2019_2020'!$D50)</f>
        <v>170</v>
      </c>
      <c r="K50" s="48">
        <f>COUNTIF($D$2:D49,$D49)</f>
        <v>3</v>
      </c>
      <c r="L50" s="48">
        <f>SUMIF('1. Data'!C:C,'sim. matches 2019_2020'!D50,'1. Data'!E:E)</f>
        <v>254</v>
      </c>
      <c r="M50" s="48">
        <f>SUMIF($D$2:D49,$D50,$F$2:F49)</f>
        <v>2</v>
      </c>
      <c r="N50" s="48">
        <f t="shared" si="6"/>
        <v>0.90499146730747781</v>
      </c>
      <c r="O50" s="48">
        <f>SUMIF('1. Data'!C:C,'sim. matches 2019_2020'!$D50,'1. Data'!F:F)</f>
        <v>198</v>
      </c>
      <c r="P50" s="48">
        <f>SUMIF($D$2:D49,$D50,$G$2:G49)</f>
        <v>2</v>
      </c>
      <c r="Q50" s="48">
        <f t="shared" si="7"/>
        <v>0.91033350447241979</v>
      </c>
      <c r="R50" s="48">
        <f>COUNTIF('1. Data'!D:D,'sim. matches 2019_2020'!$E50)</f>
        <v>184</v>
      </c>
      <c r="S50" s="48">
        <f>COUNTIF($E$2:E49,$E49)</f>
        <v>3</v>
      </c>
      <c r="T50" s="48">
        <f>SUMIF('1. Data'!D:D,'sim. matches 2019_2020'!E50,'1. Data'!F:F)</f>
        <v>244</v>
      </c>
      <c r="U50" s="48">
        <f>SUMIF($E$2:E49,$E50,$G$2:G49)</f>
        <v>3</v>
      </c>
      <c r="V50" s="48">
        <f t="shared" si="11"/>
        <v>1.320855614973262</v>
      </c>
      <c r="W50" s="48">
        <f>SUMIF('1. Data'!D:D,'sim. matches 2019_2020'!$E50,'1. Data'!E:E)</f>
        <v>282</v>
      </c>
      <c r="X50" s="48">
        <f>SUMIF($E$2:E49,E50,$F$2:F49)</f>
        <v>2</v>
      </c>
      <c r="Y50" s="48">
        <f t="shared" si="12"/>
        <v>0.92881101211044048</v>
      </c>
      <c r="Z50" s="92">
        <f>AVERAGE('1. Data'!E:E,'sim. matches 2019_2020'!$F$2:F49)</f>
        <v>1.6351190476190476</v>
      </c>
      <c r="AA50" s="92">
        <f>AVERAGE('1. Data'!F:F,'sim. matches 2019_2020'!$G$2:G49)</f>
        <v>1.2699404761904762</v>
      </c>
      <c r="AB50" s="48">
        <f t="shared" si="13"/>
        <v>1.3744255439322124</v>
      </c>
      <c r="AC50" s="48">
        <f t="shared" si="14"/>
        <v>1.5270007109517481</v>
      </c>
      <c r="AD50" s="48">
        <f t="shared" si="17"/>
        <v>0.25298488277122783</v>
      </c>
      <c r="AE50" s="48">
        <f t="shared" si="15"/>
        <v>0.34770888510947173</v>
      </c>
      <c r="AF50" s="48">
        <f t="shared" si="15"/>
        <v>0.23894998677332452</v>
      </c>
      <c r="AG50" s="48">
        <f t="shared" si="15"/>
        <v>0.10947298851450719</v>
      </c>
      <c r="AH50" s="48">
        <f t="shared" si="15"/>
        <v>3.7615617946234074E-2</v>
      </c>
      <c r="AI50" s="48">
        <f t="shared" si="15"/>
        <v>1.0339973231219804E-2</v>
      </c>
      <c r="AJ50" s="48">
        <f t="shared" si="15"/>
        <v>2.3685872220939683E-3</v>
      </c>
      <c r="AK50" s="48">
        <f t="shared" si="15"/>
        <v>4.650638258681982E-4</v>
      </c>
      <c r="AL50" s="48">
        <f t="shared" si="15"/>
        <v>7.9899450229011857E-5</v>
      </c>
      <c r="AM50" s="48">
        <f t="shared" si="15"/>
        <v>1.2201760593432717E-5</v>
      </c>
      <c r="AN50" s="48">
        <f t="shared" si="15"/>
        <v>1.6770411440559406E-6</v>
      </c>
      <c r="AO50" s="48">
        <f t="shared" si="18"/>
        <v>0.21718609529471075</v>
      </c>
      <c r="AP50" s="48">
        <f t="shared" si="16"/>
        <v>0.33164332192385743</v>
      </c>
      <c r="AQ50" s="48">
        <f t="shared" si="16"/>
        <v>0.2532097941800649</v>
      </c>
      <c r="AR50" s="48">
        <f t="shared" si="16"/>
        <v>0.12888384524430166</v>
      </c>
      <c r="AS50" s="48">
        <f t="shared" si="16"/>
        <v>4.9201430829560917E-2</v>
      </c>
      <c r="AT50" s="48">
        <f t="shared" si="16"/>
        <v>1.5026123971316552E-2</v>
      </c>
      <c r="AU50" s="48">
        <f t="shared" si="16"/>
        <v>3.8241503311749149E-3</v>
      </c>
      <c r="AV50" s="48">
        <f t="shared" si="16"/>
        <v>8.3421146778435049E-4</v>
      </c>
      <c r="AW50" s="48">
        <f t="shared" si="16"/>
        <v>1.5923018804885056E-4</v>
      </c>
      <c r="AX50" s="48">
        <f t="shared" si="16"/>
        <v>2.701606781728616E-5</v>
      </c>
      <c r="AY50" s="48">
        <f t="shared" si="16"/>
        <v>4.1253554764116574E-6</v>
      </c>
    </row>
    <row r="51" spans="1:51">
      <c r="A51" s="48">
        <v>50</v>
      </c>
      <c r="B51" s="48">
        <f t="shared" si="10"/>
        <v>260</v>
      </c>
      <c r="C51" s="87">
        <v>43736</v>
      </c>
      <c r="D51" s="48" t="s">
        <v>28</v>
      </c>
      <c r="E51" s="48" t="s">
        <v>12</v>
      </c>
      <c r="F51" s="48">
        <f t="shared" si="3"/>
        <v>1</v>
      </c>
      <c r="G51" s="48">
        <f t="shared" si="0"/>
        <v>2</v>
      </c>
      <c r="H51" s="48">
        <f t="shared" si="4"/>
        <v>0</v>
      </c>
      <c r="I51" s="48">
        <f t="shared" si="5"/>
        <v>3</v>
      </c>
      <c r="J51" s="48">
        <f>COUNTIF('1. Data'!C:C,'sim. matches 2019_2020'!$D51)</f>
        <v>136</v>
      </c>
      <c r="K51" s="48">
        <f>COUNTIF($D$2:D50,$D50)</f>
        <v>3</v>
      </c>
      <c r="L51" s="48">
        <f>SUMIF('1. Data'!C:C,'sim. matches 2019_2020'!D51,'1. Data'!E:E)</f>
        <v>192</v>
      </c>
      <c r="M51" s="48">
        <f>SUMIF($D$2:D50,$D51,$F$2:F50)</f>
        <v>1</v>
      </c>
      <c r="N51" s="48">
        <f t="shared" si="6"/>
        <v>0.8492651920319978</v>
      </c>
      <c r="O51" s="48">
        <f>SUMIF('1. Data'!C:C,'sim. matches 2019_2020'!$D51,'1. Data'!F:F)</f>
        <v>193</v>
      </c>
      <c r="P51" s="48">
        <f>SUMIF($D$2:D50,$D51,$G$2:G50)</f>
        <v>1</v>
      </c>
      <c r="Q51" s="48">
        <f t="shared" si="7"/>
        <v>1.0990843688685414</v>
      </c>
      <c r="R51" s="48">
        <f>COUNTIF('1. Data'!D:D,'sim. matches 2019_2020'!$E51)</f>
        <v>184</v>
      </c>
      <c r="S51" s="48">
        <f>COUNTIF($E$2:E50,$E50)</f>
        <v>3</v>
      </c>
      <c r="T51" s="48">
        <f>SUMIF('1. Data'!D:D,'sim. matches 2019_2020'!E51,'1. Data'!F:F)</f>
        <v>300</v>
      </c>
      <c r="U51" s="48">
        <f>SUMIF($E$2:E50,$E51,$G$2:G50)</f>
        <v>3</v>
      </c>
      <c r="V51" s="48">
        <f t="shared" si="11"/>
        <v>1.6203208556149733</v>
      </c>
      <c r="W51" s="48">
        <f>SUMIF('1. Data'!D:D,'sim. matches 2019_2020'!$E51,'1. Data'!E:E)</f>
        <v>245</v>
      </c>
      <c r="X51" s="48">
        <f>SUMIF($E$2:E50,E51,$F$2:F50)</f>
        <v>2</v>
      </c>
      <c r="Y51" s="48">
        <f t="shared" si="12"/>
        <v>0.80789731063241743</v>
      </c>
      <c r="Z51" s="92">
        <f>AVERAGE('1. Data'!E:E,'sim. matches 2019_2020'!$F$2:F50)</f>
        <v>1.6349300803332341</v>
      </c>
      <c r="AA51" s="92">
        <f>AVERAGE('1. Data'!F:F,'sim. matches 2019_2020'!$G$2:G50)</f>
        <v>1.2698601606664683</v>
      </c>
      <c r="AB51" s="48">
        <f t="shared" si="13"/>
        <v>1.1217566974968098</v>
      </c>
      <c r="AC51" s="48">
        <f t="shared" si="14"/>
        <v>2.2614550071173007</v>
      </c>
      <c r="AD51" s="48">
        <f t="shared" si="17"/>
        <v>0.32570712287734804</v>
      </c>
      <c r="AE51" s="48">
        <f t="shared" si="15"/>
        <v>0.36536414651008159</v>
      </c>
      <c r="AF51" s="48">
        <f t="shared" si="15"/>
        <v>0.20492483918644488</v>
      </c>
      <c r="AG51" s="48">
        <f t="shared" si="15"/>
        <v>7.6625270280283764E-2</v>
      </c>
      <c r="AH51" s="48">
        <f t="shared" si="15"/>
        <v>2.1488727533602876E-2</v>
      </c>
      <c r="AI51" s="48">
        <f t="shared" si="15"/>
        <v>4.8210248063006254E-3</v>
      </c>
      <c r="AJ51" s="48">
        <f t="shared" si="15"/>
        <v>9.0133614421099772E-4</v>
      </c>
      <c r="AK51" s="48">
        <f t="shared" si="15"/>
        <v>1.4443997949494834E-4</v>
      </c>
      <c r="AL51" s="48">
        <f t="shared" si="15"/>
        <v>2.0253314298095021E-5</v>
      </c>
      <c r="AM51" s="48">
        <f t="shared" si="15"/>
        <v>2.5243656622662132E-6</v>
      </c>
      <c r="AN51" s="48">
        <f t="shared" si="15"/>
        <v>2.8317240885780971E-7</v>
      </c>
      <c r="AO51" s="48">
        <f t="shared" si="18"/>
        <v>0.10419876446057356</v>
      </c>
      <c r="AP51" s="48">
        <f t="shared" si="16"/>
        <v>0.23564081762480033</v>
      </c>
      <c r="AQ51" s="48">
        <f t="shared" si="16"/>
        <v>0.26644555344940973</v>
      </c>
      <c r="AR51" s="48">
        <f t="shared" si="16"/>
        <v>0.20085154365743602</v>
      </c>
      <c r="AS51" s="48">
        <f t="shared" si="16"/>
        <v>0.11355418227283695</v>
      </c>
      <c r="AT51" s="48">
        <f t="shared" si="16"/>
        <v>5.1359534816003513E-2</v>
      </c>
      <c r="AU51" s="48">
        <f t="shared" si="16"/>
        <v>1.9357879528811094E-2</v>
      </c>
      <c r="AV51" s="48">
        <f t="shared" si="16"/>
        <v>6.2538533696576207E-3</v>
      </c>
      <c r="AW51" s="48">
        <f t="shared" si="16"/>
        <v>1.7678510020737047E-3</v>
      </c>
      <c r="AX51" s="48">
        <f t="shared" si="16"/>
        <v>4.4421283338632461E-4</v>
      </c>
      <c r="AY51" s="48">
        <f t="shared" si="16"/>
        <v>1.0045673362872633E-4</v>
      </c>
    </row>
    <row r="52" spans="1:51">
      <c r="A52" s="48">
        <v>51</v>
      </c>
      <c r="B52" s="48">
        <f t="shared" si="10"/>
        <v>259</v>
      </c>
      <c r="C52" s="87">
        <v>43736</v>
      </c>
      <c r="D52" s="48" t="s">
        <v>32</v>
      </c>
      <c r="E52" s="48" t="s">
        <v>6</v>
      </c>
      <c r="F52" s="48">
        <f t="shared" si="3"/>
        <v>0</v>
      </c>
      <c r="G52" s="48">
        <f t="shared" si="0"/>
        <v>3</v>
      </c>
      <c r="H52" s="48">
        <f t="shared" si="4"/>
        <v>0</v>
      </c>
      <c r="I52" s="48">
        <f t="shared" si="5"/>
        <v>3</v>
      </c>
      <c r="J52" s="48">
        <f>COUNTIF('1. Data'!C:C,'sim. matches 2019_2020'!$D52)</f>
        <v>16</v>
      </c>
      <c r="K52" s="48">
        <f>COUNTIF($D$2:D51,$D51)</f>
        <v>3</v>
      </c>
      <c r="L52" s="48">
        <f>SUMIF('1. Data'!C:C,'sim. matches 2019_2020'!D52,'1. Data'!E:E)</f>
        <v>21</v>
      </c>
      <c r="M52" s="48">
        <f>SUMIF($D$2:D51,$D52,$F$2:F51)</f>
        <v>2</v>
      </c>
      <c r="N52" s="48">
        <f t="shared" si="6"/>
        <v>0.74050026813759284</v>
      </c>
      <c r="O52" s="48">
        <f>SUMIF('1. Data'!C:C,'sim. matches 2019_2020'!$D52,'1. Data'!F:F)</f>
        <v>28</v>
      </c>
      <c r="P52" s="48">
        <f>SUMIF($D$2:D51,$D52,$G$2:G51)</f>
        <v>3</v>
      </c>
      <c r="Q52" s="48">
        <f t="shared" si="7"/>
        <v>1.2846296068038949</v>
      </c>
      <c r="R52" s="48">
        <f>COUNTIF('1. Data'!D:D,'sim. matches 2019_2020'!$E52)</f>
        <v>181</v>
      </c>
      <c r="S52" s="48">
        <f>COUNTIF($E$2:E51,$E51)</f>
        <v>3</v>
      </c>
      <c r="T52" s="48">
        <f>SUMIF('1. Data'!D:D,'sim. matches 2019_2020'!E52,'1. Data'!F:F)</f>
        <v>374</v>
      </c>
      <c r="U52" s="48">
        <f>SUMIF($E$2:E51,$E52,$G$2:G51)</f>
        <v>4</v>
      </c>
      <c r="V52" s="48">
        <f t="shared" si="11"/>
        <v>2.0543478260869565</v>
      </c>
      <c r="W52" s="48">
        <f>SUMIF('1. Data'!D:D,'sim. matches 2019_2020'!$E52,'1. Data'!E:E)</f>
        <v>158</v>
      </c>
      <c r="X52" s="48">
        <f>SUMIF($E$2:E51,E52,$F$2:F51)</f>
        <v>1</v>
      </c>
      <c r="Y52" s="48">
        <f t="shared" si="12"/>
        <v>0.52860380672109353</v>
      </c>
      <c r="Z52" s="92">
        <f>AVERAGE('1. Data'!E:E,'sim. matches 2019_2020'!$F$2:F51)</f>
        <v>1.6347412254610352</v>
      </c>
      <c r="AA52" s="92">
        <f>AVERAGE('1. Data'!F:F,'sim. matches 2019_2020'!$G$2:G51)</f>
        <v>1.2700773349196908</v>
      </c>
      <c r="AB52" s="48">
        <f t="shared" si="13"/>
        <v>0.63988881866237635</v>
      </c>
      <c r="AC52" s="48">
        <f t="shared" si="14"/>
        <v>3.3518306636155608</v>
      </c>
      <c r="AD52" s="48">
        <f t="shared" si="17"/>
        <v>0.52735105237920055</v>
      </c>
      <c r="AE52" s="48">
        <f t="shared" si="15"/>
        <v>0.33744604192728761</v>
      </c>
      <c r="AF52" s="48">
        <f t="shared" si="15"/>
        <v>0.10796397456557336</v>
      </c>
      <c r="AG52" s="48">
        <f t="shared" si="15"/>
        <v>2.3028313380953198E-2</v>
      </c>
      <c r="AH52" s="48">
        <f t="shared" si="15"/>
        <v>3.6838900612812834E-3</v>
      </c>
      <c r="AI52" s="48">
        <f t="shared" si="15"/>
        <v>4.7145601187907003E-4</v>
      </c>
      <c r="AJ52" s="48">
        <f t="shared" si="15"/>
        <v>5.0279905082095551E-5</v>
      </c>
      <c r="AK52" s="48">
        <f t="shared" si="15"/>
        <v>4.596221295062655E-6</v>
      </c>
      <c r="AL52" s="48">
        <f t="shared" si="15"/>
        <v>3.6763382685106114E-7</v>
      </c>
      <c r="AM52" s="48">
        <f t="shared" si="15"/>
        <v>2.6138308351561598E-8</v>
      </c>
      <c r="AN52" s="48">
        <f t="shared" si="15"/>
        <v>1.6725611252913653E-9</v>
      </c>
      <c r="AO52" s="48">
        <f t="shared" si="18"/>
        <v>3.5020185204070367E-2</v>
      </c>
      <c r="AP52" s="48">
        <f t="shared" si="16"/>
        <v>0.11738173061249903</v>
      </c>
      <c r="AQ52" s="48">
        <f t="shared" si="16"/>
        <v>0.19672184200761786</v>
      </c>
      <c r="AR52" s="48">
        <f t="shared" si="16"/>
        <v>0.21979276741468973</v>
      </c>
      <c r="AS52" s="48">
        <f t="shared" si="16"/>
        <v>0.18417703436537006</v>
      </c>
      <c r="AT52" s="48">
        <f t="shared" si="16"/>
        <v>0.12346604626392484</v>
      </c>
      <c r="AU52" s="48">
        <f t="shared" si="16"/>
        <v>6.8972879963800124E-2</v>
      </c>
      <c r="AV52" s="48">
        <f t="shared" si="16"/>
        <v>3.3026487717220061E-2</v>
      </c>
      <c r="AW52" s="48">
        <f t="shared" si="16"/>
        <v>1.3837399280262621E-2</v>
      </c>
      <c r="AX52" s="48">
        <f t="shared" si="16"/>
        <v>5.1534021346973545E-3</v>
      </c>
      <c r="AY52" s="48">
        <f t="shared" si="16"/>
        <v>1.7273331297020464E-3</v>
      </c>
    </row>
    <row r="53" spans="1:51">
      <c r="A53" s="48">
        <v>52</v>
      </c>
      <c r="B53" s="48">
        <f t="shared" si="10"/>
        <v>258</v>
      </c>
      <c r="C53" s="87">
        <v>43736</v>
      </c>
      <c r="D53" s="48" t="s">
        <v>13</v>
      </c>
      <c r="E53" s="48" t="s">
        <v>19</v>
      </c>
      <c r="F53" s="48">
        <f t="shared" si="3"/>
        <v>2</v>
      </c>
      <c r="G53" s="48">
        <f t="shared" si="0"/>
        <v>1</v>
      </c>
      <c r="H53" s="48">
        <f t="shared" si="4"/>
        <v>3</v>
      </c>
      <c r="I53" s="48">
        <f t="shared" si="5"/>
        <v>0</v>
      </c>
      <c r="J53" s="48">
        <f>COUNTIF('1. Data'!C:C,'sim. matches 2019_2020'!$D53)</f>
        <v>176</v>
      </c>
      <c r="K53" s="48">
        <f>COUNTIF($D$2:D52,$D52)</f>
        <v>3</v>
      </c>
      <c r="L53" s="48">
        <f>SUMIF('1. Data'!C:C,'sim. matches 2019_2020'!D53,'1. Data'!E:E)</f>
        <v>403</v>
      </c>
      <c r="M53" s="48">
        <f>SUMIF($D$2:D52,$D53,$F$2:F52)</f>
        <v>3</v>
      </c>
      <c r="N53" s="48">
        <f t="shared" si="6"/>
        <v>1.3878839257397966</v>
      </c>
      <c r="O53" s="48">
        <f>SUMIF('1. Data'!C:C,'sim. matches 2019_2020'!$D53,'1. Data'!F:F)</f>
        <v>163</v>
      </c>
      <c r="P53" s="48">
        <f>SUMIF($D$2:D52,$D53,$G$2:G52)</f>
        <v>1</v>
      </c>
      <c r="Q53" s="48">
        <f t="shared" si="7"/>
        <v>0.72108222736763383</v>
      </c>
      <c r="R53" s="48">
        <f>COUNTIF('1. Data'!D:D,'sim. matches 2019_2020'!$E53)</f>
        <v>184</v>
      </c>
      <c r="S53" s="48">
        <f>COUNTIF($E$2:E52,$E52)</f>
        <v>3</v>
      </c>
      <c r="T53" s="48">
        <f>SUMIF('1. Data'!D:D,'sim. matches 2019_2020'!E53,'1. Data'!F:F)</f>
        <v>263</v>
      </c>
      <c r="U53" s="48">
        <f>SUMIF($E$2:E52,$E53,$G$2:G52)</f>
        <v>1</v>
      </c>
      <c r="V53" s="48">
        <f t="shared" si="11"/>
        <v>1.411764705882353</v>
      </c>
      <c r="W53" s="48">
        <f>SUMIF('1. Data'!D:D,'sim. matches 2019_2020'!$E53,'1. Data'!E:E)</f>
        <v>350</v>
      </c>
      <c r="X53" s="48">
        <f>SUMIF($E$2:E52,E53,$F$2:F52)</f>
        <v>1</v>
      </c>
      <c r="Y53" s="48">
        <f t="shared" si="12"/>
        <v>1.1485387525395232</v>
      </c>
      <c r="Z53" s="92">
        <f>AVERAGE('1. Data'!E:E,'sim. matches 2019_2020'!$F$2:F52)</f>
        <v>1.6342551293487957</v>
      </c>
      <c r="AA53" s="92">
        <f>AVERAGE('1. Data'!F:F,'sim. matches 2019_2020'!$G$2:G52)</f>
        <v>1.2705917335712162</v>
      </c>
      <c r="AB53" s="48">
        <f t="shared" si="13"/>
        <v>2.6050655504527733</v>
      </c>
      <c r="AC53" s="48">
        <f t="shared" si="14"/>
        <v>1.2934604009201447</v>
      </c>
      <c r="AD53" s="48">
        <f t="shared" si="17"/>
        <v>7.3898292972223598E-2</v>
      </c>
      <c r="AE53" s="48">
        <f t="shared" si="15"/>
        <v>0.19250989725920598</v>
      </c>
      <c r="AF53" s="48">
        <f t="shared" si="15"/>
        <v>0.25075045073558017</v>
      </c>
      <c r="AG53" s="48">
        <f t="shared" si="15"/>
        <v>0.21774045365725506</v>
      </c>
      <c r="AH53" s="48">
        <f t="shared" si="15"/>
        <v>0.14180703869061839</v>
      </c>
      <c r="AI53" s="48">
        <f t="shared" si="15"/>
        <v>7.3883326260930721E-2</v>
      </c>
      <c r="AJ53" s="48">
        <f t="shared" si="15"/>
        <v>3.2078484665868864E-2</v>
      </c>
      <c r="AK53" s="48">
        <f t="shared" si="15"/>
        <v>1.1938079330540372E-2</v>
      </c>
      <c r="AL53" s="48">
        <f t="shared" si="15"/>
        <v>3.8874349003203768E-3</v>
      </c>
      <c r="AM53" s="48">
        <f t="shared" si="15"/>
        <v>1.1252247487169361E-3</v>
      </c>
      <c r="AN53" s="48">
        <f t="shared" si="15"/>
        <v>2.9312842293993755E-4</v>
      </c>
      <c r="AO53" s="48">
        <f t="shared" si="18"/>
        <v>0.27431988201700341</v>
      </c>
      <c r="AP53" s="48">
        <f t="shared" si="16"/>
        <v>0.35482190457408003</v>
      </c>
      <c r="AQ53" s="48">
        <f t="shared" si="16"/>
        <v>0.2294740414728195</v>
      </c>
      <c r="AR53" s="48">
        <f t="shared" si="16"/>
        <v>9.8938528561399647E-2</v>
      </c>
      <c r="AS53" s="48">
        <f t="shared" si="16"/>
        <v>3.1993267204869301E-2</v>
      </c>
      <c r="AT53" s="48">
        <f t="shared" si="16"/>
        <v>8.2764048451111089E-3</v>
      </c>
      <c r="AU53" s="48">
        <f t="shared" si="16"/>
        <v>1.7842003215224717E-3</v>
      </c>
      <c r="AV53" s="48">
        <f t="shared" si="16"/>
        <v>3.2968463759975886E-4</v>
      </c>
      <c r="AW53" s="48">
        <f t="shared" si="16"/>
        <v>5.3304252940874521E-5</v>
      </c>
      <c r="AX53" s="48">
        <f t="shared" si="16"/>
        <v>7.6607711532947152E-6</v>
      </c>
      <c r="AY53" s="48">
        <f t="shared" si="16"/>
        <v>9.9089041272980789E-7</v>
      </c>
    </row>
    <row r="54" spans="1:51">
      <c r="A54" s="48">
        <v>53</v>
      </c>
      <c r="B54" s="48">
        <f t="shared" si="10"/>
        <v>257</v>
      </c>
      <c r="C54" s="87">
        <v>43737</v>
      </c>
      <c r="D54" s="48" t="s">
        <v>29</v>
      </c>
      <c r="E54" s="48" t="s">
        <v>26</v>
      </c>
      <c r="F54" s="48">
        <f t="shared" si="3"/>
        <v>1</v>
      </c>
      <c r="G54" s="48">
        <f t="shared" si="0"/>
        <v>1</v>
      </c>
      <c r="H54" s="48">
        <f t="shared" si="4"/>
        <v>1</v>
      </c>
      <c r="I54" s="48">
        <f t="shared" si="5"/>
        <v>1</v>
      </c>
      <c r="J54" s="48">
        <f>COUNTIF('1. Data'!C:C,'sim. matches 2019_2020'!$D54)</f>
        <v>34</v>
      </c>
      <c r="K54" s="48">
        <f>COUNTIF($D$2:D53,$D53)</f>
        <v>3</v>
      </c>
      <c r="L54" s="48">
        <f>SUMIF('1. Data'!C:C,'sim. matches 2019_2020'!D54,'1. Data'!E:E)</f>
        <v>51</v>
      </c>
      <c r="M54" s="48">
        <f>SUMIF($D$2:D53,$D54,$F$2:F53)</f>
        <v>2</v>
      </c>
      <c r="N54" s="48">
        <f t="shared" si="6"/>
        <v>0.87644647193574077</v>
      </c>
      <c r="O54" s="48">
        <f>SUMIF('1. Data'!C:C,'sim. matches 2019_2020'!$D54,'1. Data'!F:F)</f>
        <v>56</v>
      </c>
      <c r="P54" s="48">
        <f>SUMIF($D$2:D53,$D54,$G$2:G53)</f>
        <v>4</v>
      </c>
      <c r="Q54" s="48">
        <f t="shared" si="7"/>
        <v>1.2763535646081272</v>
      </c>
      <c r="R54" s="48">
        <f>COUNTIF('1. Data'!D:D,'sim. matches 2019_2020'!$E54)</f>
        <v>152</v>
      </c>
      <c r="S54" s="48">
        <f>COUNTIF($E$2:E53,$E53)</f>
        <v>3</v>
      </c>
      <c r="T54" s="48">
        <f>SUMIF('1. Data'!D:D,'sim. matches 2019_2020'!E54,'1. Data'!F:F)</f>
        <v>159</v>
      </c>
      <c r="U54" s="48">
        <f>SUMIF($E$2:E53,$E54,$G$2:G53)</f>
        <v>2</v>
      </c>
      <c r="V54" s="48">
        <f t="shared" si="11"/>
        <v>1.0387096774193549</v>
      </c>
      <c r="W54" s="48">
        <f>SUMIF('1. Data'!D:D,'sim. matches 2019_2020'!$E54,'1. Data'!E:E)</f>
        <v>285</v>
      </c>
      <c r="X54" s="48">
        <f>SUMIF($E$2:E53,E54,$F$2:F53)</f>
        <v>2</v>
      </c>
      <c r="Y54" s="48">
        <f t="shared" si="12"/>
        <v>1.1329257559933819</v>
      </c>
      <c r="Z54" s="92">
        <f>AVERAGE('1. Data'!E:E,'sim. matches 2019_2020'!$F$2:F53)</f>
        <v>1.6343638525564803</v>
      </c>
      <c r="AA54" s="92">
        <f>AVERAGE('1. Data'!F:F,'sim. matches 2019_2020'!$G$2:G53)</f>
        <v>1.2705112960760998</v>
      </c>
      <c r="AB54" s="48">
        <f t="shared" si="13"/>
        <v>1.6228395964229523</v>
      </c>
      <c r="AC54" s="48">
        <f t="shared" si="14"/>
        <v>1.6843940714908459</v>
      </c>
      <c r="AD54" s="48">
        <f t="shared" si="17"/>
        <v>0.19733754374999293</v>
      </c>
      <c r="AE54" s="48">
        <f t="shared" si="15"/>
        <v>0.32024717985833523</v>
      </c>
      <c r="AF54" s="48">
        <f t="shared" si="15"/>
        <v>0.25985490205844475</v>
      </c>
      <c r="AG54" s="48">
        <f t="shared" si="15"/>
        <v>0.14056760812835073</v>
      </c>
      <c r="AH54" s="48">
        <f t="shared" si="15"/>
        <v>5.7029670111288101E-2</v>
      </c>
      <c r="AI54" s="48">
        <f t="shared" si="15"/>
        <v>1.8510001365507373E-2</v>
      </c>
      <c r="AJ54" s="48">
        <f t="shared" si="15"/>
        <v>5.0064605242980467E-3</v>
      </c>
      <c r="AK54" s="48">
        <f t="shared" si="15"/>
        <v>1.1606689109656108E-3</v>
      </c>
      <c r="AL54" s="48">
        <f t="shared" si="15"/>
        <v>2.3544743338151238E-4</v>
      </c>
      <c r="AM54" s="48">
        <f t="shared" si="15"/>
        <v>4.2454824196408195E-5</v>
      </c>
      <c r="AN54" s="48">
        <f t="shared" si="15"/>
        <v>6.8897369765106403E-6</v>
      </c>
      <c r="AO54" s="48">
        <f t="shared" si="18"/>
        <v>0.18555683207393589</v>
      </c>
      <c r="AP54" s="48">
        <f t="shared" si="16"/>
        <v>0.31255082786996002</v>
      </c>
      <c r="AQ54" s="48">
        <f t="shared" si="16"/>
        <v>0.26322938075185831</v>
      </c>
      <c r="AR54" s="48">
        <f t="shared" si="16"/>
        <v>0.1477940027935456</v>
      </c>
      <c r="AS54" s="48">
        <f t="shared" si="16"/>
        <v>6.2235835526837438E-2</v>
      </c>
      <c r="AT54" s="48">
        <f t="shared" si="16"/>
        <v>2.0965934479136857E-2</v>
      </c>
      <c r="AU54" s="48">
        <f t="shared" si="16"/>
        <v>5.8858159566539392E-3</v>
      </c>
      <c r="AV54" s="48">
        <f t="shared" si="16"/>
        <v>1.4162905004677295E-3</v>
      </c>
      <c r="AW54" s="48">
        <f t="shared" si="16"/>
        <v>2.981989153120814E-4</v>
      </c>
      <c r="AX54" s="48">
        <f t="shared" si="16"/>
        <v>5.5809387230741112E-5</v>
      </c>
      <c r="AY54" s="48">
        <f t="shared" si="16"/>
        <v>9.4005000984997174E-6</v>
      </c>
    </row>
    <row r="55" spans="1:51">
      <c r="A55" s="48">
        <v>54</v>
      </c>
      <c r="B55" s="48">
        <f t="shared" si="10"/>
        <v>256</v>
      </c>
      <c r="C55" s="87">
        <v>43737</v>
      </c>
      <c r="D55" s="48" t="s">
        <v>11</v>
      </c>
      <c r="E55" s="48" t="s">
        <v>21</v>
      </c>
      <c r="F55" s="48">
        <f t="shared" si="3"/>
        <v>1</v>
      </c>
      <c r="G55" s="48">
        <f t="shared" si="0"/>
        <v>1</v>
      </c>
      <c r="H55" s="48">
        <f t="shared" si="4"/>
        <v>1</v>
      </c>
      <c r="I55" s="48">
        <f t="shared" si="5"/>
        <v>1</v>
      </c>
      <c r="J55" s="48">
        <f>COUNTIF('1. Data'!C:C,'sim. matches 2019_2020'!$D55)</f>
        <v>167</v>
      </c>
      <c r="K55" s="48">
        <f>COUNTIF($D$2:D54,$D54)</f>
        <v>3</v>
      </c>
      <c r="L55" s="48">
        <f>SUMIF('1. Data'!C:C,'sim. matches 2019_2020'!D55,'1. Data'!E:E)</f>
        <v>200</v>
      </c>
      <c r="M55" s="48">
        <f>SUMIF($D$2:D54,$D55,$F$2:F54)</f>
        <v>1</v>
      </c>
      <c r="N55" s="48">
        <f t="shared" si="6"/>
        <v>0.72351657520618728</v>
      </c>
      <c r="O55" s="48">
        <f>SUMIF('1. Data'!C:C,'sim. matches 2019_2020'!$D55,'1. Data'!F:F)</f>
        <v>226</v>
      </c>
      <c r="P55" s="48">
        <f>SUMIF($D$2:D54,$D55,$G$2:G54)</f>
        <v>3</v>
      </c>
      <c r="Q55" s="48">
        <f t="shared" si="7"/>
        <v>1.0603164774681804</v>
      </c>
      <c r="R55" s="48">
        <f>COUNTIF('1. Data'!D:D,'sim. matches 2019_2020'!$E55)</f>
        <v>149</v>
      </c>
      <c r="S55" s="48">
        <f>COUNTIF($E$2:E54,$E54)</f>
        <v>3</v>
      </c>
      <c r="T55" s="48">
        <f>SUMIF('1. Data'!D:D,'sim. matches 2019_2020'!E55,'1. Data'!F:F)</f>
        <v>176</v>
      </c>
      <c r="U55" s="48">
        <f>SUMIF($E$2:E54,$E55,$G$2:G54)</f>
        <v>2</v>
      </c>
      <c r="V55" s="48">
        <f t="shared" si="11"/>
        <v>1.1710526315789473</v>
      </c>
      <c r="W55" s="48">
        <f>SUMIF('1. Data'!D:D,'sim. matches 2019_2020'!$E55,'1. Data'!E:E)</f>
        <v>246</v>
      </c>
      <c r="X55" s="48">
        <f>SUMIF($E$2:E54,E55,$F$2:F54)</f>
        <v>4</v>
      </c>
      <c r="Y55" s="48">
        <f t="shared" si="12"/>
        <v>1.006462897560322</v>
      </c>
      <c r="Z55" s="92">
        <f>AVERAGE('1. Data'!E:E,'sim. matches 2019_2020'!$F$2:F54)</f>
        <v>1.6341753343239227</v>
      </c>
      <c r="AA55" s="92">
        <f>AVERAGE('1. Data'!F:F,'sim. matches 2019_2020'!$G$2:G54)</f>
        <v>1.2704309063893016</v>
      </c>
      <c r="AB55" s="48">
        <f t="shared" si="13"/>
        <v>1.1899943671154396</v>
      </c>
      <c r="AC55" s="48">
        <f t="shared" si="14"/>
        <v>1.5774767801857588</v>
      </c>
      <c r="AD55" s="48">
        <f t="shared" si="17"/>
        <v>0.30422297771479173</v>
      </c>
      <c r="AE55" s="48">
        <f t="shared" si="15"/>
        <v>0.36202362982768804</v>
      </c>
      <c r="AF55" s="48">
        <f t="shared" si="15"/>
        <v>0.215403040128817</v>
      </c>
      <c r="AG55" s="48">
        <f t="shared" si="15"/>
        <v>8.5442801470944421E-2</v>
      </c>
      <c r="AH55" s="48">
        <f t="shared" si="15"/>
        <v>2.5419113115246653E-2</v>
      </c>
      <c r="AI55" s="48">
        <f t="shared" si="15"/>
        <v>6.0497202848427412E-3</v>
      </c>
      <c r="AJ55" s="48">
        <f t="shared" si="15"/>
        <v>1.199855510264479E-3</v>
      </c>
      <c r="AK55" s="48">
        <f t="shared" si="15"/>
        <v>2.039744712238789E-4</v>
      </c>
      <c r="AL55" s="48">
        <f t="shared" si="15"/>
        <v>3.0341058973970774E-5</v>
      </c>
      <c r="AM55" s="48">
        <f t="shared" si="15"/>
        <v>4.0117432523714035E-6</v>
      </c>
      <c r="AN55" s="48">
        <f t="shared" si="15"/>
        <v>4.7739518726353269E-7</v>
      </c>
      <c r="AO55" s="48">
        <f t="shared" si="18"/>
        <v>0.20649547489020847</v>
      </c>
      <c r="AP55" s="48">
        <f t="shared" si="16"/>
        <v>0.32574181685273523</v>
      </c>
      <c r="AQ55" s="48">
        <f t="shared" si="16"/>
        <v>0.25692507621035604</v>
      </c>
      <c r="AR55" s="48">
        <f t="shared" si="16"/>
        <v>0.13509778065643105</v>
      </c>
      <c r="AS55" s="48">
        <f t="shared" si="16"/>
        <v>5.3278403010037174E-2</v>
      </c>
      <c r="AT55" s="48">
        <f t="shared" si="16"/>
        <v>1.6809088726742527E-2</v>
      </c>
      <c r="AU55" s="48">
        <f t="shared" si="16"/>
        <v>4.4193245270864297E-3</v>
      </c>
      <c r="AV55" s="48">
        <f t="shared" si="16"/>
        <v>9.9591168936917929E-4</v>
      </c>
      <c r="AW55" s="48">
        <f t="shared" si="16"/>
        <v>1.9637844563693115E-4</v>
      </c>
      <c r="AX55" s="48">
        <f t="shared" si="16"/>
        <v>3.4420270902358914E-5</v>
      </c>
      <c r="AY55" s="48">
        <f t="shared" si="16"/>
        <v>5.4297178116174627E-6</v>
      </c>
    </row>
    <row r="56" spans="1:51">
      <c r="A56" s="48">
        <v>55</v>
      </c>
      <c r="B56" s="48">
        <f t="shared" si="10"/>
        <v>255</v>
      </c>
      <c r="C56" s="87">
        <v>43742</v>
      </c>
      <c r="D56" s="48" t="s">
        <v>21</v>
      </c>
      <c r="E56" s="48" t="s">
        <v>29</v>
      </c>
      <c r="F56" s="48">
        <f t="shared" si="3"/>
        <v>1</v>
      </c>
      <c r="G56" s="48">
        <f t="shared" si="0"/>
        <v>1</v>
      </c>
      <c r="H56" s="48">
        <f t="shared" si="4"/>
        <v>1</v>
      </c>
      <c r="I56" s="48">
        <f t="shared" si="5"/>
        <v>1</v>
      </c>
      <c r="J56" s="48">
        <f>COUNTIF('1. Data'!C:C,'sim. matches 2019_2020'!$D56)</f>
        <v>150</v>
      </c>
      <c r="K56" s="48">
        <f>COUNTIF($D$2:D55,$D55)</f>
        <v>3</v>
      </c>
      <c r="L56" s="48">
        <f>SUMIF('1. Data'!C:C,'sim. matches 2019_2020'!D56,'1. Data'!E:E)</f>
        <v>192</v>
      </c>
      <c r="M56" s="48">
        <f>SUMIF($D$2:D55,$D56,$F$2:F55)</f>
        <v>2</v>
      </c>
      <c r="N56" s="48">
        <f t="shared" si="6"/>
        <v>0.77600000000000002</v>
      </c>
      <c r="O56" s="48">
        <f>SUMIF('1. Data'!C:C,'sim. matches 2019_2020'!$D56,'1. Data'!F:F)</f>
        <v>200</v>
      </c>
      <c r="P56" s="48">
        <f>SUMIF($D$2:D55,$D56,$G$2:G55)</f>
        <v>1</v>
      </c>
      <c r="Q56" s="48">
        <f t="shared" si="7"/>
        <v>1.0341440598690363</v>
      </c>
      <c r="R56" s="48">
        <f>COUNTIF('1. Data'!D:D,'sim. matches 2019_2020'!$E56)</f>
        <v>34</v>
      </c>
      <c r="S56" s="48">
        <f>COUNTIF($E$2:E55,$E55)</f>
        <v>4</v>
      </c>
      <c r="T56" s="48">
        <f>SUMIF('1. Data'!D:D,'sim. matches 2019_2020'!E56,'1. Data'!F:F)</f>
        <v>37</v>
      </c>
      <c r="U56" s="48">
        <f>SUMIF($E$2:E55,$E56,$G$2:G55)</f>
        <v>3</v>
      </c>
      <c r="V56" s="48">
        <f t="shared" si="11"/>
        <v>1.0526315789473684</v>
      </c>
      <c r="W56" s="48">
        <f>SUMIF('1. Data'!D:D,'sim. matches 2019_2020'!$E56,'1. Data'!E:E)</f>
        <v>66</v>
      </c>
      <c r="X56" s="48">
        <f>SUMIF($E$2:E55,E56,$F$2:F55)</f>
        <v>3</v>
      </c>
      <c r="Y56" s="48">
        <f t="shared" si="12"/>
        <v>1.111263157894737</v>
      </c>
      <c r="Z56" s="92">
        <f>AVERAGE('1. Data'!E:E,'sim. matches 2019_2020'!$F$2:F55)</f>
        <v>1.6339869281045751</v>
      </c>
      <c r="AA56" s="92">
        <f>AVERAGE('1. Data'!F:F,'sim. matches 2019_2020'!$G$2:G55)</f>
        <v>1.2703505644682116</v>
      </c>
      <c r="AB56" s="48">
        <f t="shared" si="13"/>
        <v>1.4090526315789476</v>
      </c>
      <c r="AC56" s="48">
        <f t="shared" si="14"/>
        <v>1.3828689370485034</v>
      </c>
      <c r="AD56" s="48">
        <f t="shared" si="17"/>
        <v>0.24437468638485854</v>
      </c>
      <c r="AE56" s="48">
        <f t="shared" si="15"/>
        <v>0.34433679494186492</v>
      </c>
      <c r="AF56" s="48">
        <f t="shared" si="15"/>
        <v>0.24259433353114765</v>
      </c>
      <c r="AG56" s="48">
        <f t="shared" si="15"/>
        <v>0.11394272802273483</v>
      </c>
      <c r="AH56" s="48">
        <f t="shared" si="15"/>
        <v>4.0137825192429706E-2</v>
      </c>
      <c r="AI56" s="48">
        <f t="shared" si="15"/>
        <v>1.1311261642649765E-2</v>
      </c>
      <c r="AJ56" s="48">
        <f t="shared" si="15"/>
        <v>2.6563604973422737E-3</v>
      </c>
      <c r="AK56" s="48">
        <f t="shared" si="15"/>
        <v>5.3470739274321419E-4</v>
      </c>
      <c r="AL56" s="48">
        <f t="shared" si="15"/>
        <v>9.4178857358692876E-5</v>
      </c>
      <c r="AM56" s="48">
        <f t="shared" si="15"/>
        <v>1.4744774088929422E-5</v>
      </c>
      <c r="AN56" s="48">
        <f t="shared" si="15"/>
        <v>2.0776162732043076E-6</v>
      </c>
      <c r="AO56" s="48">
        <f t="shared" si="18"/>
        <v>0.25085782438522036</v>
      </c>
      <c r="AP56" s="48">
        <f t="shared" si="16"/>
        <v>0.3469034929578898</v>
      </c>
      <c r="AQ56" s="48">
        <f t="shared" si="16"/>
        <v>0.23986103228254507</v>
      </c>
      <c r="AR56" s="48">
        <f t="shared" si="16"/>
        <v>0.11056545691730663</v>
      </c>
      <c r="AS56" s="48">
        <f t="shared" si="16"/>
        <v>3.8224383970379472E-2</v>
      </c>
      <c r="AT56" s="48">
        <f t="shared" si="16"/>
        <v>1.0571862646090498E-2</v>
      </c>
      <c r="AU56" s="48">
        <f t="shared" si="16"/>
        <v>2.436583410003656E-3</v>
      </c>
      <c r="AV56" s="48">
        <f t="shared" si="16"/>
        <v>4.8135364431739714E-4</v>
      </c>
      <c r="AW56" s="48">
        <f t="shared" si="16"/>
        <v>8.3206125307702856E-5</v>
      </c>
      <c r="AX56" s="48">
        <f t="shared" si="16"/>
        <v>1.278479622890975E-5</v>
      </c>
      <c r="AY56" s="48">
        <f t="shared" si="16"/>
        <v>1.7679697571454139E-6</v>
      </c>
    </row>
    <row r="57" spans="1:51">
      <c r="A57" s="48">
        <v>56</v>
      </c>
      <c r="B57" s="48">
        <f t="shared" si="10"/>
        <v>254</v>
      </c>
      <c r="C57" s="87">
        <v>43743</v>
      </c>
      <c r="D57" s="48" t="s">
        <v>6</v>
      </c>
      <c r="E57" s="48" t="s">
        <v>17</v>
      </c>
      <c r="F57" s="48">
        <f t="shared" si="3"/>
        <v>3</v>
      </c>
      <c r="G57" s="48">
        <f t="shared" si="0"/>
        <v>1</v>
      </c>
      <c r="H57" s="48">
        <f t="shared" si="4"/>
        <v>3</v>
      </c>
      <c r="I57" s="48">
        <f t="shared" si="5"/>
        <v>0</v>
      </c>
      <c r="J57" s="48">
        <f>COUNTIF('1. Data'!C:C,'sim. matches 2019_2020'!$D57)</f>
        <v>183</v>
      </c>
      <c r="K57" s="48">
        <f>COUNTIF($D$2:D56,$D56)</f>
        <v>3</v>
      </c>
      <c r="L57" s="48">
        <f>SUMIF('1. Data'!C:C,'sim. matches 2019_2020'!D57,'1. Data'!E:E)</f>
        <v>528</v>
      </c>
      <c r="M57" s="48">
        <f>SUMIF($D$2:D56,$D57,$F$2:F56)</f>
        <v>7</v>
      </c>
      <c r="N57" s="48">
        <f t="shared" si="6"/>
        <v>1.7605254567595725</v>
      </c>
      <c r="O57" s="48">
        <f>SUMIF('1. Data'!C:C,'sim. matches 2019_2020'!$D57,'1. Data'!F:F)</f>
        <v>132</v>
      </c>
      <c r="P57" s="48">
        <f>SUMIF($D$2:D56,$D57,$G$2:G56)</f>
        <v>0</v>
      </c>
      <c r="Q57" s="48">
        <f t="shared" si="7"/>
        <v>0.55868222374742627</v>
      </c>
      <c r="R57" s="48">
        <f>COUNTIF('1. Data'!D:D,'sim. matches 2019_2020'!$E57)</f>
        <v>186</v>
      </c>
      <c r="S57" s="48">
        <f>COUNTIF($E$2:E56,$E56)</f>
        <v>4</v>
      </c>
      <c r="T57" s="48">
        <f>SUMIF('1. Data'!D:D,'sim. matches 2019_2020'!E57,'1. Data'!F:F)</f>
        <v>276</v>
      </c>
      <c r="U57" s="48">
        <f>SUMIF($E$2:E56,$E57,$G$2:G56)</f>
        <v>4</v>
      </c>
      <c r="V57" s="48">
        <f t="shared" si="11"/>
        <v>1.4736842105263157</v>
      </c>
      <c r="W57" s="48">
        <f>SUMIF('1. Data'!D:D,'sim. matches 2019_2020'!$E57,'1. Data'!E:E)</f>
        <v>331</v>
      </c>
      <c r="X57" s="48">
        <f>SUMIF($E$2:E56,E57,$F$2:F56)</f>
        <v>5</v>
      </c>
      <c r="Y57" s="48">
        <f t="shared" si="12"/>
        <v>1.0823984155990776</v>
      </c>
      <c r="Z57" s="92">
        <f>AVERAGE('1. Data'!E:E,'sim. matches 2019_2020'!$F$2:F56)</f>
        <v>1.6337986337986339</v>
      </c>
      <c r="AA57" s="92">
        <f>AVERAGE('1. Data'!F:F,'sim. matches 2019_2020'!$G$2:G56)</f>
        <v>1.2702702702702702</v>
      </c>
      <c r="AB57" s="48">
        <f t="shared" si="13"/>
        <v>3.1133502814274543</v>
      </c>
      <c r="AC57" s="48">
        <f t="shared" si="14"/>
        <v>1.0458404074702885</v>
      </c>
      <c r="AD57" s="48">
        <f t="shared" si="17"/>
        <v>4.4451779617811278E-2</v>
      </c>
      <c r="AE57" s="48">
        <f t="shared" si="15"/>
        <v>0.13839396058306394</v>
      </c>
      <c r="AF57" s="48">
        <f t="shared" si="15"/>
        <v>0.2154344380645711</v>
      </c>
      <c r="AG57" s="48">
        <f t="shared" si="15"/>
        <v>0.22357428945916596</v>
      </c>
      <c r="AH57" s="48">
        <f t="shared" si="15"/>
        <v>0.17401626925190936</v>
      </c>
      <c r="AI57" s="48">
        <f t="shared" si="15"/>
        <v>0.10835472016967752</v>
      </c>
      <c r="AJ57" s="48">
        <f t="shared" si="15"/>
        <v>5.6224366422376403E-2</v>
      </c>
      <c r="AK57" s="48">
        <f t="shared" si="15"/>
        <v>2.5006592432026558E-2</v>
      </c>
      <c r="AL57" s="48">
        <f t="shared" si="15"/>
        <v>9.7317851982239544E-3</v>
      </c>
      <c r="AM57" s="48">
        <f t="shared" si="15"/>
        <v>3.3664951317424522E-3</v>
      </c>
      <c r="AN57" s="48">
        <f t="shared" si="15"/>
        <v>1.0481078565834519E-3</v>
      </c>
      <c r="AO57" s="48">
        <f t="shared" si="18"/>
        <v>0.35139637910831578</v>
      </c>
      <c r="AP57" s="48">
        <f t="shared" si="16"/>
        <v>0.36750453231022495</v>
      </c>
      <c r="AQ57" s="48">
        <f t="shared" si="16"/>
        <v>0.19217554490925173</v>
      </c>
      <c r="AR57" s="48">
        <f t="shared" si="16"/>
        <v>6.6994983397905536E-2</v>
      </c>
      <c r="AS57" s="48">
        <f t="shared" si="16"/>
        <v>1.7516515183832678E-2</v>
      </c>
      <c r="AT57" s="48">
        <f t="shared" si="16"/>
        <v>3.6638958754638142E-3</v>
      </c>
      <c r="AU57" s="48">
        <f t="shared" si="16"/>
        <v>6.3864172588729733E-4</v>
      </c>
      <c r="AV57" s="48">
        <f t="shared" si="16"/>
        <v>9.5416760404214336E-5</v>
      </c>
      <c r="AW57" s="48">
        <f t="shared" si="16"/>
        <v>1.2473837947579753E-5</v>
      </c>
      <c r="AX57" s="48">
        <f t="shared" si="16"/>
        <v>1.4495159735350191E-6</v>
      </c>
      <c r="AY57" s="48">
        <f t="shared" si="16"/>
        <v>1.5159623763965545E-7</v>
      </c>
    </row>
    <row r="58" spans="1:51">
      <c r="A58" s="48">
        <v>57</v>
      </c>
      <c r="B58" s="48">
        <f t="shared" si="10"/>
        <v>253</v>
      </c>
      <c r="C58" s="87">
        <v>43743</v>
      </c>
      <c r="D58" s="48" t="s">
        <v>12</v>
      </c>
      <c r="E58" s="48" t="s">
        <v>35</v>
      </c>
      <c r="F58" s="48">
        <f t="shared" si="3"/>
        <v>1</v>
      </c>
      <c r="G58" s="48">
        <f t="shared" si="0"/>
        <v>1</v>
      </c>
      <c r="H58" s="48">
        <f t="shared" si="4"/>
        <v>1</v>
      </c>
      <c r="I58" s="48">
        <f t="shared" si="5"/>
        <v>1</v>
      </c>
      <c r="J58" s="48">
        <f>COUNTIF('1. Data'!C:C,'sim. matches 2019_2020'!$D58)</f>
        <v>186</v>
      </c>
      <c r="K58" s="48">
        <f>COUNTIF($D$2:D57,$D57)</f>
        <v>4</v>
      </c>
      <c r="L58" s="48">
        <f>SUMIF('1. Data'!C:C,'sim. matches 2019_2020'!D58,'1. Data'!E:E)</f>
        <v>358</v>
      </c>
      <c r="M58" s="48">
        <f>SUMIF($D$2:D57,$D58,$F$2:F57)</f>
        <v>4</v>
      </c>
      <c r="N58" s="48">
        <f t="shared" si="6"/>
        <v>1.1658659730722154</v>
      </c>
      <c r="O58" s="48">
        <f>SUMIF('1. Data'!C:C,'sim. matches 2019_2020'!$D58,'1. Data'!F:F)</f>
        <v>224</v>
      </c>
      <c r="P58" s="48">
        <f>SUMIF($D$2:D57,$D58,$G$2:G57)</f>
        <v>1</v>
      </c>
      <c r="Q58" s="48">
        <f t="shared" si="7"/>
        <v>0.93230973647301985</v>
      </c>
      <c r="R58" s="48">
        <f>COUNTIF('1. Data'!D:D,'sim. matches 2019_2020'!$E58)</f>
        <v>48</v>
      </c>
      <c r="S58" s="48">
        <f>COUNTIF($E$2:E57,$E57)</f>
        <v>4</v>
      </c>
      <c r="T58" s="48">
        <f>SUMIF('1. Data'!D:D,'sim. matches 2019_2020'!E58,'1. Data'!F:F)</f>
        <v>79</v>
      </c>
      <c r="U58" s="48">
        <f>SUMIF($E$2:E57,$E58,$G$2:G57)</f>
        <v>3</v>
      </c>
      <c r="V58" s="48">
        <f t="shared" si="11"/>
        <v>1.5769230769230769</v>
      </c>
      <c r="W58" s="48">
        <f>SUMIF('1. Data'!D:D,'sim. matches 2019_2020'!$E58,'1. Data'!E:E)</f>
        <v>68</v>
      </c>
      <c r="X58" s="48">
        <f>SUMIF($E$2:E57,E58,$F$2:F57)</f>
        <v>2</v>
      </c>
      <c r="Y58" s="48">
        <f t="shared" si="12"/>
        <v>0.82373658318425769</v>
      </c>
      <c r="Z58" s="92">
        <f>AVERAGE('1. Data'!E:E,'sim. matches 2019_2020'!$F$2:F57)</f>
        <v>1.6342042755344417</v>
      </c>
      <c r="AA58" s="92">
        <f>AVERAGE('1. Data'!F:F,'sim. matches 2019_2020'!$G$2:G57)</f>
        <v>1.2701900237529691</v>
      </c>
      <c r="AB58" s="48">
        <f t="shared" si="13"/>
        <v>1.5694349637510592</v>
      </c>
      <c r="AC58" s="48">
        <f t="shared" si="14"/>
        <v>1.867408906882591</v>
      </c>
      <c r="AD58" s="48">
        <f t="shared" si="17"/>
        <v>0.20816276864359839</v>
      </c>
      <c r="AE58" s="48">
        <f t="shared" si="15"/>
        <v>0.32669792726048597</v>
      </c>
      <c r="AF58" s="48">
        <f t="shared" si="15"/>
        <v>0.25636557481380351</v>
      </c>
      <c r="AG58" s="48">
        <f t="shared" si="15"/>
        <v>0.13411636553830703</v>
      </c>
      <c r="AH58" s="48">
        <f t="shared" si="15"/>
        <v>5.2621728321759181E-2</v>
      </c>
      <c r="AI58" s="48">
        <f t="shared" si="15"/>
        <v>1.6517276056235628E-2</v>
      </c>
      <c r="AJ58" s="48">
        <f t="shared" si="15"/>
        <v>4.3204650914307361E-3</v>
      </c>
      <c r="AK58" s="48">
        <f t="shared" si="15"/>
        <v>9.6866985345104651E-4</v>
      </c>
      <c r="AL58" s="48">
        <f t="shared" si="15"/>
        <v>1.9003304204221066E-4</v>
      </c>
      <c r="AM58" s="48">
        <f t="shared" si="15"/>
        <v>3.3138277827668918E-5</v>
      </c>
      <c r="AN58" s="48">
        <f t="shared" si="15"/>
        <v>5.2008371861240093E-6</v>
      </c>
      <c r="AO58" s="48">
        <f t="shared" si="18"/>
        <v>0.15452352839654654</v>
      </c>
      <c r="AP58" s="48">
        <f t="shared" si="16"/>
        <v>0.28855861325063592</v>
      </c>
      <c r="AQ58" s="48">
        <f t="shared" si="16"/>
        <v>0.26942846227096329</v>
      </c>
      <c r="AR58" s="48">
        <f t="shared" si="16"/>
        <v>0.16771103673749227</v>
      </c>
      <c r="AS58" s="48">
        <f t="shared" si="16"/>
        <v>7.8296270946526692E-2</v>
      </c>
      <c r="AT58" s="48">
        <f t="shared" si="16"/>
        <v>2.9242230748247302E-2</v>
      </c>
      <c r="AU58" s="48">
        <f t="shared" si="16"/>
        <v>9.1012003593988165E-3</v>
      </c>
      <c r="AV58" s="48">
        <f t="shared" si="16"/>
        <v>2.4279518020663437E-3</v>
      </c>
      <c r="AW58" s="48">
        <f t="shared" si="16"/>
        <v>5.6674735258254122E-4</v>
      </c>
      <c r="AX58" s="48">
        <f t="shared" si="16"/>
        <v>1.1759433935164032E-4</v>
      </c>
      <c r="AY58" s="48">
        <f t="shared" si="16"/>
        <v>2.1959671670422742E-5</v>
      </c>
    </row>
    <row r="59" spans="1:51">
      <c r="A59" s="48">
        <v>58</v>
      </c>
      <c r="B59" s="48">
        <f t="shared" si="10"/>
        <v>252</v>
      </c>
      <c r="C59" s="87">
        <v>43743</v>
      </c>
      <c r="D59" s="48" t="s">
        <v>26</v>
      </c>
      <c r="E59" s="48" t="s">
        <v>13</v>
      </c>
      <c r="F59" s="48">
        <f t="shared" si="3"/>
        <v>1</v>
      </c>
      <c r="G59" s="48">
        <f t="shared" si="0"/>
        <v>2</v>
      </c>
      <c r="H59" s="48">
        <f t="shared" si="4"/>
        <v>0</v>
      </c>
      <c r="I59" s="48">
        <f t="shared" si="5"/>
        <v>3</v>
      </c>
      <c r="J59" s="48">
        <f>COUNTIF('1. Data'!C:C,'sim. matches 2019_2020'!$D59)</f>
        <v>152</v>
      </c>
      <c r="K59" s="48">
        <f>COUNTIF($D$2:D58,$D58)</f>
        <v>4</v>
      </c>
      <c r="L59" s="48">
        <f>SUMIF('1. Data'!C:C,'sim. matches 2019_2020'!D59,'1. Data'!E:E)</f>
        <v>205</v>
      </c>
      <c r="M59" s="48">
        <f>SUMIF($D$2:D58,$D59,$F$2:F58)</f>
        <v>3</v>
      </c>
      <c r="N59" s="48">
        <f t="shared" si="6"/>
        <v>0.81598546775658487</v>
      </c>
      <c r="O59" s="48">
        <f>SUMIF('1. Data'!C:C,'sim. matches 2019_2020'!$D59,'1. Data'!F:F)</f>
        <v>205</v>
      </c>
      <c r="P59" s="48">
        <f>SUMIF($D$2:D58,$D59,$G$2:G58)</f>
        <v>3</v>
      </c>
      <c r="Q59" s="48">
        <f t="shared" si="7"/>
        <v>1.0497779855106333</v>
      </c>
      <c r="R59" s="48">
        <f>COUNTIF('1. Data'!D:D,'sim. matches 2019_2020'!$E59)</f>
        <v>178</v>
      </c>
      <c r="S59" s="48">
        <f>COUNTIF($E$2:E58,$E58)</f>
        <v>4</v>
      </c>
      <c r="T59" s="48">
        <f>SUMIF('1. Data'!D:D,'sim. matches 2019_2020'!E59,'1. Data'!F:F)</f>
        <v>322</v>
      </c>
      <c r="U59" s="48">
        <f>SUMIF($E$2:E58,$E59,$G$2:G58)</f>
        <v>4</v>
      </c>
      <c r="V59" s="48">
        <f t="shared" si="11"/>
        <v>1.7912087912087913</v>
      </c>
      <c r="W59" s="48">
        <f>SUMIF('1. Data'!D:D,'sim. matches 2019_2020'!$E59,'1. Data'!E:E)</f>
        <v>232</v>
      </c>
      <c r="X59" s="48">
        <f>SUMIF($E$2:E58,E59,$F$2:F58)</f>
        <v>1</v>
      </c>
      <c r="Y59" s="48">
        <f t="shared" si="12"/>
        <v>0.78348055214540224</v>
      </c>
      <c r="Z59" s="92">
        <f>AVERAGE('1. Data'!E:E,'sim. matches 2019_2020'!$F$2:F58)</f>
        <v>1.6340160284951024</v>
      </c>
      <c r="AA59" s="92">
        <f>AVERAGE('1. Data'!F:F,'sim. matches 2019_2020'!$G$2:G58)</f>
        <v>1.2701098248738498</v>
      </c>
      <c r="AB59" s="48">
        <f t="shared" si="13"/>
        <v>1.0446407361938697</v>
      </c>
      <c r="AC59" s="48">
        <f t="shared" si="14"/>
        <v>2.3882783882783882</v>
      </c>
      <c r="AD59" s="48">
        <f t="shared" si="17"/>
        <v>0.35181819221891619</v>
      </c>
      <c r="AE59" s="48">
        <f t="shared" si="15"/>
        <v>0.367523615325965</v>
      </c>
      <c r="AF59" s="48">
        <f t="shared" si="15"/>
        <v>0.19196507004137428</v>
      </c>
      <c r="AG59" s="48">
        <f t="shared" si="15"/>
        <v>6.6844844030509665E-2</v>
      </c>
      <c r="AH59" s="48">
        <f t="shared" si="15"/>
        <v>1.7457211769698999E-2</v>
      </c>
      <c r="AI59" s="48">
        <f t="shared" si="15"/>
        <v>3.6473029109981314E-3</v>
      </c>
      <c r="AJ59" s="48">
        <f t="shared" si="15"/>
        <v>6.3502019967785501E-4</v>
      </c>
      <c r="AK59" s="48">
        <f t="shared" si="15"/>
        <v>9.4766852698493378E-5</v>
      </c>
      <c r="AL59" s="48">
        <f t="shared" si="15"/>
        <v>1.2374664346216218E-5</v>
      </c>
      <c r="AM59" s="48">
        <f t="shared" si="15"/>
        <v>1.4363420525314839E-6</v>
      </c>
      <c r="AN59" s="48">
        <f t="shared" si="15"/>
        <v>1.5004614191827017E-7</v>
      </c>
      <c r="AO59" s="48">
        <f t="shared" si="18"/>
        <v>9.1787570486036626E-2</v>
      </c>
      <c r="AP59" s="48">
        <f t="shared" si="16"/>
        <v>0.21921427090438048</v>
      </c>
      <c r="AQ59" s="48">
        <f t="shared" si="16"/>
        <v>0.26177235280156796</v>
      </c>
      <c r="AR59" s="48">
        <f t="shared" si="16"/>
        <v>0.20839508428159012</v>
      </c>
      <c r="AS59" s="48">
        <f t="shared" si="16"/>
        <v>0.12442636900329372</v>
      </c>
      <c r="AT59" s="48">
        <f t="shared" si="16"/>
        <v>5.9432961604503648E-2</v>
      </c>
      <c r="AU59" s="48">
        <f t="shared" si="16"/>
        <v>2.3657076291902564E-2</v>
      </c>
      <c r="AV59" s="48">
        <f t="shared" si="16"/>
        <v>8.0713834339719865E-3</v>
      </c>
      <c r="AW59" s="48">
        <f t="shared" si="16"/>
        <v>2.409588827357935E-3</v>
      </c>
      <c r="AX59" s="48">
        <f t="shared" si="16"/>
        <v>6.3941876900177989E-4</v>
      </c>
      <c r="AY59" s="48">
        <f t="shared" si="16"/>
        <v>1.5271100270665221E-4</v>
      </c>
    </row>
    <row r="60" spans="1:51">
      <c r="A60" s="48">
        <v>59</v>
      </c>
      <c r="B60" s="48">
        <f t="shared" si="10"/>
        <v>251</v>
      </c>
      <c r="C60" s="87">
        <v>43743</v>
      </c>
      <c r="D60" s="48" t="s">
        <v>32</v>
      </c>
      <c r="E60" s="48" t="s">
        <v>25</v>
      </c>
      <c r="F60" s="48">
        <f t="shared" si="3"/>
        <v>1</v>
      </c>
      <c r="G60" s="48">
        <f t="shared" si="0"/>
        <v>1</v>
      </c>
      <c r="H60" s="48">
        <f t="shared" si="4"/>
        <v>1</v>
      </c>
      <c r="I60" s="48">
        <f t="shared" si="5"/>
        <v>1</v>
      </c>
      <c r="J60" s="48">
        <f>COUNTIF('1. Data'!C:C,'sim. matches 2019_2020'!$D60)</f>
        <v>16</v>
      </c>
      <c r="K60" s="48">
        <f>COUNTIF($D$2:D59,$D59)</f>
        <v>4</v>
      </c>
      <c r="L60" s="48">
        <f>SUMIF('1. Data'!C:C,'sim. matches 2019_2020'!D60,'1. Data'!E:E)</f>
        <v>21</v>
      </c>
      <c r="M60" s="48">
        <f>SUMIF($D$2:D59,$D60,$F$2:F59)</f>
        <v>2</v>
      </c>
      <c r="N60" s="48">
        <f t="shared" si="6"/>
        <v>0.70386850708318194</v>
      </c>
      <c r="O60" s="48">
        <f>SUMIF('1. Data'!C:C,'sim. matches 2019_2020'!$D60,'1. Data'!F:F)</f>
        <v>28</v>
      </c>
      <c r="P60" s="48">
        <f>SUMIF($D$2:D59,$D60,$G$2:G59)</f>
        <v>6</v>
      </c>
      <c r="Q60" s="48">
        <f t="shared" si="7"/>
        <v>1.3382387292688624</v>
      </c>
      <c r="R60" s="48">
        <f>COUNTIF('1. Data'!D:D,'sim. matches 2019_2020'!$E60)</f>
        <v>170</v>
      </c>
      <c r="S60" s="48">
        <f>COUNTIF($E$2:E59,$E59)</f>
        <v>4</v>
      </c>
      <c r="T60" s="48">
        <f>SUMIF('1. Data'!D:D,'sim. matches 2019_2020'!E60,'1. Data'!F:F)</f>
        <v>194</v>
      </c>
      <c r="U60" s="48">
        <f>SUMIF($E$2:E59,$E60,$G$2:G59)</f>
        <v>2</v>
      </c>
      <c r="V60" s="48">
        <f t="shared" si="11"/>
        <v>1.1264367816091954</v>
      </c>
      <c r="W60" s="48">
        <f>SUMIF('1. Data'!D:D,'sim. matches 2019_2020'!$E60,'1. Data'!E:E)</f>
        <v>284</v>
      </c>
      <c r="X60" s="48">
        <f>SUMIF($E$2:E59,E60,$F$2:F59)</f>
        <v>4</v>
      </c>
      <c r="Y60" s="48">
        <f t="shared" si="12"/>
        <v>1.0130641181407116</v>
      </c>
      <c r="Z60" s="92">
        <f>AVERAGE('1. Data'!E:E,'sim. matches 2019_2020'!$F$2:F59)</f>
        <v>1.6338278931750743</v>
      </c>
      <c r="AA60" s="92">
        <f>AVERAGE('1. Data'!F:F,'sim. matches 2019_2020'!$G$2:G59)</f>
        <v>1.2703264094955489</v>
      </c>
      <c r="AB60" s="48">
        <f t="shared" si="13"/>
        <v>1.1650237358618183</v>
      </c>
      <c r="AC60" s="48">
        <f t="shared" si="14"/>
        <v>1.9149425287356321</v>
      </c>
      <c r="AD60" s="48">
        <f t="shared" si="17"/>
        <v>0.31191525836730927</v>
      </c>
      <c r="AE60" s="48">
        <f t="shared" si="15"/>
        <v>0.36338867957538695</v>
      </c>
      <c r="AF60" s="48">
        <f t="shared" si="15"/>
        <v>0.21167821852440527</v>
      </c>
      <c r="AG60" s="48">
        <f t="shared" si="15"/>
        <v>8.2203382981959019E-2</v>
      </c>
      <c r="AH60" s="48">
        <f t="shared" si="15"/>
        <v>2.3942223085530415E-2</v>
      </c>
      <c r="AI60" s="48">
        <f t="shared" si="15"/>
        <v>5.5786516367883421E-3</v>
      </c>
      <c r="AJ60" s="48">
        <f t="shared" si="15"/>
        <v>1.0832102618271347E-3</v>
      </c>
      <c r="AK60" s="48">
        <f t="shared" si="15"/>
        <v>1.8028080942252949E-4</v>
      </c>
      <c r="AL60" s="48">
        <f t="shared" si="15"/>
        <v>2.6253927762203451E-5</v>
      </c>
      <c r="AM60" s="48">
        <f t="shared" si="15"/>
        <v>3.3984943336187324E-6</v>
      </c>
      <c r="AN60" s="48">
        <f t="shared" si="15"/>
        <v>3.9593265648577136E-7</v>
      </c>
      <c r="AO60" s="48">
        <f t="shared" si="18"/>
        <v>0.14735030075091068</v>
      </c>
      <c r="AP60" s="48">
        <f t="shared" si="16"/>
        <v>0.28216735752990479</v>
      </c>
      <c r="AQ60" s="48">
        <f t="shared" si="16"/>
        <v>0.27016713657748359</v>
      </c>
      <c r="AR60" s="48">
        <f t="shared" si="16"/>
        <v>0.17245151323298377</v>
      </c>
      <c r="AS60" s="48">
        <f t="shared" si="16"/>
        <v>8.2558684208664052E-2</v>
      </c>
      <c r="AT60" s="48">
        <f t="shared" si="16"/>
        <v>3.1619027101525136E-2</v>
      </c>
      <c r="AU60" s="48">
        <f t="shared" si="16"/>
        <v>1.0091436618992498E-2</v>
      </c>
      <c r="AV60" s="48">
        <f t="shared" si="16"/>
        <v>2.7606458796784077E-3</v>
      </c>
      <c r="AW60" s="48">
        <f t="shared" si="16"/>
        <v>6.6080977522187123E-4</v>
      </c>
      <c r="AX60" s="48">
        <f t="shared" si="16"/>
        <v>1.4060141577517743E-4</v>
      </c>
      <c r="AY60" s="48">
        <f t="shared" si="16"/>
        <v>2.6924363066832856E-5</v>
      </c>
    </row>
    <row r="61" spans="1:51">
      <c r="A61" s="48">
        <v>60</v>
      </c>
      <c r="B61" s="48">
        <f t="shared" si="10"/>
        <v>250</v>
      </c>
      <c r="C61" s="87">
        <v>43743</v>
      </c>
      <c r="D61" s="48" t="s">
        <v>8</v>
      </c>
      <c r="E61" s="48" t="s">
        <v>11</v>
      </c>
      <c r="F61" s="48">
        <f t="shared" si="3"/>
        <v>1</v>
      </c>
      <c r="G61" s="48">
        <f t="shared" si="0"/>
        <v>1</v>
      </c>
      <c r="H61" s="48">
        <f t="shared" si="4"/>
        <v>1</v>
      </c>
      <c r="I61" s="48">
        <f t="shared" si="5"/>
        <v>1</v>
      </c>
      <c r="J61" s="48">
        <f>COUNTIF('1. Data'!C:C,'sim. matches 2019_2020'!$D61)</f>
        <v>187</v>
      </c>
      <c r="K61" s="48">
        <f>COUNTIF($D$2:D60,$D60)</f>
        <v>4</v>
      </c>
      <c r="L61" s="48">
        <f>SUMIF('1. Data'!C:C,'sim. matches 2019_2020'!D61,'1. Data'!E:E)</f>
        <v>324</v>
      </c>
      <c r="M61" s="48">
        <f>SUMIF($D$2:D60,$D61,$F$2:F60)</f>
        <v>2</v>
      </c>
      <c r="N61" s="48">
        <f t="shared" si="6"/>
        <v>1.0447873577369877</v>
      </c>
      <c r="O61" s="48">
        <f>SUMIF('1. Data'!C:C,'sim. matches 2019_2020'!$D61,'1. Data'!F:F)</f>
        <v>196</v>
      </c>
      <c r="P61" s="48">
        <f>SUMIF($D$2:D60,$D61,$G$2:G60)</f>
        <v>4</v>
      </c>
      <c r="Q61" s="48">
        <f t="shared" si="7"/>
        <v>0.82434444930807393</v>
      </c>
      <c r="R61" s="48">
        <f>COUNTIF('1. Data'!D:D,'sim. matches 2019_2020'!$E61)</f>
        <v>167</v>
      </c>
      <c r="S61" s="48">
        <f>COUNTIF($E$2:E60,$E60)</f>
        <v>4</v>
      </c>
      <c r="T61" s="48">
        <f>SUMIF('1. Data'!D:D,'sim. matches 2019_2020'!E61,'1. Data'!F:F)</f>
        <v>179</v>
      </c>
      <c r="U61" s="48">
        <f>SUMIF($E$2:E60,$E61,$G$2:G60)</f>
        <v>2</v>
      </c>
      <c r="V61" s="48">
        <f t="shared" si="11"/>
        <v>1.0584795321637428</v>
      </c>
      <c r="W61" s="48">
        <f>SUMIF('1. Data'!D:D,'sim. matches 2019_2020'!$E61,'1. Data'!E:E)</f>
        <v>293</v>
      </c>
      <c r="X61" s="48">
        <f>SUMIF($E$2:E60,E61,$F$2:F60)</f>
        <v>5</v>
      </c>
      <c r="Y61" s="48">
        <f t="shared" si="12"/>
        <v>1.0667528939775746</v>
      </c>
      <c r="Z61" s="92">
        <f>AVERAGE('1. Data'!E:E,'sim. matches 2019_2020'!$F$2:F60)</f>
        <v>1.6336398694749332</v>
      </c>
      <c r="AA61" s="92">
        <f>AVERAGE('1. Data'!F:F,'sim. matches 2019_2020'!$G$2:G60)</f>
        <v>1.2702462177395433</v>
      </c>
      <c r="AB61" s="48">
        <f t="shared" si="13"/>
        <v>1.8207405415533471</v>
      </c>
      <c r="AC61" s="48">
        <f t="shared" si="14"/>
        <v>1.1083555310615107</v>
      </c>
      <c r="AD61" s="48">
        <f t="shared" si="17"/>
        <v>0.16190580854924327</v>
      </c>
      <c r="AE61" s="48">
        <f t="shared" si="15"/>
        <v>0.29478846953858173</v>
      </c>
      <c r="AF61" s="48">
        <f t="shared" si="15"/>
        <v>0.26836665883567984</v>
      </c>
      <c r="AG61" s="48">
        <f t="shared" si="15"/>
        <v>0.16287535191444599</v>
      </c>
      <c r="AH61" s="48">
        <f t="shared" si="15"/>
        <v>7.4138439112600152E-2</v>
      </c>
      <c r="AI61" s="48">
        <f t="shared" si="15"/>
        <v>2.6997372355959073E-2</v>
      </c>
      <c r="AJ61" s="48">
        <f t="shared" si="15"/>
        <v>8.1925350606510509E-3</v>
      </c>
      <c r="AK61" s="48">
        <f t="shared" si="15"/>
        <v>2.1309258175749384E-3</v>
      </c>
      <c r="AL61" s="48">
        <f t="shared" si="15"/>
        <v>4.849828783876763E-4</v>
      </c>
      <c r="AM61" s="48">
        <f t="shared" si="15"/>
        <v>9.8114220959964223E-5</v>
      </c>
      <c r="AN61" s="48">
        <f t="shared" si="15"/>
        <v>1.7864053980472965E-5</v>
      </c>
      <c r="AO61" s="48">
        <f t="shared" si="18"/>
        <v>0.33010135640398097</v>
      </c>
      <c r="AP61" s="48">
        <f t="shared" si="16"/>
        <v>0.36586966418125932</v>
      </c>
      <c r="AQ61" s="48">
        <f t="shared" si="16"/>
        <v>0.20275683297145819</v>
      </c>
      <c r="AR61" s="48">
        <f t="shared" si="16"/>
        <v>7.4908885761476848E-2</v>
      </c>
      <c r="AS61" s="48">
        <f t="shared" si="16"/>
        <v>2.075641946484693E-2</v>
      </c>
      <c r="AT61" s="48">
        <f t="shared" si="16"/>
        <v>4.6010984637791796E-3</v>
      </c>
      <c r="AU61" s="48">
        <f t="shared" si="16"/>
        <v>8.4994215521471154E-4</v>
      </c>
      <c r="AV61" s="48">
        <f t="shared" si="16"/>
        <v>1.3457686983065259E-4</v>
      </c>
      <c r="AW61" s="48">
        <f t="shared" si="16"/>
        <v>1.864487725371856E-5</v>
      </c>
      <c r="AX61" s="48">
        <f t="shared" si="16"/>
        <v>2.2961280922357743E-6</v>
      </c>
      <c r="AY61" s="48">
        <f t="shared" si="16"/>
        <v>2.5449262710552342E-7</v>
      </c>
    </row>
    <row r="62" spans="1:51">
      <c r="A62" s="48">
        <v>61</v>
      </c>
      <c r="B62" s="48">
        <f t="shared" si="10"/>
        <v>249</v>
      </c>
      <c r="C62" s="87">
        <v>43744</v>
      </c>
      <c r="D62" s="48" t="s">
        <v>22</v>
      </c>
      <c r="E62" s="48" t="s">
        <v>28</v>
      </c>
      <c r="F62" s="48">
        <f t="shared" si="3"/>
        <v>1</v>
      </c>
      <c r="G62" s="48">
        <f t="shared" si="0"/>
        <v>1</v>
      </c>
      <c r="H62" s="48">
        <f t="shared" si="4"/>
        <v>1</v>
      </c>
      <c r="I62" s="48">
        <f t="shared" si="5"/>
        <v>1</v>
      </c>
      <c r="J62" s="48">
        <f>COUNTIF('1. Data'!C:C,'sim. matches 2019_2020'!$D62)</f>
        <v>184</v>
      </c>
      <c r="K62" s="48">
        <f>COUNTIF($D$2:D61,$D61)</f>
        <v>4</v>
      </c>
      <c r="L62" s="48">
        <f>SUMIF('1. Data'!C:C,'sim. matches 2019_2020'!D62,'1. Data'!E:E)</f>
        <v>322</v>
      </c>
      <c r="M62" s="48">
        <f>SUMIF($D$2:D61,$D62,$F$2:F61)</f>
        <v>3</v>
      </c>
      <c r="N62" s="48">
        <f t="shared" si="6"/>
        <v>1.0583252213414918</v>
      </c>
      <c r="O62" s="48">
        <f>SUMIF('1. Data'!C:C,'sim. matches 2019_2020'!$D62,'1. Data'!F:F)</f>
        <v>214</v>
      </c>
      <c r="P62" s="48">
        <f>SUMIF($D$2:D61,$D62,$G$2:G61)</f>
        <v>3</v>
      </c>
      <c r="Q62" s="48">
        <f t="shared" si="7"/>
        <v>0.90874362273411458</v>
      </c>
      <c r="R62" s="48">
        <f>COUNTIF('1. Data'!D:D,'sim. matches 2019_2020'!$E62)</f>
        <v>136</v>
      </c>
      <c r="S62" s="48">
        <f>COUNTIF($E$2:E61,$E61)</f>
        <v>4</v>
      </c>
      <c r="T62" s="48">
        <f>SUMIF('1. Data'!D:D,'sim. matches 2019_2020'!E62,'1. Data'!F:F)</f>
        <v>138</v>
      </c>
      <c r="U62" s="48">
        <f>SUMIF($E$2:E61,$E62,$G$2:G61)</f>
        <v>2</v>
      </c>
      <c r="V62" s="48">
        <f t="shared" si="11"/>
        <v>1</v>
      </c>
      <c r="W62" s="48">
        <f>SUMIF('1. Data'!D:D,'sim. matches 2019_2020'!$E62,'1. Data'!E:E)</f>
        <v>217</v>
      </c>
      <c r="X62" s="48">
        <f>SUMIF($E$2:E61,E62,$F$2:F61)</f>
        <v>4</v>
      </c>
      <c r="Y62" s="48">
        <f t="shared" si="12"/>
        <v>0.96640211640211637</v>
      </c>
      <c r="Z62" s="92">
        <f>AVERAGE('1. Data'!E:E,'sim. matches 2019_2020'!$F$2:F61)</f>
        <v>1.6334519572953736</v>
      </c>
      <c r="AA62" s="92">
        <f>AVERAGE('1. Data'!F:F,'sim. matches 2019_2020'!$G$2:G61)</f>
        <v>1.2701660735468565</v>
      </c>
      <c r="AB62" s="48">
        <f t="shared" si="13"/>
        <v>1.6706419565462118</v>
      </c>
      <c r="AC62" s="48">
        <f t="shared" si="14"/>
        <v>1.1542553191489362</v>
      </c>
      <c r="AD62" s="48">
        <f t="shared" si="17"/>
        <v>0.18812625798343621</v>
      </c>
      <c r="AE62" s="48">
        <f t="shared" si="15"/>
        <v>0.31429161971516523</v>
      </c>
      <c r="AF62" s="48">
        <f t="shared" si="15"/>
        <v>0.26253438324351092</v>
      </c>
      <c r="AG62" s="48">
        <f t="shared" si="15"/>
        <v>0.14620031856086399</v>
      </c>
      <c r="AH62" s="48">
        <f t="shared" si="15"/>
        <v>6.1062096562050333E-2</v>
      </c>
      <c r="AI62" s="48">
        <f t="shared" si="15"/>
        <v>2.0402580094247485E-2</v>
      </c>
      <c r="AJ62" s="48">
        <f t="shared" si="15"/>
        <v>5.6809010545407343E-3</v>
      </c>
      <c r="AK62" s="48">
        <f t="shared" si="15"/>
        <v>1.3558216646719125E-3</v>
      </c>
      <c r="AL62" s="48">
        <f t="shared" si="15"/>
        <v>2.8313656982440296E-4</v>
      </c>
      <c r="AM62" s="48">
        <f t="shared" si="15"/>
        <v>5.2557759220135862E-5</v>
      </c>
      <c r="AN62" s="48">
        <f t="shared" si="15"/>
        <v>8.7805197695212438E-6</v>
      </c>
      <c r="AO62" s="48">
        <f t="shared" si="18"/>
        <v>0.31529224159732794</v>
      </c>
      <c r="AP62" s="48">
        <f t="shared" si="16"/>
        <v>0.36392774695010727</v>
      </c>
      <c r="AQ62" s="48">
        <f t="shared" si="16"/>
        <v>0.21003276885152469</v>
      </c>
      <c r="AR62" s="48">
        <f t="shared" si="16"/>
        <v>8.0810480214150479E-2</v>
      </c>
      <c r="AS62" s="48">
        <f t="shared" si="16"/>
        <v>2.331898165754076E-2</v>
      </c>
      <c r="AT62" s="48">
        <f t="shared" si="16"/>
        <v>5.3832117230705788E-3</v>
      </c>
      <c r="AU62" s="48">
        <f t="shared" si="16"/>
        <v>1.0356001275765212E-3</v>
      </c>
      <c r="AV62" s="48">
        <f t="shared" si="16"/>
        <v>1.7076385082378815E-4</v>
      </c>
      <c r="AW62" s="48">
        <f t="shared" si="16"/>
        <v>2.4638135391464093E-5</v>
      </c>
      <c r="AX62" s="48">
        <f t="shared" si="16"/>
        <v>3.1598554255010141E-6</v>
      </c>
      <c r="AY62" s="48">
        <f t="shared" si="16"/>
        <v>3.6472799326261583E-7</v>
      </c>
    </row>
    <row r="63" spans="1:51">
      <c r="A63" s="48">
        <v>62</v>
      </c>
      <c r="B63" s="48">
        <f t="shared" si="10"/>
        <v>248</v>
      </c>
      <c r="C63" s="87">
        <v>43744</v>
      </c>
      <c r="D63" s="48" t="s">
        <v>10</v>
      </c>
      <c r="E63" s="48" t="s">
        <v>42</v>
      </c>
      <c r="F63" s="48">
        <f t="shared" si="3"/>
        <v>0</v>
      </c>
      <c r="G63" s="48">
        <f t="shared" si="0"/>
        <v>0</v>
      </c>
      <c r="H63" s="48">
        <f t="shared" si="4"/>
        <v>1</v>
      </c>
      <c r="I63" s="48">
        <f t="shared" si="5"/>
        <v>1</v>
      </c>
      <c r="J63" s="48">
        <f>COUNTIF('1. Data'!C:C,'sim. matches 2019_2020'!$D63)</f>
        <v>184</v>
      </c>
      <c r="K63" s="48">
        <f>COUNTIF($D$2:D62,$D62)</f>
        <v>4</v>
      </c>
      <c r="L63" s="48">
        <f>SUMIF('1. Data'!C:C,'sim. matches 2019_2020'!D63,'1. Data'!E:E)</f>
        <v>347</v>
      </c>
      <c r="M63" s="48">
        <f>SUMIF($D$2:D62,$D63,$F$2:F62)</f>
        <v>5</v>
      </c>
      <c r="N63" s="48">
        <f t="shared" si="6"/>
        <v>1.1463794255435014</v>
      </c>
      <c r="O63" s="48">
        <f>SUMIF('1. Data'!C:C,'sim. matches 2019_2020'!$D63,'1. Data'!F:F)</f>
        <v>250</v>
      </c>
      <c r="P63" s="48">
        <f>SUMIF($D$2:D62,$D63,$G$2:G62)</f>
        <v>2</v>
      </c>
      <c r="Q63" s="48">
        <f t="shared" si="7"/>
        <v>1.0553817271589487</v>
      </c>
      <c r="R63" s="48">
        <f>COUNTIF('1. Data'!D:D,'sim. matches 2019_2020'!$E63)</f>
        <v>0</v>
      </c>
      <c r="S63" s="48">
        <f>COUNTIF($E$2:E62,$E62)</f>
        <v>4</v>
      </c>
      <c r="T63" s="48">
        <f>SUMIF('1. Data'!D:D,'sim. matches 2019_2020'!E63,'1. Data'!F:F)</f>
        <v>0</v>
      </c>
      <c r="U63" s="48">
        <f>SUMIF($E$2:E62,$E63,$G$2:G62)</f>
        <v>0</v>
      </c>
      <c r="V63" s="48">
        <f t="shared" si="11"/>
        <v>0</v>
      </c>
      <c r="W63" s="48">
        <f>SUMIF('1. Data'!D:D,'sim. matches 2019_2020'!$E63,'1. Data'!E:E)</f>
        <v>0</v>
      </c>
      <c r="X63" s="48">
        <f>SUMIF($E$2:E62,E63,$F$2:F62)</f>
        <v>0</v>
      </c>
      <c r="Y63" s="48">
        <f t="shared" si="12"/>
        <v>0</v>
      </c>
      <c r="Z63" s="92">
        <f>AVERAGE('1. Data'!E:E,'sim. matches 2019_2020'!$F$2:F62)</f>
        <v>1.6332641565372072</v>
      </c>
      <c r="AA63" s="92">
        <f>AVERAGE('1. Data'!F:F,'sim. matches 2019_2020'!$G$2:G62)</f>
        <v>1.2700859768751853</v>
      </c>
      <c r="AB63" s="48">
        <f t="shared" si="13"/>
        <v>0</v>
      </c>
      <c r="AC63" s="48">
        <f t="shared" si="14"/>
        <v>0</v>
      </c>
      <c r="AD63" s="48">
        <f t="shared" si="17"/>
        <v>1</v>
      </c>
      <c r="AE63" s="48">
        <f t="shared" si="15"/>
        <v>0</v>
      </c>
      <c r="AF63" s="48">
        <f t="shared" si="15"/>
        <v>0</v>
      </c>
      <c r="AG63" s="48">
        <f t="shared" si="15"/>
        <v>0</v>
      </c>
      <c r="AH63" s="48">
        <f t="shared" si="15"/>
        <v>0</v>
      </c>
      <c r="AI63" s="48">
        <f t="shared" si="15"/>
        <v>0</v>
      </c>
      <c r="AJ63" s="48">
        <f t="shared" si="15"/>
        <v>0</v>
      </c>
      <c r="AK63" s="48">
        <f t="shared" si="15"/>
        <v>0</v>
      </c>
      <c r="AL63" s="48">
        <f t="shared" si="15"/>
        <v>0</v>
      </c>
      <c r="AM63" s="48">
        <f t="shared" si="15"/>
        <v>0</v>
      </c>
      <c r="AN63" s="48">
        <f t="shared" si="15"/>
        <v>0</v>
      </c>
      <c r="AO63" s="48">
        <f t="shared" si="18"/>
        <v>1</v>
      </c>
      <c r="AP63" s="48">
        <f t="shared" si="16"/>
        <v>0</v>
      </c>
      <c r="AQ63" s="48">
        <f t="shared" si="16"/>
        <v>0</v>
      </c>
      <c r="AR63" s="48">
        <f t="shared" si="16"/>
        <v>0</v>
      </c>
      <c r="AS63" s="48">
        <f t="shared" si="16"/>
        <v>0</v>
      </c>
      <c r="AT63" s="48">
        <f t="shared" si="16"/>
        <v>0</v>
      </c>
      <c r="AU63" s="48">
        <f t="shared" si="16"/>
        <v>0</v>
      </c>
      <c r="AV63" s="48">
        <f t="shared" si="16"/>
        <v>0</v>
      </c>
      <c r="AW63" s="48">
        <f t="shared" si="16"/>
        <v>0</v>
      </c>
      <c r="AX63" s="48">
        <f t="shared" si="16"/>
        <v>0</v>
      </c>
      <c r="AY63" s="48">
        <f t="shared" si="16"/>
        <v>0</v>
      </c>
    </row>
    <row r="64" spans="1:51">
      <c r="A64" s="48">
        <v>63</v>
      </c>
      <c r="B64" s="48">
        <f t="shared" si="10"/>
        <v>247</v>
      </c>
      <c r="C64" s="87">
        <v>43744</v>
      </c>
      <c r="D64" s="48" t="s">
        <v>20</v>
      </c>
      <c r="E64" s="48" t="s">
        <v>19</v>
      </c>
      <c r="F64" s="48">
        <f t="shared" si="3"/>
        <v>1</v>
      </c>
      <c r="G64" s="48">
        <f t="shared" si="0"/>
        <v>1</v>
      </c>
      <c r="H64" s="48">
        <f t="shared" si="4"/>
        <v>1</v>
      </c>
      <c r="I64" s="48">
        <f t="shared" si="5"/>
        <v>1</v>
      </c>
      <c r="J64" s="48">
        <f>COUNTIF('1. Data'!C:C,'sim. matches 2019_2020'!$D64)</f>
        <v>168</v>
      </c>
      <c r="K64" s="48">
        <f>COUNTIF($D$2:D63,$D63)</f>
        <v>4</v>
      </c>
      <c r="L64" s="48">
        <f>SUMIF('1. Data'!C:C,'sim. matches 2019_2020'!D64,'1. Data'!E:E)</f>
        <v>258</v>
      </c>
      <c r="M64" s="48">
        <f>SUMIF($D$2:D63,$D64,$F$2:F63)</f>
        <v>3</v>
      </c>
      <c r="N64" s="48">
        <f t="shared" si="6"/>
        <v>0.92936083449070661</v>
      </c>
      <c r="O64" s="48">
        <f>SUMIF('1. Data'!C:C,'sim. matches 2019_2020'!$D64,'1. Data'!F:F)</f>
        <v>234</v>
      </c>
      <c r="P64" s="48">
        <f>SUMIF($D$2:D63,$D64,$G$2:G63)</f>
        <v>5</v>
      </c>
      <c r="Q64" s="48">
        <f t="shared" si="7"/>
        <v>1.0943722450220399</v>
      </c>
      <c r="R64" s="48">
        <f>COUNTIF('1. Data'!D:D,'sim. matches 2019_2020'!$E64)</f>
        <v>184</v>
      </c>
      <c r="S64" s="48">
        <f>COUNTIF($E$2:E63,$E63)</f>
        <v>3</v>
      </c>
      <c r="T64" s="48">
        <f>SUMIF('1. Data'!D:D,'sim. matches 2019_2020'!E64,'1. Data'!F:F)</f>
        <v>263</v>
      </c>
      <c r="U64" s="48">
        <f>SUMIF($E$2:E63,$E64,$G$2:G63)</f>
        <v>2</v>
      </c>
      <c r="V64" s="48">
        <f t="shared" si="11"/>
        <v>1.4171122994652405</v>
      </c>
      <c r="W64" s="48">
        <f>SUMIF('1. Data'!D:D,'sim. matches 2019_2020'!$E64,'1. Data'!E:E)</f>
        <v>350</v>
      </c>
      <c r="X64" s="48">
        <f>SUMIF($E$2:E63,E64,$F$2:F63)</f>
        <v>3</v>
      </c>
      <c r="Y64" s="48">
        <f t="shared" si="12"/>
        <v>1.1561266299288573</v>
      </c>
      <c r="Z64" s="92">
        <f>AVERAGE('1. Data'!E:E,'sim. matches 2019_2020'!$F$2:F63)</f>
        <v>1.6327800829875518</v>
      </c>
      <c r="AA64" s="92">
        <f>AVERAGE('1. Data'!F:F,'sim. matches 2019_2020'!$G$2:G63)</f>
        <v>1.2697095435684647</v>
      </c>
      <c r="AB64" s="48">
        <f t="shared" si="13"/>
        <v>1.7543549442525102</v>
      </c>
      <c r="AC64" s="48">
        <f t="shared" si="14"/>
        <v>1.9691269742569331</v>
      </c>
      <c r="AD64" s="48">
        <f t="shared" si="17"/>
        <v>0.17301881308296066</v>
      </c>
      <c r="AE64" s="48">
        <f t="shared" si="15"/>
        <v>0.30353641018079291</v>
      </c>
      <c r="AF64" s="48">
        <f t="shared" si="15"/>
        <v>0.26625530098066608</v>
      </c>
      <c r="AG64" s="48">
        <f t="shared" si="15"/>
        <v>0.15570210123629058</v>
      </c>
      <c r="AH64" s="48">
        <f t="shared" si="15"/>
        <v>6.8289187783597771E-2</v>
      </c>
      <c r="AI64" s="48">
        <f t="shared" si="15"/>
        <v>2.3960694845428586E-2</v>
      </c>
      <c r="AJ64" s="48">
        <f t="shared" si="15"/>
        <v>7.0059272449672144E-3</v>
      </c>
      <c r="AK64" s="48">
        <f t="shared" si="15"/>
        <v>1.7558404430402283E-3</v>
      </c>
      <c r="AL64" s="48">
        <f t="shared" si="15"/>
        <v>3.8504592032076749E-4</v>
      </c>
      <c r="AM64" s="48">
        <f t="shared" si="15"/>
        <v>7.5056357119888465E-5</v>
      </c>
      <c r="AN64" s="48">
        <f t="shared" si="15"/>
        <v>1.3167549121085868E-5</v>
      </c>
      <c r="AO64" s="48">
        <f t="shared" si="18"/>
        <v>0.1395786588012343</v>
      </c>
      <c r="AP64" s="48">
        <f t="shared" si="16"/>
        <v>0.27484810207611526</v>
      </c>
      <c r="AQ64" s="48">
        <f t="shared" si="16"/>
        <v>0.27060540581070086</v>
      </c>
      <c r="AR64" s="48">
        <f t="shared" si="16"/>
        <v>0.17761880132053162</v>
      </c>
      <c r="AS64" s="48">
        <f t="shared" si="16"/>
        <v>8.7438493203860476E-2</v>
      </c>
      <c r="AT64" s="48">
        <f t="shared" si="16"/>
        <v>3.4435499111220597E-2</v>
      </c>
      <c r="AU64" s="48">
        <f t="shared" si="16"/>
        <v>1.1301311695317524E-2</v>
      </c>
      <c r="AV64" s="48">
        <f t="shared" si="16"/>
        <v>3.1791025291050159E-3</v>
      </c>
      <c r="AW64" s="48">
        <f t="shared" si="16"/>
        <v>7.8250706799864057E-4</v>
      </c>
      <c r="AX64" s="48">
        <f t="shared" si="16"/>
        <v>1.7120619723809204E-4</v>
      </c>
      <c r="AY64" s="48">
        <f t="shared" si="16"/>
        <v>3.3712674114147816E-5</v>
      </c>
    </row>
    <row r="65" spans="1:51">
      <c r="A65" s="48">
        <v>64</v>
      </c>
      <c r="B65" s="48">
        <f t="shared" si="10"/>
        <v>246</v>
      </c>
      <c r="C65" s="87">
        <v>43756</v>
      </c>
      <c r="D65" s="48" t="s">
        <v>20</v>
      </c>
      <c r="E65" s="48" t="s">
        <v>12</v>
      </c>
      <c r="F65" s="48">
        <f t="shared" si="3"/>
        <v>1</v>
      </c>
      <c r="G65" s="48">
        <f t="shared" si="0"/>
        <v>2</v>
      </c>
      <c r="H65" s="48">
        <f t="shared" si="4"/>
        <v>0</v>
      </c>
      <c r="I65" s="48">
        <f t="shared" si="5"/>
        <v>3</v>
      </c>
      <c r="J65" s="48">
        <f>COUNTIF('1. Data'!C:C,'sim. matches 2019_2020'!$D65)</f>
        <v>168</v>
      </c>
      <c r="K65" s="48">
        <f>COUNTIF($D$2:D64,$D64)</f>
        <v>4</v>
      </c>
      <c r="L65" s="48">
        <f>SUMIF('1. Data'!C:C,'sim. matches 2019_2020'!D65,'1. Data'!E:E)</f>
        <v>258</v>
      </c>
      <c r="M65" s="48">
        <f>SUMIF($D$2:D64,$D65,$F$2:F64)</f>
        <v>4</v>
      </c>
      <c r="N65" s="48">
        <f t="shared" si="6"/>
        <v>0.9330287426666104</v>
      </c>
      <c r="O65" s="48">
        <f>SUMIF('1. Data'!C:C,'sim. matches 2019_2020'!$D65,'1. Data'!F:F)</f>
        <v>234</v>
      </c>
      <c r="P65" s="48">
        <f>SUMIF($D$2:D64,$D65,$G$2:G64)</f>
        <v>6</v>
      </c>
      <c r="Q65" s="48">
        <f t="shared" si="7"/>
        <v>1.0990203793655531</v>
      </c>
      <c r="R65" s="48">
        <f>COUNTIF('1. Data'!D:D,'sim. matches 2019_2020'!$E65)</f>
        <v>184</v>
      </c>
      <c r="S65" s="48">
        <f>COUNTIF($E$2:E64,$E64)</f>
        <v>4</v>
      </c>
      <c r="T65" s="48">
        <f>SUMIF('1. Data'!D:D,'sim. matches 2019_2020'!E65,'1. Data'!F:F)</f>
        <v>300</v>
      </c>
      <c r="U65" s="48">
        <f>SUMIF($E$2:E64,$E65,$G$2:G64)</f>
        <v>5</v>
      </c>
      <c r="V65" s="48">
        <f t="shared" si="11"/>
        <v>1.6223404255319149</v>
      </c>
      <c r="W65" s="48">
        <f>SUMIF('1. Data'!D:D,'sim. matches 2019_2020'!$E65,'1. Data'!E:E)</f>
        <v>245</v>
      </c>
      <c r="X65" s="48">
        <f>SUMIF($E$2:E64,E65,$F$2:F64)</f>
        <v>3</v>
      </c>
      <c r="Y65" s="48">
        <f t="shared" si="12"/>
        <v>0.80800864965053865</v>
      </c>
      <c r="Z65" s="92">
        <f>AVERAGE('1. Data'!E:E,'sim. matches 2019_2020'!$F$2:F64)</f>
        <v>1.6325925925925926</v>
      </c>
      <c r="AA65" s="92">
        <f>AVERAGE('1. Data'!F:F,'sim. matches 2019_2020'!$G$2:G64)</f>
        <v>1.2696296296296297</v>
      </c>
      <c r="AB65" s="48">
        <f t="shared" si="13"/>
        <v>1.2308038733048903</v>
      </c>
      <c r="AC65" s="48">
        <f t="shared" si="14"/>
        <v>2.2637308263236022</v>
      </c>
      <c r="AD65" s="48">
        <f t="shared" si="17"/>
        <v>0.29205770589667096</v>
      </c>
      <c r="AE65" s="48">
        <f t="shared" si="15"/>
        <v>0.35946575564616312</v>
      </c>
      <c r="AF65" s="48">
        <f t="shared" si="15"/>
        <v>0.22121592218488342</v>
      </c>
      <c r="AG65" s="48">
        <f t="shared" si="15"/>
        <v>9.075780462062262E-2</v>
      </c>
      <c r="AH65" s="48">
        <f t="shared" ref="AE65:AN90" si="19">_xlfn.POISSON.DIST(AH$1,$AB65,FALSE)</f>
        <v>2.7926264364927678E-2</v>
      </c>
      <c r="AI65" s="48">
        <f t="shared" si="19"/>
        <v>6.8743508694578629E-3</v>
      </c>
      <c r="AJ65" s="48">
        <f t="shared" si="19"/>
        <v>1.4101629460975965E-3</v>
      </c>
      <c r="AK65" s="48">
        <f t="shared" si="19"/>
        <v>2.4794771657827967E-4</v>
      </c>
      <c r="AL65" s="48">
        <f t="shared" si="19"/>
        <v>3.8146876242706219E-5</v>
      </c>
      <c r="AM65" s="48">
        <f t="shared" si="19"/>
        <v>5.2168136704450104E-6</v>
      </c>
      <c r="AN65" s="48">
        <f t="shared" si="19"/>
        <v>6.4208744718936327E-7</v>
      </c>
      <c r="AO65" s="48">
        <f t="shared" si="18"/>
        <v>0.1039618965476493</v>
      </c>
      <c r="AP65" s="48">
        <f t="shared" si="16"/>
        <v>0.23534174997797899</v>
      </c>
      <c r="AQ65" s="48">
        <f t="shared" si="16"/>
        <v>0.26637518707304653</v>
      </c>
      <c r="AR65" s="48">
        <f t="shared" si="16"/>
        <v>0.20100057411499059</v>
      </c>
      <c r="AS65" s="48">
        <f t="shared" ref="AP65:AY90" si="20">_xlfn.POISSON.DIST(AS$1,$AC65,FALSE)</f>
        <v>0.11375279893321154</v>
      </c>
      <c r="AT65" s="48">
        <f t="shared" si="20"/>
        <v>5.1501143505140318E-2</v>
      </c>
      <c r="AU65" s="48">
        <f t="shared" si="20"/>
        <v>1.9430787690583592E-2</v>
      </c>
      <c r="AV65" s="48">
        <f t="shared" si="20"/>
        <v>6.2837247249890472E-3</v>
      </c>
      <c r="AW65" s="48">
        <f t="shared" si="20"/>
        <v>1.7780826705111868E-3</v>
      </c>
      <c r="AX65" s="48">
        <f t="shared" si="20"/>
        <v>4.4723339477644066E-4</v>
      </c>
      <c r="AY65" s="48">
        <f t="shared" si="20"/>
        <v>1.0124160223167822E-4</v>
      </c>
    </row>
    <row r="66" spans="1:51">
      <c r="A66" s="48">
        <v>65</v>
      </c>
      <c r="B66" s="48">
        <f t="shared" si="10"/>
        <v>245</v>
      </c>
      <c r="C66" s="87">
        <v>43757</v>
      </c>
      <c r="D66" s="48" t="s">
        <v>35</v>
      </c>
      <c r="E66" s="48" t="s">
        <v>10</v>
      </c>
      <c r="F66" s="48">
        <f t="shared" si="3"/>
        <v>1</v>
      </c>
      <c r="G66" s="48">
        <f t="shared" ref="G66:G129" si="21">HLOOKUP(MAX($AN66:$AY66),$AN66:$AY374,$B66,FALSE)</f>
        <v>1</v>
      </c>
      <c r="H66" s="48">
        <f t="shared" si="4"/>
        <v>1</v>
      </c>
      <c r="I66" s="48">
        <f t="shared" si="5"/>
        <v>1</v>
      </c>
      <c r="J66" s="48">
        <f>COUNTIF('1. Data'!C:C,'sim. matches 2019_2020'!$D66)</f>
        <v>47</v>
      </c>
      <c r="K66" s="48">
        <f>COUNTIF($D$2:D65,$D65)</f>
        <v>5</v>
      </c>
      <c r="L66" s="48">
        <f>SUMIF('1. Data'!C:C,'sim. matches 2019_2020'!D66,'1. Data'!E:E)</f>
        <v>94</v>
      </c>
      <c r="M66" s="48">
        <f>SUMIF($D$2:D65,$D66,$F$2:F65)</f>
        <v>3</v>
      </c>
      <c r="N66" s="48">
        <f t="shared" si="6"/>
        <v>1.1427215499071788</v>
      </c>
      <c r="O66" s="48">
        <f>SUMIF('1. Data'!C:C,'sim. matches 2019_2020'!$D66,'1. Data'!F:F)</f>
        <v>49</v>
      </c>
      <c r="P66" s="48">
        <f>SUMIF($D$2:D65,$D66,$G$2:G65)</f>
        <v>4</v>
      </c>
      <c r="Q66" s="48">
        <f t="shared" si="7"/>
        <v>0.80264125890437998</v>
      </c>
      <c r="R66" s="48">
        <f>COUNTIF('1. Data'!D:D,'sim. matches 2019_2020'!$E66)</f>
        <v>184</v>
      </c>
      <c r="S66" s="48">
        <f>COUNTIF($E$2:E65,$E65)</f>
        <v>4</v>
      </c>
      <c r="T66" s="48">
        <f>SUMIF('1. Data'!D:D,'sim. matches 2019_2020'!E66,'1. Data'!F:F)</f>
        <v>244</v>
      </c>
      <c r="U66" s="48">
        <f>SUMIF($E$2:E65,$E66,$G$2:G65)</f>
        <v>4</v>
      </c>
      <c r="V66" s="48">
        <f t="shared" si="11"/>
        <v>1.3191489361702127</v>
      </c>
      <c r="W66" s="48">
        <f>SUMIF('1. Data'!D:D,'sim. matches 2019_2020'!$E66,'1. Data'!E:E)</f>
        <v>282</v>
      </c>
      <c r="X66" s="48">
        <f>SUMIF($E$2:E65,E66,$F$2:F65)</f>
        <v>3</v>
      </c>
      <c r="Y66" s="48">
        <f t="shared" si="12"/>
        <v>0.92866491388596117</v>
      </c>
      <c r="Z66" s="92">
        <f>AVERAGE('1. Data'!E:E,'sim. matches 2019_2020'!$F$2:F65)</f>
        <v>1.6324052132701421</v>
      </c>
      <c r="AA66" s="92">
        <f>AVERAGE('1. Data'!F:F,'sim. matches 2019_2020'!$G$2:G65)</f>
        <v>1.2698459715639809</v>
      </c>
      <c r="AB66" s="48">
        <f t="shared" si="13"/>
        <v>1.7323172432103506</v>
      </c>
      <c r="AC66" s="48">
        <f t="shared" si="14"/>
        <v>1.3445171849427167</v>
      </c>
      <c r="AD66" s="48">
        <f t="shared" si="17"/>
        <v>0.17687407448174799</v>
      </c>
      <c r="AE66" s="48">
        <f t="shared" si="19"/>
        <v>0.30640200910160392</v>
      </c>
      <c r="AF66" s="48">
        <f t="shared" si="19"/>
        <v>0.26539274186050166</v>
      </c>
      <c r="AG66" s="48">
        <f t="shared" si="19"/>
        <v>0.15324814098260686</v>
      </c>
      <c r="AH66" s="48">
        <f t="shared" si="19"/>
        <v>6.6368599278525162E-2</v>
      </c>
      <c r="AI66" s="48">
        <f t="shared" si="19"/>
        <v>2.2994293787581416E-2</v>
      </c>
      <c r="AJ66" s="48">
        <f t="shared" si="19"/>
        <v>6.6389019372786627E-3</v>
      </c>
      <c r="AK66" s="48">
        <f t="shared" si="19"/>
        <v>1.6429549002757757E-3</v>
      </c>
      <c r="AL66" s="48">
        <f t="shared" si="19"/>
        <v>3.5576488794558322E-4</v>
      </c>
      <c r="AM66" s="48">
        <f t="shared" si="19"/>
        <v>6.8477516657436873E-5</v>
      </c>
      <c r="AN66" s="48">
        <f t="shared" si="19"/>
        <v>1.1862478287790225E-5</v>
      </c>
      <c r="AO66" s="48">
        <f t="shared" si="18"/>
        <v>0.26066553072609355</v>
      </c>
      <c r="AP66" s="48">
        <f t="shared" si="20"/>
        <v>0.35046928558344648</v>
      </c>
      <c r="AQ66" s="48">
        <f t="shared" si="20"/>
        <v>0.23560598863077029</v>
      </c>
      <c r="AR66" s="48">
        <f t="shared" si="20"/>
        <v>0.10559210019649636</v>
      </c>
      <c r="AS66" s="48">
        <f t="shared" si="20"/>
        <v>3.5492598327095622E-2</v>
      </c>
      <c r="AT66" s="48">
        <f t="shared" si="20"/>
        <v>9.5440816778098372E-3</v>
      </c>
      <c r="AU66" s="48">
        <f t="shared" si="20"/>
        <v>2.1386969717187053E-3</v>
      </c>
      <c r="AV66" s="48">
        <f t="shared" si="20"/>
        <v>4.1078783312296441E-4</v>
      </c>
      <c r="AW66" s="48">
        <f t="shared" si="20"/>
        <v>6.9038912624900712E-5</v>
      </c>
      <c r="AX66" s="48">
        <f t="shared" si="20"/>
        <v>1.0313778272659732E-5</v>
      </c>
      <c r="AY66" s="48">
        <f t="shared" si="20"/>
        <v>1.3867052129279861E-6</v>
      </c>
    </row>
    <row r="67" spans="1:51">
      <c r="A67" s="48">
        <v>66</v>
      </c>
      <c r="B67" s="48">
        <f t="shared" si="10"/>
        <v>244</v>
      </c>
      <c r="C67" s="87">
        <v>43757</v>
      </c>
      <c r="D67" s="48" t="s">
        <v>19</v>
      </c>
      <c r="E67" s="48" t="s">
        <v>21</v>
      </c>
      <c r="F67" s="48">
        <f t="shared" ref="F67:F130" si="22">HLOOKUP(MAX($AD67:$AN67),$AD67:$AN375,$B67,FALSE)</f>
        <v>1</v>
      </c>
      <c r="G67" s="48">
        <f t="shared" si="21"/>
        <v>1</v>
      </c>
      <c r="H67" s="48">
        <f t="shared" ref="H67:H130" si="23">IF(F67=G67,1,IF(F67&gt;G67,3,0))</f>
        <v>1</v>
      </c>
      <c r="I67" s="48">
        <f t="shared" ref="I67:I130" si="24">IF(F67=G67,1,IF(F67&lt;G67,3,0))</f>
        <v>1</v>
      </c>
      <c r="J67" s="48">
        <f>COUNTIF('1. Data'!C:C,'sim. matches 2019_2020'!$D67)</f>
        <v>181</v>
      </c>
      <c r="K67" s="48">
        <f>COUNTIF($D$2:D66,$D66)</f>
        <v>4</v>
      </c>
      <c r="L67" s="48">
        <f>SUMIF('1. Data'!C:C,'sim. matches 2019_2020'!D67,'1. Data'!E:E)</f>
        <v>307</v>
      </c>
      <c r="M67" s="48">
        <f>SUMIF($D$2:D66,$D67,$F$2:F66)</f>
        <v>3</v>
      </c>
      <c r="N67" s="48">
        <f t="shared" ref="N67:N130" si="25">((M67+L67)/(K67+J67))/Z67</f>
        <v>1.0266249558702389</v>
      </c>
      <c r="O67" s="48">
        <f>SUMIF('1. Data'!C:C,'sim. matches 2019_2020'!$D67,'1. Data'!F:F)</f>
        <v>263</v>
      </c>
      <c r="P67" s="48">
        <f>SUMIF($D$2:D66,$D67,$G$2:G66)</f>
        <v>4</v>
      </c>
      <c r="Q67" s="48">
        <f t="shared" ref="Q67:Q130" si="26">((O67+P67)/(K67+J67))/AA67</f>
        <v>1.1366213695038321</v>
      </c>
      <c r="R67" s="48">
        <f>COUNTIF('1. Data'!D:D,'sim. matches 2019_2020'!$E67)</f>
        <v>149</v>
      </c>
      <c r="S67" s="48">
        <f>COUNTIF($E$2:E66,$E66)</f>
        <v>4</v>
      </c>
      <c r="T67" s="48">
        <f>SUMIF('1. Data'!D:D,'sim. matches 2019_2020'!E67,'1. Data'!F:F)</f>
        <v>176</v>
      </c>
      <c r="U67" s="48">
        <f>SUMIF($E$2:E66,$E67,$G$2:G66)</f>
        <v>3</v>
      </c>
      <c r="V67" s="48">
        <f t="shared" si="11"/>
        <v>1.1699346405228759</v>
      </c>
      <c r="W67" s="48">
        <f>SUMIF('1. Data'!D:D,'sim. matches 2019_2020'!$E67,'1. Data'!E:E)</f>
        <v>246</v>
      </c>
      <c r="X67" s="48">
        <f>SUMIF($E$2:E66,E67,$F$2:F66)</f>
        <v>5</v>
      </c>
      <c r="Y67" s="48">
        <f t="shared" si="12"/>
        <v>1.0050881262035536</v>
      </c>
      <c r="Z67" s="92">
        <f>AVERAGE('1. Data'!E:E,'sim. matches 2019_2020'!$F$2:F66)</f>
        <v>1.6322179449215279</v>
      </c>
      <c r="AA67" s="92">
        <f>AVERAGE('1. Data'!F:F,'sim. matches 2019_2020'!$G$2:G66)</f>
        <v>1.2697660645543383</v>
      </c>
      <c r="AB67" s="48">
        <f t="shared" si="13"/>
        <v>1.6842017249897385</v>
      </c>
      <c r="AC67" s="48">
        <f t="shared" si="14"/>
        <v>1.6885002649708531</v>
      </c>
      <c r="AD67" s="48">
        <f t="shared" si="17"/>
        <v>0.1855925267141014</v>
      </c>
      <c r="AE67" s="48">
        <f t="shared" si="19"/>
        <v>0.31257525363709365</v>
      </c>
      <c r="AF67" s="48">
        <f t="shared" si="19"/>
        <v>0.26321989068234913</v>
      </c>
      <c r="AG67" s="48">
        <f t="shared" si="19"/>
        <v>0.1477717979796076</v>
      </c>
      <c r="AH67" s="48">
        <f t="shared" si="19"/>
        <v>6.2219379265522616E-2</v>
      </c>
      <c r="AI67" s="48">
        <f t="shared" si="19"/>
        <v>2.0957997177356771E-2</v>
      </c>
      <c r="AJ67" s="48">
        <f t="shared" si="19"/>
        <v>5.8829158330723904E-3</v>
      </c>
      <c r="AK67" s="48">
        <f t="shared" si="19"/>
        <v>1.4154309991471384E-3</v>
      </c>
      <c r="AL67" s="48">
        <f t="shared" si="19"/>
        <v>2.979839162959453E-4</v>
      </c>
      <c r="AM67" s="48">
        <f t="shared" si="19"/>
        <v>5.5762780649425351E-5</v>
      </c>
      <c r="AN67" s="48">
        <f t="shared" si="19"/>
        <v>9.3915771359986397E-6</v>
      </c>
      <c r="AO67" s="48">
        <f t="shared" si="18"/>
        <v>0.18479646200159172</v>
      </c>
      <c r="AP67" s="48">
        <f t="shared" si="20"/>
        <v>0.31202887505536381</v>
      </c>
      <c r="AQ67" s="48">
        <f t="shared" si="20"/>
        <v>0.26343041910476961</v>
      </c>
      <c r="AR67" s="48">
        <f t="shared" si="20"/>
        <v>0.14826744415326215</v>
      </c>
      <c r="AS67" s="48">
        <f t="shared" si="20"/>
        <v>6.2587404684833578E-2</v>
      </c>
      <c r="AT67" s="48">
        <f t="shared" si="20"/>
        <v>2.1135769878835892E-2</v>
      </c>
      <c r="AU67" s="48">
        <f t="shared" si="20"/>
        <v>5.9479588401295603E-3</v>
      </c>
      <c r="AV67" s="48">
        <f t="shared" si="20"/>
        <v>1.4347328682277826E-3</v>
      </c>
      <c r="AW67" s="48">
        <f t="shared" si="20"/>
        <v>3.0281835352062629E-4</v>
      </c>
      <c r="AX67" s="48">
        <f t="shared" si="20"/>
        <v>5.6812096684179357E-5</v>
      </c>
      <c r="AY67" s="48">
        <f t="shared" si="20"/>
        <v>9.5927240304786471E-6</v>
      </c>
    </row>
    <row r="68" spans="1:51">
      <c r="A68" s="48">
        <v>67</v>
      </c>
      <c r="B68" s="48">
        <f t="shared" ref="B68:B131" si="27">B67-1</f>
        <v>243</v>
      </c>
      <c r="C68" s="87">
        <v>43757</v>
      </c>
      <c r="D68" s="48" t="s">
        <v>29</v>
      </c>
      <c r="E68" s="48" t="s">
        <v>25</v>
      </c>
      <c r="F68" s="48">
        <f t="shared" si="22"/>
        <v>1</v>
      </c>
      <c r="G68" s="48">
        <f t="shared" si="21"/>
        <v>1</v>
      </c>
      <c r="H68" s="48">
        <f t="shared" si="23"/>
        <v>1</v>
      </c>
      <c r="I68" s="48">
        <f t="shared" si="24"/>
        <v>1</v>
      </c>
      <c r="J68" s="48">
        <f>COUNTIF('1. Data'!C:C,'sim. matches 2019_2020'!$D68)</f>
        <v>34</v>
      </c>
      <c r="K68" s="48">
        <f>COUNTIF($D$2:D67,$D67)</f>
        <v>4</v>
      </c>
      <c r="L68" s="48">
        <f>SUMIF('1. Data'!C:C,'sim. matches 2019_2020'!D68,'1. Data'!E:E)</f>
        <v>51</v>
      </c>
      <c r="M68" s="48">
        <f>SUMIF($D$2:D67,$D68,$F$2:F67)</f>
        <v>3</v>
      </c>
      <c r="N68" s="48">
        <f t="shared" si="25"/>
        <v>0.87072660792194523</v>
      </c>
      <c r="O68" s="48">
        <f>SUMIF('1. Data'!C:C,'sim. matches 2019_2020'!$D68,'1. Data'!F:F)</f>
        <v>56</v>
      </c>
      <c r="P68" s="48">
        <f>SUMIF($D$2:D67,$D68,$G$2:G67)</f>
        <v>5</v>
      </c>
      <c r="Q68" s="48">
        <f t="shared" si="26"/>
        <v>1.2642991250567548</v>
      </c>
      <c r="R68" s="48">
        <f>COUNTIF('1. Data'!D:D,'sim. matches 2019_2020'!$E68)</f>
        <v>170</v>
      </c>
      <c r="S68" s="48">
        <f>COUNTIF($E$2:E67,$E67)</f>
        <v>5</v>
      </c>
      <c r="T68" s="48">
        <f>SUMIF('1. Data'!D:D,'sim. matches 2019_2020'!E68,'1. Data'!F:F)</f>
        <v>194</v>
      </c>
      <c r="U68" s="48">
        <f>SUMIF($E$2:E67,$E68,$G$2:G67)</f>
        <v>3</v>
      </c>
      <c r="V68" s="48">
        <f t="shared" ref="V68:V131" si="28">(U68+T68)/(R68+S68)</f>
        <v>1.1257142857142857</v>
      </c>
      <c r="W68" s="48">
        <f>SUMIF('1. Data'!D:D,'sim. matches 2019_2020'!$E68,'1. Data'!E:E)</f>
        <v>284</v>
      </c>
      <c r="X68" s="48">
        <f>SUMIF($E$2:E67,E68,$F$2:F67)</f>
        <v>5</v>
      </c>
      <c r="Y68" s="48">
        <f t="shared" ref="Y68:Y131" si="29">((X68+W68)/(R68+S68))/Z68</f>
        <v>1.0118856728252701</v>
      </c>
      <c r="Z68" s="92">
        <f>AVERAGE('1. Data'!E:E,'sim. matches 2019_2020'!$F$2:F67)</f>
        <v>1.6320307874481943</v>
      </c>
      <c r="AA68" s="92">
        <f>AVERAGE('1. Data'!F:F,'sim. matches 2019_2020'!$G$2:G67)</f>
        <v>1.2696862048549438</v>
      </c>
      <c r="AB68" s="48">
        <f t="shared" ref="AB68:AB131" si="30">N68*Y68*Z68</f>
        <v>1.4379427982253838</v>
      </c>
      <c r="AC68" s="48">
        <f t="shared" ref="AC68:AC131" si="31">V68*Q68*AA68</f>
        <v>1.8070676691729322</v>
      </c>
      <c r="AD68" s="48">
        <f t="shared" si="17"/>
        <v>0.23741566858021979</v>
      </c>
      <c r="AE68" s="48">
        <f t="shared" si="19"/>
        <v>0.3413901508207916</v>
      </c>
      <c r="AF68" s="48">
        <f t="shared" si="19"/>
        <v>0.2454497543789175</v>
      </c>
      <c r="AG68" s="48">
        <f t="shared" si="19"/>
        <v>0.11764756887845128</v>
      </c>
      <c r="AH68" s="48">
        <f t="shared" si="19"/>
        <v>4.2292618599373451E-2</v>
      </c>
      <c r="AI68" s="48">
        <f t="shared" si="19"/>
        <v>1.2162873266612395E-2</v>
      </c>
      <c r="AJ68" s="48">
        <f t="shared" si="19"/>
        <v>2.9149193365755567E-3</v>
      </c>
      <c r="AK68" s="48">
        <f t="shared" si="19"/>
        <v>5.9878389534810596E-4</v>
      </c>
      <c r="AL68" s="48">
        <f t="shared" si="19"/>
        <v>1.0762712375114367E-4</v>
      </c>
      <c r="AM68" s="48">
        <f t="shared" si="19"/>
        <v>1.7195738610185445E-5</v>
      </c>
      <c r="AN68" s="48">
        <f t="shared" si="19"/>
        <v>2.4726488494682363E-6</v>
      </c>
      <c r="AO68" s="48">
        <f t="shared" si="18"/>
        <v>0.16413472915654806</v>
      </c>
      <c r="AP68" s="48">
        <f t="shared" si="20"/>
        <v>0.2966025624472538</v>
      </c>
      <c r="AQ68" s="48">
        <f t="shared" si="20"/>
        <v>0.26799045059613907</v>
      </c>
      <c r="AR68" s="48">
        <f t="shared" si="20"/>
        <v>0.16142562630645627</v>
      </c>
      <c r="AS68" s="48">
        <f t="shared" si="20"/>
        <v>7.2926757568597164E-2</v>
      </c>
      <c r="AT68" s="48">
        <f t="shared" si="20"/>
        <v>2.6356717163964871E-2</v>
      </c>
      <c r="AU68" s="48">
        <f t="shared" si="20"/>
        <v>7.9380619087560406E-3</v>
      </c>
      <c r="AV68" s="48">
        <f t="shared" si="20"/>
        <v>2.0492307187437446E-3</v>
      </c>
      <c r="AW68" s="48">
        <f t="shared" si="20"/>
        <v>4.6288732231472909E-4</v>
      </c>
      <c r="AX68" s="48">
        <f t="shared" si="20"/>
        <v>9.2940968291663919E-5</v>
      </c>
      <c r="AY68" s="48">
        <f t="shared" si="20"/>
        <v>1.6795061894149309E-5</v>
      </c>
    </row>
    <row r="69" spans="1:51">
      <c r="A69" s="48">
        <v>68</v>
      </c>
      <c r="B69" s="48">
        <f t="shared" si="27"/>
        <v>242</v>
      </c>
      <c r="C69" s="87">
        <v>43757</v>
      </c>
      <c r="D69" s="48" t="s">
        <v>28</v>
      </c>
      <c r="E69" s="48" t="s">
        <v>6</v>
      </c>
      <c r="F69" s="48">
        <f t="shared" si="22"/>
        <v>0</v>
      </c>
      <c r="G69" s="48">
        <f t="shared" si="21"/>
        <v>2</v>
      </c>
      <c r="H69" s="48">
        <f t="shared" si="23"/>
        <v>0</v>
      </c>
      <c r="I69" s="48">
        <f t="shared" si="24"/>
        <v>3</v>
      </c>
      <c r="J69" s="48">
        <f>COUNTIF('1. Data'!C:C,'sim. matches 2019_2020'!$D69)</f>
        <v>136</v>
      </c>
      <c r="K69" s="48">
        <f>COUNTIF($D$2:D68,$D68)</f>
        <v>4</v>
      </c>
      <c r="L69" s="48">
        <f>SUMIF('1. Data'!C:C,'sim. matches 2019_2020'!D69,'1. Data'!E:E)</f>
        <v>192</v>
      </c>
      <c r="M69" s="48">
        <f>SUMIF($D$2:D68,$D69,$F$2:F68)</f>
        <v>2</v>
      </c>
      <c r="N69" s="48">
        <f t="shared" si="25"/>
        <v>0.84917094149955952</v>
      </c>
      <c r="O69" s="48">
        <f>SUMIF('1. Data'!C:C,'sim. matches 2019_2020'!$D69,'1. Data'!F:F)</f>
        <v>193</v>
      </c>
      <c r="P69" s="48">
        <f>SUMIF($D$2:D68,$D69,$G$2:G68)</f>
        <v>3</v>
      </c>
      <c r="Q69" s="48">
        <f t="shared" si="26"/>
        <v>1.1027039627039628</v>
      </c>
      <c r="R69" s="48">
        <f>COUNTIF('1. Data'!D:D,'sim. matches 2019_2020'!$E69)</f>
        <v>181</v>
      </c>
      <c r="S69" s="48">
        <f>COUNTIF($E$2:E68,$E68)</f>
        <v>5</v>
      </c>
      <c r="T69" s="48">
        <f>SUMIF('1. Data'!D:D,'sim. matches 2019_2020'!E69,'1. Data'!F:F)</f>
        <v>374</v>
      </c>
      <c r="U69" s="48">
        <f>SUMIF($E$2:E68,$E69,$G$2:G68)</f>
        <v>7</v>
      </c>
      <c r="V69" s="48">
        <f t="shared" si="28"/>
        <v>2.0483870967741935</v>
      </c>
      <c r="W69" s="48">
        <f>SUMIF('1. Data'!D:D,'sim. matches 2019_2020'!$E69,'1. Data'!E:E)</f>
        <v>158</v>
      </c>
      <c r="X69" s="48">
        <f>SUMIF($E$2:E68,E69,$F$2:F68)</f>
        <v>1</v>
      </c>
      <c r="Y69" s="48">
        <f t="shared" si="29"/>
        <v>0.523848385926732</v>
      </c>
      <c r="Z69" s="92">
        <f>AVERAGE('1. Data'!E:E,'sim. matches 2019_2020'!$F$2:F68)</f>
        <v>1.6318437407517017</v>
      </c>
      <c r="AA69" s="92">
        <f>AVERAGE('1. Data'!F:F,'sim. matches 2019_2020'!$G$2:G68)</f>
        <v>1.2696063924237939</v>
      </c>
      <c r="AB69" s="48">
        <f t="shared" si="30"/>
        <v>0.72590419192704281</v>
      </c>
      <c r="AC69" s="48">
        <f t="shared" si="31"/>
        <v>2.8677419354838709</v>
      </c>
      <c r="AD69" s="48">
        <f t="shared" si="17"/>
        <v>0.4838868445133202</v>
      </c>
      <c r="AE69" s="48">
        <f t="shared" si="19"/>
        <v>0.35125548885056829</v>
      </c>
      <c r="AF69" s="48">
        <f t="shared" si="19"/>
        <v>0.12748891589700506</v>
      </c>
      <c r="AG69" s="48">
        <f t="shared" si="19"/>
        <v>3.0848246157956734E-2</v>
      </c>
      <c r="AH69" s="48">
        <f t="shared" si="19"/>
        <v>5.59821779991452E-3</v>
      </c>
      <c r="AI69" s="48">
        <f t="shared" si="19"/>
        <v>8.1275395365570761E-4</v>
      </c>
      <c r="AJ69" s="48">
        <f t="shared" si="19"/>
        <v>9.8330250327325927E-5</v>
      </c>
      <c r="AK69" s="48">
        <f t="shared" si="19"/>
        <v>1.0196905843691635E-5</v>
      </c>
      <c r="AL69" s="48">
        <f t="shared" si="19"/>
        <v>9.2524708707763626E-7</v>
      </c>
      <c r="AM69" s="48">
        <f t="shared" si="19"/>
        <v>7.4626748786438073E-8</v>
      </c>
      <c r="AN69" s="48">
        <f t="shared" si="19"/>
        <v>5.4171869773961671E-9</v>
      </c>
      <c r="AO69" s="48">
        <f t="shared" si="18"/>
        <v>5.6827101072734677E-2</v>
      </c>
      <c r="AP69" s="48">
        <f t="shared" si="20"/>
        <v>0.16296546081826171</v>
      </c>
      <c r="AQ69" s="48">
        <f t="shared" si="20"/>
        <v>0.23367144301199141</v>
      </c>
      <c r="AR69" s="48">
        <f t="shared" si="20"/>
        <v>0.22336979875017243</v>
      </c>
      <c r="AS69" s="48">
        <f t="shared" si="20"/>
        <v>0.16014173474911556</v>
      </c>
      <c r="AT69" s="48">
        <f t="shared" si="20"/>
        <v>9.1849033672234598E-2</v>
      </c>
      <c r="AU69" s="48">
        <f t="shared" si="20"/>
        <v>4.3899887599256247E-2</v>
      </c>
      <c r="AV69" s="48">
        <f t="shared" si="20"/>
        <v>1.7984792661630788E-2</v>
      </c>
      <c r="AW69" s="48">
        <f t="shared" si="20"/>
        <v>6.4469680145926526E-3</v>
      </c>
      <c r="AX69" s="48">
        <f t="shared" si="20"/>
        <v>2.0542489480189444E-3</v>
      </c>
      <c r="AY69" s="48">
        <f t="shared" si="20"/>
        <v>5.8910558541575508E-4</v>
      </c>
    </row>
    <row r="70" spans="1:51">
      <c r="A70" s="48">
        <v>69</v>
      </c>
      <c r="B70" s="48">
        <f t="shared" si="27"/>
        <v>241</v>
      </c>
      <c r="C70" s="87">
        <v>43757</v>
      </c>
      <c r="D70" s="48" t="s">
        <v>42</v>
      </c>
      <c r="E70" s="48" t="s">
        <v>26</v>
      </c>
      <c r="F70" s="48">
        <f t="shared" si="22"/>
        <v>0</v>
      </c>
      <c r="G70" s="48">
        <f t="shared" si="21"/>
        <v>0</v>
      </c>
      <c r="H70" s="48">
        <f t="shared" si="23"/>
        <v>1</v>
      </c>
      <c r="I70" s="48">
        <f t="shared" si="24"/>
        <v>1</v>
      </c>
      <c r="J70" s="48">
        <f>COUNTIF('1. Data'!C:C,'sim. matches 2019_2020'!$D70)</f>
        <v>0</v>
      </c>
      <c r="K70" s="48">
        <f>COUNTIF($D$2:D69,$D69)</f>
        <v>4</v>
      </c>
      <c r="L70" s="48">
        <f>SUMIF('1. Data'!C:C,'sim. matches 2019_2020'!D70,'1. Data'!E:E)</f>
        <v>0</v>
      </c>
      <c r="M70" s="48">
        <f>SUMIF($D$2:D69,$D70,$F$2:F69)</f>
        <v>0</v>
      </c>
      <c r="N70" s="48">
        <f t="shared" si="25"/>
        <v>0</v>
      </c>
      <c r="O70" s="48">
        <f>SUMIF('1. Data'!C:C,'sim. matches 2019_2020'!$D70,'1. Data'!F:F)</f>
        <v>0</v>
      </c>
      <c r="P70" s="48">
        <f>SUMIF($D$2:D69,$D70,$G$2:G69)</f>
        <v>0</v>
      </c>
      <c r="Q70" s="48">
        <f t="shared" si="26"/>
        <v>0</v>
      </c>
      <c r="R70" s="48">
        <f>COUNTIF('1. Data'!D:D,'sim. matches 2019_2020'!$E70)</f>
        <v>152</v>
      </c>
      <c r="S70" s="48">
        <f>COUNTIF($E$2:E69,$E69)</f>
        <v>4</v>
      </c>
      <c r="T70" s="48">
        <f>SUMIF('1. Data'!D:D,'sim. matches 2019_2020'!E70,'1. Data'!F:F)</f>
        <v>159</v>
      </c>
      <c r="U70" s="48">
        <f>SUMIF($E$2:E69,$E70,$G$2:G69)</f>
        <v>3</v>
      </c>
      <c r="V70" s="48">
        <f t="shared" si="28"/>
        <v>1.0384615384615385</v>
      </c>
      <c r="W70" s="48">
        <f>SUMIF('1. Data'!D:D,'sim. matches 2019_2020'!$E70,'1. Data'!E:E)</f>
        <v>285</v>
      </c>
      <c r="X70" s="48">
        <f>SUMIF($E$2:E69,E70,$F$2:F69)</f>
        <v>3</v>
      </c>
      <c r="Y70" s="48">
        <f t="shared" si="29"/>
        <v>1.131664853101197</v>
      </c>
      <c r="Z70" s="92">
        <f>AVERAGE('1. Data'!E:E,'sim. matches 2019_2020'!$F$2:F69)</f>
        <v>1.6313609467455621</v>
      </c>
      <c r="AA70" s="92">
        <f>AVERAGE('1. Data'!F:F,'sim. matches 2019_2020'!$G$2:G69)</f>
        <v>1.2698224852071005</v>
      </c>
      <c r="AB70" s="48">
        <f t="shared" si="30"/>
        <v>0</v>
      </c>
      <c r="AC70" s="48">
        <f t="shared" si="31"/>
        <v>0</v>
      </c>
      <c r="AD70" s="48">
        <f t="shared" si="17"/>
        <v>1</v>
      </c>
      <c r="AE70" s="48">
        <f t="shared" si="19"/>
        <v>0</v>
      </c>
      <c r="AF70" s="48">
        <f t="shared" si="19"/>
        <v>0</v>
      </c>
      <c r="AG70" s="48">
        <f t="shared" si="19"/>
        <v>0</v>
      </c>
      <c r="AH70" s="48">
        <f t="shared" si="19"/>
        <v>0</v>
      </c>
      <c r="AI70" s="48">
        <f t="shared" si="19"/>
        <v>0</v>
      </c>
      <c r="AJ70" s="48">
        <f t="shared" si="19"/>
        <v>0</v>
      </c>
      <c r="AK70" s="48">
        <f t="shared" si="19"/>
        <v>0</v>
      </c>
      <c r="AL70" s="48">
        <f t="shared" si="19"/>
        <v>0</v>
      </c>
      <c r="AM70" s="48">
        <f t="shared" si="19"/>
        <v>0</v>
      </c>
      <c r="AN70" s="48">
        <f t="shared" si="19"/>
        <v>0</v>
      </c>
      <c r="AO70" s="48">
        <f t="shared" si="18"/>
        <v>1</v>
      </c>
      <c r="AP70" s="48">
        <f t="shared" si="20"/>
        <v>0</v>
      </c>
      <c r="AQ70" s="48">
        <f t="shared" si="20"/>
        <v>0</v>
      </c>
      <c r="AR70" s="48">
        <f t="shared" si="20"/>
        <v>0</v>
      </c>
      <c r="AS70" s="48">
        <f t="shared" si="20"/>
        <v>0</v>
      </c>
      <c r="AT70" s="48">
        <f t="shared" si="20"/>
        <v>0</v>
      </c>
      <c r="AU70" s="48">
        <f t="shared" si="20"/>
        <v>0</v>
      </c>
      <c r="AV70" s="48">
        <f t="shared" si="20"/>
        <v>0</v>
      </c>
      <c r="AW70" s="48">
        <f t="shared" si="20"/>
        <v>0</v>
      </c>
      <c r="AX70" s="48">
        <f t="shared" si="20"/>
        <v>0</v>
      </c>
      <c r="AY70" s="48">
        <f t="shared" si="20"/>
        <v>0</v>
      </c>
    </row>
    <row r="71" spans="1:51">
      <c r="A71" s="48">
        <v>70</v>
      </c>
      <c r="B71" s="48">
        <f t="shared" si="27"/>
        <v>240</v>
      </c>
      <c r="C71" s="87">
        <v>43757</v>
      </c>
      <c r="D71" s="48" t="s">
        <v>13</v>
      </c>
      <c r="E71" s="48" t="s">
        <v>22</v>
      </c>
      <c r="F71" s="48">
        <f t="shared" si="22"/>
        <v>2</v>
      </c>
      <c r="G71" s="48">
        <f t="shared" si="21"/>
        <v>1</v>
      </c>
      <c r="H71" s="48">
        <f t="shared" si="23"/>
        <v>3</v>
      </c>
      <c r="I71" s="48">
        <f t="shared" si="24"/>
        <v>0</v>
      </c>
      <c r="J71" s="48">
        <f>COUNTIF('1. Data'!C:C,'sim. matches 2019_2020'!$D71)</f>
        <v>176</v>
      </c>
      <c r="K71" s="48">
        <f>COUNTIF($D$2:D70,$D70)</f>
        <v>5</v>
      </c>
      <c r="L71" s="48">
        <f>SUMIF('1. Data'!C:C,'sim. matches 2019_2020'!D71,'1. Data'!E:E)</f>
        <v>403</v>
      </c>
      <c r="M71" s="48">
        <f>SUMIF($D$2:D70,$D71,$F$2:F70)</f>
        <v>5</v>
      </c>
      <c r="N71" s="48">
        <f t="shared" si="25"/>
        <v>1.3821653370526457</v>
      </c>
      <c r="O71" s="48">
        <f>SUMIF('1. Data'!C:C,'sim. matches 2019_2020'!$D71,'1. Data'!F:F)</f>
        <v>163</v>
      </c>
      <c r="P71" s="48">
        <f>SUMIF($D$2:D70,$D71,$G$2:G70)</f>
        <v>2</v>
      </c>
      <c r="Q71" s="48">
        <f t="shared" si="26"/>
        <v>0.71810975578359848</v>
      </c>
      <c r="R71" s="48">
        <f>COUNTIF('1. Data'!D:D,'sim. matches 2019_2020'!$E71)</f>
        <v>186</v>
      </c>
      <c r="S71" s="48">
        <f>COUNTIF($E$2:E70,$E70)</f>
        <v>4</v>
      </c>
      <c r="T71" s="48">
        <f>SUMIF('1. Data'!D:D,'sim. matches 2019_2020'!E71,'1. Data'!F:F)</f>
        <v>222</v>
      </c>
      <c r="U71" s="48">
        <f>SUMIF($E$2:E70,$E71,$G$2:G70)</f>
        <v>3</v>
      </c>
      <c r="V71" s="48">
        <f t="shared" si="28"/>
        <v>1.1842105263157894</v>
      </c>
      <c r="W71" s="48">
        <f>SUMIF('1. Data'!D:D,'sim. matches 2019_2020'!$E71,'1. Data'!E:E)</f>
        <v>299</v>
      </c>
      <c r="X71" s="48">
        <f>SUMIF($E$2:E70,E71,$F$2:F70)</f>
        <v>3</v>
      </c>
      <c r="Y71" s="48">
        <f t="shared" si="29"/>
        <v>0.97461199244029562</v>
      </c>
      <c r="Z71" s="92">
        <f>AVERAGE('1. Data'!E:E,'sim. matches 2019_2020'!$F$2:F70)</f>
        <v>1.6308784383318544</v>
      </c>
      <c r="AA71" s="92">
        <f>AVERAGE('1. Data'!F:F,'sim. matches 2019_2020'!$G$2:G70)</f>
        <v>1.2694469091984619</v>
      </c>
      <c r="AB71" s="48">
        <f t="shared" si="30"/>
        <v>2.1969154304731529</v>
      </c>
      <c r="AC71" s="48">
        <f t="shared" si="31"/>
        <v>1.0795289328293107</v>
      </c>
      <c r="AD71" s="48">
        <f t="shared" si="17"/>
        <v>0.11114546607265363</v>
      </c>
      <c r="AE71" s="48">
        <f t="shared" si="19"/>
        <v>0.24417718944214306</v>
      </c>
      <c r="AF71" s="48">
        <f t="shared" si="19"/>
        <v>0.2682183176275052</v>
      </c>
      <c r="AG71" s="48">
        <f t="shared" si="19"/>
        <v>0.19641765357713847</v>
      </c>
      <c r="AH71" s="48">
        <f t="shared" si="19"/>
        <v>0.10787824349023643</v>
      </c>
      <c r="AI71" s="48">
        <f t="shared" si="19"/>
        <v>4.7399875547208072E-2</v>
      </c>
      <c r="AJ71" s="48">
        <f t="shared" si="19"/>
        <v>1.7355586332028092E-2</v>
      </c>
      <c r="AK71" s="48">
        <f t="shared" si="19"/>
        <v>5.4469650596773436E-3</v>
      </c>
      <c r="AL71" s="48">
        <f t="shared" si="19"/>
        <v>1.4958151986066612E-3</v>
      </c>
      <c r="AM71" s="48">
        <f t="shared" si="19"/>
        <v>3.6513105455058197E-4</v>
      </c>
      <c r="AN71" s="48">
        <f t="shared" si="19"/>
        <v>8.021620478871083E-5</v>
      </c>
      <c r="AO71" s="48">
        <f t="shared" si="18"/>
        <v>0.33975553563315075</v>
      </c>
      <c r="AP71" s="48">
        <f t="shared" si="20"/>
        <v>0.36677593080490606</v>
      </c>
      <c r="AQ71" s="48">
        <f t="shared" si="20"/>
        <v>0.19797261458464868</v>
      </c>
      <c r="AR71" s="48">
        <f t="shared" si="20"/>
        <v>7.1239055117331404E-2</v>
      </c>
      <c r="AS71" s="48">
        <f t="shared" si="20"/>
        <v>1.9226155286645306E-2</v>
      </c>
      <c r="AT71" s="48">
        <f t="shared" si="20"/>
        <v>4.1510381798005643E-3</v>
      </c>
      <c r="AU71" s="48">
        <f t="shared" si="20"/>
        <v>7.4686096939563767E-4</v>
      </c>
      <c r="AV71" s="48">
        <f t="shared" si="20"/>
        <v>1.1517971789479121E-4</v>
      </c>
      <c r="AW71" s="48">
        <f t="shared" si="20"/>
        <v>1.5542479742818067E-5</v>
      </c>
      <c r="AX71" s="48">
        <f t="shared" si="20"/>
        <v>1.8642840633650655E-6</v>
      </c>
      <c r="AY71" s="48">
        <f t="shared" si="20"/>
        <v>2.012548585415178E-7</v>
      </c>
    </row>
    <row r="72" spans="1:51">
      <c r="A72" s="48">
        <v>71</v>
      </c>
      <c r="B72" s="48">
        <f t="shared" si="27"/>
        <v>239</v>
      </c>
      <c r="C72" s="87">
        <v>43758</v>
      </c>
      <c r="D72" s="48" t="s">
        <v>11</v>
      </c>
      <c r="E72" s="48" t="s">
        <v>32</v>
      </c>
      <c r="F72" s="48">
        <f t="shared" si="22"/>
        <v>1</v>
      </c>
      <c r="G72" s="48">
        <f t="shared" si="21"/>
        <v>0</v>
      </c>
      <c r="H72" s="48">
        <f t="shared" si="23"/>
        <v>3</v>
      </c>
      <c r="I72" s="48">
        <f t="shared" si="24"/>
        <v>0</v>
      </c>
      <c r="J72" s="48">
        <f>COUNTIF('1. Data'!C:C,'sim. matches 2019_2020'!$D72)</f>
        <v>167</v>
      </c>
      <c r="K72" s="48">
        <f>COUNTIF($D$2:D71,$D71)</f>
        <v>4</v>
      </c>
      <c r="L72" s="48">
        <f>SUMIF('1. Data'!C:C,'sim. matches 2019_2020'!D72,'1. Data'!E:E)</f>
        <v>200</v>
      </c>
      <c r="M72" s="48">
        <f>SUMIF($D$2:D71,$D72,$F$2:F71)</f>
        <v>2</v>
      </c>
      <c r="N72" s="48">
        <f t="shared" si="25"/>
        <v>0.72427685118040452</v>
      </c>
      <c r="O72" s="48">
        <f>SUMIF('1. Data'!C:C,'sim. matches 2019_2020'!$D72,'1. Data'!F:F)</f>
        <v>226</v>
      </c>
      <c r="P72" s="48">
        <f>SUMIF($D$2:D71,$D72,$G$2:G71)</f>
        <v>4</v>
      </c>
      <c r="Q72" s="48">
        <f t="shared" si="26"/>
        <v>1.0596060770763776</v>
      </c>
      <c r="R72" s="48">
        <f>COUNTIF('1. Data'!D:D,'sim. matches 2019_2020'!$E72)</f>
        <v>17</v>
      </c>
      <c r="S72" s="48">
        <f>COUNTIF($E$2:E71,$E71)</f>
        <v>4</v>
      </c>
      <c r="T72" s="48">
        <f>SUMIF('1. Data'!D:D,'sim. matches 2019_2020'!E72,'1. Data'!F:F)</f>
        <v>10</v>
      </c>
      <c r="U72" s="48">
        <f>SUMIF($E$2:E71,$E72,$G$2:G71)</f>
        <v>0</v>
      </c>
      <c r="V72" s="48">
        <f t="shared" si="28"/>
        <v>0.47619047619047616</v>
      </c>
      <c r="W72" s="48">
        <f>SUMIF('1. Data'!D:D,'sim. matches 2019_2020'!$E72,'1. Data'!E:E)</f>
        <v>34</v>
      </c>
      <c r="X72" s="48">
        <f>SUMIF($E$2:E71,E72,$F$2:F71)</f>
        <v>5</v>
      </c>
      <c r="Y72" s="48">
        <f t="shared" si="29"/>
        <v>1.1386615559929556</v>
      </c>
      <c r="Z72" s="92">
        <f>AVERAGE('1. Data'!E:E,'sim. matches 2019_2020'!$F$2:F71)</f>
        <v>1.6309875813128327</v>
      </c>
      <c r="AA72" s="92">
        <f>AVERAGE('1. Data'!F:F,'sim. matches 2019_2020'!$G$2:G71)</f>
        <v>1.2693672383205203</v>
      </c>
      <c r="AB72" s="48">
        <f t="shared" si="30"/>
        <v>1.3450855807636086</v>
      </c>
      <c r="AC72" s="48">
        <f t="shared" si="31"/>
        <v>0.64049011417432455</v>
      </c>
      <c r="AD72" s="48">
        <f t="shared" si="17"/>
        <v>0.2605174116269045</v>
      </c>
      <c r="AE72" s="48">
        <f t="shared" si="19"/>
        <v>0.35041821391720696</v>
      </c>
      <c r="AF72" s="48">
        <f t="shared" si="19"/>
        <v>0.23567124338848641</v>
      </c>
      <c r="AG72" s="48">
        <f t="shared" si="19"/>
        <v>0.10566599709416132</v>
      </c>
      <c r="AH72" s="48">
        <f t="shared" si="19"/>
        <v>3.5532452267091445E-2</v>
      </c>
      <c r="AI72" s="48">
        <f t="shared" si="19"/>
        <v>9.5588378387271716E-3</v>
      </c>
      <c r="AJ72" s="48">
        <f t="shared" si="19"/>
        <v>2.1429091576215804E-3</v>
      </c>
      <c r="AK72" s="48">
        <f t="shared" si="19"/>
        <v>4.1177088697186937E-4</v>
      </c>
      <c r="AL72" s="48">
        <f t="shared" si="19"/>
        <v>6.9233385330512824E-5</v>
      </c>
      <c r="AM72" s="48">
        <f t="shared" si="19"/>
        <v>1.0347203146169282E-5</v>
      </c>
      <c r="AN72" s="48">
        <f t="shared" si="19"/>
        <v>1.3917873753144174E-6</v>
      </c>
      <c r="AO72" s="48">
        <f t="shared" si="18"/>
        <v>0.52703405387262448</v>
      </c>
      <c r="AP72" s="48">
        <f t="shared" si="20"/>
        <v>0.33756010133863429</v>
      </c>
      <c r="AQ72" s="48">
        <f t="shared" si="20"/>
        <v>0.10810195392353922</v>
      </c>
      <c r="AR72" s="48">
        <f t="shared" si="20"/>
        <v>2.3079410936985071E-2</v>
      </c>
      <c r="AS72" s="48">
        <f t="shared" si="20"/>
        <v>3.6955336365264305E-3</v>
      </c>
      <c r="AT72" s="48">
        <f t="shared" si="20"/>
        <v>4.7339055215877407E-4</v>
      </c>
      <c r="AU72" s="48">
        <f t="shared" si="20"/>
        <v>5.0533661466869944E-5</v>
      </c>
      <c r="AV72" s="48">
        <f t="shared" si="20"/>
        <v>4.623758657508894E-6</v>
      </c>
      <c r="AW72" s="48">
        <f t="shared" si="20"/>
        <v>3.7018396380779767E-7</v>
      </c>
      <c r="AX72" s="48">
        <f t="shared" si="20"/>
        <v>2.6344352138306733E-8</v>
      </c>
      <c r="AY72" s="48">
        <f t="shared" si="20"/>
        <v>1.6873297108912666E-9</v>
      </c>
    </row>
    <row r="73" spans="1:51">
      <c r="A73" s="48">
        <v>72</v>
      </c>
      <c r="B73" s="48">
        <f t="shared" si="27"/>
        <v>238</v>
      </c>
      <c r="C73" s="87">
        <v>43758</v>
      </c>
      <c r="D73" s="48" t="s">
        <v>17</v>
      </c>
      <c r="E73" s="48" t="s">
        <v>8</v>
      </c>
      <c r="F73" s="48">
        <f t="shared" si="22"/>
        <v>1</v>
      </c>
      <c r="G73" s="48">
        <f t="shared" si="21"/>
        <v>1</v>
      </c>
      <c r="H73" s="48">
        <f t="shared" si="23"/>
        <v>1</v>
      </c>
      <c r="I73" s="48">
        <f t="shared" si="24"/>
        <v>1</v>
      </c>
      <c r="J73" s="48">
        <f>COUNTIF('1. Data'!C:C,'sim. matches 2019_2020'!$D73)</f>
        <v>186</v>
      </c>
      <c r="K73" s="48">
        <f>COUNTIF($D$2:D72,$D72)</f>
        <v>4</v>
      </c>
      <c r="L73" s="48">
        <f>SUMIF('1. Data'!C:C,'sim. matches 2019_2020'!D73,'1. Data'!E:E)</f>
        <v>321</v>
      </c>
      <c r="M73" s="48">
        <f>SUMIF($D$2:D72,$D73,$F$2:F72)</f>
        <v>3</v>
      </c>
      <c r="N73" s="48">
        <f t="shared" si="25"/>
        <v>1.0456598265647805</v>
      </c>
      <c r="O73" s="48">
        <f>SUMIF('1. Data'!C:C,'sim. matches 2019_2020'!$D73,'1. Data'!F:F)</f>
        <v>236</v>
      </c>
      <c r="P73" s="48">
        <f>SUMIF($D$2:D72,$D73,$G$2:G72)</f>
        <v>3</v>
      </c>
      <c r="Q73" s="48">
        <f t="shared" si="26"/>
        <v>0.99125504186742175</v>
      </c>
      <c r="R73" s="48">
        <f>COUNTIF('1. Data'!D:D,'sim. matches 2019_2020'!$E73)</f>
        <v>181</v>
      </c>
      <c r="S73" s="48">
        <f>COUNTIF($E$2:E72,$E72)</f>
        <v>4</v>
      </c>
      <c r="T73" s="48">
        <f>SUMIF('1. Data'!D:D,'sim. matches 2019_2020'!E73,'1. Data'!F:F)</f>
        <v>234</v>
      </c>
      <c r="U73" s="48">
        <f>SUMIF($E$2:E72,$E73,$G$2:G72)</f>
        <v>4</v>
      </c>
      <c r="V73" s="48">
        <f t="shared" si="28"/>
        <v>1.2864864864864864</v>
      </c>
      <c r="W73" s="48">
        <f>SUMIF('1. Data'!D:D,'sim. matches 2019_2020'!$E73,'1. Data'!E:E)</f>
        <v>266</v>
      </c>
      <c r="X73" s="48">
        <f>SUMIF($E$2:E72,E73,$F$2:F72)</f>
        <v>3</v>
      </c>
      <c r="Y73" s="48">
        <f t="shared" si="29"/>
        <v>0.89161951511054283</v>
      </c>
      <c r="Z73" s="92">
        <f>AVERAGE('1. Data'!E:E,'sim. matches 2019_2020'!$F$2:F72)</f>
        <v>1.6308010641442507</v>
      </c>
      <c r="AA73" s="92">
        <f>AVERAGE('1. Data'!F:F,'sim. matches 2019_2020'!$G$2:G72)</f>
        <v>1.2689920189181201</v>
      </c>
      <c r="AB73" s="48">
        <f t="shared" si="30"/>
        <v>1.5204459099779781</v>
      </c>
      <c r="AC73" s="48">
        <f t="shared" si="31"/>
        <v>1.6182645803698434</v>
      </c>
      <c r="AD73" s="48">
        <f t="shared" si="17"/>
        <v>0.21861438288015528</v>
      </c>
      <c r="AE73" s="48">
        <f t="shared" si="19"/>
        <v>0.33239134431249179</v>
      </c>
      <c r="AF73" s="48">
        <f t="shared" si="19"/>
        <v>0.25269152998600508</v>
      </c>
      <c r="AG73" s="48">
        <f t="shared" si="19"/>
        <v>0.12806793441776637</v>
      </c>
      <c r="AH73" s="48">
        <f t="shared" si="19"/>
        <v>4.8680091771205199E-2</v>
      </c>
      <c r="AI73" s="48">
        <f t="shared" si="19"/>
        <v>1.4803089286176312E-2</v>
      </c>
      <c r="AJ73" s="48">
        <f t="shared" si="19"/>
        <v>3.7512160933676018E-3</v>
      </c>
      <c r="AK73" s="48">
        <f t="shared" si="19"/>
        <v>8.1478873808633412E-4</v>
      </c>
      <c r="AL73" s="48">
        <f t="shared" si="19"/>
        <v>1.5485527553993572E-4</v>
      </c>
      <c r="AM73" s="48">
        <f t="shared" si="19"/>
        <v>2.6161007814800848E-5</v>
      </c>
      <c r="AN73" s="48">
        <f t="shared" si="19"/>
        <v>3.9776397332915952E-6</v>
      </c>
      <c r="AO73" s="48">
        <f t="shared" si="18"/>
        <v>0.19824243454715387</v>
      </c>
      <c r="AP73" s="48">
        <f t="shared" si="20"/>
        <v>0.32080871015394613</v>
      </c>
      <c r="AQ73" s="48">
        <f t="shared" si="20"/>
        <v>0.25957668635813319</v>
      </c>
      <c r="AR73" s="48">
        <f t="shared" si="20"/>
        <v>0.14002125247437966</v>
      </c>
      <c r="AS73" s="48">
        <f t="shared" si="20"/>
        <v>5.6647858344577938E-2</v>
      </c>
      <c r="AT73" s="48">
        <f t="shared" si="20"/>
        <v>1.8334244542567758E-2</v>
      </c>
      <c r="AU73" s="48">
        <f t="shared" si="20"/>
        <v>4.9449430918460865E-3</v>
      </c>
      <c r="AV73" s="48">
        <f t="shared" si="20"/>
        <v>1.1431751796398644E-3</v>
      </c>
      <c r="AW73" s="48">
        <f t="shared" si="20"/>
        <v>2.3124498779614089E-4</v>
      </c>
      <c r="AX73" s="48">
        <f t="shared" si="20"/>
        <v>4.1579508126505745E-5</v>
      </c>
      <c r="AY73" s="48">
        <f t="shared" si="20"/>
        <v>6.728664527032445E-6</v>
      </c>
    </row>
    <row r="74" spans="1:51">
      <c r="A74" s="48">
        <v>73</v>
      </c>
      <c r="B74" s="48">
        <f t="shared" si="27"/>
        <v>237</v>
      </c>
      <c r="C74" s="87">
        <v>43763</v>
      </c>
      <c r="D74" s="48" t="s">
        <v>25</v>
      </c>
      <c r="E74" s="48" t="s">
        <v>11</v>
      </c>
      <c r="F74" s="48">
        <f t="shared" si="22"/>
        <v>1</v>
      </c>
      <c r="G74" s="48">
        <f t="shared" si="21"/>
        <v>1</v>
      </c>
      <c r="H74" s="48">
        <f t="shared" si="23"/>
        <v>1</v>
      </c>
      <c r="I74" s="48">
        <f t="shared" si="24"/>
        <v>1</v>
      </c>
      <c r="J74" s="48">
        <f>COUNTIF('1. Data'!C:C,'sim. matches 2019_2020'!$D74)</f>
        <v>170</v>
      </c>
      <c r="K74" s="48">
        <f>COUNTIF($D$2:D73,$D73)</f>
        <v>4</v>
      </c>
      <c r="L74" s="48">
        <f>SUMIF('1. Data'!C:C,'sim. matches 2019_2020'!D74,'1. Data'!E:E)</f>
        <v>254</v>
      </c>
      <c r="M74" s="48">
        <f>SUMIF($D$2:D73,$D74,$F$2:F73)</f>
        <v>3</v>
      </c>
      <c r="N74" s="48">
        <f t="shared" si="25"/>
        <v>0.90580045243778984</v>
      </c>
      <c r="O74" s="48">
        <f>SUMIF('1. Data'!C:C,'sim. matches 2019_2020'!$D74,'1. Data'!F:F)</f>
        <v>198</v>
      </c>
      <c r="P74" s="48">
        <f>SUMIF($D$2:D73,$D74,$G$2:G73)</f>
        <v>3</v>
      </c>
      <c r="Q74" s="48">
        <f t="shared" si="26"/>
        <v>0.91036410066973961</v>
      </c>
      <c r="R74" s="48">
        <f>COUNTIF('1. Data'!D:D,'sim. matches 2019_2020'!$E74)</f>
        <v>167</v>
      </c>
      <c r="S74" s="48">
        <f>COUNTIF($E$2:E73,$E73)</f>
        <v>4</v>
      </c>
      <c r="T74" s="48">
        <f>SUMIF('1. Data'!D:D,'sim. matches 2019_2020'!E74,'1. Data'!F:F)</f>
        <v>179</v>
      </c>
      <c r="U74" s="48">
        <f>SUMIF($E$2:E73,$E74,$G$2:G73)</f>
        <v>3</v>
      </c>
      <c r="V74" s="48">
        <f t="shared" si="28"/>
        <v>1.064327485380117</v>
      </c>
      <c r="W74" s="48">
        <f>SUMIF('1. Data'!D:D,'sim. matches 2019_2020'!$E74,'1. Data'!E:E)</f>
        <v>293</v>
      </c>
      <c r="X74" s="48">
        <f>SUMIF($E$2:E73,E74,$F$2:F73)</f>
        <v>6</v>
      </c>
      <c r="Y74" s="48">
        <f t="shared" si="29"/>
        <v>1.0723183457011503</v>
      </c>
      <c r="Z74" s="92">
        <f>AVERAGE('1. Data'!E:E,'sim. matches 2019_2020'!$F$2:F73)</f>
        <v>1.6306146572104019</v>
      </c>
      <c r="AA74" s="92">
        <f>AVERAGE('1. Data'!F:F,'sim. matches 2019_2020'!$G$2:G73)</f>
        <v>1.2689125295508275</v>
      </c>
      <c r="AB74" s="48">
        <f t="shared" si="30"/>
        <v>1.5838265220988255</v>
      </c>
      <c r="AC74" s="48">
        <f t="shared" si="31"/>
        <v>1.2294817503528939</v>
      </c>
      <c r="AD74" s="48">
        <f t="shared" si="17"/>
        <v>0.20518843598984637</v>
      </c>
      <c r="AE74" s="48">
        <f t="shared" si="19"/>
        <v>0.32498288694869581</v>
      </c>
      <c r="AF74" s="48">
        <f t="shared" si="19"/>
        <v>0.2573582577887944</v>
      </c>
      <c r="AG74" s="48">
        <f t="shared" si="19"/>
        <v>0.13587027812234639</v>
      </c>
      <c r="AH74" s="48">
        <f t="shared" si="19"/>
        <v>5.3798737513778991E-2</v>
      </c>
      <c r="AI74" s="48">
        <f t="shared" si="19"/>
        <v>1.7041573465951237E-2</v>
      </c>
      <c r="AJ74" s="48">
        <f t="shared" si="19"/>
        <v>4.4984826722781973E-3</v>
      </c>
      <c r="AK74" s="48">
        <f t="shared" si="19"/>
        <v>1.0178308807937447E-3</v>
      </c>
      <c r="AL74" s="48">
        <f t="shared" si="19"/>
        <v>2.0150844300154225E-4</v>
      </c>
      <c r="AM74" s="48">
        <f t="shared" si="19"/>
        <v>3.5461601828075769E-5</v>
      </c>
      <c r="AN74" s="48">
        <f t="shared" si="19"/>
        <v>5.6165025491414665E-6</v>
      </c>
      <c r="AO74" s="48">
        <f t="shared" si="18"/>
        <v>0.29244409746524036</v>
      </c>
      <c r="AP74" s="48">
        <f t="shared" si="20"/>
        <v>0.35955468083193598</v>
      </c>
      <c r="AQ74" s="48">
        <f t="shared" si="20"/>
        <v>0.22103295916841242</v>
      </c>
      <c r="AR74" s="48">
        <f t="shared" si="20"/>
        <v>9.0585329841353146E-2</v>
      </c>
      <c r="AS74" s="48">
        <f t="shared" si="20"/>
        <v>2.7843252472410287E-2</v>
      </c>
      <c r="AT74" s="48">
        <f t="shared" si="20"/>
        <v>6.8465541570592991E-3</v>
      </c>
      <c r="AU74" s="48">
        <f t="shared" si="20"/>
        <v>1.4029522314845241E-3</v>
      </c>
      <c r="AV74" s="48">
        <f t="shared" si="20"/>
        <v>2.464148807467271E-4</v>
      </c>
      <c r="AW74" s="48">
        <f t="shared" si="20"/>
        <v>3.7870324861685771E-5</v>
      </c>
      <c r="AX74" s="48">
        <f t="shared" si="20"/>
        <v>5.1734303663753412E-6</v>
      </c>
      <c r="AY74" s="48">
        <f t="shared" si="20"/>
        <v>6.360638222179962E-7</v>
      </c>
    </row>
    <row r="75" spans="1:51">
      <c r="A75" s="48">
        <v>74</v>
      </c>
      <c r="B75" s="48">
        <f t="shared" si="27"/>
        <v>236</v>
      </c>
      <c r="C75" s="87">
        <v>43764</v>
      </c>
      <c r="D75" s="48" t="s">
        <v>6</v>
      </c>
      <c r="E75" s="48" t="s">
        <v>42</v>
      </c>
      <c r="F75" s="48">
        <f t="shared" si="22"/>
        <v>0</v>
      </c>
      <c r="G75" s="48">
        <f t="shared" si="21"/>
        <v>0</v>
      </c>
      <c r="H75" s="48">
        <f t="shared" si="23"/>
        <v>1</v>
      </c>
      <c r="I75" s="48">
        <f t="shared" si="24"/>
        <v>1</v>
      </c>
      <c r="J75" s="48">
        <f>COUNTIF('1. Data'!C:C,'sim. matches 2019_2020'!$D75)</f>
        <v>183</v>
      </c>
      <c r="K75" s="48">
        <f>COUNTIF($D$2:D74,$D74)</f>
        <v>4</v>
      </c>
      <c r="L75" s="48">
        <f>SUMIF('1. Data'!C:C,'sim. matches 2019_2020'!D75,'1. Data'!E:E)</f>
        <v>528</v>
      </c>
      <c r="M75" s="48">
        <f>SUMIF($D$2:D74,$D75,$F$2:F74)</f>
        <v>10</v>
      </c>
      <c r="N75" s="48">
        <f t="shared" si="25"/>
        <v>1.7645702304048339</v>
      </c>
      <c r="O75" s="48">
        <f>SUMIF('1. Data'!C:C,'sim. matches 2019_2020'!$D75,'1. Data'!F:F)</f>
        <v>132</v>
      </c>
      <c r="P75" s="48">
        <f>SUMIF($D$2:D74,$D75,$G$2:G74)</f>
        <v>1</v>
      </c>
      <c r="Q75" s="48">
        <f t="shared" si="26"/>
        <v>0.56053861908823222</v>
      </c>
      <c r="R75" s="48">
        <f>COUNTIF('1. Data'!D:D,'sim. matches 2019_2020'!$E75)</f>
        <v>0</v>
      </c>
      <c r="S75" s="48">
        <f>COUNTIF($E$2:E74,$E74)</f>
        <v>5</v>
      </c>
      <c r="T75" s="48">
        <f>SUMIF('1. Data'!D:D,'sim. matches 2019_2020'!E75,'1. Data'!F:F)</f>
        <v>0</v>
      </c>
      <c r="U75" s="48">
        <f>SUMIF($E$2:E74,$E75,$G$2:G74)</f>
        <v>0</v>
      </c>
      <c r="V75" s="48">
        <f t="shared" si="28"/>
        <v>0</v>
      </c>
      <c r="W75" s="48">
        <f>SUMIF('1. Data'!D:D,'sim. matches 2019_2020'!$E75,'1. Data'!E:E)</f>
        <v>0</v>
      </c>
      <c r="X75" s="48">
        <f>SUMIF($E$2:E74,E75,$F$2:F74)</f>
        <v>0</v>
      </c>
      <c r="Y75" s="48">
        <f t="shared" si="29"/>
        <v>0</v>
      </c>
      <c r="Z75" s="92">
        <f>AVERAGE('1. Data'!E:E,'sim. matches 2019_2020'!$F$2:F74)</f>
        <v>1.6304283604135894</v>
      </c>
      <c r="AA75" s="92">
        <f>AVERAGE('1. Data'!F:F,'sim. matches 2019_2020'!$G$2:G74)</f>
        <v>1.2688330871491875</v>
      </c>
      <c r="AB75" s="48">
        <f t="shared" si="30"/>
        <v>0</v>
      </c>
      <c r="AC75" s="48">
        <f t="shared" si="31"/>
        <v>0</v>
      </c>
      <c r="AD75" s="48">
        <f t="shared" si="17"/>
        <v>1</v>
      </c>
      <c r="AE75" s="48">
        <f t="shared" si="19"/>
        <v>0</v>
      </c>
      <c r="AF75" s="48">
        <f t="shared" si="19"/>
        <v>0</v>
      </c>
      <c r="AG75" s="48">
        <f t="shared" si="19"/>
        <v>0</v>
      </c>
      <c r="AH75" s="48">
        <f t="shared" si="19"/>
        <v>0</v>
      </c>
      <c r="AI75" s="48">
        <f t="shared" si="19"/>
        <v>0</v>
      </c>
      <c r="AJ75" s="48">
        <f t="shared" si="19"/>
        <v>0</v>
      </c>
      <c r="AK75" s="48">
        <f t="shared" si="19"/>
        <v>0</v>
      </c>
      <c r="AL75" s="48">
        <f t="shared" si="19"/>
        <v>0</v>
      </c>
      <c r="AM75" s="48">
        <f t="shared" si="19"/>
        <v>0</v>
      </c>
      <c r="AN75" s="48">
        <f t="shared" si="19"/>
        <v>0</v>
      </c>
      <c r="AO75" s="48">
        <f t="shared" si="18"/>
        <v>1</v>
      </c>
      <c r="AP75" s="48">
        <f t="shared" si="20"/>
        <v>0</v>
      </c>
      <c r="AQ75" s="48">
        <f t="shared" si="20"/>
        <v>0</v>
      </c>
      <c r="AR75" s="48">
        <f t="shared" si="20"/>
        <v>0</v>
      </c>
      <c r="AS75" s="48">
        <f t="shared" si="20"/>
        <v>0</v>
      </c>
      <c r="AT75" s="48">
        <f t="shared" si="20"/>
        <v>0</v>
      </c>
      <c r="AU75" s="48">
        <f t="shared" si="20"/>
        <v>0</v>
      </c>
      <c r="AV75" s="48">
        <f t="shared" si="20"/>
        <v>0</v>
      </c>
      <c r="AW75" s="48">
        <f t="shared" si="20"/>
        <v>0</v>
      </c>
      <c r="AX75" s="48">
        <f t="shared" si="20"/>
        <v>0</v>
      </c>
      <c r="AY75" s="48">
        <f t="shared" si="20"/>
        <v>0</v>
      </c>
    </row>
    <row r="76" spans="1:51">
      <c r="A76" s="48">
        <v>75</v>
      </c>
      <c r="B76" s="48">
        <f t="shared" si="27"/>
        <v>235</v>
      </c>
      <c r="C76" s="87">
        <v>43764</v>
      </c>
      <c r="D76" s="48" t="s">
        <v>21</v>
      </c>
      <c r="E76" s="48" t="s">
        <v>17</v>
      </c>
      <c r="F76" s="48">
        <f t="shared" si="22"/>
        <v>1</v>
      </c>
      <c r="G76" s="48">
        <f t="shared" si="21"/>
        <v>1</v>
      </c>
      <c r="H76" s="48">
        <f t="shared" si="23"/>
        <v>1</v>
      </c>
      <c r="I76" s="48">
        <f t="shared" si="24"/>
        <v>1</v>
      </c>
      <c r="J76" s="48">
        <f>COUNTIF('1. Data'!C:C,'sim. matches 2019_2020'!$D76)</f>
        <v>150</v>
      </c>
      <c r="K76" s="48">
        <f>COUNTIF($D$2:D75,$D75)</f>
        <v>5</v>
      </c>
      <c r="L76" s="48">
        <f>SUMIF('1. Data'!C:C,'sim. matches 2019_2020'!D76,'1. Data'!E:E)</f>
        <v>192</v>
      </c>
      <c r="M76" s="48">
        <f>SUMIF($D$2:D75,$D76,$F$2:F75)</f>
        <v>3</v>
      </c>
      <c r="N76" s="48">
        <f t="shared" si="25"/>
        <v>0.77184389411359</v>
      </c>
      <c r="O76" s="48">
        <f>SUMIF('1. Data'!C:C,'sim. matches 2019_2020'!$D76,'1. Data'!F:F)</f>
        <v>200</v>
      </c>
      <c r="P76" s="48">
        <f>SUMIF($D$2:D75,$D76,$G$2:G75)</f>
        <v>2</v>
      </c>
      <c r="Q76" s="48">
        <f t="shared" si="26"/>
        <v>1.0274092155169177</v>
      </c>
      <c r="R76" s="48">
        <f>COUNTIF('1. Data'!D:D,'sim. matches 2019_2020'!$E76)</f>
        <v>186</v>
      </c>
      <c r="S76" s="48">
        <f>COUNTIF($E$2:E75,$E75)</f>
        <v>4</v>
      </c>
      <c r="T76" s="48">
        <f>SUMIF('1. Data'!D:D,'sim. matches 2019_2020'!E76,'1. Data'!F:F)</f>
        <v>276</v>
      </c>
      <c r="U76" s="48">
        <f>SUMIF($E$2:E75,$E76,$G$2:G75)</f>
        <v>5</v>
      </c>
      <c r="V76" s="48">
        <f t="shared" si="28"/>
        <v>1.4789473684210526</v>
      </c>
      <c r="W76" s="48">
        <f>SUMIF('1. Data'!D:D,'sim. matches 2019_2020'!$E76,'1. Data'!E:E)</f>
        <v>331</v>
      </c>
      <c r="X76" s="48">
        <f>SUMIF($E$2:E75,E76,$F$2:F75)</f>
        <v>8</v>
      </c>
      <c r="Y76" s="48">
        <f t="shared" si="29"/>
        <v>1.0946433850525934</v>
      </c>
      <c r="Z76" s="92">
        <f>AVERAGE('1. Data'!E:E,'sim. matches 2019_2020'!$F$2:F75)</f>
        <v>1.6299468399291199</v>
      </c>
      <c r="AA76" s="92">
        <f>AVERAGE('1. Data'!F:F,'sim. matches 2019_2020'!$G$2:G75)</f>
        <v>1.2684583579444773</v>
      </c>
      <c r="AB76" s="48">
        <f t="shared" si="30"/>
        <v>1.3771320005500367</v>
      </c>
      <c r="AC76" s="48">
        <f t="shared" si="31"/>
        <v>1.9274023769100168</v>
      </c>
      <c r="AD76" s="48">
        <f t="shared" si="17"/>
        <v>0.2523011158711454</v>
      </c>
      <c r="AE76" s="48">
        <f t="shared" si="19"/>
        <v>0.3474519404406371</v>
      </c>
      <c r="AF76" s="48">
        <f t="shared" si="19"/>
        <v>0.23924359291700342</v>
      </c>
      <c r="AG76" s="48">
        <f t="shared" si="19"/>
        <v>0.10982333591085718</v>
      </c>
      <c r="AH76" s="48">
        <f t="shared" si="19"/>
        <v>3.7810307572499348E-2</v>
      </c>
      <c r="AI76" s="48">
        <f t="shared" si="19"/>
        <v>1.0413956901745651E-2</v>
      </c>
      <c r="AJ76" s="48">
        <f t="shared" si="19"/>
        <v>2.390232216957138E-3</v>
      </c>
      <c r="AK76" s="48">
        <f t="shared" si="19"/>
        <v>4.7023789638819124E-4</v>
      </c>
      <c r="AL76" s="48">
        <f t="shared" si="19"/>
        <v>8.0947456873438735E-5</v>
      </c>
      <c r="AM76" s="48">
        <f t="shared" si="19"/>
        <v>1.2386148135950702E-5</v>
      </c>
      <c r="AN76" s="48">
        <f t="shared" si="19"/>
        <v>1.7057360961570955E-6</v>
      </c>
      <c r="AO76" s="48">
        <f t="shared" si="18"/>
        <v>0.14552572892408214</v>
      </c>
      <c r="AP76" s="48">
        <f t="shared" si="20"/>
        <v>0.28048663582983863</v>
      </c>
      <c r="AQ76" s="48">
        <f t="shared" si="20"/>
        <v>0.27030530429496274</v>
      </c>
      <c r="AR76" s="48">
        <f t="shared" si="20"/>
        <v>0.17366236199649879</v>
      </c>
      <c r="AS76" s="48">
        <f t="shared" si="20"/>
        <v>8.3679312322964883E-2</v>
      </c>
      <c r="AT76" s="48">
        <f t="shared" si="20"/>
        <v>3.2256741093895633E-2</v>
      </c>
      <c r="AU76" s="48">
        <f t="shared" si="20"/>
        <v>1.036195324262424E-2</v>
      </c>
      <c r="AV76" s="48">
        <f t="shared" si="20"/>
        <v>2.8530933298949184E-3</v>
      </c>
      <c r="AW76" s="48">
        <f t="shared" si="20"/>
        <v>6.8738235819819674E-4</v>
      </c>
      <c r="AX76" s="48">
        <f t="shared" si="20"/>
        <v>1.4720693233746845E-4</v>
      </c>
      <c r="AY76" s="48">
        <f t="shared" si="20"/>
        <v>2.8372699128486869E-5</v>
      </c>
    </row>
    <row r="77" spans="1:51">
      <c r="A77" s="48">
        <v>76</v>
      </c>
      <c r="B77" s="48">
        <f t="shared" si="27"/>
        <v>234</v>
      </c>
      <c r="C77" s="87">
        <v>43764</v>
      </c>
      <c r="D77" s="48" t="s">
        <v>26</v>
      </c>
      <c r="E77" s="48" t="s">
        <v>35</v>
      </c>
      <c r="F77" s="48">
        <f t="shared" si="22"/>
        <v>1</v>
      </c>
      <c r="G77" s="48">
        <f t="shared" si="21"/>
        <v>2</v>
      </c>
      <c r="H77" s="48">
        <f t="shared" si="23"/>
        <v>0</v>
      </c>
      <c r="I77" s="48">
        <f t="shared" si="24"/>
        <v>3</v>
      </c>
      <c r="J77" s="48">
        <f>COUNTIF('1. Data'!C:C,'sim. matches 2019_2020'!$D77)</f>
        <v>152</v>
      </c>
      <c r="K77" s="48">
        <f>COUNTIF($D$2:D76,$D76)</f>
        <v>4</v>
      </c>
      <c r="L77" s="48">
        <f>SUMIF('1. Data'!C:C,'sim. matches 2019_2020'!D77,'1. Data'!E:E)</f>
        <v>205</v>
      </c>
      <c r="M77" s="48">
        <f>SUMIF($D$2:D76,$D77,$F$2:F76)</f>
        <v>4</v>
      </c>
      <c r="N77" s="48">
        <f t="shared" si="25"/>
        <v>0.82204919175027857</v>
      </c>
      <c r="O77" s="48">
        <f>SUMIF('1. Data'!C:C,'sim. matches 2019_2020'!$D77,'1. Data'!F:F)</f>
        <v>205</v>
      </c>
      <c r="P77" s="48">
        <f>SUMIF($D$2:D76,$D77,$G$2:G76)</f>
        <v>5</v>
      </c>
      <c r="Q77" s="48">
        <f t="shared" si="26"/>
        <v>1.0613182208852601</v>
      </c>
      <c r="R77" s="48">
        <f>COUNTIF('1. Data'!D:D,'sim. matches 2019_2020'!$E77)</f>
        <v>48</v>
      </c>
      <c r="S77" s="48">
        <f>COUNTIF($E$2:E76,$E76)</f>
        <v>5</v>
      </c>
      <c r="T77" s="48">
        <f>SUMIF('1. Data'!D:D,'sim. matches 2019_2020'!E77,'1. Data'!F:F)</f>
        <v>79</v>
      </c>
      <c r="U77" s="48">
        <f>SUMIF($E$2:E76,$E77,$G$2:G76)</f>
        <v>4</v>
      </c>
      <c r="V77" s="48">
        <f t="shared" si="28"/>
        <v>1.5660377358490567</v>
      </c>
      <c r="W77" s="48">
        <f>SUMIF('1. Data'!D:D,'sim. matches 2019_2020'!$E77,'1. Data'!E:E)</f>
        <v>68</v>
      </c>
      <c r="X77" s="48">
        <f>SUMIF($E$2:E76,E77,$F$2:F76)</f>
        <v>3</v>
      </c>
      <c r="Y77" s="48">
        <f t="shared" si="29"/>
        <v>0.82197497949138632</v>
      </c>
      <c r="Z77" s="92">
        <f>AVERAGE('1. Data'!E:E,'sim. matches 2019_2020'!$F$2:F76)</f>
        <v>1.6297608503100089</v>
      </c>
      <c r="AA77" s="92">
        <f>AVERAGE('1. Data'!F:F,'sim. matches 2019_2020'!$G$2:G76)</f>
        <v>1.2683790965456156</v>
      </c>
      <c r="AB77" s="48">
        <f t="shared" si="30"/>
        <v>1.1012357097032033</v>
      </c>
      <c r="AC77" s="48">
        <f t="shared" si="31"/>
        <v>2.1081277213352689</v>
      </c>
      <c r="AD77" s="48">
        <f t="shared" si="17"/>
        <v>0.33246000570887702</v>
      </c>
      <c r="AE77" s="48">
        <f t="shared" si="19"/>
        <v>0.36611683033474618</v>
      </c>
      <c r="AF77" s="48">
        <f t="shared" si="19"/>
        <v>0.20159046374398576</v>
      </c>
      <c r="AG77" s="48">
        <f t="shared" si="19"/>
        <v>7.3999539136835338E-2</v>
      </c>
      <c r="AH77" s="48">
        <f t="shared" si="19"/>
        <v>2.0372733749765712E-2</v>
      </c>
      <c r="AI77" s="48">
        <f t="shared" si="19"/>
        <v>4.487036381903526E-3</v>
      </c>
      <c r="AJ77" s="48">
        <f t="shared" si="19"/>
        <v>8.2354744908160306E-4</v>
      </c>
      <c r="AK77" s="48">
        <f t="shared" si="19"/>
        <v>1.2955997993766323E-4</v>
      </c>
      <c r="AL77" s="48">
        <f t="shared" si="19"/>
        <v>1.7834509556973163E-5</v>
      </c>
      <c r="AM77" s="48">
        <f t="shared" si="19"/>
        <v>2.1822220876868821E-6</v>
      </c>
      <c r="AN77" s="48">
        <f t="shared" si="19"/>
        <v>2.4031408894638622E-7</v>
      </c>
      <c r="AO77" s="48">
        <f t="shared" si="18"/>
        <v>0.1214651703194139</v>
      </c>
      <c r="AP77" s="48">
        <f t="shared" si="20"/>
        <v>0.25606409272706632</v>
      </c>
      <c r="AQ77" s="48">
        <f t="shared" si="20"/>
        <v>0.26990790615824672</v>
      </c>
      <c r="AR77" s="48">
        <f t="shared" si="20"/>
        <v>0.1896667797265861</v>
      </c>
      <c r="AS77" s="48">
        <f t="shared" si="20"/>
        <v>9.9960449039501603E-2</v>
      </c>
      <c r="AT77" s="48">
        <f t="shared" si="20"/>
        <v>4.2145878731458926E-2</v>
      </c>
      <c r="AU77" s="48">
        <f t="shared" si="20"/>
        <v>1.4808149215637195E-2</v>
      </c>
      <c r="AV77" s="48">
        <f t="shared" si="20"/>
        <v>4.459638551879125E-3</v>
      </c>
      <c r="AW77" s="48">
        <f t="shared" si="20"/>
        <v>1.1751859572939824E-3</v>
      </c>
      <c r="AX77" s="48">
        <f t="shared" si="20"/>
        <v>2.7527134381059675E-4</v>
      </c>
      <c r="AY77" s="48">
        <f t="shared" si="20"/>
        <v>5.8030715077633044E-5</v>
      </c>
    </row>
    <row r="78" spans="1:51">
      <c r="A78" s="48">
        <v>77</v>
      </c>
      <c r="B78" s="48">
        <f t="shared" si="27"/>
        <v>233</v>
      </c>
      <c r="C78" s="87">
        <v>43764</v>
      </c>
      <c r="D78" s="48" t="s">
        <v>8</v>
      </c>
      <c r="E78" s="48" t="s">
        <v>13</v>
      </c>
      <c r="F78" s="48">
        <f t="shared" si="22"/>
        <v>1</v>
      </c>
      <c r="G78" s="48">
        <f t="shared" si="21"/>
        <v>1</v>
      </c>
      <c r="H78" s="48">
        <f t="shared" si="23"/>
        <v>1</v>
      </c>
      <c r="I78" s="48">
        <f t="shared" si="24"/>
        <v>1</v>
      </c>
      <c r="J78" s="48">
        <f>COUNTIF('1. Data'!C:C,'sim. matches 2019_2020'!$D78)</f>
        <v>187</v>
      </c>
      <c r="K78" s="48">
        <f>COUNTIF($D$2:D77,$D77)</f>
        <v>5</v>
      </c>
      <c r="L78" s="48">
        <f>SUMIF('1. Data'!C:C,'sim. matches 2019_2020'!D78,'1. Data'!E:E)</f>
        <v>324</v>
      </c>
      <c r="M78" s="48">
        <f>SUMIF($D$2:D77,$D78,$F$2:F77)</f>
        <v>3</v>
      </c>
      <c r="N78" s="48">
        <f t="shared" si="25"/>
        <v>1.0451344865060677</v>
      </c>
      <c r="O78" s="48">
        <f>SUMIF('1. Data'!C:C,'sim. matches 2019_2020'!$D78,'1. Data'!F:F)</f>
        <v>196</v>
      </c>
      <c r="P78" s="48">
        <f>SUMIF($D$2:D77,$D78,$G$2:G77)</f>
        <v>5</v>
      </c>
      <c r="Q78" s="48">
        <f t="shared" si="26"/>
        <v>0.82522394136807808</v>
      </c>
      <c r="R78" s="48">
        <f>COUNTIF('1. Data'!D:D,'sim. matches 2019_2020'!$E78)</f>
        <v>178</v>
      </c>
      <c r="S78" s="48">
        <f>COUNTIF($E$2:E77,$E77)</f>
        <v>5</v>
      </c>
      <c r="T78" s="48">
        <f>SUMIF('1. Data'!D:D,'sim. matches 2019_2020'!E78,'1. Data'!F:F)</f>
        <v>322</v>
      </c>
      <c r="U78" s="48">
        <f>SUMIF($E$2:E77,$E78,$G$2:G77)</f>
        <v>6</v>
      </c>
      <c r="V78" s="48">
        <f t="shared" si="28"/>
        <v>1.7923497267759563</v>
      </c>
      <c r="W78" s="48">
        <f>SUMIF('1. Data'!D:D,'sim. matches 2019_2020'!$E78,'1. Data'!E:E)</f>
        <v>232</v>
      </c>
      <c r="X78" s="48">
        <f>SUMIF($E$2:E77,E78,$F$2:F77)</f>
        <v>2</v>
      </c>
      <c r="Y78" s="48">
        <f t="shared" si="29"/>
        <v>0.7846760951478855</v>
      </c>
      <c r="Z78" s="92">
        <f>AVERAGE('1. Data'!E:E,'sim. matches 2019_2020'!$F$2:F77)</f>
        <v>1.6295749704840614</v>
      </c>
      <c r="AA78" s="92">
        <f>AVERAGE('1. Data'!F:F,'sim. matches 2019_2020'!$G$2:G77)</f>
        <v>1.2685950413223142</v>
      </c>
      <c r="AB78" s="48">
        <f t="shared" si="30"/>
        <v>1.3364014745487423</v>
      </c>
      <c r="AC78" s="48">
        <f t="shared" si="31"/>
        <v>1.8763661202185793</v>
      </c>
      <c r="AD78" s="48">
        <f t="shared" si="17"/>
        <v>0.26278962428869762</v>
      </c>
      <c r="AE78" s="48">
        <f t="shared" si="19"/>
        <v>0.35119244139552547</v>
      </c>
      <c r="AF78" s="48">
        <f t="shared" si="19"/>
        <v>0.23466704826567655</v>
      </c>
      <c r="AG78" s="48">
        <f t="shared" si="19"/>
        <v>0.10453646311008372</v>
      </c>
      <c r="AH78" s="48">
        <f t="shared" si="19"/>
        <v>3.4925670861106511E-2</v>
      </c>
      <c r="AI78" s="48">
        <f t="shared" si="19"/>
        <v>9.3349436076773564E-3</v>
      </c>
      <c r="AJ78" s="48">
        <f t="shared" si="19"/>
        <v>2.0792054003548953E-3</v>
      </c>
      <c r="AK78" s="48">
        <f t="shared" si="19"/>
        <v>3.9695045184628448E-4</v>
      </c>
      <c r="AL78" s="48">
        <f t="shared" si="19"/>
        <v>6.6310646146270461E-5</v>
      </c>
      <c r="AM78" s="48">
        <f t="shared" si="19"/>
        <v>9.846405032017315E-6</v>
      </c>
      <c r="AN78" s="48">
        <f t="shared" si="19"/>
        <v>1.315875020379205E-6</v>
      </c>
      <c r="AO78" s="48">
        <f t="shared" si="18"/>
        <v>0.15314560856095455</v>
      </c>
      <c r="AP78" s="48">
        <f t="shared" si="20"/>
        <v>0.28735723136403152</v>
      </c>
      <c r="AQ78" s="48">
        <f t="shared" si="20"/>
        <v>0.26959368666564026</v>
      </c>
      <c r="AR78" s="48">
        <f t="shared" si="20"/>
        <v>0.16861881996141026</v>
      </c>
      <c r="AS78" s="48">
        <f t="shared" si="20"/>
        <v>7.909766025170667E-2</v>
      </c>
      <c r="AT78" s="48">
        <f t="shared" si="20"/>
        <v>2.9683233976972433E-2</v>
      </c>
      <c r="AU78" s="48">
        <f t="shared" si="20"/>
        <v>9.2827690954853451E-3</v>
      </c>
      <c r="AV78" s="48">
        <f t="shared" si="20"/>
        <v>2.4882676332258235E-3</v>
      </c>
      <c r="AW78" s="48">
        <f t="shared" si="20"/>
        <v>5.8361263562767556E-4</v>
      </c>
      <c r="AX78" s="48">
        <f t="shared" si="20"/>
        <v>1.2167455298036015E-4</v>
      </c>
      <c r="AY78" s="48">
        <f t="shared" si="20"/>
        <v>2.2830600890508856E-5</v>
      </c>
    </row>
    <row r="79" spans="1:51">
      <c r="A79" s="48">
        <v>78</v>
      </c>
      <c r="B79" s="48">
        <f t="shared" si="27"/>
        <v>232</v>
      </c>
      <c r="C79" s="87">
        <v>43764</v>
      </c>
      <c r="D79" s="48" t="s">
        <v>32</v>
      </c>
      <c r="E79" s="48" t="s">
        <v>29</v>
      </c>
      <c r="F79" s="48">
        <f t="shared" si="22"/>
        <v>1</v>
      </c>
      <c r="G79" s="48">
        <f t="shared" si="21"/>
        <v>1</v>
      </c>
      <c r="H79" s="48">
        <f t="shared" si="23"/>
        <v>1</v>
      </c>
      <c r="I79" s="48">
        <f t="shared" si="24"/>
        <v>1</v>
      </c>
      <c r="J79" s="48">
        <f>COUNTIF('1. Data'!C:C,'sim. matches 2019_2020'!$D79)</f>
        <v>16</v>
      </c>
      <c r="K79" s="48">
        <f>COUNTIF($D$2:D78,$D78)</f>
        <v>5</v>
      </c>
      <c r="L79" s="48">
        <f>SUMIF('1. Data'!C:C,'sim. matches 2019_2020'!D79,'1. Data'!E:E)</f>
        <v>21</v>
      </c>
      <c r="M79" s="48">
        <f>SUMIF($D$2:D78,$D79,$F$2:F78)</f>
        <v>3</v>
      </c>
      <c r="N79" s="48">
        <f t="shared" si="25"/>
        <v>0.70140218347389649</v>
      </c>
      <c r="O79" s="48">
        <f>SUMIF('1. Data'!C:C,'sim. matches 2019_2020'!$D79,'1. Data'!F:F)</f>
        <v>28</v>
      </c>
      <c r="P79" s="48">
        <f>SUMIF($D$2:D78,$D79,$G$2:G78)</f>
        <v>7</v>
      </c>
      <c r="Q79" s="48">
        <f t="shared" si="26"/>
        <v>1.3138714429712335</v>
      </c>
      <c r="R79" s="48">
        <f>COUNTIF('1. Data'!D:D,'sim. matches 2019_2020'!$E79)</f>
        <v>34</v>
      </c>
      <c r="S79" s="48">
        <f>COUNTIF($E$2:E78,$E78)</f>
        <v>5</v>
      </c>
      <c r="T79" s="48">
        <f>SUMIF('1. Data'!D:D,'sim. matches 2019_2020'!E79,'1. Data'!F:F)</f>
        <v>37</v>
      </c>
      <c r="U79" s="48">
        <f>SUMIF($E$2:E78,$E79,$G$2:G78)</f>
        <v>4</v>
      </c>
      <c r="V79" s="48">
        <f t="shared" si="28"/>
        <v>1.0512820512820513</v>
      </c>
      <c r="W79" s="48">
        <f>SUMIF('1. Data'!D:D,'sim. matches 2019_2020'!$E79,'1. Data'!E:E)</f>
        <v>66</v>
      </c>
      <c r="X79" s="48">
        <f>SUMIF($E$2:E78,E79,$F$2:F78)</f>
        <v>4</v>
      </c>
      <c r="Y79" s="48">
        <f t="shared" si="29"/>
        <v>1.1015611214814403</v>
      </c>
      <c r="Z79" s="92">
        <f>AVERAGE('1. Data'!E:E,'sim. matches 2019_2020'!$F$2:F78)</f>
        <v>1.6293892003540869</v>
      </c>
      <c r="AA79" s="92">
        <f>AVERAGE('1. Data'!F:F,'sim. matches 2019_2020'!$G$2:G78)</f>
        <v>1.2685157863676602</v>
      </c>
      <c r="AB79" s="48">
        <f t="shared" si="30"/>
        <v>1.2589269959787885</v>
      </c>
      <c r="AC79" s="48">
        <f t="shared" si="31"/>
        <v>1.7521367521367521</v>
      </c>
      <c r="AD79" s="48">
        <f t="shared" si="17"/>
        <v>0.28395855176003426</v>
      </c>
      <c r="AE79" s="48">
        <f t="shared" si="19"/>
        <v>0.35748308654974725</v>
      </c>
      <c r="AF79" s="48">
        <f t="shared" si="19"/>
        <v>0.22502255413164932</v>
      </c>
      <c r="AG79" s="48">
        <f t="shared" si="19"/>
        <v>9.4428989366810559E-2</v>
      </c>
      <c r="AH79" s="48">
        <f t="shared" si="19"/>
        <v>2.9719800979217923E-2</v>
      </c>
      <c r="AI79" s="48">
        <f t="shared" si="19"/>
        <v>7.4830119535708528E-3</v>
      </c>
      <c r="AJ79" s="48">
        <f t="shared" si="19"/>
        <v>1.5700942932637212E-3</v>
      </c>
      <c r="AK79" s="48">
        <f t="shared" si="19"/>
        <v>2.8237629886027657E-4</v>
      </c>
      <c r="AL79" s="48">
        <f t="shared" si="19"/>
        <v>4.4436393207472095E-5</v>
      </c>
      <c r="AM79" s="48">
        <f t="shared" si="19"/>
        <v>6.2157972236461172E-6</v>
      </c>
      <c r="AN79" s="48">
        <f t="shared" si="19"/>
        <v>7.8252349263781127E-7</v>
      </c>
      <c r="AO79" s="48">
        <f t="shared" si="18"/>
        <v>0.17340302802375515</v>
      </c>
      <c r="AP79" s="48">
        <f t="shared" si="20"/>
        <v>0.30382581833222055</v>
      </c>
      <c r="AQ79" s="48">
        <f t="shared" si="20"/>
        <v>0.26617219127395397</v>
      </c>
      <c r="AR79" s="48">
        <f t="shared" si="20"/>
        <v>0.15545669290928935</v>
      </c>
      <c r="AS79" s="48">
        <f t="shared" si="20"/>
        <v>6.8095346253000719E-2</v>
      </c>
      <c r="AT79" s="48">
        <f t="shared" si="20"/>
        <v>2.3862471763872021E-2</v>
      </c>
      <c r="AU79" s="48">
        <f t="shared" si="20"/>
        <v>6.9683856290509482E-3</v>
      </c>
      <c r="AV79" s="48">
        <f t="shared" si="20"/>
        <v>1.7442235091031067E-3</v>
      </c>
      <c r="AW79" s="48">
        <f t="shared" si="20"/>
        <v>3.8201476428006102E-4</v>
      </c>
      <c r="AX79" s="48">
        <f t="shared" si="20"/>
        <v>7.4371345372661293E-5</v>
      </c>
      <c r="AY79" s="48">
        <f t="shared" si="20"/>
        <v>1.3030876753329555E-5</v>
      </c>
    </row>
    <row r="80" spans="1:51">
      <c r="A80" s="48">
        <v>79</v>
      </c>
      <c r="B80" s="48">
        <f t="shared" si="27"/>
        <v>231</v>
      </c>
      <c r="C80" s="87">
        <v>43764</v>
      </c>
      <c r="D80" s="48" t="s">
        <v>12</v>
      </c>
      <c r="E80" s="48" t="s">
        <v>19</v>
      </c>
      <c r="F80" s="48">
        <f t="shared" si="22"/>
        <v>2</v>
      </c>
      <c r="G80" s="48">
        <f t="shared" si="21"/>
        <v>1</v>
      </c>
      <c r="H80" s="48">
        <f t="shared" si="23"/>
        <v>3</v>
      </c>
      <c r="I80" s="48">
        <f t="shared" si="24"/>
        <v>0</v>
      </c>
      <c r="J80" s="48">
        <f>COUNTIF('1. Data'!C:C,'sim. matches 2019_2020'!$D80)</f>
        <v>186</v>
      </c>
      <c r="K80" s="48">
        <f>COUNTIF($D$2:D79,$D79)</f>
        <v>5</v>
      </c>
      <c r="L80" s="48">
        <f>SUMIF('1. Data'!C:C,'sim. matches 2019_2020'!D80,'1. Data'!E:E)</f>
        <v>358</v>
      </c>
      <c r="M80" s="48">
        <f>SUMIF($D$2:D79,$D80,$F$2:F79)</f>
        <v>5</v>
      </c>
      <c r="N80" s="48">
        <f t="shared" si="25"/>
        <v>1.1665353737298474</v>
      </c>
      <c r="O80" s="48">
        <f>SUMIF('1. Data'!C:C,'sim. matches 2019_2020'!$D80,'1. Data'!F:F)</f>
        <v>224</v>
      </c>
      <c r="P80" s="48">
        <f>SUMIF($D$2:D79,$D80,$G$2:G79)</f>
        <v>2</v>
      </c>
      <c r="Q80" s="48">
        <f t="shared" si="26"/>
        <v>0.93283818336783153</v>
      </c>
      <c r="R80" s="48">
        <f>COUNTIF('1. Data'!D:D,'sim. matches 2019_2020'!$E80)</f>
        <v>184</v>
      </c>
      <c r="S80" s="48">
        <f>COUNTIF($E$2:E79,$E79)</f>
        <v>5</v>
      </c>
      <c r="T80" s="48">
        <f>SUMIF('1. Data'!D:D,'sim. matches 2019_2020'!E80,'1. Data'!F:F)</f>
        <v>263</v>
      </c>
      <c r="U80" s="48">
        <f>SUMIF($E$2:E79,$E80,$G$2:G79)</f>
        <v>3</v>
      </c>
      <c r="V80" s="48">
        <f t="shared" si="28"/>
        <v>1.4074074074074074</v>
      </c>
      <c r="W80" s="48">
        <f>SUMIF('1. Data'!D:D,'sim. matches 2019_2020'!$E80,'1. Data'!E:E)</f>
        <v>350</v>
      </c>
      <c r="X80" s="48">
        <f>SUMIF($E$2:E79,E80,$F$2:F79)</f>
        <v>4</v>
      </c>
      <c r="Y80" s="48">
        <f t="shared" si="29"/>
        <v>1.1496512419923608</v>
      </c>
      <c r="Z80" s="92">
        <f>AVERAGE('1. Data'!E:E,'sim. matches 2019_2020'!$F$2:F79)</f>
        <v>1.6292035398230089</v>
      </c>
      <c r="AA80" s="92">
        <f>AVERAGE('1. Data'!F:F,'sim. matches 2019_2020'!$G$2:G79)</f>
        <v>1.2684365781710913</v>
      </c>
      <c r="AB80" s="48">
        <f t="shared" si="30"/>
        <v>2.1849392714305074</v>
      </c>
      <c r="AC80" s="48">
        <f t="shared" si="31"/>
        <v>1.6653092883459375</v>
      </c>
      <c r="AD80" s="48">
        <f t="shared" si="17"/>
        <v>0.11248456447356502</v>
      </c>
      <c r="AE80" s="48">
        <f t="shared" si="19"/>
        <v>0.24577194234804908</v>
      </c>
      <c r="AF80" s="48">
        <f t="shared" si="19"/>
        <v>0.26849838432600354</v>
      </c>
      <c r="AG80" s="48">
        <f t="shared" si="19"/>
        <v>0.19555088807650886</v>
      </c>
      <c r="AH80" s="48">
        <f t="shared" si="19"/>
        <v>0.10681670373036896</v>
      </c>
      <c r="AI80" s="48">
        <f t="shared" si="19"/>
        <v>4.6677602165048127E-2</v>
      </c>
      <c r="AJ80" s="48">
        <f t="shared" si="19"/>
        <v>1.6997954344437245E-2</v>
      </c>
      <c r="AK80" s="48">
        <f t="shared" si="19"/>
        <v>5.305642568734812E-3</v>
      </c>
      <c r="AL80" s="48">
        <f t="shared" si="19"/>
        <v>1.4490633510752676E-3</v>
      </c>
      <c r="AM80" s="48">
        <f t="shared" si="19"/>
        <v>3.5179060250611547E-4</v>
      </c>
      <c r="AN80" s="48">
        <f t="shared" si="19"/>
        <v>7.6864110273581026E-5</v>
      </c>
      <c r="AO80" s="48">
        <f t="shared" si="18"/>
        <v>0.18913215256429627</v>
      </c>
      <c r="AP80" s="48">
        <f t="shared" si="20"/>
        <v>0.31496353039018349</v>
      </c>
      <c r="AQ80" s="48">
        <f t="shared" si="20"/>
        <v>0.26225584632450033</v>
      </c>
      <c r="AR80" s="48">
        <f t="shared" si="20"/>
        <v>0.14557903226907173</v>
      </c>
      <c r="AS80" s="48">
        <f t="shared" si="20"/>
        <v>6.060852865652451E-2</v>
      </c>
      <c r="AT80" s="48">
        <f t="shared" si="20"/>
        <v>2.0186389144938244E-2</v>
      </c>
      <c r="AU80" s="48">
        <f t="shared" si="20"/>
        <v>5.6027635568718769E-3</v>
      </c>
      <c r="AV80" s="48">
        <f t="shared" si="20"/>
        <v>1.3329048845235514E-3</v>
      </c>
      <c r="AW80" s="48">
        <f t="shared" si="20"/>
        <v>2.7746236058484217E-4</v>
      </c>
      <c r="AX80" s="48">
        <f t="shared" si="20"/>
        <v>5.1340071805369694E-5</v>
      </c>
      <c r="AY80" s="48">
        <f t="shared" si="20"/>
        <v>8.5497098441829407E-6</v>
      </c>
    </row>
    <row r="81" spans="1:51">
      <c r="A81" s="48">
        <v>80</v>
      </c>
      <c r="B81" s="48">
        <f t="shared" si="27"/>
        <v>230</v>
      </c>
      <c r="C81" s="87">
        <v>43765</v>
      </c>
      <c r="D81" s="48" t="s">
        <v>10</v>
      </c>
      <c r="E81" s="48" t="s">
        <v>28</v>
      </c>
      <c r="F81" s="48">
        <f t="shared" si="22"/>
        <v>1</v>
      </c>
      <c r="G81" s="48">
        <f t="shared" si="21"/>
        <v>1</v>
      </c>
      <c r="H81" s="48">
        <f t="shared" si="23"/>
        <v>1</v>
      </c>
      <c r="I81" s="48">
        <f t="shared" si="24"/>
        <v>1</v>
      </c>
      <c r="J81" s="48">
        <f>COUNTIF('1. Data'!C:C,'sim. matches 2019_2020'!$D81)</f>
        <v>184</v>
      </c>
      <c r="K81" s="48">
        <f>COUNTIF($D$2:D80,$D80)</f>
        <v>5</v>
      </c>
      <c r="L81" s="48">
        <f>SUMIF('1. Data'!C:C,'sim. matches 2019_2020'!D81,'1. Data'!E:E)</f>
        <v>347</v>
      </c>
      <c r="M81" s="48">
        <f>SUMIF($D$2:D80,$D81,$F$2:F80)</f>
        <v>5</v>
      </c>
      <c r="N81" s="48">
        <f t="shared" si="25"/>
        <v>1.1430793171969642</v>
      </c>
      <c r="O81" s="48">
        <f>SUMIF('1. Data'!C:C,'sim. matches 2019_2020'!$D81,'1. Data'!F:F)</f>
        <v>250</v>
      </c>
      <c r="P81" s="48">
        <f>SUMIF($D$2:D80,$D81,$G$2:G80)</f>
        <v>2</v>
      </c>
      <c r="Q81" s="48">
        <f t="shared" si="26"/>
        <v>1.0512283964969387</v>
      </c>
      <c r="R81" s="48">
        <f>COUNTIF('1. Data'!D:D,'sim. matches 2019_2020'!$E81)</f>
        <v>136</v>
      </c>
      <c r="S81" s="48">
        <f>COUNTIF($E$2:E80,$E80)</f>
        <v>5</v>
      </c>
      <c r="T81" s="48">
        <f>SUMIF('1. Data'!D:D,'sim. matches 2019_2020'!E81,'1. Data'!F:F)</f>
        <v>138</v>
      </c>
      <c r="U81" s="48">
        <f>SUMIF($E$2:E80,$E81,$G$2:G80)</f>
        <v>3</v>
      </c>
      <c r="V81" s="48">
        <f t="shared" si="28"/>
        <v>1</v>
      </c>
      <c r="W81" s="48">
        <f>SUMIF('1. Data'!D:D,'sim. matches 2019_2020'!$E81,'1. Data'!E:E)</f>
        <v>217</v>
      </c>
      <c r="X81" s="48">
        <f>SUMIF($E$2:E80,E81,$F$2:F80)</f>
        <v>5</v>
      </c>
      <c r="Y81" s="48">
        <f t="shared" si="29"/>
        <v>0.96633869259651495</v>
      </c>
      <c r="Z81" s="92">
        <f>AVERAGE('1. Data'!E:E,'sim. matches 2019_2020'!$F$2:F80)</f>
        <v>1.6293128870539664</v>
      </c>
      <c r="AA81" s="92">
        <f>AVERAGE('1. Data'!F:F,'sim. matches 2019_2020'!$G$2:G80)</f>
        <v>1.2683574166912415</v>
      </c>
      <c r="AB81" s="48">
        <f t="shared" si="30"/>
        <v>1.7997419036718163</v>
      </c>
      <c r="AC81" s="48">
        <f t="shared" si="31"/>
        <v>1.3333333333333333</v>
      </c>
      <c r="AD81" s="48">
        <f t="shared" si="17"/>
        <v>0.16534155676374954</v>
      </c>
      <c r="AE81" s="48">
        <f t="shared" si="19"/>
        <v>0.29757212812605227</v>
      </c>
      <c r="AF81" s="48">
        <f t="shared" si="19"/>
        <v>0.26777651417662751</v>
      </c>
      <c r="AG81" s="48">
        <f t="shared" si="19"/>
        <v>0.16064287112761552</v>
      </c>
      <c r="AH81" s="48">
        <f t="shared" si="19"/>
        <v>7.2278926673630284E-2</v>
      </c>
      <c r="AI81" s="48">
        <f t="shared" si="19"/>
        <v>2.6016682617390995E-2</v>
      </c>
      <c r="AJ81" s="48">
        <f t="shared" si="19"/>
        <v>7.8038856501747821E-3</v>
      </c>
      <c r="AK81" s="48">
        <f t="shared" si="19"/>
        <v>2.0064257165832494E-3</v>
      </c>
      <c r="AL81" s="48">
        <f t="shared" si="19"/>
        <v>4.5138105484245327E-4</v>
      </c>
      <c r="AM81" s="48">
        <f t="shared" si="19"/>
        <v>9.0263266547060953E-5</v>
      </c>
      <c r="AN81" s="48">
        <f t="shared" si="19"/>
        <v>1.6245058316704379E-5</v>
      </c>
      <c r="AO81" s="48">
        <f t="shared" si="18"/>
        <v>0.26359713811572677</v>
      </c>
      <c r="AP81" s="48">
        <f t="shared" si="20"/>
        <v>0.35146285082096901</v>
      </c>
      <c r="AQ81" s="48">
        <f t="shared" si="20"/>
        <v>0.23430856721397939</v>
      </c>
      <c r="AR81" s="48">
        <f t="shared" si="20"/>
        <v>0.10413714098399085</v>
      </c>
      <c r="AS81" s="48">
        <f t="shared" si="20"/>
        <v>3.471238032799695E-2</v>
      </c>
      <c r="AT81" s="48">
        <f t="shared" si="20"/>
        <v>9.2566347541325148E-3</v>
      </c>
      <c r="AU81" s="48">
        <f t="shared" si="20"/>
        <v>2.0570299453627821E-3</v>
      </c>
      <c r="AV81" s="48">
        <f t="shared" si="20"/>
        <v>3.9181522768814866E-4</v>
      </c>
      <c r="AW81" s="48">
        <f t="shared" si="20"/>
        <v>6.5302537948024877E-5</v>
      </c>
      <c r="AX81" s="48">
        <f t="shared" si="20"/>
        <v>9.6744500663740322E-6</v>
      </c>
      <c r="AY81" s="48">
        <f t="shared" si="20"/>
        <v>1.2899266755165387E-6</v>
      </c>
    </row>
    <row r="82" spans="1:51">
      <c r="A82" s="48">
        <v>81</v>
      </c>
      <c r="B82" s="48">
        <f t="shared" si="27"/>
        <v>229</v>
      </c>
      <c r="C82" s="87">
        <v>43765</v>
      </c>
      <c r="D82" s="48" t="s">
        <v>22</v>
      </c>
      <c r="E82" s="48" t="s">
        <v>20</v>
      </c>
      <c r="F82" s="48">
        <f t="shared" si="22"/>
        <v>1</v>
      </c>
      <c r="G82" s="48">
        <f t="shared" si="21"/>
        <v>1</v>
      </c>
      <c r="H82" s="48">
        <f t="shared" si="23"/>
        <v>1</v>
      </c>
      <c r="I82" s="48">
        <f t="shared" si="24"/>
        <v>1</v>
      </c>
      <c r="J82" s="48">
        <f>COUNTIF('1. Data'!C:C,'sim. matches 2019_2020'!$D82)</f>
        <v>184</v>
      </c>
      <c r="K82" s="48">
        <f>COUNTIF($D$2:D81,$D81)</f>
        <v>5</v>
      </c>
      <c r="L82" s="48">
        <f>SUMIF('1. Data'!C:C,'sim. matches 2019_2020'!D82,'1. Data'!E:E)</f>
        <v>322</v>
      </c>
      <c r="M82" s="48">
        <f>SUMIF($D$2:D81,$D82,$F$2:F81)</f>
        <v>4</v>
      </c>
      <c r="N82" s="48">
        <f t="shared" si="25"/>
        <v>1.0587678832340432</v>
      </c>
      <c r="O82" s="48">
        <f>SUMIF('1. Data'!C:C,'sim. matches 2019_2020'!$D82,'1. Data'!F:F)</f>
        <v>214</v>
      </c>
      <c r="P82" s="48">
        <f>SUMIF($D$2:D81,$D82,$G$2:G81)</f>
        <v>4</v>
      </c>
      <c r="Q82" s="48">
        <f t="shared" si="26"/>
        <v>0.90945272163310287</v>
      </c>
      <c r="R82" s="48">
        <f>COUNTIF('1. Data'!D:D,'sim. matches 2019_2020'!$E82)</f>
        <v>166</v>
      </c>
      <c r="S82" s="48">
        <f>COUNTIF($E$2:E81,$E81)</f>
        <v>5</v>
      </c>
      <c r="T82" s="48">
        <f>SUMIF('1. Data'!D:D,'sim. matches 2019_2020'!E82,'1. Data'!F:F)</f>
        <v>175</v>
      </c>
      <c r="U82" s="48">
        <f>SUMIF($E$2:E81,$E82,$G$2:G81)</f>
        <v>2</v>
      </c>
      <c r="V82" s="48">
        <f t="shared" si="28"/>
        <v>1.0350877192982457</v>
      </c>
      <c r="W82" s="48">
        <f>SUMIF('1. Data'!D:D,'sim. matches 2019_2020'!$E82,'1. Data'!E:E)</f>
        <v>274</v>
      </c>
      <c r="X82" s="48">
        <f>SUMIF($E$2:E81,E82,$F$2:F81)</f>
        <v>2</v>
      </c>
      <c r="Y82" s="48">
        <f t="shared" si="29"/>
        <v>0.99073597856385431</v>
      </c>
      <c r="Z82" s="92">
        <f>AVERAGE('1. Data'!E:E,'sim. matches 2019_2020'!$F$2:F81)</f>
        <v>1.6291273584905661</v>
      </c>
      <c r="AA82" s="92">
        <f>AVERAGE('1. Data'!F:F,'sim. matches 2019_2020'!$G$2:G81)</f>
        <v>1.2682783018867925</v>
      </c>
      <c r="AB82" s="48">
        <f t="shared" si="30"/>
        <v>1.7088885132900347</v>
      </c>
      <c r="AC82" s="48">
        <f t="shared" si="31"/>
        <v>1.1939107026826326</v>
      </c>
      <c r="AD82" s="48">
        <f t="shared" si="17"/>
        <v>0.18106693430435186</v>
      </c>
      <c r="AE82" s="48">
        <f t="shared" si="19"/>
        <v>0.30942320416934821</v>
      </c>
      <c r="AF82" s="48">
        <f t="shared" si="19"/>
        <v>0.26438487967519825</v>
      </c>
      <c r="AG82" s="48">
        <f t="shared" si="19"/>
        <v>0.15060142798817139</v>
      </c>
      <c r="AH82" s="48">
        <f t="shared" si="19"/>
        <v>6.4340262593515607E-2</v>
      </c>
      <c r="AI82" s="48">
        <f t="shared" si="19"/>
        <v>2.199006713762466E-2</v>
      </c>
      <c r="AJ82" s="48">
        <f t="shared" si="19"/>
        <v>6.2630955229939084E-3</v>
      </c>
      <c r="AK82" s="48">
        <f t="shared" si="19"/>
        <v>1.5289902852689337E-3</v>
      </c>
      <c r="AL82" s="48">
        <f t="shared" si="19"/>
        <v>3.2660924192851667E-4</v>
      </c>
      <c r="AM82" s="48">
        <f t="shared" si="19"/>
        <v>6.2015420207334242E-5</v>
      </c>
      <c r="AN82" s="48">
        <f t="shared" si="19"/>
        <v>1.0597743923916806E-5</v>
      </c>
      <c r="AO82" s="48">
        <f t="shared" si="18"/>
        <v>0.30303386844212704</v>
      </c>
      <c r="AP82" s="48">
        <f t="shared" si="20"/>
        <v>0.36179537880837631</v>
      </c>
      <c r="AQ82" s="48">
        <f t="shared" si="20"/>
        <v>0.21597568747021892</v>
      </c>
      <c r="AR82" s="48">
        <f t="shared" si="20"/>
        <v>8.5951894929977915E-2</v>
      </c>
      <c r="AS82" s="48">
        <f t="shared" si="20"/>
        <v>2.5654721818188425E-2</v>
      </c>
      <c r="AT82" s="48">
        <f t="shared" si="20"/>
        <v>6.1258893906161642E-3</v>
      </c>
      <c r="AU82" s="48">
        <f t="shared" si="20"/>
        <v>1.2189608178177697E-3</v>
      </c>
      <c r="AV82" s="48">
        <f t="shared" si="20"/>
        <v>2.0790433807763034E-4</v>
      </c>
      <c r="AW82" s="48">
        <f t="shared" si="20"/>
        <v>3.102740179562892E-5</v>
      </c>
      <c r="AX82" s="48">
        <f t="shared" si="20"/>
        <v>4.1159941200261783E-6</v>
      </c>
      <c r="AY82" s="48">
        <f t="shared" si="20"/>
        <v>4.9141294320780462E-7</v>
      </c>
    </row>
    <row r="83" spans="1:51">
      <c r="A83" s="48">
        <v>82</v>
      </c>
      <c r="B83" s="48">
        <f t="shared" si="27"/>
        <v>228</v>
      </c>
      <c r="C83" s="87">
        <v>43770</v>
      </c>
      <c r="D83" s="48" t="s">
        <v>17</v>
      </c>
      <c r="E83" s="48" t="s">
        <v>32</v>
      </c>
      <c r="F83" s="48">
        <f t="shared" si="22"/>
        <v>1</v>
      </c>
      <c r="G83" s="48">
        <f t="shared" si="21"/>
        <v>0</v>
      </c>
      <c r="H83" s="48">
        <f t="shared" si="23"/>
        <v>3</v>
      </c>
      <c r="I83" s="48">
        <f t="shared" si="24"/>
        <v>0</v>
      </c>
      <c r="J83" s="48">
        <f>COUNTIF('1. Data'!C:C,'sim. matches 2019_2020'!$D83)</f>
        <v>186</v>
      </c>
      <c r="K83" s="48">
        <f>COUNTIF($D$2:D82,$D82)</f>
        <v>5</v>
      </c>
      <c r="L83" s="48">
        <f>SUMIF('1. Data'!C:C,'sim. matches 2019_2020'!D83,'1. Data'!E:E)</f>
        <v>321</v>
      </c>
      <c r="M83" s="48">
        <f>SUMIF($D$2:D82,$D83,$F$2:F82)</f>
        <v>4</v>
      </c>
      <c r="N83" s="48">
        <f t="shared" si="25"/>
        <v>1.044586451849417</v>
      </c>
      <c r="O83" s="48">
        <f>SUMIF('1. Data'!C:C,'sim. matches 2019_2020'!$D83,'1. Data'!F:F)</f>
        <v>236</v>
      </c>
      <c r="P83" s="48">
        <f>SUMIF($D$2:D82,$D83,$G$2:G82)</f>
        <v>4</v>
      </c>
      <c r="Q83" s="48">
        <f t="shared" si="26"/>
        <v>0.99081001565935367</v>
      </c>
      <c r="R83" s="48">
        <f>COUNTIF('1. Data'!D:D,'sim. matches 2019_2020'!$E83)</f>
        <v>17</v>
      </c>
      <c r="S83" s="48">
        <f>COUNTIF($E$2:E82,$E82)</f>
        <v>4</v>
      </c>
      <c r="T83" s="48">
        <f>SUMIF('1. Data'!D:D,'sim. matches 2019_2020'!E83,'1. Data'!F:F)</f>
        <v>10</v>
      </c>
      <c r="U83" s="48">
        <f>SUMIF($E$2:E82,$E83,$G$2:G82)</f>
        <v>0</v>
      </c>
      <c r="V83" s="48">
        <f t="shared" si="28"/>
        <v>0.47619047619047616</v>
      </c>
      <c r="W83" s="48">
        <f>SUMIF('1. Data'!D:D,'sim. matches 2019_2020'!$E83,'1. Data'!E:E)</f>
        <v>34</v>
      </c>
      <c r="X83" s="48">
        <f>SUMIF($E$2:E82,E83,$F$2:F82)</f>
        <v>6</v>
      </c>
      <c r="Y83" s="48">
        <f t="shared" si="29"/>
        <v>1.1693246142314353</v>
      </c>
      <c r="Z83" s="92">
        <f>AVERAGE('1. Data'!E:E,'sim. matches 2019_2020'!$F$2:F82)</f>
        <v>1.6289419392867668</v>
      </c>
      <c r="AA83" s="92">
        <f>AVERAGE('1. Data'!F:F,'sim. matches 2019_2020'!$G$2:G82)</f>
        <v>1.2681992337164751</v>
      </c>
      <c r="AB83" s="48">
        <f t="shared" si="30"/>
        <v>1.9896884797131753</v>
      </c>
      <c r="AC83" s="48">
        <f t="shared" si="31"/>
        <v>0.59835452505609577</v>
      </c>
      <c r="AD83" s="48">
        <f t="shared" si="17"/>
        <v>0.13673801547715128</v>
      </c>
      <c r="AE83" s="48">
        <f t="shared" si="19"/>
        <v>0.27206605413372975</v>
      </c>
      <c r="AF83" s="48">
        <f t="shared" si="19"/>
        <v>0.27066334681545168</v>
      </c>
      <c r="AG83" s="48">
        <f t="shared" si="19"/>
        <v>0.17951191434643859</v>
      </c>
      <c r="AH83" s="48">
        <f t="shared" si="19"/>
        <v>8.9293196986591841E-2</v>
      </c>
      <c r="AI83" s="48">
        <f t="shared" si="19"/>
        <v>3.5533129072196169E-2</v>
      </c>
      <c r="AJ83" s="48">
        <f t="shared" si="19"/>
        <v>1.1783309593851685E-2</v>
      </c>
      <c r="AK83" s="48">
        <f t="shared" si="19"/>
        <v>3.3493021931114936E-3</v>
      </c>
      <c r="AL83" s="48">
        <f t="shared" si="19"/>
        <v>8.3300849858900146E-4</v>
      </c>
      <c r="AM83" s="48">
        <f t="shared" si="19"/>
        <v>1.8415860146063368E-4</v>
      </c>
      <c r="AN83" s="48">
        <f t="shared" si="19"/>
        <v>3.6641824776631246E-5</v>
      </c>
      <c r="AO83" s="48">
        <f t="shared" si="18"/>
        <v>0.54971543527566979</v>
      </c>
      <c r="AP83" s="48">
        <f t="shared" si="20"/>
        <v>0.32892471819037838</v>
      </c>
      <c r="AQ83" s="48">
        <f t="shared" si="20"/>
        <v>9.8406796766006999E-2</v>
      </c>
      <c r="AR83" s="48">
        <f t="shared" si="20"/>
        <v>1.9627384047071955E-2</v>
      </c>
      <c r="AS83" s="48">
        <f t="shared" si="20"/>
        <v>2.9360335148948323E-3</v>
      </c>
      <c r="AT83" s="48">
        <f t="shared" si="20"/>
        <v>3.5135778787073551E-4</v>
      </c>
      <c r="AU83" s="48">
        <f t="shared" si="20"/>
        <v>3.5039420381025713E-5</v>
      </c>
      <c r="AV83" s="48">
        <f t="shared" si="20"/>
        <v>2.9951422486185084E-6</v>
      </c>
      <c r="AW83" s="48">
        <f t="shared" si="20"/>
        <v>2.2401961470594594E-7</v>
      </c>
      <c r="AX83" s="48">
        <f t="shared" si="20"/>
        <v>1.4893683351180675E-8</v>
      </c>
      <c r="AY83" s="48">
        <f t="shared" si="20"/>
        <v>8.9117028279315808E-10</v>
      </c>
    </row>
    <row r="84" spans="1:51">
      <c r="A84" s="48">
        <v>83</v>
      </c>
      <c r="B84" s="48">
        <f t="shared" si="27"/>
        <v>227</v>
      </c>
      <c r="C84" s="87">
        <v>43771</v>
      </c>
      <c r="D84" s="48" t="s">
        <v>13</v>
      </c>
      <c r="E84" s="48" t="s">
        <v>10</v>
      </c>
      <c r="F84" s="48">
        <f t="shared" si="22"/>
        <v>2</v>
      </c>
      <c r="G84" s="48">
        <f t="shared" si="21"/>
        <v>1</v>
      </c>
      <c r="H84" s="48">
        <f t="shared" si="23"/>
        <v>3</v>
      </c>
      <c r="I84" s="48">
        <f t="shared" si="24"/>
        <v>0</v>
      </c>
      <c r="J84" s="48">
        <f>COUNTIF('1. Data'!C:C,'sim. matches 2019_2020'!$D84)</f>
        <v>176</v>
      </c>
      <c r="K84" s="48">
        <f>COUNTIF($D$2:D83,$D83)</f>
        <v>5</v>
      </c>
      <c r="L84" s="48">
        <f>SUMIF('1. Data'!C:C,'sim. matches 2019_2020'!D84,'1. Data'!E:E)</f>
        <v>403</v>
      </c>
      <c r="M84" s="48">
        <f>SUMIF($D$2:D83,$D84,$F$2:F83)</f>
        <v>7</v>
      </c>
      <c r="N84" s="48">
        <f t="shared" si="25"/>
        <v>1.3907500539693456</v>
      </c>
      <c r="O84" s="48">
        <f>SUMIF('1. Data'!C:C,'sim. matches 2019_2020'!$D84,'1. Data'!F:F)</f>
        <v>163</v>
      </c>
      <c r="P84" s="48">
        <f>SUMIF($D$2:D83,$D84,$G$2:G83)</f>
        <v>3</v>
      </c>
      <c r="Q84" s="48">
        <f t="shared" si="26"/>
        <v>0.72338584284637597</v>
      </c>
      <c r="R84" s="48">
        <f>COUNTIF('1. Data'!D:D,'sim. matches 2019_2020'!$E84)</f>
        <v>184</v>
      </c>
      <c r="S84" s="48">
        <f>COUNTIF($E$2:E83,$E83)</f>
        <v>5</v>
      </c>
      <c r="T84" s="48">
        <f>SUMIF('1. Data'!D:D,'sim. matches 2019_2020'!E84,'1. Data'!F:F)</f>
        <v>244</v>
      </c>
      <c r="U84" s="48">
        <f>SUMIF($E$2:E83,$E84,$G$2:G83)</f>
        <v>5</v>
      </c>
      <c r="V84" s="48">
        <f t="shared" si="28"/>
        <v>1.3174603174603174</v>
      </c>
      <c r="W84" s="48">
        <f>SUMIF('1. Data'!D:D,'sim. matches 2019_2020'!$E84,'1. Data'!E:E)</f>
        <v>282</v>
      </c>
      <c r="X84" s="48">
        <f>SUMIF($E$2:E83,E84,$F$2:F83)</f>
        <v>4</v>
      </c>
      <c r="Y84" s="48">
        <f t="shared" si="29"/>
        <v>0.92906913529200064</v>
      </c>
      <c r="Z84" s="92">
        <f>AVERAGE('1. Data'!E:E,'sim. matches 2019_2020'!$F$2:F83)</f>
        <v>1.6287566293459046</v>
      </c>
      <c r="AA84" s="92">
        <f>AVERAGE('1. Data'!F:F,'sim. matches 2019_2020'!$G$2:G83)</f>
        <v>1.2678255745433118</v>
      </c>
      <c r="AB84" s="48">
        <f t="shared" si="30"/>
        <v>2.1045212456890625</v>
      </c>
      <c r="AC84" s="48">
        <f t="shared" si="31"/>
        <v>1.2082785231956503</v>
      </c>
      <c r="AD84" s="48">
        <f t="shared" si="17"/>
        <v>0.12190402237699539</v>
      </c>
      <c r="AE84" s="48">
        <f t="shared" si="19"/>
        <v>0.2565496050273417</v>
      </c>
      <c r="AF84" s="48">
        <f t="shared" si="19"/>
        <v>0.26995704717658908</v>
      </c>
      <c r="AG84" s="48">
        <f t="shared" si="19"/>
        <v>0.1893767804022054</v>
      </c>
      <c r="AH84" s="48">
        <f t="shared" si="19"/>
        <v>9.9636864449158383E-2</v>
      </c>
      <c r="AI84" s="48">
        <f t="shared" si="19"/>
        <v>4.193757961741898E-2</v>
      </c>
      <c r="AJ84" s="48">
        <f t="shared" si="19"/>
        <v>1.4709754549605821E-2</v>
      </c>
      <c r="AK84" s="48">
        <f t="shared" si="19"/>
        <v>4.4224272812166841E-3</v>
      </c>
      <c r="AL84" s="48">
        <f t="shared" si="19"/>
        <v>1.1633865213544288E-3</v>
      </c>
      <c r="AM84" s="48">
        <f t="shared" si="19"/>
        <v>2.7204129457096549E-4</v>
      </c>
      <c r="AN84" s="48">
        <f t="shared" si="19"/>
        <v>5.7251668412935296E-5</v>
      </c>
      <c r="AO84" s="48">
        <f t="shared" si="18"/>
        <v>0.29871106123439367</v>
      </c>
      <c r="AP84" s="48">
        <f t="shared" si="20"/>
        <v>0.36092615993049865</v>
      </c>
      <c r="AQ84" s="48">
        <f t="shared" si="20"/>
        <v>0.21804966375175003</v>
      </c>
      <c r="AR84" s="48">
        <f t="shared" si="20"/>
        <v>8.7821575233757526E-2</v>
      </c>
      <c r="AS84" s="48">
        <f t="shared" si="20"/>
        <v>2.652823080704006E-2</v>
      </c>
      <c r="AT84" s="48">
        <f t="shared" si="20"/>
        <v>6.4106983085047385E-3</v>
      </c>
      <c r="AU84" s="48">
        <f t="shared" si="20"/>
        <v>1.2909848474754924E-3</v>
      </c>
      <c r="AV84" s="48">
        <f t="shared" si="20"/>
        <v>2.2283846642509302E-4</v>
      </c>
      <c r="AW84" s="48">
        <f t="shared" si="20"/>
        <v>3.3656366640411903E-5</v>
      </c>
      <c r="AX84" s="48">
        <f t="shared" si="20"/>
        <v>4.5184738867120273E-6</v>
      </c>
      <c r="AY84" s="48">
        <f t="shared" si="20"/>
        <v>5.4595749549345018E-7</v>
      </c>
    </row>
    <row r="85" spans="1:51">
      <c r="A85" s="48">
        <v>84</v>
      </c>
      <c r="B85" s="48">
        <f t="shared" si="27"/>
        <v>226</v>
      </c>
      <c r="C85" s="87">
        <v>43771</v>
      </c>
      <c r="D85" s="48" t="s">
        <v>35</v>
      </c>
      <c r="E85" s="48" t="s">
        <v>25</v>
      </c>
      <c r="F85" s="48">
        <f t="shared" si="22"/>
        <v>1</v>
      </c>
      <c r="G85" s="48">
        <f t="shared" si="21"/>
        <v>1</v>
      </c>
      <c r="H85" s="48">
        <f t="shared" si="23"/>
        <v>1</v>
      </c>
      <c r="I85" s="48">
        <f t="shared" si="24"/>
        <v>1</v>
      </c>
      <c r="J85" s="48">
        <f>COUNTIF('1. Data'!C:C,'sim. matches 2019_2020'!$D85)</f>
        <v>47</v>
      </c>
      <c r="K85" s="48">
        <f>COUNTIF($D$2:D84,$D84)</f>
        <v>5</v>
      </c>
      <c r="L85" s="48">
        <f>SUMIF('1. Data'!C:C,'sim. matches 2019_2020'!D85,'1. Data'!E:E)</f>
        <v>94</v>
      </c>
      <c r="M85" s="48">
        <f>SUMIF($D$2:D84,$D85,$F$2:F84)</f>
        <v>4</v>
      </c>
      <c r="N85" s="48">
        <f t="shared" si="25"/>
        <v>1.1570107108081791</v>
      </c>
      <c r="O85" s="48">
        <f>SUMIF('1. Data'!C:C,'sim. matches 2019_2020'!$D85,'1. Data'!F:F)</f>
        <v>49</v>
      </c>
      <c r="P85" s="48">
        <f>SUMIF($D$2:D84,$D85,$G$2:G84)</f>
        <v>5</v>
      </c>
      <c r="Q85" s="48">
        <f t="shared" si="26"/>
        <v>0.81913961967400639</v>
      </c>
      <c r="R85" s="48">
        <f>COUNTIF('1. Data'!D:D,'sim. matches 2019_2020'!$E85)</f>
        <v>170</v>
      </c>
      <c r="S85" s="48">
        <f>COUNTIF($E$2:E84,$E84)</f>
        <v>5</v>
      </c>
      <c r="T85" s="48">
        <f>SUMIF('1. Data'!D:D,'sim. matches 2019_2020'!E85,'1. Data'!F:F)</f>
        <v>194</v>
      </c>
      <c r="U85" s="48">
        <f>SUMIF($E$2:E84,$E85,$G$2:G84)</f>
        <v>4</v>
      </c>
      <c r="V85" s="48">
        <f t="shared" si="28"/>
        <v>1.1314285714285715</v>
      </c>
      <c r="W85" s="48">
        <f>SUMIF('1. Data'!D:D,'sim. matches 2019_2020'!$E85,'1. Data'!E:E)</f>
        <v>284</v>
      </c>
      <c r="X85" s="48">
        <f>SUMIF($E$2:E84,E85,$F$2:F84)</f>
        <v>6</v>
      </c>
      <c r="Y85" s="48">
        <f t="shared" si="29"/>
        <v>1.0173598553345389</v>
      </c>
      <c r="Z85" s="92">
        <f>AVERAGE('1. Data'!E:E,'sim. matches 2019_2020'!$F$2:F84)</f>
        <v>1.6288659793814433</v>
      </c>
      <c r="AA85" s="92">
        <f>AVERAGE('1. Data'!F:F,'sim. matches 2019_2020'!$G$2:G84)</f>
        <v>1.2677466863033873</v>
      </c>
      <c r="AB85" s="48">
        <f t="shared" si="30"/>
        <v>1.9173320350535539</v>
      </c>
      <c r="AC85" s="48">
        <f t="shared" si="31"/>
        <v>1.1749450549450551</v>
      </c>
      <c r="AD85" s="48">
        <f t="shared" si="17"/>
        <v>0.1469986266074432</v>
      </c>
      <c r="AE85" s="48">
        <f t="shared" si="19"/>
        <v>0.28184517590332653</v>
      </c>
      <c r="AF85" s="48">
        <f t="shared" si="19"/>
        <v>0.27019539234237605</v>
      </c>
      <c r="AG85" s="48">
        <f t="shared" si="19"/>
        <v>0.17268476048730041</v>
      </c>
      <c r="AH85" s="48">
        <f t="shared" si="19"/>
        <v>8.27735058119628E-2</v>
      </c>
      <c r="AI85" s="48">
        <f t="shared" si="19"/>
        <v>3.1740858869393561E-2</v>
      </c>
      <c r="AJ85" s="48">
        <f t="shared" si="19"/>
        <v>1.014296092173367E-2</v>
      </c>
      <c r="AK85" s="48">
        <f t="shared" si="19"/>
        <v>2.7782034150766149E-3</v>
      </c>
      <c r="AL85" s="48">
        <f t="shared" si="19"/>
        <v>6.6584230095269607E-4</v>
      </c>
      <c r="AM85" s="48">
        <f t="shared" si="19"/>
        <v>1.4184897487893073E-4</v>
      </c>
      <c r="AN85" s="48">
        <f t="shared" si="19"/>
        <v>2.7197158367487975E-5</v>
      </c>
      <c r="AO85" s="48">
        <f t="shared" si="18"/>
        <v>0.30883594822999133</v>
      </c>
      <c r="AP85" s="48">
        <f t="shared" si="20"/>
        <v>0.36286527016209535</v>
      </c>
      <c r="AQ85" s="48">
        <f t="shared" si="20"/>
        <v>0.21317337739412773</v>
      </c>
      <c r="AR85" s="48">
        <f t="shared" si="20"/>
        <v>8.3489001871722132E-2</v>
      </c>
      <c r="AS85" s="48">
        <f t="shared" si="20"/>
        <v>2.4523747472869603E-2</v>
      </c>
      <c r="AT85" s="48">
        <f t="shared" si="20"/>
        <v>5.7628111643938836E-3</v>
      </c>
      <c r="AU85" s="48">
        <f t="shared" si="20"/>
        <v>1.1284977466977911E-3</v>
      </c>
      <c r="AV85" s="48">
        <f t="shared" si="20"/>
        <v>1.8941754957131545E-4</v>
      </c>
      <c r="AW85" s="48">
        <f t="shared" si="20"/>
        <v>2.7819401648578331E-5</v>
      </c>
      <c r="AX85" s="48">
        <f t="shared" si="20"/>
        <v>3.6318075998363877E-6</v>
      </c>
      <c r="AY85" s="48">
        <f t="shared" si="20"/>
        <v>4.2671743799396211E-7</v>
      </c>
    </row>
    <row r="86" spans="1:51">
      <c r="A86" s="48">
        <v>85</v>
      </c>
      <c r="B86" s="48">
        <f t="shared" si="27"/>
        <v>225</v>
      </c>
      <c r="C86" s="87">
        <v>43771</v>
      </c>
      <c r="D86" s="48" t="s">
        <v>12</v>
      </c>
      <c r="E86" s="48" t="s">
        <v>22</v>
      </c>
      <c r="F86" s="48">
        <f t="shared" si="22"/>
        <v>1</v>
      </c>
      <c r="G86" s="48">
        <f t="shared" si="21"/>
        <v>1</v>
      </c>
      <c r="H86" s="48">
        <f t="shared" si="23"/>
        <v>1</v>
      </c>
      <c r="I86" s="48">
        <f t="shared" si="24"/>
        <v>1</v>
      </c>
      <c r="J86" s="48">
        <f>COUNTIF('1. Data'!C:C,'sim. matches 2019_2020'!$D86)</f>
        <v>186</v>
      </c>
      <c r="K86" s="48">
        <f>COUNTIF($D$2:D85,$D85)</f>
        <v>5</v>
      </c>
      <c r="L86" s="48">
        <f>SUMIF('1. Data'!C:C,'sim. matches 2019_2020'!D86,'1. Data'!E:E)</f>
        <v>358</v>
      </c>
      <c r="M86" s="48">
        <f>SUMIF($D$2:D85,$D86,$F$2:F85)</f>
        <v>7</v>
      </c>
      <c r="N86" s="48">
        <f t="shared" si="25"/>
        <v>1.1733390381296851</v>
      </c>
      <c r="O86" s="48">
        <f>SUMIF('1. Data'!C:C,'sim. matches 2019_2020'!$D86,'1. Data'!F:F)</f>
        <v>224</v>
      </c>
      <c r="P86" s="48">
        <f>SUMIF($D$2:D85,$D86,$G$2:G85)</f>
        <v>3</v>
      </c>
      <c r="Q86" s="48">
        <f t="shared" si="26"/>
        <v>0.93753397668606464</v>
      </c>
      <c r="R86" s="48">
        <f>COUNTIF('1. Data'!D:D,'sim. matches 2019_2020'!$E86)</f>
        <v>186</v>
      </c>
      <c r="S86" s="48">
        <f>COUNTIF($E$2:E85,$E85)</f>
        <v>6</v>
      </c>
      <c r="T86" s="48">
        <f>SUMIF('1. Data'!D:D,'sim. matches 2019_2020'!E86,'1. Data'!F:F)</f>
        <v>222</v>
      </c>
      <c r="U86" s="48">
        <f>SUMIF($E$2:E85,$E86,$G$2:G85)</f>
        <v>4</v>
      </c>
      <c r="V86" s="48">
        <f t="shared" si="28"/>
        <v>1.1770833333333333</v>
      </c>
      <c r="W86" s="48">
        <f>SUMIF('1. Data'!D:D,'sim. matches 2019_2020'!$E86,'1. Data'!E:E)</f>
        <v>299</v>
      </c>
      <c r="X86" s="48">
        <f>SUMIF($E$2:E85,E86,$F$2:F85)</f>
        <v>5</v>
      </c>
      <c r="Y86" s="48">
        <f t="shared" si="29"/>
        <v>0.9721569336467184</v>
      </c>
      <c r="Z86" s="92">
        <f>AVERAGE('1. Data'!E:E,'sim. matches 2019_2020'!$F$2:F85)</f>
        <v>1.6286808009422851</v>
      </c>
      <c r="AA86" s="92">
        <f>AVERAGE('1. Data'!F:F,'sim. matches 2019_2020'!$G$2:G85)</f>
        <v>1.2676678445229681</v>
      </c>
      <c r="AB86" s="48">
        <f t="shared" si="30"/>
        <v>1.8577868103720014</v>
      </c>
      <c r="AC86" s="48">
        <f t="shared" si="31"/>
        <v>1.3989419720767888</v>
      </c>
      <c r="AD86" s="48">
        <f t="shared" si="17"/>
        <v>0.15601754495879985</v>
      </c>
      <c r="AE86" s="48">
        <f t="shared" si="19"/>
        <v>0.28984733721107908</v>
      </c>
      <c r="AF86" s="48">
        <f t="shared" si="19"/>
        <v>0.26923728004609437</v>
      </c>
      <c r="AG86" s="48">
        <f t="shared" si="19"/>
        <v>0.16672848924335568</v>
      </c>
      <c r="AH86" s="48">
        <f t="shared" si="19"/>
        <v>7.7436497057389059E-2</v>
      </c>
      <c r="AI86" s="48">
        <f t="shared" si="19"/>
        <v>2.8772100574925543E-2</v>
      </c>
      <c r="AJ86" s="48">
        <f t="shared" si="19"/>
        <v>8.9087381591322259E-3</v>
      </c>
      <c r="AK86" s="48">
        <f t="shared" si="19"/>
        <v>2.3643623212990872E-3</v>
      </c>
      <c r="AL86" s="48">
        <f t="shared" si="19"/>
        <v>5.490601419312456E-4</v>
      </c>
      <c r="AM86" s="48">
        <f t="shared" si="19"/>
        <v>1.1333740997564974E-4</v>
      </c>
      <c r="AN86" s="48">
        <f t="shared" si="19"/>
        <v>2.1055674537448607E-5</v>
      </c>
      <c r="AO86" s="48">
        <f t="shared" si="18"/>
        <v>0.24685800848709336</v>
      </c>
      <c r="AP86" s="48">
        <f t="shared" si="20"/>
        <v>0.34534002921588303</v>
      </c>
      <c r="AQ86" s="48">
        <f t="shared" si="20"/>
        <v>0.24155533075416169</v>
      </c>
      <c r="AR86" s="48">
        <f t="shared" si="20"/>
        <v>0.11264063025696261</v>
      </c>
      <c r="AS86" s="48">
        <f t="shared" si="20"/>
        <v>3.9394426356911948E-2</v>
      </c>
      <c r="AT86" s="48">
        <f t="shared" si="20"/>
        <v>1.1022103299314448E-2</v>
      </c>
      <c r="AU86" s="48">
        <f t="shared" si="20"/>
        <v>2.5698804876628355E-3</v>
      </c>
      <c r="AV86" s="48">
        <f t="shared" si="20"/>
        <v>5.1358766820181628E-4</v>
      </c>
      <c r="AW86" s="48">
        <f t="shared" si="20"/>
        <v>8.9809918173570927E-5</v>
      </c>
      <c r="AX86" s="48">
        <f t="shared" si="20"/>
        <v>1.3959873782421175E-5</v>
      </c>
      <c r="AY86" s="48">
        <f t="shared" si="20"/>
        <v>1.9529053359123298E-6</v>
      </c>
    </row>
    <row r="87" spans="1:51">
      <c r="A87" s="48">
        <v>86</v>
      </c>
      <c r="B87" s="48">
        <f t="shared" si="27"/>
        <v>224</v>
      </c>
      <c r="C87" s="87">
        <v>43771</v>
      </c>
      <c r="D87" s="48" t="s">
        <v>20</v>
      </c>
      <c r="E87" s="48" t="s">
        <v>6</v>
      </c>
      <c r="F87" s="48">
        <f t="shared" si="22"/>
        <v>0</v>
      </c>
      <c r="G87" s="48">
        <f t="shared" si="21"/>
        <v>2</v>
      </c>
      <c r="H87" s="48">
        <f t="shared" si="23"/>
        <v>0</v>
      </c>
      <c r="I87" s="48">
        <f t="shared" si="24"/>
        <v>3</v>
      </c>
      <c r="J87" s="48">
        <f>COUNTIF('1. Data'!C:C,'sim. matches 2019_2020'!$D87)</f>
        <v>168</v>
      </c>
      <c r="K87" s="48">
        <f>COUNTIF($D$2:D86,$D86)</f>
        <v>6</v>
      </c>
      <c r="L87" s="48">
        <f>SUMIF('1. Data'!C:C,'sim. matches 2019_2020'!D87,'1. Data'!E:E)</f>
        <v>258</v>
      </c>
      <c r="M87" s="48">
        <f>SUMIF($D$2:D86,$D87,$F$2:F86)</f>
        <v>5</v>
      </c>
      <c r="N87" s="48">
        <f t="shared" si="25"/>
        <v>0.92815364732673444</v>
      </c>
      <c r="O87" s="48">
        <f>SUMIF('1. Data'!C:C,'sim. matches 2019_2020'!$D87,'1. Data'!F:F)</f>
        <v>234</v>
      </c>
      <c r="P87" s="48">
        <f>SUMIF($D$2:D86,$D87,$G$2:G86)</f>
        <v>8</v>
      </c>
      <c r="Q87" s="48">
        <f t="shared" si="26"/>
        <v>1.0972046489528111</v>
      </c>
      <c r="R87" s="48">
        <f>COUNTIF('1. Data'!D:D,'sim. matches 2019_2020'!$E87)</f>
        <v>181</v>
      </c>
      <c r="S87" s="48">
        <f>COUNTIF($E$2:E86,$E86)</f>
        <v>5</v>
      </c>
      <c r="T87" s="48">
        <f>SUMIF('1. Data'!D:D,'sim. matches 2019_2020'!E87,'1. Data'!F:F)</f>
        <v>374</v>
      </c>
      <c r="U87" s="48">
        <f>SUMIF($E$2:E86,$E87,$G$2:G86)</f>
        <v>9</v>
      </c>
      <c r="V87" s="48">
        <f t="shared" si="28"/>
        <v>2.0591397849462365</v>
      </c>
      <c r="W87" s="48">
        <f>SUMIF('1. Data'!D:D,'sim. matches 2019_2020'!$E87,'1. Data'!E:E)</f>
        <v>158</v>
      </c>
      <c r="X87" s="48">
        <f>SUMIF($E$2:E86,E87,$F$2:F86)</f>
        <v>1</v>
      </c>
      <c r="Y87" s="48">
        <f t="shared" si="29"/>
        <v>0.52492536094978193</v>
      </c>
      <c r="Z87" s="92">
        <f>AVERAGE('1. Data'!E:E,'sim. matches 2019_2020'!$F$2:F86)</f>
        <v>1.6284957315278186</v>
      </c>
      <c r="AA87" s="92">
        <f>AVERAGE('1. Data'!F:F,'sim. matches 2019_2020'!$G$2:G86)</f>
        <v>1.2675890491610244</v>
      </c>
      <c r="AB87" s="48">
        <f t="shared" si="30"/>
        <v>0.79342166626317623</v>
      </c>
      <c r="AC87" s="48">
        <f t="shared" si="31"/>
        <v>2.8638610802125815</v>
      </c>
      <c r="AD87" s="48">
        <f t="shared" si="17"/>
        <v>0.45229454359207688</v>
      </c>
      <c r="AE87" s="48">
        <f t="shared" si="19"/>
        <v>0.35886029041856837</v>
      </c>
      <c r="AF87" s="48">
        <f t="shared" si="19"/>
        <v>0.14236376478979393</v>
      </c>
      <c r="AG87" s="48">
        <f t="shared" si="19"/>
        <v>3.7651498491672396E-2</v>
      </c>
      <c r="AH87" s="48">
        <f t="shared" si="19"/>
        <v>7.4683786676420444E-3</v>
      </c>
      <c r="AI87" s="48">
        <f t="shared" si="19"/>
        <v>1.1851146893529826E-3</v>
      </c>
      <c r="AJ87" s="48">
        <f t="shared" si="19"/>
        <v>1.5671594525656826E-4</v>
      </c>
      <c r="AK87" s="48">
        <f t="shared" si="19"/>
        <v>1.776311805935361E-5</v>
      </c>
      <c r="AL87" s="48">
        <f t="shared" si="19"/>
        <v>1.7617053410852259E-6</v>
      </c>
      <c r="AM87" s="48">
        <f t="shared" si="19"/>
        <v>1.5530835413206426E-7</v>
      </c>
      <c r="AN87" s="48">
        <f t="shared" si="19"/>
        <v>1.2322501312005379E-8</v>
      </c>
      <c r="AO87" s="48">
        <f t="shared" si="18"/>
        <v>5.7048067319164335E-2</v>
      </c>
      <c r="AP87" s="48">
        <f t="shared" si="20"/>
        <v>0.16337773969670205</v>
      </c>
      <c r="AQ87" s="48">
        <f t="shared" si="20"/>
        <v>0.23394557504524355</v>
      </c>
      <c r="AR87" s="48">
        <f t="shared" si="20"/>
        <v>0.22332920908667492</v>
      </c>
      <c r="AS87" s="48">
        <f t="shared" si="20"/>
        <v>0.15989595749449662</v>
      </c>
      <c r="AT87" s="48">
        <f t="shared" si="20"/>
        <v>9.1583961910362804E-2</v>
      </c>
      <c r="AU87" s="48">
        <f t="shared" si="20"/>
        <v>4.3713957347793209E-2</v>
      </c>
      <c r="AV87" s="48">
        <f t="shared" si="20"/>
        <v>1.7884385872916849E-2</v>
      </c>
      <c r="AW87" s="48">
        <f t="shared" si="20"/>
        <v>6.4022995806187746E-3</v>
      </c>
      <c r="AX87" s="48">
        <f t="shared" si="20"/>
        <v>2.0372551769772713E-3</v>
      </c>
      <c r="AY87" s="48">
        <f t="shared" si="20"/>
        <v>5.8344158118068168E-4</v>
      </c>
    </row>
    <row r="88" spans="1:51">
      <c r="A88" s="48">
        <v>87</v>
      </c>
      <c r="B88" s="48">
        <f t="shared" si="27"/>
        <v>223</v>
      </c>
      <c r="C88" s="87">
        <v>43771</v>
      </c>
      <c r="D88" s="48" t="s">
        <v>19</v>
      </c>
      <c r="E88" s="48" t="s">
        <v>26</v>
      </c>
      <c r="F88" s="48">
        <f t="shared" si="22"/>
        <v>1</v>
      </c>
      <c r="G88" s="48">
        <f t="shared" si="21"/>
        <v>1</v>
      </c>
      <c r="H88" s="48">
        <f t="shared" si="23"/>
        <v>1</v>
      </c>
      <c r="I88" s="48">
        <f t="shared" si="24"/>
        <v>1</v>
      </c>
      <c r="J88" s="48">
        <f>COUNTIF('1. Data'!C:C,'sim. matches 2019_2020'!$D88)</f>
        <v>181</v>
      </c>
      <c r="K88" s="48">
        <f>COUNTIF($D$2:D87,$D87)</f>
        <v>6</v>
      </c>
      <c r="L88" s="48">
        <f>SUMIF('1. Data'!C:C,'sim. matches 2019_2020'!D88,'1. Data'!E:E)</f>
        <v>307</v>
      </c>
      <c r="M88" s="48">
        <f>SUMIF($D$2:D87,$D88,$F$2:F87)</f>
        <v>4</v>
      </c>
      <c r="N88" s="48">
        <f t="shared" si="25"/>
        <v>1.0215508408056577</v>
      </c>
      <c r="O88" s="48">
        <f>SUMIF('1. Data'!C:C,'sim. matches 2019_2020'!$D88,'1. Data'!F:F)</f>
        <v>263</v>
      </c>
      <c r="P88" s="48">
        <f>SUMIF($D$2:D87,$D88,$G$2:G87)</f>
        <v>5</v>
      </c>
      <c r="Q88" s="48">
        <f t="shared" si="26"/>
        <v>1.1304226932606418</v>
      </c>
      <c r="R88" s="48">
        <f>COUNTIF('1. Data'!D:D,'sim. matches 2019_2020'!$E88)</f>
        <v>152</v>
      </c>
      <c r="S88" s="48">
        <f>COUNTIF($E$2:E87,$E87)</f>
        <v>5</v>
      </c>
      <c r="T88" s="48">
        <f>SUMIF('1. Data'!D:D,'sim. matches 2019_2020'!E88,'1. Data'!F:F)</f>
        <v>159</v>
      </c>
      <c r="U88" s="48">
        <f>SUMIF($E$2:E87,$E88,$G$2:G87)</f>
        <v>3</v>
      </c>
      <c r="V88" s="48">
        <f t="shared" si="28"/>
        <v>1.0318471337579618</v>
      </c>
      <c r="W88" s="48">
        <f>SUMIF('1. Data'!D:D,'sim. matches 2019_2020'!$E88,'1. Data'!E:E)</f>
        <v>285</v>
      </c>
      <c r="X88" s="48">
        <f>SUMIF($E$2:E87,E88,$F$2:F87)</f>
        <v>3</v>
      </c>
      <c r="Y88" s="48">
        <f t="shared" si="29"/>
        <v>1.1267667905550105</v>
      </c>
      <c r="Z88" s="92">
        <f>AVERAGE('1. Data'!E:E,'sim. matches 2019_2020'!$F$2:F87)</f>
        <v>1.6280164802825192</v>
      </c>
      <c r="AA88" s="92">
        <f>AVERAGE('1. Data'!F:F,'sim. matches 2019_2020'!$G$2:G87)</f>
        <v>1.2678045909358446</v>
      </c>
      <c r="AB88" s="48">
        <f t="shared" si="30"/>
        <v>1.8739276570192958</v>
      </c>
      <c r="AC88" s="48">
        <f t="shared" si="31"/>
        <v>1.4787969617493784</v>
      </c>
      <c r="AD88" s="48">
        <f t="shared" si="17"/>
        <v>0.15351950417163737</v>
      </c>
      <c r="AE88" s="48">
        <f t="shared" si="19"/>
        <v>0.28768444475912042</v>
      </c>
      <c r="AF88" s="48">
        <f t="shared" si="19"/>
        <v>0.26954991876417783</v>
      </c>
      <c r="AG88" s="48">
        <f t="shared" si="19"/>
        <v>0.16837234923983241</v>
      </c>
      <c r="AH88" s="48">
        <f t="shared" si="19"/>
        <v>7.887940047945842E-2</v>
      </c>
      <c r="AI88" s="48">
        <f t="shared" si="19"/>
        <v>2.9562858025511632E-2</v>
      </c>
      <c r="AJ88" s="48">
        <f t="shared" si="19"/>
        <v>9.2331095457568509E-3</v>
      </c>
      <c r="AK88" s="48">
        <f t="shared" si="19"/>
        <v>2.4717399054403726E-3</v>
      </c>
      <c r="AL88" s="48">
        <f t="shared" si="19"/>
        <v>5.7898272122037262E-4</v>
      </c>
      <c r="AM88" s="48">
        <f t="shared" si="19"/>
        <v>1.2055241491457215E-4</v>
      </c>
      <c r="AN88" s="48">
        <f t="shared" si="19"/>
        <v>2.2590650442888243E-5</v>
      </c>
      <c r="AO88" s="48">
        <f t="shared" si="18"/>
        <v>0.22791171002643101</v>
      </c>
      <c r="AP88" s="48">
        <f t="shared" si="20"/>
        <v>0.33703514433419152</v>
      </c>
      <c r="AQ88" s="48">
        <f t="shared" si="20"/>
        <v>0.24920327372208287</v>
      </c>
      <c r="AR88" s="48">
        <f t="shared" si="20"/>
        <v>0.12284034801273827</v>
      </c>
      <c r="AS88" s="48">
        <f t="shared" si="20"/>
        <v>4.5413983355368427E-2</v>
      </c>
      <c r="AT88" s="48">
        <f t="shared" si="20"/>
        <v>1.3431612121371136E-2</v>
      </c>
      <c r="AU88" s="48">
        <f t="shared" si="20"/>
        <v>3.3104378660799606E-3</v>
      </c>
      <c r="AV88" s="48">
        <f t="shared" si="20"/>
        <v>6.9935220834559239E-4</v>
      </c>
      <c r="AW88" s="48">
        <f t="shared" si="20"/>
        <v>1.2927499011177235E-4</v>
      </c>
      <c r="AX88" s="48">
        <f t="shared" si="20"/>
        <v>2.1241273623052224E-5</v>
      </c>
      <c r="AY88" s="48">
        <f t="shared" si="20"/>
        <v>3.1411530897456771E-6</v>
      </c>
    </row>
    <row r="89" spans="1:51">
      <c r="A89" s="48">
        <v>88</v>
      </c>
      <c r="B89" s="48">
        <f t="shared" si="27"/>
        <v>222</v>
      </c>
      <c r="C89" s="87">
        <v>43771</v>
      </c>
      <c r="D89" s="48" t="s">
        <v>42</v>
      </c>
      <c r="E89" s="48" t="s">
        <v>21</v>
      </c>
      <c r="F89" s="48">
        <f t="shared" si="22"/>
        <v>0</v>
      </c>
      <c r="G89" s="48">
        <f t="shared" si="21"/>
        <v>0</v>
      </c>
      <c r="H89" s="48">
        <f t="shared" si="23"/>
        <v>1</v>
      </c>
      <c r="I89" s="48">
        <f t="shared" si="24"/>
        <v>1</v>
      </c>
      <c r="J89" s="48">
        <f>COUNTIF('1. Data'!C:C,'sim. matches 2019_2020'!$D89)</f>
        <v>0</v>
      </c>
      <c r="K89" s="48">
        <f>COUNTIF($D$2:D88,$D88)</f>
        <v>5</v>
      </c>
      <c r="L89" s="48">
        <f>SUMIF('1. Data'!C:C,'sim. matches 2019_2020'!D89,'1. Data'!E:E)</f>
        <v>0</v>
      </c>
      <c r="M89" s="48">
        <f>SUMIF($D$2:D88,$D89,$F$2:F88)</f>
        <v>0</v>
      </c>
      <c r="N89" s="48">
        <f t="shared" si="25"/>
        <v>0</v>
      </c>
      <c r="O89" s="48">
        <f>SUMIF('1. Data'!C:C,'sim. matches 2019_2020'!$D89,'1. Data'!F:F)</f>
        <v>0</v>
      </c>
      <c r="P89" s="48">
        <f>SUMIF($D$2:D88,$D89,$G$2:G88)</f>
        <v>0</v>
      </c>
      <c r="Q89" s="48">
        <f t="shared" si="26"/>
        <v>0</v>
      </c>
      <c r="R89" s="48">
        <f>COUNTIF('1. Data'!D:D,'sim. matches 2019_2020'!$E89)</f>
        <v>149</v>
      </c>
      <c r="S89" s="48">
        <f>COUNTIF($E$2:E88,$E88)</f>
        <v>5</v>
      </c>
      <c r="T89" s="48">
        <f>SUMIF('1. Data'!D:D,'sim. matches 2019_2020'!E89,'1. Data'!F:F)</f>
        <v>176</v>
      </c>
      <c r="U89" s="48">
        <f>SUMIF($E$2:E88,$E89,$G$2:G88)</f>
        <v>4</v>
      </c>
      <c r="V89" s="48">
        <f t="shared" si="28"/>
        <v>1.1688311688311688</v>
      </c>
      <c r="W89" s="48">
        <f>SUMIF('1. Data'!D:D,'sim. matches 2019_2020'!$E89,'1. Data'!E:E)</f>
        <v>246</v>
      </c>
      <c r="X89" s="48">
        <f>SUMIF($E$2:E88,E89,$F$2:F88)</f>
        <v>6</v>
      </c>
      <c r="Y89" s="48">
        <f t="shared" si="29"/>
        <v>1.0052412795951564</v>
      </c>
      <c r="Z89" s="92">
        <f>AVERAGE('1. Data'!E:E,'sim. matches 2019_2020'!$F$2:F88)</f>
        <v>1.6278317152103561</v>
      </c>
      <c r="AA89" s="92">
        <f>AVERAGE('1. Data'!F:F,'sim. matches 2019_2020'!$G$2:G88)</f>
        <v>1.2677258017063842</v>
      </c>
      <c r="AB89" s="48">
        <f t="shared" si="30"/>
        <v>0</v>
      </c>
      <c r="AC89" s="48">
        <f t="shared" si="31"/>
        <v>0</v>
      </c>
      <c r="AD89" s="48">
        <f t="shared" si="17"/>
        <v>1</v>
      </c>
      <c r="AE89" s="48">
        <f t="shared" si="19"/>
        <v>0</v>
      </c>
      <c r="AF89" s="48">
        <f t="shared" si="19"/>
        <v>0</v>
      </c>
      <c r="AG89" s="48">
        <f t="shared" si="19"/>
        <v>0</v>
      </c>
      <c r="AH89" s="48">
        <f t="shared" si="19"/>
        <v>0</v>
      </c>
      <c r="AI89" s="48">
        <f t="shared" si="19"/>
        <v>0</v>
      </c>
      <c r="AJ89" s="48">
        <f t="shared" si="19"/>
        <v>0</v>
      </c>
      <c r="AK89" s="48">
        <f t="shared" si="19"/>
        <v>0</v>
      </c>
      <c r="AL89" s="48">
        <f t="shared" si="19"/>
        <v>0</v>
      </c>
      <c r="AM89" s="48">
        <f t="shared" si="19"/>
        <v>0</v>
      </c>
      <c r="AN89" s="48">
        <f t="shared" si="19"/>
        <v>0</v>
      </c>
      <c r="AO89" s="48">
        <f t="shared" si="18"/>
        <v>1</v>
      </c>
      <c r="AP89" s="48">
        <f t="shared" si="20"/>
        <v>0</v>
      </c>
      <c r="AQ89" s="48">
        <f t="shared" si="20"/>
        <v>0</v>
      </c>
      <c r="AR89" s="48">
        <f t="shared" si="20"/>
        <v>0</v>
      </c>
      <c r="AS89" s="48">
        <f t="shared" si="20"/>
        <v>0</v>
      </c>
      <c r="AT89" s="48">
        <f t="shared" si="20"/>
        <v>0</v>
      </c>
      <c r="AU89" s="48">
        <f t="shared" si="20"/>
        <v>0</v>
      </c>
      <c r="AV89" s="48">
        <f t="shared" si="20"/>
        <v>0</v>
      </c>
      <c r="AW89" s="48">
        <f t="shared" si="20"/>
        <v>0</v>
      </c>
      <c r="AX89" s="48">
        <f t="shared" si="20"/>
        <v>0</v>
      </c>
      <c r="AY89" s="48">
        <f t="shared" si="20"/>
        <v>0</v>
      </c>
    </row>
    <row r="90" spans="1:51">
      <c r="A90" s="48">
        <v>89</v>
      </c>
      <c r="B90" s="48">
        <f t="shared" si="27"/>
        <v>221</v>
      </c>
      <c r="C90" s="87">
        <v>43772</v>
      </c>
      <c r="D90" s="48" t="s">
        <v>29</v>
      </c>
      <c r="E90" s="48" t="s">
        <v>11</v>
      </c>
      <c r="F90" s="48">
        <f t="shared" si="22"/>
        <v>1</v>
      </c>
      <c r="G90" s="48">
        <f t="shared" si="21"/>
        <v>1</v>
      </c>
      <c r="H90" s="48">
        <f t="shared" si="23"/>
        <v>1</v>
      </c>
      <c r="I90" s="48">
        <f t="shared" si="24"/>
        <v>1</v>
      </c>
      <c r="J90" s="48">
        <f>COUNTIF('1. Data'!C:C,'sim. matches 2019_2020'!$D90)</f>
        <v>34</v>
      </c>
      <c r="K90" s="48">
        <f>COUNTIF($D$2:D89,$D89)</f>
        <v>6</v>
      </c>
      <c r="L90" s="48">
        <f>SUMIF('1. Data'!C:C,'sim. matches 2019_2020'!D90,'1. Data'!E:E)</f>
        <v>51</v>
      </c>
      <c r="M90" s="48">
        <f>SUMIF($D$2:D89,$D90,$F$2:F89)</f>
        <v>4</v>
      </c>
      <c r="N90" s="48">
        <f t="shared" si="25"/>
        <v>0.84493041749502973</v>
      </c>
      <c r="O90" s="48">
        <f>SUMIF('1. Data'!C:C,'sim. matches 2019_2020'!$D90,'1. Data'!F:F)</f>
        <v>56</v>
      </c>
      <c r="P90" s="48">
        <f>SUMIF($D$2:D89,$D90,$G$2:G89)</f>
        <v>6</v>
      </c>
      <c r="Q90" s="48">
        <f t="shared" si="26"/>
        <v>1.2230215827338129</v>
      </c>
      <c r="R90" s="48">
        <f>COUNTIF('1. Data'!D:D,'sim. matches 2019_2020'!$E90)</f>
        <v>167</v>
      </c>
      <c r="S90" s="48">
        <f>COUNTIF($E$2:E89,$E89)</f>
        <v>6</v>
      </c>
      <c r="T90" s="48">
        <f>SUMIF('1. Data'!D:D,'sim. matches 2019_2020'!E90,'1. Data'!F:F)</f>
        <v>179</v>
      </c>
      <c r="U90" s="48">
        <f>SUMIF($E$2:E89,$E90,$G$2:G89)</f>
        <v>4</v>
      </c>
      <c r="V90" s="48">
        <f t="shared" si="28"/>
        <v>1.0578034682080926</v>
      </c>
      <c r="W90" s="48">
        <f>SUMIF('1. Data'!D:D,'sim. matches 2019_2020'!$E90,'1. Data'!E:E)</f>
        <v>293</v>
      </c>
      <c r="X90" s="48">
        <f>SUMIF($E$2:E89,E90,$F$2:F89)</f>
        <v>7</v>
      </c>
      <c r="Y90" s="48">
        <f t="shared" si="29"/>
        <v>1.0655980041976203</v>
      </c>
      <c r="Z90" s="92">
        <f>AVERAGE('1. Data'!E:E,'sim. matches 2019_2020'!$F$2:F89)</f>
        <v>1.6273529411764707</v>
      </c>
      <c r="AA90" s="92">
        <f>AVERAGE('1. Data'!F:F,'sim. matches 2019_2020'!$G$2:G89)</f>
        <v>1.2673529411764706</v>
      </c>
      <c r="AB90" s="48">
        <f t="shared" si="30"/>
        <v>1.4651972557717279</v>
      </c>
      <c r="AC90" s="48">
        <f t="shared" si="31"/>
        <v>1.6395953757225432</v>
      </c>
      <c r="AD90" s="48">
        <f t="shared" si="17"/>
        <v>0.2310324145051002</v>
      </c>
      <c r="AE90" s="48">
        <f t="shared" si="19"/>
        <v>0.33850805972718917</v>
      </c>
      <c r="AF90" s="48">
        <f t="shared" si="19"/>
        <v>0.2479905400844449</v>
      </c>
      <c r="AG90" s="48">
        <f t="shared" si="19"/>
        <v>0.12111835292969242</v>
      </c>
      <c r="AH90" s="48">
        <f t="shared" si="19"/>
        <v>4.4365569584044237E-2</v>
      </c>
      <c r="AI90" s="48">
        <f t="shared" si="19"/>
        <v>1.3000862161058245E-2</v>
      </c>
      <c r="AJ90" s="48">
        <f t="shared" si="19"/>
        <v>3.174804593508176E-3</v>
      </c>
      <c r="AK90" s="48">
        <f t="shared" si="19"/>
        <v>6.6453071114566426E-4</v>
      </c>
      <c r="AL90" s="48">
        <f t="shared" si="19"/>
        <v>1.2170857179333293E-4</v>
      </c>
      <c r="AM90" s="48">
        <f t="shared" ref="AE90:AN116" si="32">_xlfn.POISSON.DIST(AM$1,$AB90,FALSE)</f>
        <v>1.9814118377276369E-5</v>
      </c>
      <c r="AN90" s="48">
        <f t="shared" si="32"/>
        <v>2.9031591871921573E-6</v>
      </c>
      <c r="AO90" s="48">
        <f t="shared" si="18"/>
        <v>0.19405854720677124</v>
      </c>
      <c r="AP90" s="48">
        <f t="shared" si="20"/>
        <v>0.31817749661965694</v>
      </c>
      <c r="AQ90" s="48">
        <f t="shared" si="20"/>
        <v>0.26084117605828239</v>
      </c>
      <c r="AR90" s="48">
        <f t="shared" si="20"/>
        <v>0.14255799535439653</v>
      </c>
      <c r="AS90" s="48">
        <f t="shared" si="20"/>
        <v>5.8434357488836068E-2</v>
      </c>
      <c r="AT90" s="48">
        <f t="shared" si="20"/>
        <v>1.9161740464402711E-2</v>
      </c>
      <c r="AU90" s="48">
        <f t="shared" si="20"/>
        <v>5.2362501760383736E-3</v>
      </c>
      <c r="AV90" s="48">
        <f t="shared" si="20"/>
        <v>1.2264759392512667E-3</v>
      </c>
      <c r="AW90" s="48">
        <f t="shared" si="20"/>
        <v>2.5136553480391738E-4</v>
      </c>
      <c r="AX90" s="48">
        <f t="shared" ref="AP90:AY116" si="33">_xlfn.POISSON.DIST(AX$1,$AC90,FALSE)</f>
        <v>4.5793085386725306E-5</v>
      </c>
      <c r="AY90" s="48">
        <f t="shared" si="33"/>
        <v>7.5082131040142306E-6</v>
      </c>
    </row>
    <row r="91" spans="1:51">
      <c r="A91" s="48">
        <v>90</v>
      </c>
      <c r="B91" s="48">
        <f t="shared" si="27"/>
        <v>220</v>
      </c>
      <c r="C91" s="87">
        <v>43772</v>
      </c>
      <c r="D91" s="48" t="s">
        <v>28</v>
      </c>
      <c r="E91" s="48" t="s">
        <v>8</v>
      </c>
      <c r="F91" s="48">
        <f t="shared" si="22"/>
        <v>1</v>
      </c>
      <c r="G91" s="48">
        <f t="shared" si="21"/>
        <v>1</v>
      </c>
      <c r="H91" s="48">
        <f t="shared" si="23"/>
        <v>1</v>
      </c>
      <c r="I91" s="48">
        <f t="shared" si="24"/>
        <v>1</v>
      </c>
      <c r="J91" s="48">
        <f>COUNTIF('1. Data'!C:C,'sim. matches 2019_2020'!$D91)</f>
        <v>136</v>
      </c>
      <c r="K91" s="48">
        <f>COUNTIF($D$2:D90,$D90)</f>
        <v>5</v>
      </c>
      <c r="L91" s="48">
        <f>SUMIF('1. Data'!C:C,'sim. matches 2019_2020'!D91,'1. Data'!E:E)</f>
        <v>192</v>
      </c>
      <c r="M91" s="48">
        <f>SUMIF($D$2:D90,$D91,$F$2:F90)</f>
        <v>2</v>
      </c>
      <c r="N91" s="48">
        <f t="shared" si="25"/>
        <v>0.84557102835597864</v>
      </c>
      <c r="O91" s="48">
        <f>SUMIF('1. Data'!C:C,'sim. matches 2019_2020'!$D91,'1. Data'!F:F)</f>
        <v>193</v>
      </c>
      <c r="P91" s="48">
        <f>SUMIF($D$2:D90,$D91,$G$2:G90)</f>
        <v>5</v>
      </c>
      <c r="Q91" s="48">
        <f t="shared" si="26"/>
        <v>1.1080910302611444</v>
      </c>
      <c r="R91" s="48">
        <f>COUNTIF('1. Data'!D:D,'sim. matches 2019_2020'!$E91)</f>
        <v>181</v>
      </c>
      <c r="S91" s="48">
        <f>COUNTIF($E$2:E90,$E90)</f>
        <v>6</v>
      </c>
      <c r="T91" s="48">
        <f>SUMIF('1. Data'!D:D,'sim. matches 2019_2020'!E91,'1. Data'!F:F)</f>
        <v>234</v>
      </c>
      <c r="U91" s="48">
        <f>SUMIF($E$2:E90,$E91,$G$2:G90)</f>
        <v>5</v>
      </c>
      <c r="V91" s="48">
        <f t="shared" si="28"/>
        <v>1.2780748663101604</v>
      </c>
      <c r="W91" s="48">
        <f>SUMIF('1. Data'!D:D,'sim. matches 2019_2020'!$E91,'1. Data'!E:E)</f>
        <v>266</v>
      </c>
      <c r="X91" s="48">
        <f>SUMIF($E$2:E90,E91,$F$2:F90)</f>
        <v>4</v>
      </c>
      <c r="Y91" s="48">
        <f t="shared" si="29"/>
        <v>0.88733913251866436</v>
      </c>
      <c r="Z91" s="92">
        <f>AVERAGE('1. Data'!E:E,'sim. matches 2019_2020'!$F$2:F90)</f>
        <v>1.627168479858865</v>
      </c>
      <c r="AA91" s="92">
        <f>AVERAGE('1. Data'!F:F,'sim. matches 2019_2020'!$G$2:G90)</f>
        <v>1.2672743310790944</v>
      </c>
      <c r="AB91" s="48">
        <f t="shared" si="30"/>
        <v>1.22087795538029</v>
      </c>
      <c r="AC91" s="48">
        <f t="shared" si="31"/>
        <v>1.7947434292866085</v>
      </c>
      <c r="AD91" s="48">
        <f t="shared" si="17"/>
        <v>0.29497108175978831</v>
      </c>
      <c r="AE91" s="48">
        <f t="shared" si="32"/>
        <v>0.36012369119520271</v>
      </c>
      <c r="AF91" s="48">
        <f t="shared" si="32"/>
        <v>0.21983353789520108</v>
      </c>
      <c r="AG91" s="48">
        <f t="shared" si="32"/>
        <v>8.9463306756502867E-2</v>
      </c>
      <c r="AH91" s="48">
        <f t="shared" si="32"/>
        <v>2.7305944758609715E-2</v>
      </c>
      <c r="AI91" s="48">
        <f t="shared" si="32"/>
        <v>6.6674452013237113E-3</v>
      </c>
      <c r="AJ91" s="48">
        <f t="shared" si="32"/>
        <v>1.3566894775003684E-3</v>
      </c>
      <c r="AK91" s="48">
        <f t="shared" si="32"/>
        <v>2.3662175362522951E-4</v>
      </c>
      <c r="AL91" s="48">
        <f t="shared" si="32"/>
        <v>3.6110785345558636E-5</v>
      </c>
      <c r="AM91" s="48">
        <f t="shared" si="32"/>
        <v>4.8985401977624523E-6</v>
      </c>
      <c r="AN91" s="48">
        <f t="shared" si="32"/>
        <v>5.980519740992405E-7</v>
      </c>
      <c r="AO91" s="48">
        <f t="shared" si="18"/>
        <v>0.16617008125422633</v>
      </c>
      <c r="AP91" s="48">
        <f t="shared" si="33"/>
        <v>0.29823266147504457</v>
      </c>
      <c r="AQ91" s="48">
        <f t="shared" si="33"/>
        <v>0.26762555479049688</v>
      </c>
      <c r="AR91" s="48">
        <f t="shared" si="33"/>
        <v>0.16010640198980922</v>
      </c>
      <c r="AS91" s="48">
        <f t="shared" si="33"/>
        <v>7.1837478239482555E-2</v>
      </c>
      <c r="AT91" s="48">
        <f t="shared" si="33"/>
        <v>2.5785968409366245E-2</v>
      </c>
      <c r="AU91" s="48">
        <f t="shared" si="33"/>
        <v>7.7131995617503463E-3</v>
      </c>
      <c r="AV91" s="48">
        <f t="shared" si="33"/>
        <v>1.9776020331754005E-3</v>
      </c>
      <c r="AW91" s="48">
        <f t="shared" si="33"/>
        <v>4.4366103184817284E-4</v>
      </c>
      <c r="AX91" s="48">
        <f t="shared" si="33"/>
        <v>8.8473080193335877E-5</v>
      </c>
      <c r="AY91" s="48">
        <f t="shared" si="33"/>
        <v>1.587864793457373E-5</v>
      </c>
    </row>
    <row r="92" spans="1:51">
      <c r="A92" s="48">
        <v>91</v>
      </c>
      <c r="B92" s="48">
        <f t="shared" si="27"/>
        <v>219</v>
      </c>
      <c r="C92" s="87">
        <v>43777</v>
      </c>
      <c r="D92" s="48" t="s">
        <v>11</v>
      </c>
      <c r="E92" s="48" t="s">
        <v>17</v>
      </c>
      <c r="F92" s="48">
        <f t="shared" si="22"/>
        <v>1</v>
      </c>
      <c r="G92" s="48">
        <f t="shared" si="21"/>
        <v>1</v>
      </c>
      <c r="H92" s="48">
        <f t="shared" si="23"/>
        <v>1</v>
      </c>
      <c r="I92" s="48">
        <f t="shared" si="24"/>
        <v>1</v>
      </c>
      <c r="J92" s="48">
        <f>COUNTIF('1. Data'!C:C,'sim. matches 2019_2020'!$D92)</f>
        <v>167</v>
      </c>
      <c r="K92" s="48">
        <f>COUNTIF($D$2:D91,$D91)</f>
        <v>5</v>
      </c>
      <c r="L92" s="48">
        <f>SUMIF('1. Data'!C:C,'sim. matches 2019_2020'!D92,'1. Data'!E:E)</f>
        <v>200</v>
      </c>
      <c r="M92" s="48">
        <f>SUMIF($D$2:D91,$D92,$F$2:F91)</f>
        <v>3</v>
      </c>
      <c r="N92" s="48">
        <f t="shared" si="25"/>
        <v>0.72541123085649473</v>
      </c>
      <c r="O92" s="48">
        <f>SUMIF('1. Data'!C:C,'sim. matches 2019_2020'!$D92,'1. Data'!F:F)</f>
        <v>226</v>
      </c>
      <c r="P92" s="48">
        <f>SUMIF($D$2:D91,$D92,$G$2:G91)</f>
        <v>4</v>
      </c>
      <c r="Q92" s="48">
        <f t="shared" si="26"/>
        <v>1.0552507646744671</v>
      </c>
      <c r="R92" s="48">
        <f>COUNTIF('1. Data'!D:D,'sim. matches 2019_2020'!$E92)</f>
        <v>186</v>
      </c>
      <c r="S92" s="48">
        <f>COUNTIF($E$2:E91,$E91)</f>
        <v>5</v>
      </c>
      <c r="T92" s="48">
        <f>SUMIF('1. Data'!D:D,'sim. matches 2019_2020'!E92,'1. Data'!F:F)</f>
        <v>276</v>
      </c>
      <c r="U92" s="48">
        <f>SUMIF($E$2:E91,$E92,$G$2:G91)</f>
        <v>6</v>
      </c>
      <c r="V92" s="48">
        <f t="shared" si="28"/>
        <v>1.4764397905759161</v>
      </c>
      <c r="W92" s="48">
        <f>SUMIF('1. Data'!D:D,'sim. matches 2019_2020'!$E92,'1. Data'!E:E)</f>
        <v>331</v>
      </c>
      <c r="X92" s="48">
        <f>SUMIF($E$2:E91,E92,$F$2:F91)</f>
        <v>9</v>
      </c>
      <c r="Y92" s="48">
        <f t="shared" si="29"/>
        <v>1.0941131400842805</v>
      </c>
      <c r="Z92" s="92">
        <f>AVERAGE('1. Data'!E:E,'sim. matches 2019_2020'!$F$2:F91)</f>
        <v>1.626984126984127</v>
      </c>
      <c r="AA92" s="92">
        <f>AVERAGE('1. Data'!F:F,'sim. matches 2019_2020'!$G$2:G91)</f>
        <v>1.2671957671957672</v>
      </c>
      <c r="AB92" s="48">
        <f t="shared" si="30"/>
        <v>1.2913079502157498</v>
      </c>
      <c r="AC92" s="48">
        <f t="shared" si="31"/>
        <v>1.9743090222817481</v>
      </c>
      <c r="AD92" s="48">
        <f t="shared" si="17"/>
        <v>0.27491097796451031</v>
      </c>
      <c r="AE92" s="48">
        <f t="shared" si="32"/>
        <v>0.35499473144715893</v>
      </c>
      <c r="AF92" s="48">
        <f t="shared" si="32"/>
        <v>0.22920375950121077</v>
      </c>
      <c r="AG92" s="48">
        <f t="shared" si="32"/>
        <v>9.8657545621084045E-2</v>
      </c>
      <c r="AH92" s="48">
        <f t="shared" si="32"/>
        <v>3.1849318252319722E-2</v>
      </c>
      <c r="AI92" s="48">
        <f t="shared" si="32"/>
        <v>8.2254555736344069E-3</v>
      </c>
      <c r="AJ92" s="48">
        <f t="shared" si="32"/>
        <v>1.7702660293967591E-3</v>
      </c>
      <c r="AK92" s="48">
        <f t="shared" si="32"/>
        <v>3.2656551396527259E-4</v>
      </c>
      <c r="AL92" s="48">
        <f t="shared" si="32"/>
        <v>5.271208055620606E-5</v>
      </c>
      <c r="AM92" s="48">
        <f t="shared" si="32"/>
        <v>7.5630587438491137E-6</v>
      </c>
      <c r="AN92" s="48">
        <f t="shared" si="32"/>
        <v>9.7662378838811197E-7</v>
      </c>
      <c r="AO92" s="48">
        <f t="shared" si="18"/>
        <v>0.13885722635131023</v>
      </c>
      <c r="AP92" s="48">
        <f t="shared" si="33"/>
        <v>0.27414707479441069</v>
      </c>
      <c r="AQ92" s="48">
        <f t="shared" si="33"/>
        <v>0.27062552159937714</v>
      </c>
      <c r="AR92" s="48">
        <f t="shared" si="33"/>
        <v>0.17809946965111811</v>
      </c>
      <c r="AS92" s="48">
        <f t="shared" si="33"/>
        <v>8.7905847448949276E-2</v>
      </c>
      <c r="AT92" s="48">
        <f t="shared" si="33"/>
        <v>3.4710661545956707E-2</v>
      </c>
      <c r="AU92" s="48">
        <f t="shared" si="33"/>
        <v>1.1421595376591744E-2</v>
      </c>
      <c r="AV92" s="48">
        <f t="shared" si="33"/>
        <v>3.2213941144080853E-3</v>
      </c>
      <c r="AW92" s="48">
        <f t="shared" si="33"/>
        <v>7.9500343305014963E-4</v>
      </c>
      <c r="AX92" s="48">
        <f t="shared" si="33"/>
        <v>1.7439805006843007E-4</v>
      </c>
      <c r="AY92" s="48">
        <f t="shared" si="33"/>
        <v>3.4431564371844617E-5</v>
      </c>
    </row>
    <row r="93" spans="1:51">
      <c r="A93" s="48">
        <v>92</v>
      </c>
      <c r="B93" s="48">
        <f t="shared" si="27"/>
        <v>218</v>
      </c>
      <c r="C93" s="87">
        <v>43778</v>
      </c>
      <c r="D93" s="48" t="s">
        <v>21</v>
      </c>
      <c r="E93" s="48" t="s">
        <v>35</v>
      </c>
      <c r="F93" s="48">
        <f t="shared" si="22"/>
        <v>1</v>
      </c>
      <c r="G93" s="48">
        <f t="shared" si="21"/>
        <v>2</v>
      </c>
      <c r="H93" s="48">
        <f t="shared" si="23"/>
        <v>0</v>
      </c>
      <c r="I93" s="48">
        <f t="shared" si="24"/>
        <v>3</v>
      </c>
      <c r="J93" s="48">
        <f>COUNTIF('1. Data'!C:C,'sim. matches 2019_2020'!$D93)</f>
        <v>150</v>
      </c>
      <c r="K93" s="48">
        <f>COUNTIF($D$2:D92,$D92)</f>
        <v>5</v>
      </c>
      <c r="L93" s="48">
        <f>SUMIF('1. Data'!C:C,'sim. matches 2019_2020'!D93,'1. Data'!E:E)</f>
        <v>192</v>
      </c>
      <c r="M93" s="48">
        <f>SUMIF($D$2:D92,$D93,$F$2:F92)</f>
        <v>4</v>
      </c>
      <c r="N93" s="48">
        <f t="shared" si="25"/>
        <v>0.77730281558829006</v>
      </c>
      <c r="O93" s="48">
        <f>SUMIF('1. Data'!C:C,'sim. matches 2019_2020'!$D93,'1. Data'!F:F)</f>
        <v>200</v>
      </c>
      <c r="P93" s="48">
        <f>SUMIF($D$2:D92,$D93,$G$2:G92)</f>
        <v>3</v>
      </c>
      <c r="Q93" s="48">
        <f t="shared" si="26"/>
        <v>1.0335881860075407</v>
      </c>
      <c r="R93" s="48">
        <f>COUNTIF('1. Data'!D:D,'sim. matches 2019_2020'!$E93)</f>
        <v>48</v>
      </c>
      <c r="S93" s="48">
        <f>COUNTIF($E$2:E92,$E92)</f>
        <v>6</v>
      </c>
      <c r="T93" s="48">
        <f>SUMIF('1. Data'!D:D,'sim. matches 2019_2020'!E93,'1. Data'!F:F)</f>
        <v>79</v>
      </c>
      <c r="U93" s="48">
        <f>SUMIF($E$2:E92,$E93,$G$2:G92)</f>
        <v>6</v>
      </c>
      <c r="V93" s="48">
        <f t="shared" si="28"/>
        <v>1.5740740740740742</v>
      </c>
      <c r="W93" s="48">
        <f>SUMIF('1. Data'!D:D,'sim. matches 2019_2020'!$E93,'1. Data'!E:E)</f>
        <v>68</v>
      </c>
      <c r="X93" s="48">
        <f>SUMIF($E$2:E92,E93,$F$2:F92)</f>
        <v>4</v>
      </c>
      <c r="Y93" s="48">
        <f t="shared" si="29"/>
        <v>0.81960500963391136</v>
      </c>
      <c r="Z93" s="92">
        <f>AVERAGE('1. Data'!E:E,'sim. matches 2019_2020'!$F$2:F92)</f>
        <v>1.6267998824566559</v>
      </c>
      <c r="AA93" s="92">
        <f>AVERAGE('1. Data'!F:F,'sim. matches 2019_2020'!$G$2:G92)</f>
        <v>1.2671172494857479</v>
      </c>
      <c r="AB93" s="48">
        <f t="shared" si="30"/>
        <v>1.03640375411772</v>
      </c>
      <c r="AC93" s="48">
        <f t="shared" si="31"/>
        <v>2.0615292712066906</v>
      </c>
      <c r="AD93" s="48">
        <f t="shared" si="17"/>
        <v>0.3547280802576383</v>
      </c>
      <c r="AE93" s="48">
        <f t="shared" si="32"/>
        <v>0.36764151406998824</v>
      </c>
      <c r="AF93" s="48">
        <f t="shared" si="32"/>
        <v>0.19051252267582916</v>
      </c>
      <c r="AG93" s="48">
        <f t="shared" si="32"/>
        <v>6.5815964569222202E-2</v>
      </c>
      <c r="AH93" s="48">
        <f t="shared" si="32"/>
        <v>1.7052978190105185E-2</v>
      </c>
      <c r="AI93" s="48">
        <f t="shared" si="32"/>
        <v>3.5347541230225242E-3</v>
      </c>
      <c r="AJ93" s="48">
        <f t="shared" si="32"/>
        <v>6.1057207383060535E-4</v>
      </c>
      <c r="AK93" s="48">
        <f t="shared" si="32"/>
        <v>9.0399884211068865E-5</v>
      </c>
      <c r="AL93" s="48">
        <f t="shared" si="32"/>
        <v>1.1711347421019828E-5</v>
      </c>
      <c r="AM93" s="48">
        <f t="shared" si="32"/>
        <v>1.3486316036579825E-6</v>
      </c>
      <c r="AN93" s="48">
        <f t="shared" si="32"/>
        <v>1.3977268569529325E-7</v>
      </c>
      <c r="AO93" s="48">
        <f t="shared" si="18"/>
        <v>0.12725920716895373</v>
      </c>
      <c r="AP93" s="48">
        <f t="shared" si="33"/>
        <v>0.26234858060935445</v>
      </c>
      <c r="AQ93" s="48">
        <f t="shared" si="33"/>
        <v>0.27041963909285616</v>
      </c>
      <c r="AR93" s="48">
        <f t="shared" si="33"/>
        <v>0.18582600049969067</v>
      </c>
      <c r="AS93" s="48">
        <f t="shared" si="33"/>
        <v>9.5771434845345366E-2</v>
      </c>
      <c r="AT93" s="48">
        <f t="shared" si="33"/>
        <v>3.948712325582876E-2</v>
      </c>
      <c r="AU93" s="48">
        <f t="shared" si="33"/>
        <v>1.35673100712729E-2</v>
      </c>
      <c r="AV93" s="48">
        <f t="shared" si="33"/>
        <v>3.9956295490666312E-3</v>
      </c>
      <c r="AW93" s="48">
        <f t="shared" si="33"/>
        <v>1.0296384090374058E-3</v>
      </c>
      <c r="AX93" s="48">
        <f t="shared" si="33"/>
        <v>2.3584774655436663E-4</v>
      </c>
      <c r="AY93" s="48">
        <f t="shared" si="33"/>
        <v>4.8620703306996319E-5</v>
      </c>
    </row>
    <row r="94" spans="1:51">
      <c r="A94" s="48">
        <v>93</v>
      </c>
      <c r="B94" s="48">
        <f t="shared" si="27"/>
        <v>217</v>
      </c>
      <c r="C94" s="87">
        <v>43778</v>
      </c>
      <c r="D94" s="48" t="s">
        <v>25</v>
      </c>
      <c r="E94" s="48" t="s">
        <v>42</v>
      </c>
      <c r="F94" s="48">
        <f t="shared" si="22"/>
        <v>0</v>
      </c>
      <c r="G94" s="48">
        <f t="shared" si="21"/>
        <v>0</v>
      </c>
      <c r="H94" s="48">
        <f t="shared" si="23"/>
        <v>1</v>
      </c>
      <c r="I94" s="48">
        <f t="shared" si="24"/>
        <v>1</v>
      </c>
      <c r="J94" s="48">
        <f>COUNTIF('1. Data'!C:C,'sim. matches 2019_2020'!$D94)</f>
        <v>170</v>
      </c>
      <c r="K94" s="48">
        <f>COUNTIF($D$2:D93,$D93)</f>
        <v>5</v>
      </c>
      <c r="L94" s="48">
        <f>SUMIF('1. Data'!C:C,'sim. matches 2019_2020'!D94,'1. Data'!E:E)</f>
        <v>254</v>
      </c>
      <c r="M94" s="48">
        <f>SUMIF($D$2:D93,$D94,$F$2:F93)</f>
        <v>4</v>
      </c>
      <c r="N94" s="48">
        <f t="shared" si="25"/>
        <v>0.90635155705771553</v>
      </c>
      <c r="O94" s="48">
        <f>SUMIF('1. Data'!C:C,'sim. matches 2019_2020'!$D94,'1. Data'!F:F)</f>
        <v>198</v>
      </c>
      <c r="P94" s="48">
        <f>SUMIF($D$2:D93,$D94,$G$2:G93)</f>
        <v>4</v>
      </c>
      <c r="Q94" s="48">
        <f t="shared" si="26"/>
        <v>0.9107993906881251</v>
      </c>
      <c r="R94" s="48">
        <f>COUNTIF('1. Data'!D:D,'sim. matches 2019_2020'!$E94)</f>
        <v>0</v>
      </c>
      <c r="S94" s="48">
        <f>COUNTIF($E$2:E93,$E93)</f>
        <v>6</v>
      </c>
      <c r="T94" s="48">
        <f>SUMIF('1. Data'!D:D,'sim. matches 2019_2020'!E94,'1. Data'!F:F)</f>
        <v>0</v>
      </c>
      <c r="U94" s="48">
        <f>SUMIF($E$2:E93,$E94,$G$2:G93)</f>
        <v>0</v>
      </c>
      <c r="V94" s="48">
        <f t="shared" si="28"/>
        <v>0</v>
      </c>
      <c r="W94" s="48">
        <f>SUMIF('1. Data'!D:D,'sim. matches 2019_2020'!$E94,'1. Data'!E:E)</f>
        <v>0</v>
      </c>
      <c r="X94" s="48">
        <f>SUMIF($E$2:E93,E94,$F$2:F93)</f>
        <v>0</v>
      </c>
      <c r="Y94" s="48">
        <f t="shared" si="29"/>
        <v>0</v>
      </c>
      <c r="Z94" s="92">
        <f>AVERAGE('1. Data'!E:E,'sim. matches 2019_2020'!$F$2:F93)</f>
        <v>1.6266157461809636</v>
      </c>
      <c r="AA94" s="92">
        <f>AVERAGE('1. Data'!F:F,'sim. matches 2019_2020'!$G$2:G93)</f>
        <v>1.2673325499412456</v>
      </c>
      <c r="AB94" s="48">
        <f t="shared" si="30"/>
        <v>0</v>
      </c>
      <c r="AC94" s="48">
        <f t="shared" si="31"/>
        <v>0</v>
      </c>
      <c r="AD94" s="48">
        <f t="shared" si="17"/>
        <v>1</v>
      </c>
      <c r="AE94" s="48">
        <f t="shared" si="32"/>
        <v>0</v>
      </c>
      <c r="AF94" s="48">
        <f t="shared" si="32"/>
        <v>0</v>
      </c>
      <c r="AG94" s="48">
        <f t="shared" si="32"/>
        <v>0</v>
      </c>
      <c r="AH94" s="48">
        <f t="shared" si="32"/>
        <v>0</v>
      </c>
      <c r="AI94" s="48">
        <f t="shared" si="32"/>
        <v>0</v>
      </c>
      <c r="AJ94" s="48">
        <f t="shared" si="32"/>
        <v>0</v>
      </c>
      <c r="AK94" s="48">
        <f t="shared" si="32"/>
        <v>0</v>
      </c>
      <c r="AL94" s="48">
        <f t="shared" si="32"/>
        <v>0</v>
      </c>
      <c r="AM94" s="48">
        <f t="shared" si="32"/>
        <v>0</v>
      </c>
      <c r="AN94" s="48">
        <f t="shared" si="32"/>
        <v>0</v>
      </c>
      <c r="AO94" s="48">
        <f t="shared" si="18"/>
        <v>1</v>
      </c>
      <c r="AP94" s="48">
        <f t="shared" si="33"/>
        <v>0</v>
      </c>
      <c r="AQ94" s="48">
        <f t="shared" si="33"/>
        <v>0</v>
      </c>
      <c r="AR94" s="48">
        <f t="shared" si="33"/>
        <v>0</v>
      </c>
      <c r="AS94" s="48">
        <f t="shared" si="33"/>
        <v>0</v>
      </c>
      <c r="AT94" s="48">
        <f t="shared" si="33"/>
        <v>0</v>
      </c>
      <c r="AU94" s="48">
        <f t="shared" si="33"/>
        <v>0</v>
      </c>
      <c r="AV94" s="48">
        <f t="shared" si="33"/>
        <v>0</v>
      </c>
      <c r="AW94" s="48">
        <f t="shared" si="33"/>
        <v>0</v>
      </c>
      <c r="AX94" s="48">
        <f t="shared" si="33"/>
        <v>0</v>
      </c>
      <c r="AY94" s="48">
        <f t="shared" si="33"/>
        <v>0</v>
      </c>
    </row>
    <row r="95" spans="1:51">
      <c r="A95" s="48">
        <v>94</v>
      </c>
      <c r="B95" s="48">
        <f t="shared" si="27"/>
        <v>216</v>
      </c>
      <c r="C95" s="87">
        <v>43778</v>
      </c>
      <c r="D95" s="48" t="s">
        <v>8</v>
      </c>
      <c r="E95" s="48" t="s">
        <v>29</v>
      </c>
      <c r="F95" s="48">
        <f t="shared" si="22"/>
        <v>1</v>
      </c>
      <c r="G95" s="48">
        <f t="shared" si="21"/>
        <v>1</v>
      </c>
      <c r="H95" s="48">
        <f t="shared" si="23"/>
        <v>1</v>
      </c>
      <c r="I95" s="48">
        <f t="shared" si="24"/>
        <v>1</v>
      </c>
      <c r="J95" s="48">
        <f>COUNTIF('1. Data'!C:C,'sim. matches 2019_2020'!$D95)</f>
        <v>187</v>
      </c>
      <c r="K95" s="48">
        <f>COUNTIF($D$2:D94,$D94)</f>
        <v>5</v>
      </c>
      <c r="L95" s="48">
        <f>SUMIF('1. Data'!C:C,'sim. matches 2019_2020'!D95,'1. Data'!E:E)</f>
        <v>324</v>
      </c>
      <c r="M95" s="48">
        <f>SUMIF($D$2:D94,$D95,$F$2:F94)</f>
        <v>4</v>
      </c>
      <c r="N95" s="48">
        <f t="shared" si="25"/>
        <v>1.0505463247245801</v>
      </c>
      <c r="O95" s="48">
        <f>SUMIF('1. Data'!C:C,'sim. matches 2019_2020'!$D95,'1. Data'!F:F)</f>
        <v>196</v>
      </c>
      <c r="P95" s="48">
        <f>SUMIF($D$2:D94,$D95,$G$2:G94)</f>
        <v>6</v>
      </c>
      <c r="Q95" s="48">
        <f t="shared" si="26"/>
        <v>0.83039957116365326</v>
      </c>
      <c r="R95" s="48">
        <f>COUNTIF('1. Data'!D:D,'sim. matches 2019_2020'!$E95)</f>
        <v>34</v>
      </c>
      <c r="S95" s="48">
        <f>COUNTIF($E$2:E94,$E94)</f>
        <v>5</v>
      </c>
      <c r="T95" s="48">
        <f>SUMIF('1. Data'!D:D,'sim. matches 2019_2020'!E95,'1. Data'!F:F)</f>
        <v>37</v>
      </c>
      <c r="U95" s="48">
        <f>SUMIF($E$2:E94,$E95,$G$2:G94)</f>
        <v>5</v>
      </c>
      <c r="V95" s="48">
        <f t="shared" si="28"/>
        <v>1.0769230769230769</v>
      </c>
      <c r="W95" s="48">
        <f>SUMIF('1. Data'!D:D,'sim. matches 2019_2020'!$E95,'1. Data'!E:E)</f>
        <v>66</v>
      </c>
      <c r="X95" s="48">
        <f>SUMIF($E$2:E94,E95,$F$2:F94)</f>
        <v>5</v>
      </c>
      <c r="Y95" s="48">
        <f t="shared" si="29"/>
        <v>1.1195315430460817</v>
      </c>
      <c r="Z95" s="92">
        <f>AVERAGE('1. Data'!E:E,'sim. matches 2019_2020'!$F$2:F94)</f>
        <v>1.6261380323054331</v>
      </c>
      <c r="AA95" s="92">
        <f>AVERAGE('1. Data'!F:F,'sim. matches 2019_2020'!$G$2:G94)</f>
        <v>1.2669603524229074</v>
      </c>
      <c r="AB95" s="48">
        <f t="shared" si="30"/>
        <v>1.9125330527037228</v>
      </c>
      <c r="AC95" s="48">
        <f t="shared" si="31"/>
        <v>1.1330128205128203</v>
      </c>
      <c r="AD95" s="48">
        <f t="shared" si="17"/>
        <v>0.14770576583919659</v>
      </c>
      <c r="AE95" s="48">
        <f t="shared" si="32"/>
        <v>0.28249215924237991</v>
      </c>
      <c r="AF95" s="48">
        <f t="shared" si="32"/>
        <v>0.27013779584034758</v>
      </c>
      <c r="AG95" s="48">
        <f t="shared" si="32"/>
        <v>0.1722158211097316</v>
      </c>
      <c r="AH95" s="48">
        <f t="shared" si="32"/>
        <v>8.234211251771828E-2</v>
      </c>
      <c r="AI95" s="48">
        <f t="shared" si="32"/>
        <v>3.1496402363917056E-2</v>
      </c>
      <c r="AJ95" s="48">
        <f t="shared" si="32"/>
        <v>1.0039651760374496E-2</v>
      </c>
      <c r="AK95" s="48">
        <f t="shared" si="32"/>
        <v>2.7430236899073333E-3</v>
      </c>
      <c r="AL95" s="48">
        <f t="shared" si="32"/>
        <v>6.5576543391213744E-4</v>
      </c>
      <c r="AM95" s="48">
        <f t="shared" si="32"/>
        <v>1.3935256301972912E-4</v>
      </c>
      <c r="AN95" s="48">
        <f t="shared" si="32"/>
        <v>2.6651638275421089E-5</v>
      </c>
      <c r="AO95" s="48">
        <f t="shared" si="18"/>
        <v>0.32206147983028088</v>
      </c>
      <c r="AP95" s="48">
        <f t="shared" si="33"/>
        <v>0.36489978564103931</v>
      </c>
      <c r="AQ95" s="48">
        <f t="shared" si="33"/>
        <v>0.20671806766683881</v>
      </c>
      <c r="AR95" s="48">
        <f t="shared" si="33"/>
        <v>7.8071406966055024E-2</v>
      </c>
      <c r="AS95" s="48">
        <f t="shared" si="33"/>
        <v>2.2113976252003561E-2</v>
      </c>
      <c r="AT95" s="48">
        <f t="shared" si="33"/>
        <v>5.0110837212072072E-3</v>
      </c>
      <c r="AU95" s="48">
        <f t="shared" si="33"/>
        <v>9.462703501318104E-4</v>
      </c>
      <c r="AV95" s="48">
        <f t="shared" si="33"/>
        <v>1.5316234833864244E-4</v>
      </c>
      <c r="AW95" s="48">
        <f t="shared" si="33"/>
        <v>2.1691863035941546E-5</v>
      </c>
      <c r="AX95" s="48">
        <f t="shared" si="33"/>
        <v>2.7307954356144405E-6</v>
      </c>
      <c r="AY95" s="48">
        <f t="shared" si="33"/>
        <v>3.0940262387490318E-7</v>
      </c>
    </row>
    <row r="96" spans="1:51">
      <c r="A96" s="48">
        <v>95</v>
      </c>
      <c r="B96" s="48">
        <f t="shared" si="27"/>
        <v>215</v>
      </c>
      <c r="C96" s="87">
        <v>43778</v>
      </c>
      <c r="D96" s="48" t="s">
        <v>32</v>
      </c>
      <c r="E96" s="48" t="s">
        <v>28</v>
      </c>
      <c r="F96" s="48">
        <f t="shared" si="22"/>
        <v>1</v>
      </c>
      <c r="G96" s="48">
        <f t="shared" si="21"/>
        <v>1</v>
      </c>
      <c r="H96" s="48">
        <f t="shared" si="23"/>
        <v>1</v>
      </c>
      <c r="I96" s="48">
        <f t="shared" si="24"/>
        <v>1</v>
      </c>
      <c r="J96" s="48">
        <f>COUNTIF('1. Data'!C:C,'sim. matches 2019_2020'!$D96)</f>
        <v>16</v>
      </c>
      <c r="K96" s="48">
        <f>COUNTIF($D$2:D95,$D95)</f>
        <v>6</v>
      </c>
      <c r="L96" s="48">
        <f>SUMIF('1. Data'!C:C,'sim. matches 2019_2020'!D96,'1. Data'!E:E)</f>
        <v>21</v>
      </c>
      <c r="M96" s="48">
        <f>SUMIF($D$2:D95,$D96,$F$2:F95)</f>
        <v>4</v>
      </c>
      <c r="N96" s="48">
        <f t="shared" si="25"/>
        <v>0.69889031156636805</v>
      </c>
      <c r="O96" s="48">
        <f>SUMIF('1. Data'!C:C,'sim. matches 2019_2020'!$D96,'1. Data'!F:F)</f>
        <v>28</v>
      </c>
      <c r="P96" s="48">
        <f>SUMIF($D$2:D95,$D96,$G$2:G95)</f>
        <v>8</v>
      </c>
      <c r="Q96" s="48">
        <f t="shared" si="26"/>
        <v>1.2916464763509956</v>
      </c>
      <c r="R96" s="48">
        <f>COUNTIF('1. Data'!D:D,'sim. matches 2019_2020'!$E96)</f>
        <v>136</v>
      </c>
      <c r="S96" s="48">
        <f>COUNTIF($E$2:E95,$E95)</f>
        <v>6</v>
      </c>
      <c r="T96" s="48">
        <f>SUMIF('1. Data'!D:D,'sim. matches 2019_2020'!E96,'1. Data'!F:F)</f>
        <v>138</v>
      </c>
      <c r="U96" s="48">
        <f>SUMIF($E$2:E95,$E96,$G$2:G95)</f>
        <v>4</v>
      </c>
      <c r="V96" s="48">
        <f t="shared" si="28"/>
        <v>1</v>
      </c>
      <c r="W96" s="48">
        <f>SUMIF('1. Data'!D:D,'sim. matches 2019_2020'!$E96,'1. Data'!E:E)</f>
        <v>217</v>
      </c>
      <c r="X96" s="48">
        <f>SUMIF($E$2:E95,E96,$F$2:F95)</f>
        <v>6</v>
      </c>
      <c r="Y96" s="48">
        <f t="shared" si="29"/>
        <v>0.96584672353369039</v>
      </c>
      <c r="Z96" s="92">
        <f>AVERAGE('1. Data'!E:E,'sim. matches 2019_2020'!$F$2:F95)</f>
        <v>1.6259541984732824</v>
      </c>
      <c r="AA96" s="92">
        <f>AVERAGE('1. Data'!F:F,'sim. matches 2019_2020'!$G$2:G95)</f>
        <v>1.2668819729888432</v>
      </c>
      <c r="AB96" s="48">
        <f t="shared" si="30"/>
        <v>1.0975530949246484</v>
      </c>
      <c r="AC96" s="48">
        <f t="shared" si="31"/>
        <v>1.6363636363636365</v>
      </c>
      <c r="AD96" s="48">
        <f t="shared" si="17"/>
        <v>0.33368658496241899</v>
      </c>
      <c r="AE96" s="48">
        <f t="shared" si="32"/>
        <v>0.36623874406033957</v>
      </c>
      <c r="AF96" s="48">
        <f t="shared" si="32"/>
        <v>0.20098323351237093</v>
      </c>
      <c r="AG96" s="48">
        <f t="shared" si="32"/>
        <v>7.3529923323155333E-2</v>
      </c>
      <c r="AH96" s="48">
        <f t="shared" si="32"/>
        <v>2.0175748728225303E-2</v>
      </c>
      <c r="AI96" s="48">
        <f t="shared" si="32"/>
        <v>4.4287910918171455E-3</v>
      </c>
      <c r="AJ96" s="48">
        <f t="shared" si="32"/>
        <v>8.1013889493310306E-4</v>
      </c>
      <c r="AK96" s="48">
        <f t="shared" si="32"/>
        <v>1.2702435020752332E-4</v>
      </c>
      <c r="AL96" s="48">
        <f t="shared" si="32"/>
        <v>1.7426996087632386E-5</v>
      </c>
      <c r="AM96" s="48">
        <f t="shared" si="32"/>
        <v>2.1252281656911873E-6</v>
      </c>
      <c r="AN96" s="48">
        <f t="shared" si="32"/>
        <v>2.3325507506753938E-7</v>
      </c>
      <c r="AO96" s="48">
        <f t="shared" si="18"/>
        <v>0.19468670833151014</v>
      </c>
      <c r="AP96" s="48">
        <f t="shared" si="33"/>
        <v>0.31857824999701667</v>
      </c>
      <c r="AQ96" s="48">
        <f t="shared" si="33"/>
        <v>0.26065493181574095</v>
      </c>
      <c r="AR96" s="48">
        <f t="shared" si="33"/>
        <v>0.14217541735404049</v>
      </c>
      <c r="AS96" s="48">
        <f t="shared" si="33"/>
        <v>5.8162670735743847E-2</v>
      </c>
      <c r="AT96" s="48">
        <f t="shared" si="33"/>
        <v>1.9035055877152512E-2</v>
      </c>
      <c r="AU96" s="48">
        <f t="shared" si="33"/>
        <v>5.1913788755870481E-3</v>
      </c>
      <c r="AV96" s="48">
        <f t="shared" si="33"/>
        <v>1.2135690877995702E-3</v>
      </c>
      <c r="AW96" s="48">
        <f t="shared" si="33"/>
        <v>2.4823004068627602E-4</v>
      </c>
      <c r="AX96" s="48">
        <f t="shared" si="33"/>
        <v>4.5132734670231932E-5</v>
      </c>
      <c r="AY96" s="48">
        <f t="shared" si="33"/>
        <v>7.385356582401607E-6</v>
      </c>
    </row>
    <row r="97" spans="1:51">
      <c r="A97" s="48">
        <v>96</v>
      </c>
      <c r="B97" s="48">
        <f t="shared" si="27"/>
        <v>214</v>
      </c>
      <c r="C97" s="87">
        <v>43778</v>
      </c>
      <c r="D97" s="48" t="s">
        <v>6</v>
      </c>
      <c r="E97" s="48" t="s">
        <v>13</v>
      </c>
      <c r="F97" s="48">
        <f t="shared" si="22"/>
        <v>2</v>
      </c>
      <c r="G97" s="48">
        <f t="shared" si="21"/>
        <v>1</v>
      </c>
      <c r="H97" s="48">
        <f t="shared" si="23"/>
        <v>3</v>
      </c>
      <c r="I97" s="48">
        <f t="shared" si="24"/>
        <v>0</v>
      </c>
      <c r="J97" s="48">
        <f>COUNTIF('1. Data'!C:C,'sim. matches 2019_2020'!$D97)</f>
        <v>183</v>
      </c>
      <c r="K97" s="48">
        <f>COUNTIF($D$2:D96,$D96)</f>
        <v>6</v>
      </c>
      <c r="L97" s="48">
        <f>SUMIF('1. Data'!C:C,'sim. matches 2019_2020'!D97,'1. Data'!E:E)</f>
        <v>528</v>
      </c>
      <c r="M97" s="48">
        <f>SUMIF($D$2:D96,$D97,$F$2:F96)</f>
        <v>10</v>
      </c>
      <c r="N97" s="48">
        <f t="shared" si="25"/>
        <v>1.7508995855267744</v>
      </c>
      <c r="O97" s="48">
        <f>SUMIF('1. Data'!C:C,'sim. matches 2019_2020'!$D97,'1. Data'!F:F)</f>
        <v>132</v>
      </c>
      <c r="P97" s="48">
        <f>SUMIF($D$2:D96,$D97,$G$2:G96)</f>
        <v>1</v>
      </c>
      <c r="Q97" s="48">
        <f t="shared" si="26"/>
        <v>0.55549548621837785</v>
      </c>
      <c r="R97" s="48">
        <f>COUNTIF('1. Data'!D:D,'sim. matches 2019_2020'!$E97)</f>
        <v>178</v>
      </c>
      <c r="S97" s="48">
        <f>COUNTIF($E$2:E96,$E96)</f>
        <v>6</v>
      </c>
      <c r="T97" s="48">
        <f>SUMIF('1. Data'!D:D,'sim. matches 2019_2020'!E97,'1. Data'!F:F)</f>
        <v>322</v>
      </c>
      <c r="U97" s="48">
        <f>SUMIF($E$2:E96,$E97,$G$2:G96)</f>
        <v>7</v>
      </c>
      <c r="V97" s="48">
        <f t="shared" si="28"/>
        <v>1.7880434782608696</v>
      </c>
      <c r="W97" s="48">
        <f>SUMIF('1. Data'!D:D,'sim. matches 2019_2020'!$E97,'1. Data'!E:E)</f>
        <v>232</v>
      </c>
      <c r="X97" s="48">
        <f>SUMIF($E$2:E96,E97,$F$2:F96)</f>
        <v>3</v>
      </c>
      <c r="Y97" s="48">
        <f t="shared" si="29"/>
        <v>0.78558070441219174</v>
      </c>
      <c r="Z97" s="92">
        <f>AVERAGE('1. Data'!E:E,'sim. matches 2019_2020'!$F$2:F96)</f>
        <v>1.6257704725565014</v>
      </c>
      <c r="AA97" s="92">
        <f>AVERAGE('1. Data'!F:F,'sim. matches 2019_2020'!$G$2:G96)</f>
        <v>1.2668036395656002</v>
      </c>
      <c r="AB97" s="48">
        <f t="shared" si="30"/>
        <v>2.2362032749934349</v>
      </c>
      <c r="AC97" s="48">
        <f t="shared" si="31"/>
        <v>1.2582528180354269</v>
      </c>
      <c r="AD97" s="48">
        <f t="shared" si="17"/>
        <v>0.10686346632309601</v>
      </c>
      <c r="AE97" s="48">
        <f t="shared" si="32"/>
        <v>0.23896843336885792</v>
      </c>
      <c r="AF97" s="48">
        <f t="shared" si="32"/>
        <v>0.26719099665974533</v>
      </c>
      <c r="AG97" s="48">
        <f t="shared" si="32"/>
        <v>0.19916446059309412</v>
      </c>
      <c r="AH97" s="48">
        <f t="shared" si="32"/>
        <v>0.11134305476014449</v>
      </c>
      <c r="AI97" s="48">
        <f t="shared" si="32"/>
        <v>4.9797140740481687E-2</v>
      </c>
      <c r="AJ97" s="48">
        <f t="shared" si="32"/>
        <v>1.8559421534862355E-2</v>
      </c>
      <c r="AK97" s="48">
        <f t="shared" si="32"/>
        <v>5.928948459748987E-3</v>
      </c>
      <c r="AL97" s="48">
        <f t="shared" si="32"/>
        <v>1.6572917453697468E-3</v>
      </c>
      <c r="AM97" s="48">
        <f t="shared" si="32"/>
        <v>4.1178235873504533E-4</v>
      </c>
      <c r="AN97" s="48">
        <f t="shared" si="32"/>
        <v>9.2082905918782905E-5</v>
      </c>
      <c r="AO97" s="48">
        <f t="shared" si="18"/>
        <v>0.28415005489880246</v>
      </c>
      <c r="AP97" s="48">
        <f t="shared" si="33"/>
        <v>0.35753260732133946</v>
      </c>
      <c r="AQ97" s="48">
        <f t="shared" si="33"/>
        <v>0.22493320535081462</v>
      </c>
      <c r="AR97" s="48">
        <f t="shared" si="33"/>
        <v>9.4340946500801298E-2</v>
      </c>
      <c r="AS97" s="48">
        <f t="shared" si="33"/>
        <v>2.9676190447690681E-2</v>
      </c>
      <c r="AT97" s="48">
        <f t="shared" si="33"/>
        <v>7.4680300518725562E-3</v>
      </c>
      <c r="AU97" s="48">
        <f t="shared" si="33"/>
        <v>1.5661116429903177E-3</v>
      </c>
      <c r="AV97" s="48">
        <f t="shared" si="33"/>
        <v>2.8150919830723678E-4</v>
      </c>
      <c r="AW97" s="48">
        <f t="shared" si="33"/>
        <v>4.4276217759121852E-5</v>
      </c>
      <c r="AX97" s="48">
        <f t="shared" si="33"/>
        <v>6.1900750852628076E-6</v>
      </c>
      <c r="AY97" s="48">
        <f t="shared" si="33"/>
        <v>7.7886794198828293E-7</v>
      </c>
    </row>
    <row r="98" spans="1:51">
      <c r="A98" s="48">
        <v>97</v>
      </c>
      <c r="B98" s="48">
        <f t="shared" si="27"/>
        <v>213</v>
      </c>
      <c r="C98" s="87">
        <v>43779</v>
      </c>
      <c r="D98" s="48" t="s">
        <v>22</v>
      </c>
      <c r="E98" s="48" t="s">
        <v>19</v>
      </c>
      <c r="F98" s="48">
        <f t="shared" si="22"/>
        <v>1</v>
      </c>
      <c r="G98" s="48">
        <f t="shared" si="21"/>
        <v>1</v>
      </c>
      <c r="H98" s="48">
        <f t="shared" si="23"/>
        <v>1</v>
      </c>
      <c r="I98" s="48">
        <f t="shared" si="24"/>
        <v>1</v>
      </c>
      <c r="J98" s="48">
        <f>COUNTIF('1. Data'!C:C,'sim. matches 2019_2020'!$D98)</f>
        <v>184</v>
      </c>
      <c r="K98" s="48">
        <f>COUNTIF($D$2:D97,$D97)</f>
        <v>6</v>
      </c>
      <c r="L98" s="48">
        <f>SUMIF('1. Data'!C:C,'sim. matches 2019_2020'!D98,'1. Data'!E:E)</f>
        <v>322</v>
      </c>
      <c r="M98" s="48">
        <f>SUMIF($D$2:D97,$D98,$F$2:F97)</f>
        <v>5</v>
      </c>
      <c r="N98" s="48">
        <f t="shared" si="25"/>
        <v>1.0585358903485027</v>
      </c>
      <c r="O98" s="48">
        <f>SUMIF('1. Data'!C:C,'sim. matches 2019_2020'!$D98,'1. Data'!F:F)</f>
        <v>214</v>
      </c>
      <c r="P98" s="48">
        <f>SUMIF($D$2:D97,$D98,$G$2:G97)</f>
        <v>5</v>
      </c>
      <c r="Q98" s="48">
        <f t="shared" si="26"/>
        <v>0.9099301415456641</v>
      </c>
      <c r="R98" s="48">
        <f>COUNTIF('1. Data'!D:D,'sim. matches 2019_2020'!$E98)</f>
        <v>184</v>
      </c>
      <c r="S98" s="48">
        <f>COUNTIF($E$2:E97,$E97)</f>
        <v>6</v>
      </c>
      <c r="T98" s="48">
        <f>SUMIF('1. Data'!D:D,'sim. matches 2019_2020'!E98,'1. Data'!F:F)</f>
        <v>263</v>
      </c>
      <c r="U98" s="48">
        <f>SUMIF($E$2:E97,$E98,$G$2:G97)</f>
        <v>4</v>
      </c>
      <c r="V98" s="48">
        <f t="shared" si="28"/>
        <v>1.4052631578947368</v>
      </c>
      <c r="W98" s="48">
        <f>SUMIF('1. Data'!D:D,'sim. matches 2019_2020'!$E98,'1. Data'!E:E)</f>
        <v>350</v>
      </c>
      <c r="X98" s="48">
        <f>SUMIF($E$2:E97,E98,$F$2:F97)</f>
        <v>6</v>
      </c>
      <c r="Y98" s="48">
        <f t="shared" si="29"/>
        <v>1.1524121619696237</v>
      </c>
      <c r="Z98" s="92">
        <f>AVERAGE('1. Data'!E:E,'sim. matches 2019_2020'!$F$2:F97)</f>
        <v>1.6258802816901408</v>
      </c>
      <c r="AA98" s="92">
        <f>AVERAGE('1. Data'!F:F,'sim. matches 2019_2020'!$G$2:G97)</f>
        <v>1.266725352112676</v>
      </c>
      <c r="AB98" s="48">
        <f t="shared" si="30"/>
        <v>1.9833619840214052</v>
      </c>
      <c r="AC98" s="48">
        <f t="shared" si="31"/>
        <v>1.6197506925207754</v>
      </c>
      <c r="AD98" s="48">
        <f t="shared" si="17"/>
        <v>0.13760583016141037</v>
      </c>
      <c r="AE98" s="48">
        <f t="shared" si="32"/>
        <v>0.27292217232184734</v>
      </c>
      <c r="AF98" s="48">
        <f t="shared" si="32"/>
        <v>0.27065173058984554</v>
      </c>
      <c r="AG98" s="48">
        <f t="shared" si="32"/>
        <v>0.17893345112050099</v>
      </c>
      <c r="AH98" s="48">
        <f t="shared" si="32"/>
        <v>8.872245115553852E-2</v>
      </c>
      <c r="AI98" s="48">
        <f t="shared" si="32"/>
        <v>3.5193747350218206E-2</v>
      </c>
      <c r="AJ98" s="48">
        <f t="shared" si="32"/>
        <v>1.1633656761612802E-2</v>
      </c>
      <c r="AK98" s="48">
        <f t="shared" si="32"/>
        <v>3.2962503651623471E-3</v>
      </c>
      <c r="AL98" s="48">
        <f t="shared" si="32"/>
        <v>8.1720720800995933E-4</v>
      </c>
      <c r="AM98" s="48">
        <f t="shared" si="32"/>
        <v>1.8009085660391385E-4</v>
      </c>
      <c r="AN98" s="48">
        <f t="shared" si="32"/>
        <v>3.5718535865805213E-5</v>
      </c>
      <c r="AO98" s="48">
        <f t="shared" si="18"/>
        <v>0.19794804286005571</v>
      </c>
      <c r="AP98" s="48">
        <f t="shared" si="33"/>
        <v>0.32062647950570738</v>
      </c>
      <c r="AQ98" s="48">
        <f t="shared" si="33"/>
        <v>0.25966748110993393</v>
      </c>
      <c r="AR98" s="48">
        <f t="shared" si="33"/>
        <v>0.14019886078431362</v>
      </c>
      <c r="AS98" s="48">
        <f t="shared" si="33"/>
        <v>5.6771800461503923E-2</v>
      </c>
      <c r="AT98" s="48">
        <f t="shared" si="33"/>
        <v>1.8391232622634448E-2</v>
      </c>
      <c r="AU98" s="48">
        <f t="shared" si="33"/>
        <v>4.9648686294704696E-3</v>
      </c>
      <c r="AV98" s="48">
        <f t="shared" si="33"/>
        <v>1.1488356286942097E-3</v>
      </c>
      <c r="AW98" s="48">
        <f t="shared" si="33"/>
        <v>2.3260341314624815E-4</v>
      </c>
      <c r="AX98" s="48">
        <f t="shared" si="33"/>
        <v>4.1862171058481304E-5</v>
      </c>
      <c r="AY98" s="48">
        <f t="shared" si="33"/>
        <v>6.7806280562398281E-6</v>
      </c>
    </row>
    <row r="99" spans="1:51">
      <c r="A99" s="48">
        <v>98</v>
      </c>
      <c r="B99" s="48">
        <f t="shared" si="27"/>
        <v>212</v>
      </c>
      <c r="C99" s="87">
        <v>43779</v>
      </c>
      <c r="D99" s="48" t="s">
        <v>10</v>
      </c>
      <c r="E99" s="48" t="s">
        <v>12</v>
      </c>
      <c r="F99" s="48">
        <f t="shared" si="22"/>
        <v>1</v>
      </c>
      <c r="G99" s="48">
        <f t="shared" si="21"/>
        <v>2</v>
      </c>
      <c r="H99" s="48">
        <f t="shared" si="23"/>
        <v>0</v>
      </c>
      <c r="I99" s="48">
        <f t="shared" si="24"/>
        <v>3</v>
      </c>
      <c r="J99" s="48">
        <f>COUNTIF('1. Data'!C:C,'sim. matches 2019_2020'!$D99)</f>
        <v>184</v>
      </c>
      <c r="K99" s="48">
        <f>COUNTIF($D$2:D98,$D98)</f>
        <v>6</v>
      </c>
      <c r="L99" s="48">
        <f>SUMIF('1. Data'!C:C,'sim. matches 2019_2020'!D99,'1. Data'!E:E)</f>
        <v>347</v>
      </c>
      <c r="M99" s="48">
        <f>SUMIF($D$2:D98,$D99,$F$2:F98)</f>
        <v>6</v>
      </c>
      <c r="N99" s="48">
        <f t="shared" si="25"/>
        <v>1.1428298733119338</v>
      </c>
      <c r="O99" s="48">
        <f>SUMIF('1. Data'!C:C,'sim. matches 2019_2020'!$D99,'1. Data'!F:F)</f>
        <v>250</v>
      </c>
      <c r="P99" s="48">
        <f>SUMIF($D$2:D98,$D99,$G$2:G98)</f>
        <v>3</v>
      </c>
      <c r="Q99" s="48">
        <f t="shared" si="26"/>
        <v>1.051262767850613</v>
      </c>
      <c r="R99" s="48">
        <f>COUNTIF('1. Data'!D:D,'sim. matches 2019_2020'!$E99)</f>
        <v>184</v>
      </c>
      <c r="S99" s="48">
        <f>COUNTIF($E$2:E98,$E98)</f>
        <v>6</v>
      </c>
      <c r="T99" s="48">
        <f>SUMIF('1. Data'!D:D,'sim. matches 2019_2020'!E99,'1. Data'!F:F)</f>
        <v>300</v>
      </c>
      <c r="U99" s="48">
        <f>SUMIF($E$2:E98,$E99,$G$2:G98)</f>
        <v>7</v>
      </c>
      <c r="V99" s="48">
        <f t="shared" si="28"/>
        <v>1.6157894736842104</v>
      </c>
      <c r="W99" s="48">
        <f>SUMIF('1. Data'!D:D,'sim. matches 2019_2020'!$E99,'1. Data'!E:E)</f>
        <v>245</v>
      </c>
      <c r="X99" s="48">
        <f>SUMIF($E$2:E98,E99,$F$2:F98)</f>
        <v>4</v>
      </c>
      <c r="Y99" s="48">
        <f t="shared" si="29"/>
        <v>0.80613212026819125</v>
      </c>
      <c r="Z99" s="92">
        <f>AVERAGE('1. Data'!E:E,'sim. matches 2019_2020'!$F$2:F98)</f>
        <v>1.6256966852449399</v>
      </c>
      <c r="AA99" s="92">
        <f>AVERAGE('1. Data'!F:F,'sim. matches 2019_2020'!$G$2:G98)</f>
        <v>1.2666471105896158</v>
      </c>
      <c r="AB99" s="48">
        <f t="shared" si="30"/>
        <v>1.4977086234456396</v>
      </c>
      <c r="AC99" s="48">
        <f t="shared" si="31"/>
        <v>2.1515512465373958</v>
      </c>
      <c r="AD99" s="48">
        <f t="shared" si="17"/>
        <v>0.22364202157564464</v>
      </c>
      <c r="AE99" s="48">
        <f t="shared" si="32"/>
        <v>0.3349505842786587</v>
      </c>
      <c r="AF99" s="48">
        <f t="shared" si="32"/>
        <v>0.25082918925115139</v>
      </c>
      <c r="AG99" s="48">
        <f t="shared" si="32"/>
        <v>0.12522301325110929</v>
      </c>
      <c r="AH99" s="48">
        <f t="shared" si="32"/>
        <v>4.68868967000085E-2</v>
      </c>
      <c r="AI99" s="48">
        <f t="shared" si="32"/>
        <v>1.4044581902841522E-2</v>
      </c>
      <c r="AJ99" s="48">
        <f t="shared" si="32"/>
        <v>3.5057819047623878E-3</v>
      </c>
      <c r="AK99" s="48">
        <f t="shared" si="32"/>
        <v>7.5009139866890186E-4</v>
      </c>
      <c r="AL99" s="48">
        <f t="shared" si="32"/>
        <v>1.4042729451985191E-4</v>
      </c>
      <c r="AM99" s="48">
        <f t="shared" si="32"/>
        <v>2.3368796663280243E-5</v>
      </c>
      <c r="AN99" s="48">
        <f t="shared" si="32"/>
        <v>3.4999648282142547E-6</v>
      </c>
      <c r="AO99" s="48">
        <f t="shared" si="18"/>
        <v>0.11630360220639538</v>
      </c>
      <c r="AP99" s="48">
        <f t="shared" si="33"/>
        <v>0.25023316030395937</v>
      </c>
      <c r="AQ99" s="48">
        <f t="shared" si="33"/>
        <v>0.26919473398848798</v>
      </c>
      <c r="AR99" s="48">
        <f t="shared" si="33"/>
        <v>0.19306208849141132</v>
      </c>
      <c r="AS99" s="48">
        <f t="shared" si="33"/>
        <v>0.1038457442882023</v>
      </c>
      <c r="AT99" s="48">
        <f t="shared" si="33"/>
        <v>4.4685888114177029E-2</v>
      </c>
      <c r="AU99" s="48">
        <f t="shared" si="33"/>
        <v>1.6023996379114711E-2</v>
      </c>
      <c r="AV99" s="48">
        <f t="shared" si="33"/>
        <v>4.9252070548564206E-3</v>
      </c>
      <c r="AW99" s="48">
        <f t="shared" si="33"/>
        <v>1.3246044222913894E-3</v>
      </c>
      <c r="AX99" s="48">
        <f t="shared" si="33"/>
        <v>3.1666158843888771E-4</v>
      </c>
      <c r="AY99" s="48">
        <f t="shared" si="33"/>
        <v>6.8131363533619822E-5</v>
      </c>
    </row>
    <row r="100" spans="1:51">
      <c r="A100" s="48">
        <v>99</v>
      </c>
      <c r="B100" s="48">
        <f t="shared" si="27"/>
        <v>211</v>
      </c>
      <c r="C100" s="87">
        <v>43779</v>
      </c>
      <c r="D100" s="48" t="s">
        <v>26</v>
      </c>
      <c r="E100" s="48" t="s">
        <v>20</v>
      </c>
      <c r="F100" s="48">
        <f t="shared" si="22"/>
        <v>1</v>
      </c>
      <c r="G100" s="48">
        <f t="shared" si="21"/>
        <v>1</v>
      </c>
      <c r="H100" s="48">
        <f t="shared" si="23"/>
        <v>1</v>
      </c>
      <c r="I100" s="48">
        <f t="shared" si="24"/>
        <v>1</v>
      </c>
      <c r="J100" s="48">
        <f>COUNTIF('1. Data'!C:C,'sim. matches 2019_2020'!$D100)</f>
        <v>152</v>
      </c>
      <c r="K100" s="48">
        <f>COUNTIF($D$2:D99,$D99)</f>
        <v>6</v>
      </c>
      <c r="L100" s="48">
        <f>SUMIF('1. Data'!C:C,'sim. matches 2019_2020'!D100,'1. Data'!E:E)</f>
        <v>205</v>
      </c>
      <c r="M100" s="48">
        <f>SUMIF($D$2:D99,$D100,$F$2:F99)</f>
        <v>5</v>
      </c>
      <c r="N100" s="48">
        <f t="shared" si="25"/>
        <v>0.81765803373852752</v>
      </c>
      <c r="O100" s="48">
        <f>SUMIF('1. Data'!C:C,'sim. matches 2019_2020'!$D100,'1. Data'!F:F)</f>
        <v>205</v>
      </c>
      <c r="P100" s="48">
        <f>SUMIF($D$2:D99,$D100,$G$2:G99)</f>
        <v>7</v>
      </c>
      <c r="Q100" s="48">
        <f t="shared" si="26"/>
        <v>1.0591303328645101</v>
      </c>
      <c r="R100" s="48">
        <f>COUNTIF('1. Data'!D:D,'sim. matches 2019_2020'!$E100)</f>
        <v>166</v>
      </c>
      <c r="S100" s="48">
        <f>COUNTIF($E$2:E99,$E99)</f>
        <v>5</v>
      </c>
      <c r="T100" s="48">
        <f>SUMIF('1. Data'!D:D,'sim. matches 2019_2020'!E100,'1. Data'!F:F)</f>
        <v>175</v>
      </c>
      <c r="U100" s="48">
        <f>SUMIF($E$2:E99,$E100,$G$2:G99)</f>
        <v>3</v>
      </c>
      <c r="V100" s="48">
        <f t="shared" si="28"/>
        <v>1.0409356725146199</v>
      </c>
      <c r="W100" s="48">
        <f>SUMIF('1. Data'!D:D,'sim. matches 2019_2020'!$E100,'1. Data'!E:E)</f>
        <v>274</v>
      </c>
      <c r="X100" s="48">
        <f>SUMIF($E$2:E99,E100,$F$2:F99)</f>
        <v>3</v>
      </c>
      <c r="Y100" s="48">
        <f t="shared" si="29"/>
        <v>0.99653638275133383</v>
      </c>
      <c r="Z100" s="92">
        <f>AVERAGE('1. Data'!E:E,'sim. matches 2019_2020'!$F$2:F99)</f>
        <v>1.6255131964809384</v>
      </c>
      <c r="AA100" s="92">
        <f>AVERAGE('1. Data'!F:F,'sim. matches 2019_2020'!$G$2:G99)</f>
        <v>1.2668621700879765</v>
      </c>
      <c r="AB100" s="48">
        <f t="shared" si="30"/>
        <v>1.3245103821378488</v>
      </c>
      <c r="AC100" s="48">
        <f t="shared" si="31"/>
        <v>1.3966984972980976</v>
      </c>
      <c r="AD100" s="48">
        <f t="shared" si="17"/>
        <v>0.26593313283060327</v>
      </c>
      <c r="AE100" s="48">
        <f t="shared" si="32"/>
        <v>0.35223119538857756</v>
      </c>
      <c r="AF100" s="48">
        <f t="shared" si="32"/>
        <v>0.23326693760249811</v>
      </c>
      <c r="AG100" s="48">
        <f t="shared" si="32"/>
        <v>0.10298816022133685</v>
      </c>
      <c r="AH100" s="48">
        <f t="shared" si="32"/>
        <v>3.4102221862609215E-2</v>
      </c>
      <c r="AI100" s="48">
        <f t="shared" si="32"/>
        <v>9.0337493821988427E-3</v>
      </c>
      <c r="AJ100" s="48">
        <f t="shared" si="32"/>
        <v>1.9942158077256252E-3</v>
      </c>
      <c r="AK100" s="48">
        <f t="shared" si="32"/>
        <v>3.7733707736514348E-4</v>
      </c>
      <c r="AL100" s="48">
        <f t="shared" si="32"/>
        <v>6.2473359566960743E-5</v>
      </c>
      <c r="AM100" s="48">
        <f t="shared" si="32"/>
        <v>9.1940681503855699E-6</v>
      </c>
      <c r="AN100" s="48">
        <f t="shared" si="32"/>
        <v>1.2177638719268645E-6</v>
      </c>
      <c r="AO100" s="48">
        <f t="shared" si="18"/>
        <v>0.2474124499081741</v>
      </c>
      <c r="AP100" s="48">
        <f t="shared" si="33"/>
        <v>0.34556059699958758</v>
      </c>
      <c r="AQ100" s="48">
        <f t="shared" si="33"/>
        <v>0.2413219832773788</v>
      </c>
      <c r="AR100" s="48">
        <f t="shared" si="33"/>
        <v>0.11235135046950388</v>
      </c>
      <c r="AS100" s="48">
        <f t="shared" si="33"/>
        <v>3.923024059254198E-2</v>
      </c>
      <c r="AT100" s="48">
        <f t="shared" si="33"/>
        <v>1.0958563616849239E-2</v>
      </c>
      <c r="AU100" s="48">
        <f t="shared" si="33"/>
        <v>2.5509682226998228E-3</v>
      </c>
      <c r="AV100" s="48">
        <f t="shared" si="33"/>
        <v>5.0899049761429142E-4</v>
      </c>
      <c r="AW100" s="48">
        <f t="shared" si="33"/>
        <v>8.8863282894611443E-5</v>
      </c>
      <c r="AX100" s="48">
        <f t="shared" si="33"/>
        <v>1.3790579298208859E-5</v>
      </c>
      <c r="AY100" s="48">
        <f t="shared" si="33"/>
        <v>1.9261281382678622E-6</v>
      </c>
    </row>
    <row r="101" spans="1:51">
      <c r="A101" s="48">
        <v>100</v>
      </c>
      <c r="B101" s="48">
        <f t="shared" si="27"/>
        <v>210</v>
      </c>
      <c r="C101" s="87">
        <v>43791</v>
      </c>
      <c r="D101" s="48" t="s">
        <v>13</v>
      </c>
      <c r="E101" s="48" t="s">
        <v>32</v>
      </c>
      <c r="F101" s="48">
        <f t="shared" si="22"/>
        <v>2</v>
      </c>
      <c r="G101" s="48">
        <f t="shared" si="21"/>
        <v>0</v>
      </c>
      <c r="H101" s="48">
        <f t="shared" si="23"/>
        <v>3</v>
      </c>
      <c r="I101" s="48">
        <f t="shared" si="24"/>
        <v>0</v>
      </c>
      <c r="J101" s="48">
        <f>COUNTIF('1. Data'!C:C,'sim. matches 2019_2020'!$D101)</f>
        <v>176</v>
      </c>
      <c r="K101" s="48">
        <f>COUNTIF($D$2:D100,$D100)</f>
        <v>6</v>
      </c>
      <c r="L101" s="48">
        <f>SUMIF('1. Data'!C:C,'sim. matches 2019_2020'!D101,'1. Data'!E:E)</f>
        <v>403</v>
      </c>
      <c r="M101" s="48">
        <f>SUMIF($D$2:D100,$D101,$F$2:F100)</f>
        <v>9</v>
      </c>
      <c r="N101" s="48">
        <f t="shared" si="25"/>
        <v>1.3927857856429284</v>
      </c>
      <c r="O101" s="48">
        <f>SUMIF('1. Data'!C:C,'sim. matches 2019_2020'!$D101,'1. Data'!F:F)</f>
        <v>163</v>
      </c>
      <c r="P101" s="48">
        <f>SUMIF($D$2:D100,$D101,$G$2:G100)</f>
        <v>4</v>
      </c>
      <c r="Q101" s="48">
        <f t="shared" si="26"/>
        <v>0.72434011256043196</v>
      </c>
      <c r="R101" s="48">
        <f>COUNTIF('1. Data'!D:D,'sim. matches 2019_2020'!$E101)</f>
        <v>17</v>
      </c>
      <c r="S101" s="48">
        <f>COUNTIF($E$2:E100,$E100)</f>
        <v>5</v>
      </c>
      <c r="T101" s="48">
        <f>SUMIF('1. Data'!D:D,'sim. matches 2019_2020'!E101,'1. Data'!F:F)</f>
        <v>10</v>
      </c>
      <c r="U101" s="48">
        <f>SUMIF($E$2:E100,$E101,$G$2:G100)</f>
        <v>0</v>
      </c>
      <c r="V101" s="48">
        <f t="shared" si="28"/>
        <v>0.45454545454545453</v>
      </c>
      <c r="W101" s="48">
        <f>SUMIF('1. Data'!D:D,'sim. matches 2019_2020'!$E101,'1. Data'!E:E)</f>
        <v>34</v>
      </c>
      <c r="X101" s="48">
        <f>SUMIF($E$2:E100,E101,$F$2:F100)</f>
        <v>7</v>
      </c>
      <c r="Y101" s="48">
        <f t="shared" si="29"/>
        <v>1.1466204250295158</v>
      </c>
      <c r="Z101" s="92">
        <f>AVERAGE('1. Data'!E:E,'sim. matches 2019_2020'!$F$2:F100)</f>
        <v>1.6253298153034301</v>
      </c>
      <c r="AA101" s="92">
        <f>AVERAGE('1. Data'!F:F,'sim. matches 2019_2020'!$G$2:G100)</f>
        <v>1.2667839343301084</v>
      </c>
      <c r="AB101" s="48">
        <f t="shared" si="30"/>
        <v>2.5956462368800026</v>
      </c>
      <c r="AC101" s="48">
        <f t="shared" si="31"/>
        <v>0.41708291708291706</v>
      </c>
      <c r="AD101" s="48">
        <f t="shared" si="17"/>
        <v>7.459765273990307E-2</v>
      </c>
      <c r="AE101" s="48">
        <f t="shared" si="32"/>
        <v>0.19362911661441062</v>
      </c>
      <c r="AF101" s="48">
        <f t="shared" si="32"/>
        <v>0.2512963439452971</v>
      </c>
      <c r="AG101" s="48">
        <f t="shared" si="32"/>
        <v>0.21742546983443772</v>
      </c>
      <c r="AH101" s="48">
        <f t="shared" si="32"/>
        <v>0.14108990064440619</v>
      </c>
      <c r="AI101" s="48">
        <f t="shared" si="32"/>
        <v>7.3243893933885265E-2</v>
      </c>
      <c r="AJ101" s="48">
        <f t="shared" si="32"/>
        <v>3.1685872943987878E-2</v>
      </c>
      <c r="AK101" s="48">
        <f t="shared" si="32"/>
        <v>1.1749330981331445E-2</v>
      </c>
      <c r="AL101" s="48">
        <f t="shared" si="32"/>
        <v>3.8121383434438238E-3</v>
      </c>
      <c r="AM101" s="48">
        <f t="shared" si="32"/>
        <v>1.0994402828473249E-3</v>
      </c>
      <c r="AN101" s="48">
        <f t="shared" si="32"/>
        <v>2.8537580328469444E-4</v>
      </c>
      <c r="AO101" s="48">
        <f t="shared" si="18"/>
        <v>0.65896627811725939</v>
      </c>
      <c r="AP101" s="48">
        <f t="shared" si="33"/>
        <v>0.27484357753641936</v>
      </c>
      <c r="AQ101" s="48">
        <f t="shared" si="33"/>
        <v>5.7316280530197335E-2</v>
      </c>
      <c r="AR101" s="48">
        <f t="shared" si="33"/>
        <v>7.9685471599591703E-3</v>
      </c>
      <c r="AS101" s="48">
        <f t="shared" si="33"/>
        <v>8.308862235971411E-4</v>
      </c>
      <c r="AT101" s="48">
        <f t="shared" si="33"/>
        <v>6.9309689980380932E-5</v>
      </c>
      <c r="AU101" s="48">
        <f t="shared" si="33"/>
        <v>4.8179812798549813E-6</v>
      </c>
      <c r="AV101" s="48">
        <f t="shared" si="33"/>
        <v>2.8707109809325806E-7</v>
      </c>
      <c r="AW101" s="48">
        <f t="shared" si="33"/>
        <v>1.4966556375366474E-8</v>
      </c>
      <c r="AX101" s="48">
        <f t="shared" si="33"/>
        <v>6.9358833241375385E-10</v>
      </c>
      <c r="AY101" s="48">
        <f t="shared" si="33"/>
        <v>2.8928384493780424E-11</v>
      </c>
    </row>
    <row r="102" spans="1:51">
      <c r="A102" s="48">
        <v>101</v>
      </c>
      <c r="B102" s="48">
        <f t="shared" si="27"/>
        <v>209</v>
      </c>
      <c r="C102" s="87">
        <v>43792</v>
      </c>
      <c r="D102" s="48" t="s">
        <v>12</v>
      </c>
      <c r="E102" s="48" t="s">
        <v>26</v>
      </c>
      <c r="F102" s="48">
        <f t="shared" si="22"/>
        <v>2</v>
      </c>
      <c r="G102" s="48">
        <f t="shared" si="21"/>
        <v>1</v>
      </c>
      <c r="H102" s="48">
        <f t="shared" si="23"/>
        <v>3</v>
      </c>
      <c r="I102" s="48">
        <f t="shared" si="24"/>
        <v>0</v>
      </c>
      <c r="J102" s="48">
        <f>COUNTIF('1. Data'!C:C,'sim. matches 2019_2020'!$D102)</f>
        <v>186</v>
      </c>
      <c r="K102" s="48">
        <f>COUNTIF($D$2:D101,$D101)</f>
        <v>6</v>
      </c>
      <c r="L102" s="48">
        <f>SUMIF('1. Data'!C:C,'sim. matches 2019_2020'!D102,'1. Data'!E:E)</f>
        <v>358</v>
      </c>
      <c r="M102" s="48">
        <f>SUMIF($D$2:D101,$D102,$F$2:F101)</f>
        <v>8</v>
      </c>
      <c r="N102" s="48">
        <f t="shared" si="25"/>
        <v>1.1727596465921384</v>
      </c>
      <c r="O102" s="48">
        <f>SUMIF('1. Data'!C:C,'sim. matches 2019_2020'!$D102,'1. Data'!F:F)</f>
        <v>224</v>
      </c>
      <c r="P102" s="48">
        <f>SUMIF($D$2:D101,$D102,$G$2:G101)</f>
        <v>4</v>
      </c>
      <c r="Q102" s="48">
        <f t="shared" si="26"/>
        <v>0.93768803517704236</v>
      </c>
      <c r="R102" s="48">
        <f>COUNTIF('1. Data'!D:D,'sim. matches 2019_2020'!$E102)</f>
        <v>152</v>
      </c>
      <c r="S102" s="48">
        <f>COUNTIF($E$2:E101,$E101)</f>
        <v>6</v>
      </c>
      <c r="T102" s="48">
        <f>SUMIF('1. Data'!D:D,'sim. matches 2019_2020'!E102,'1. Data'!F:F)</f>
        <v>159</v>
      </c>
      <c r="U102" s="48">
        <f>SUMIF($E$2:E101,$E102,$G$2:G101)</f>
        <v>4</v>
      </c>
      <c r="V102" s="48">
        <f t="shared" si="28"/>
        <v>1.0316455696202531</v>
      </c>
      <c r="W102" s="48">
        <f>SUMIF('1. Data'!D:D,'sim. matches 2019_2020'!$E102,'1. Data'!E:E)</f>
        <v>285</v>
      </c>
      <c r="X102" s="48">
        <f>SUMIF($E$2:E101,E102,$F$2:F101)</f>
        <v>4</v>
      </c>
      <c r="Y102" s="48">
        <f t="shared" si="29"/>
        <v>1.1253041306997402</v>
      </c>
      <c r="Z102" s="92">
        <f>AVERAGE('1. Data'!E:E,'sim. matches 2019_2020'!$F$2:F101)</f>
        <v>1.6254396248534584</v>
      </c>
      <c r="AA102" s="92">
        <f>AVERAGE('1. Data'!F:F,'sim. matches 2019_2020'!$G$2:G101)</f>
        <v>1.2664126611957796</v>
      </c>
      <c r="AB102" s="48">
        <f t="shared" si="30"/>
        <v>2.1451109991463797</v>
      </c>
      <c r="AC102" s="48">
        <f t="shared" si="31"/>
        <v>1.2250791139240504</v>
      </c>
      <c r="AD102" s="48">
        <f t="shared" si="17"/>
        <v>0.117055043313106</v>
      </c>
      <c r="AE102" s="48">
        <f t="shared" si="32"/>
        <v>0.25109606091649955</v>
      </c>
      <c r="AF102" s="48">
        <f t="shared" si="32"/>
        <v>0.26931446105715634</v>
      </c>
      <c r="AG102" s="48">
        <f t="shared" si="32"/>
        <v>0.19256980421429509</v>
      </c>
      <c r="AH102" s="48">
        <f t="shared" si="32"/>
        <v>0.10327090128088735</v>
      </c>
      <c r="AI102" s="48">
        <f t="shared" si="32"/>
        <v>4.4305509245878276E-2</v>
      </c>
      <c r="AJ102" s="48">
        <f t="shared" si="32"/>
        <v>1.5840039201019184E-2</v>
      </c>
      <c r="AK102" s="48">
        <f t="shared" si="32"/>
        <v>4.8540917595737264E-3</v>
      </c>
      <c r="AL102" s="48">
        <f t="shared" si="32"/>
        <v>1.3015707030409275E-3</v>
      </c>
      <c r="AM102" s="48">
        <f t="shared" si="32"/>
        <v>3.1022373680664173E-4</v>
      </c>
      <c r="AN102" s="48">
        <f t="shared" si="32"/>
        <v>6.6546435002021826E-5</v>
      </c>
      <c r="AO102" s="48">
        <f t="shared" si="18"/>
        <v>0.29373446091843258</v>
      </c>
      <c r="AP102" s="48">
        <f t="shared" si="33"/>
        <v>0.359847953110912</v>
      </c>
      <c r="AQ102" s="48">
        <f t="shared" si="33"/>
        <v>0.22042110577224971</v>
      </c>
      <c r="AR102" s="48">
        <f t="shared" si="33"/>
        <v>9.0011097649875665E-2</v>
      </c>
      <c r="AS102" s="48">
        <f t="shared" si="33"/>
        <v>2.7567678938060218E-2</v>
      </c>
      <c r="AT102" s="48">
        <f t="shared" si="33"/>
        <v>6.7545175372763049E-3</v>
      </c>
      <c r="AU102" s="48">
        <f t="shared" si="33"/>
        <v>1.3791363932584848E-3</v>
      </c>
      <c r="AV102" s="48">
        <f t="shared" si="33"/>
        <v>2.4136445580478827E-4</v>
      </c>
      <c r="AW102" s="48">
        <f t="shared" si="33"/>
        <v>3.6961319206261237E-5</v>
      </c>
      <c r="AX102" s="48">
        <f t="shared" si="33"/>
        <v>5.0311711314078385E-6</v>
      </c>
      <c r="AY102" s="48">
        <f t="shared" si="33"/>
        <v>6.1635826716653955E-7</v>
      </c>
    </row>
    <row r="103" spans="1:51">
      <c r="A103" s="48">
        <v>102</v>
      </c>
      <c r="B103" s="48">
        <f t="shared" si="27"/>
        <v>208</v>
      </c>
      <c r="C103" s="87">
        <v>43792</v>
      </c>
      <c r="D103" s="48" t="s">
        <v>20</v>
      </c>
      <c r="E103" s="48" t="s">
        <v>10</v>
      </c>
      <c r="F103" s="48">
        <f t="shared" si="22"/>
        <v>1</v>
      </c>
      <c r="G103" s="48">
        <f t="shared" si="21"/>
        <v>1</v>
      </c>
      <c r="H103" s="48">
        <f t="shared" si="23"/>
        <v>1</v>
      </c>
      <c r="I103" s="48">
        <f t="shared" si="24"/>
        <v>1</v>
      </c>
      <c r="J103" s="48">
        <f>COUNTIF('1. Data'!C:C,'sim. matches 2019_2020'!$D103)</f>
        <v>168</v>
      </c>
      <c r="K103" s="48">
        <f>COUNTIF($D$2:D102,$D102)</f>
        <v>7</v>
      </c>
      <c r="L103" s="48">
        <f>SUMIF('1. Data'!C:C,'sim. matches 2019_2020'!D103,'1. Data'!E:E)</f>
        <v>258</v>
      </c>
      <c r="M103" s="48">
        <f>SUMIF($D$2:D102,$D103,$F$2:F102)</f>
        <v>5</v>
      </c>
      <c r="N103" s="48">
        <f t="shared" si="25"/>
        <v>0.92452260788958696</v>
      </c>
      <c r="O103" s="48">
        <f>SUMIF('1. Data'!C:C,'sim. matches 2019_2020'!$D103,'1. Data'!F:F)</f>
        <v>234</v>
      </c>
      <c r="P103" s="48">
        <f>SUMIF($D$2:D102,$D103,$G$2:G102)</f>
        <v>10</v>
      </c>
      <c r="Q103" s="48">
        <f t="shared" si="26"/>
        <v>1.1010405235671317</v>
      </c>
      <c r="R103" s="48">
        <f>COUNTIF('1. Data'!D:D,'sim. matches 2019_2020'!$E103)</f>
        <v>184</v>
      </c>
      <c r="S103" s="48">
        <f>COUNTIF($E$2:E102,$E102)</f>
        <v>6</v>
      </c>
      <c r="T103" s="48">
        <f>SUMIF('1. Data'!D:D,'sim. matches 2019_2020'!E103,'1. Data'!F:F)</f>
        <v>244</v>
      </c>
      <c r="U103" s="48">
        <f>SUMIF($E$2:E102,$E103,$G$2:G102)</f>
        <v>6</v>
      </c>
      <c r="V103" s="48">
        <f t="shared" si="28"/>
        <v>1.3157894736842106</v>
      </c>
      <c r="W103" s="48">
        <f>SUMIF('1. Data'!D:D,'sim. matches 2019_2020'!$E103,'1. Data'!E:E)</f>
        <v>282</v>
      </c>
      <c r="X103" s="48">
        <f>SUMIF($E$2:E102,E103,$F$2:F102)</f>
        <v>6</v>
      </c>
      <c r="Y103" s="48">
        <f t="shared" si="29"/>
        <v>0.93247827571813457</v>
      </c>
      <c r="Z103" s="92">
        <f>AVERAGE('1. Data'!E:E,'sim. matches 2019_2020'!$F$2:F102)</f>
        <v>1.6255493700556696</v>
      </c>
      <c r="AA103" s="92">
        <f>AVERAGE('1. Data'!F:F,'sim. matches 2019_2020'!$G$2:G102)</f>
        <v>1.2663346029885731</v>
      </c>
      <c r="AB103" s="48">
        <f t="shared" si="30"/>
        <v>1.4013816372221108</v>
      </c>
      <c r="AC103" s="48">
        <f t="shared" si="31"/>
        <v>1.8345864661654139</v>
      </c>
      <c r="AD103" s="48">
        <f t="shared" si="17"/>
        <v>0.24625649165611782</v>
      </c>
      <c r="AE103" s="48">
        <f t="shared" si="32"/>
        <v>0.34509932545362348</v>
      </c>
      <c r="AF103" s="48">
        <f t="shared" si="32"/>
        <v>0.24180792885422253</v>
      </c>
      <c r="AG103" s="48">
        <f t="shared" si="32"/>
        <v>0.11295506374367266</v>
      </c>
      <c r="AH103" s="48">
        <f t="shared" si="32"/>
        <v>3.9573288040408987E-2</v>
      </c>
      <c r="AI103" s="48">
        <f t="shared" si="32"/>
        <v>1.1091455836866096E-2</v>
      </c>
      <c r="AJ103" s="48">
        <f t="shared" si="32"/>
        <v>2.5905604233073566E-3</v>
      </c>
      <c r="AK103" s="48">
        <f t="shared" si="32"/>
        <v>5.1862340104818225E-4</v>
      </c>
      <c r="AL103" s="48">
        <f t="shared" si="32"/>
        <v>9.0848663857825057E-5</v>
      </c>
      <c r="AM103" s="48">
        <f t="shared" si="32"/>
        <v>1.4145961032946673E-5</v>
      </c>
      <c r="AN103" s="48">
        <f t="shared" si="32"/>
        <v>1.982389003243103E-6</v>
      </c>
      <c r="AO103" s="48">
        <f t="shared" si="18"/>
        <v>0.15967952100120839</v>
      </c>
      <c r="AP103" s="48">
        <f t="shared" si="33"/>
        <v>0.29294588815259287</v>
      </c>
      <c r="AQ103" s="48">
        <f t="shared" si="33"/>
        <v>0.26871728086177704</v>
      </c>
      <c r="AR103" s="48">
        <f t="shared" si="33"/>
        <v>0.16432836223126221</v>
      </c>
      <c r="AS103" s="48">
        <f t="shared" si="33"/>
        <v>7.5368647339150371E-2</v>
      </c>
      <c r="AT103" s="48">
        <f t="shared" si="33"/>
        <v>2.7654060076319834E-2</v>
      </c>
      <c r="AU103" s="48">
        <f t="shared" si="33"/>
        <v>8.4556273917569449E-3</v>
      </c>
      <c r="AV103" s="48">
        <f t="shared" si="33"/>
        <v>2.2160827965506907E-3</v>
      </c>
      <c r="AW103" s="48">
        <f t="shared" si="33"/>
        <v>5.0819943830673821E-4</v>
      </c>
      <c r="AX103" s="48">
        <f t="shared" si="33"/>
        <v>1.0359286795893401E-4</v>
      </c>
      <c r="AY103" s="48">
        <f t="shared" si="33"/>
        <v>1.9005007354872094E-5</v>
      </c>
    </row>
    <row r="104" spans="1:51">
      <c r="A104" s="48">
        <v>103</v>
      </c>
      <c r="B104" s="48">
        <f t="shared" si="27"/>
        <v>207</v>
      </c>
      <c r="C104" s="87">
        <v>43792</v>
      </c>
      <c r="D104" s="48" t="s">
        <v>19</v>
      </c>
      <c r="E104" s="48" t="s">
        <v>8</v>
      </c>
      <c r="F104" s="48">
        <f t="shared" si="22"/>
        <v>1</v>
      </c>
      <c r="G104" s="48">
        <f t="shared" si="21"/>
        <v>1</v>
      </c>
      <c r="H104" s="48">
        <f t="shared" si="23"/>
        <v>1</v>
      </c>
      <c r="I104" s="48">
        <f t="shared" si="24"/>
        <v>1</v>
      </c>
      <c r="J104" s="48">
        <f>COUNTIF('1. Data'!C:C,'sim. matches 2019_2020'!$D104)</f>
        <v>181</v>
      </c>
      <c r="K104" s="48">
        <f>COUNTIF($D$2:D103,$D103)</f>
        <v>7</v>
      </c>
      <c r="L104" s="48">
        <f>SUMIF('1. Data'!C:C,'sim. matches 2019_2020'!D104,'1. Data'!E:E)</f>
        <v>307</v>
      </c>
      <c r="M104" s="48">
        <f>SUMIF($D$2:D103,$D104,$F$2:F103)</f>
        <v>5</v>
      </c>
      <c r="N104" s="48">
        <f t="shared" si="25"/>
        <v>1.0210465370413684</v>
      </c>
      <c r="O104" s="48">
        <f>SUMIF('1. Data'!C:C,'sim. matches 2019_2020'!$D104,'1. Data'!F:F)</f>
        <v>263</v>
      </c>
      <c r="P104" s="48">
        <f>SUMIF($D$2:D103,$D104,$G$2:G103)</f>
        <v>6</v>
      </c>
      <c r="Q104" s="48">
        <f t="shared" si="26"/>
        <v>1.1299850871882706</v>
      </c>
      <c r="R104" s="48">
        <f>COUNTIF('1. Data'!D:D,'sim. matches 2019_2020'!$E104)</f>
        <v>181</v>
      </c>
      <c r="S104" s="48">
        <f>COUNTIF($E$2:E103,$E103)</f>
        <v>6</v>
      </c>
      <c r="T104" s="48">
        <f>SUMIF('1. Data'!D:D,'sim. matches 2019_2020'!E104,'1. Data'!F:F)</f>
        <v>234</v>
      </c>
      <c r="U104" s="48">
        <f>SUMIF($E$2:E103,$E104,$G$2:G103)</f>
        <v>6</v>
      </c>
      <c r="V104" s="48">
        <f t="shared" si="28"/>
        <v>1.2834224598930482</v>
      </c>
      <c r="W104" s="48">
        <f>SUMIF('1. Data'!D:D,'sim. matches 2019_2020'!$E104,'1. Data'!E:E)</f>
        <v>266</v>
      </c>
      <c r="X104" s="48">
        <f>SUMIF($E$2:E103,E104,$F$2:F103)</f>
        <v>5</v>
      </c>
      <c r="Y104" s="48">
        <f t="shared" si="29"/>
        <v>0.89161317306293086</v>
      </c>
      <c r="Z104" s="92">
        <f>AVERAGE('1. Data'!E:E,'sim. matches 2019_2020'!$F$2:F103)</f>
        <v>1.6253661394258934</v>
      </c>
      <c r="AA104" s="92">
        <f>AVERAGE('1. Data'!F:F,'sim. matches 2019_2020'!$G$2:G103)</f>
        <v>1.2662565905096661</v>
      </c>
      <c r="AB104" s="48">
        <f t="shared" si="30"/>
        <v>1.4796984574235874</v>
      </c>
      <c r="AC104" s="48">
        <f t="shared" si="31"/>
        <v>1.8363863920810106</v>
      </c>
      <c r="AD104" s="48">
        <f t="shared" ref="AD104:AD167" si="34">_xlfn.POISSON.DIST(AD$1,$AB104,FALSE)</f>
        <v>0.22770634118920829</v>
      </c>
      <c r="AE104" s="48">
        <f t="shared" si="32"/>
        <v>0.33693672180324058</v>
      </c>
      <c r="AF104" s="48">
        <f t="shared" si="32"/>
        <v>0.24928237375080781</v>
      </c>
      <c r="AG104" s="48">
        <f t="shared" si="32"/>
        <v>0.12295424796732017</v>
      </c>
      <c r="AH104" s="48">
        <f t="shared" si="32"/>
        <v>4.5483802762730223E-2</v>
      </c>
      <c r="AI104" s="48">
        <f t="shared" si="32"/>
        <v>1.3460462557154124E-2</v>
      </c>
      <c r="AJ104" s="48">
        <f t="shared" si="32"/>
        <v>3.3195709470048222E-3</v>
      </c>
      <c r="AK104" s="48">
        <f t="shared" si="32"/>
        <v>7.0170914422731218E-4</v>
      </c>
      <c r="AL104" s="48">
        <f t="shared" si="32"/>
        <v>1.2978974228414734E-4</v>
      </c>
      <c r="AM104" s="48">
        <f t="shared" si="32"/>
        <v>2.1338853494139785E-5</v>
      </c>
      <c r="AN104" s="48">
        <f t="shared" si="32"/>
        <v>3.1575068598466525E-6</v>
      </c>
      <c r="AO104" s="48">
        <f t="shared" ref="AO104:AO167" si="35">_xlfn.POISSON.DIST(AO$1,$AC104,FALSE)</f>
        <v>0.1593923681975796</v>
      </c>
      <c r="AP104" s="48">
        <f t="shared" si="33"/>
        <v>0.29270597595960124</v>
      </c>
      <c r="AQ104" s="48">
        <f t="shared" si="33"/>
        <v>0.26876063556650159</v>
      </c>
      <c r="AR104" s="48">
        <f t="shared" si="33"/>
        <v>0.16451612462712237</v>
      </c>
      <c r="AS104" s="48">
        <f t="shared" si="33"/>
        <v>7.5528793135787795E-2</v>
      </c>
      <c r="AT104" s="48">
        <f t="shared" si="33"/>
        <v>2.774000958497249E-2</v>
      </c>
      <c r="AU104" s="48">
        <f t="shared" si="33"/>
        <v>8.4902293530067091E-3</v>
      </c>
      <c r="AV104" s="48">
        <f t="shared" si="33"/>
        <v>2.2273345213583286E-3</v>
      </c>
      <c r="AW104" s="48">
        <f t="shared" si="33"/>
        <v>5.112808507043374E-4</v>
      </c>
      <c r="AX104" s="48">
        <f t="shared" si="33"/>
        <v>1.0432324408500542E-4</v>
      </c>
      <c r="AY104" s="48">
        <f t="shared" si="33"/>
        <v>1.9157778581544928E-5</v>
      </c>
    </row>
    <row r="105" spans="1:51">
      <c r="A105" s="48">
        <v>104</v>
      </c>
      <c r="B105" s="48">
        <f t="shared" si="27"/>
        <v>206</v>
      </c>
      <c r="C105" s="87">
        <v>43792</v>
      </c>
      <c r="D105" s="48" t="s">
        <v>29</v>
      </c>
      <c r="E105" s="48" t="s">
        <v>6</v>
      </c>
      <c r="F105" s="48">
        <f t="shared" si="22"/>
        <v>0</v>
      </c>
      <c r="G105" s="48">
        <f t="shared" si="21"/>
        <v>3</v>
      </c>
      <c r="H105" s="48">
        <f t="shared" si="23"/>
        <v>0</v>
      </c>
      <c r="I105" s="48">
        <f t="shared" si="24"/>
        <v>3</v>
      </c>
      <c r="J105" s="48">
        <f>COUNTIF('1. Data'!C:C,'sim. matches 2019_2020'!$D105)</f>
        <v>34</v>
      </c>
      <c r="K105" s="48">
        <f>COUNTIF($D$2:D104,$D104)</f>
        <v>6</v>
      </c>
      <c r="L105" s="48">
        <f>SUMIF('1. Data'!C:C,'sim. matches 2019_2020'!D105,'1. Data'!E:E)</f>
        <v>51</v>
      </c>
      <c r="M105" s="48">
        <f>SUMIF($D$2:D104,$D105,$F$2:F104)</f>
        <v>5</v>
      </c>
      <c r="N105" s="48">
        <f t="shared" si="25"/>
        <v>0.86144144144144141</v>
      </c>
      <c r="O105" s="48">
        <f>SUMIF('1. Data'!C:C,'sim. matches 2019_2020'!$D105,'1. Data'!F:F)</f>
        <v>56</v>
      </c>
      <c r="P105" s="48">
        <f>SUMIF($D$2:D104,$D105,$G$2:G104)</f>
        <v>7</v>
      </c>
      <c r="Q105" s="48">
        <f t="shared" si="26"/>
        <v>1.2439003237742832</v>
      </c>
      <c r="R105" s="48">
        <f>COUNTIF('1. Data'!D:D,'sim. matches 2019_2020'!$E105)</f>
        <v>181</v>
      </c>
      <c r="S105" s="48">
        <f>COUNTIF($E$2:E104,$E104)</f>
        <v>6</v>
      </c>
      <c r="T105" s="48">
        <f>SUMIF('1. Data'!D:D,'sim. matches 2019_2020'!E105,'1. Data'!F:F)</f>
        <v>374</v>
      </c>
      <c r="U105" s="48">
        <f>SUMIF($E$2:E104,$E105,$G$2:G104)</f>
        <v>11</v>
      </c>
      <c r="V105" s="48">
        <f t="shared" si="28"/>
        <v>2.0588235294117645</v>
      </c>
      <c r="W105" s="48">
        <f>SUMIF('1. Data'!D:D,'sim. matches 2019_2020'!$E105,'1. Data'!E:E)</f>
        <v>158</v>
      </c>
      <c r="X105" s="48">
        <f>SUMIF($E$2:E104,E105,$F$2:F104)</f>
        <v>1</v>
      </c>
      <c r="Y105" s="48">
        <f t="shared" si="29"/>
        <v>0.52318254082959958</v>
      </c>
      <c r="Z105" s="92">
        <f>AVERAGE('1. Data'!E:E,'sim. matches 2019_2020'!$F$2:F104)</f>
        <v>1.6251830161054173</v>
      </c>
      <c r="AA105" s="92">
        <f>AVERAGE('1. Data'!F:F,'sim. matches 2019_2020'!$G$2:G104)</f>
        <v>1.2661786237188872</v>
      </c>
      <c r="AB105" s="48">
        <f t="shared" si="30"/>
        <v>0.7324555571614394</v>
      </c>
      <c r="AC105" s="48">
        <f t="shared" si="31"/>
        <v>3.2426470588235294</v>
      </c>
      <c r="AD105" s="48">
        <f t="shared" si="34"/>
        <v>0.4807270867279399</v>
      </c>
      <c r="AE105" s="48">
        <f t="shared" si="32"/>
        <v>0.35211122615190882</v>
      </c>
      <c r="AF105" s="48">
        <f t="shared" si="32"/>
        <v>0.12895291216694696</v>
      </c>
      <c r="AG105" s="48">
        <f t="shared" si="32"/>
        <v>3.1484092376277098E-2</v>
      </c>
      <c r="AH105" s="48">
        <f t="shared" si="32"/>
        <v>5.7651746057970667E-3</v>
      </c>
      <c r="AI105" s="48">
        <f t="shared" si="32"/>
        <v>8.4454683560441471E-4</v>
      </c>
      <c r="AJ105" s="48">
        <f t="shared" si="32"/>
        <v>1.0309883717026029E-4</v>
      </c>
      <c r="AK105" s="48">
        <f t="shared" si="32"/>
        <v>1.0787902317462806E-5</v>
      </c>
      <c r="AL105" s="48">
        <f t="shared" si="32"/>
        <v>9.8770737531754657E-7</v>
      </c>
      <c r="AM105" s="48">
        <f t="shared" si="32"/>
        <v>8.0383528433408596E-8</v>
      </c>
      <c r="AN105" s="48">
        <f t="shared" si="32"/>
        <v>5.8877362105294647E-9</v>
      </c>
      <c r="AO105" s="48">
        <f t="shared" si="35"/>
        <v>3.9060363053062756E-2</v>
      </c>
      <c r="AP105" s="48">
        <f t="shared" si="33"/>
        <v>0.12665897137059318</v>
      </c>
      <c r="AQ105" s="48">
        <f t="shared" si="33"/>
        <v>0.20535517049423388</v>
      </c>
      <c r="AR105" s="48">
        <f t="shared" si="33"/>
        <v>0.22196477987244395</v>
      </c>
      <c r="AS105" s="48">
        <f t="shared" si="33"/>
        <v>0.17993836015394812</v>
      </c>
      <c r="AT105" s="48">
        <f t="shared" si="33"/>
        <v>0.11669531886454576</v>
      </c>
      <c r="AU105" s="48">
        <f t="shared" si="33"/>
        <v>6.3066955415765513E-2</v>
      </c>
      <c r="AV105" s="48">
        <f t="shared" si="33"/>
        <v>2.9214839641126693E-2</v>
      </c>
      <c r="AW105" s="48">
        <f t="shared" si="33"/>
        <v>1.1841676729537568E-2</v>
      </c>
      <c r="AX105" s="48">
        <f t="shared" si="33"/>
        <v>4.2664864687304424E-3</v>
      </c>
      <c r="AY105" s="48">
        <f t="shared" si="33"/>
        <v>1.3834709799339167E-3</v>
      </c>
    </row>
    <row r="106" spans="1:51">
      <c r="A106" s="48">
        <v>105</v>
      </c>
      <c r="B106" s="48">
        <f t="shared" si="27"/>
        <v>205</v>
      </c>
      <c r="C106" s="87">
        <v>43792</v>
      </c>
      <c r="D106" s="48" t="s">
        <v>42</v>
      </c>
      <c r="E106" s="48" t="s">
        <v>22</v>
      </c>
      <c r="F106" s="48">
        <f t="shared" si="22"/>
        <v>0</v>
      </c>
      <c r="G106" s="48">
        <f t="shared" si="21"/>
        <v>0</v>
      </c>
      <c r="H106" s="48">
        <f t="shared" si="23"/>
        <v>1</v>
      </c>
      <c r="I106" s="48">
        <f t="shared" si="24"/>
        <v>1</v>
      </c>
      <c r="J106" s="48">
        <f>COUNTIF('1. Data'!C:C,'sim. matches 2019_2020'!$D106)</f>
        <v>0</v>
      </c>
      <c r="K106" s="48">
        <f>COUNTIF($D$2:D105,$D105)</f>
        <v>6</v>
      </c>
      <c r="L106" s="48">
        <f>SUMIF('1. Data'!C:C,'sim. matches 2019_2020'!D106,'1. Data'!E:E)</f>
        <v>0</v>
      </c>
      <c r="M106" s="48">
        <f>SUMIF($D$2:D105,$D106,$F$2:F105)</f>
        <v>0</v>
      </c>
      <c r="N106" s="48">
        <f t="shared" si="25"/>
        <v>0</v>
      </c>
      <c r="O106" s="48">
        <f>SUMIF('1. Data'!C:C,'sim. matches 2019_2020'!$D106,'1. Data'!F:F)</f>
        <v>0</v>
      </c>
      <c r="P106" s="48">
        <f>SUMIF($D$2:D105,$D106,$G$2:G105)</f>
        <v>0</v>
      </c>
      <c r="Q106" s="48">
        <f t="shared" si="26"/>
        <v>0</v>
      </c>
      <c r="R106" s="48">
        <f>COUNTIF('1. Data'!D:D,'sim. matches 2019_2020'!$E106)</f>
        <v>186</v>
      </c>
      <c r="S106" s="48">
        <f>COUNTIF($E$2:E105,$E105)</f>
        <v>6</v>
      </c>
      <c r="T106" s="48">
        <f>SUMIF('1. Data'!D:D,'sim. matches 2019_2020'!E106,'1. Data'!F:F)</f>
        <v>222</v>
      </c>
      <c r="U106" s="48">
        <f>SUMIF($E$2:E105,$E106,$G$2:G105)</f>
        <v>5</v>
      </c>
      <c r="V106" s="48">
        <f t="shared" si="28"/>
        <v>1.1822916666666667</v>
      </c>
      <c r="W106" s="48">
        <f>SUMIF('1. Data'!D:D,'sim. matches 2019_2020'!$E106,'1. Data'!E:E)</f>
        <v>299</v>
      </c>
      <c r="X106" s="48">
        <f>SUMIF($E$2:E105,E106,$F$2:F105)</f>
        <v>6</v>
      </c>
      <c r="Y106" s="48">
        <f t="shared" si="29"/>
        <v>0.97774024024024031</v>
      </c>
      <c r="Z106" s="92">
        <f>AVERAGE('1. Data'!E:E,'sim. matches 2019_2020'!$F$2:F105)</f>
        <v>1.6247072599531616</v>
      </c>
      <c r="AA106" s="92">
        <f>AVERAGE('1. Data'!F:F,'sim. matches 2019_2020'!$G$2:G105)</f>
        <v>1.2666861826697893</v>
      </c>
      <c r="AB106" s="48">
        <f t="shared" si="30"/>
        <v>0</v>
      </c>
      <c r="AC106" s="48">
        <f t="shared" si="31"/>
        <v>0</v>
      </c>
      <c r="AD106" s="48">
        <f t="shared" si="34"/>
        <v>1</v>
      </c>
      <c r="AE106" s="48">
        <f t="shared" si="32"/>
        <v>0</v>
      </c>
      <c r="AF106" s="48">
        <f t="shared" si="32"/>
        <v>0</v>
      </c>
      <c r="AG106" s="48">
        <f t="shared" si="32"/>
        <v>0</v>
      </c>
      <c r="AH106" s="48">
        <f t="shared" si="32"/>
        <v>0</v>
      </c>
      <c r="AI106" s="48">
        <f t="shared" si="32"/>
        <v>0</v>
      </c>
      <c r="AJ106" s="48">
        <f t="shared" si="32"/>
        <v>0</v>
      </c>
      <c r="AK106" s="48">
        <f t="shared" si="32"/>
        <v>0</v>
      </c>
      <c r="AL106" s="48">
        <f t="shared" si="32"/>
        <v>0</v>
      </c>
      <c r="AM106" s="48">
        <f t="shared" si="32"/>
        <v>0</v>
      </c>
      <c r="AN106" s="48">
        <f t="shared" si="32"/>
        <v>0</v>
      </c>
      <c r="AO106" s="48">
        <f t="shared" si="35"/>
        <v>1</v>
      </c>
      <c r="AP106" s="48">
        <f t="shared" si="33"/>
        <v>0</v>
      </c>
      <c r="AQ106" s="48">
        <f t="shared" si="33"/>
        <v>0</v>
      </c>
      <c r="AR106" s="48">
        <f t="shared" si="33"/>
        <v>0</v>
      </c>
      <c r="AS106" s="48">
        <f t="shared" si="33"/>
        <v>0</v>
      </c>
      <c r="AT106" s="48">
        <f t="shared" si="33"/>
        <v>0</v>
      </c>
      <c r="AU106" s="48">
        <f t="shared" si="33"/>
        <v>0</v>
      </c>
      <c r="AV106" s="48">
        <f t="shared" si="33"/>
        <v>0</v>
      </c>
      <c r="AW106" s="48">
        <f t="shared" si="33"/>
        <v>0</v>
      </c>
      <c r="AX106" s="48">
        <f t="shared" si="33"/>
        <v>0</v>
      </c>
      <c r="AY106" s="48">
        <f t="shared" si="33"/>
        <v>0</v>
      </c>
    </row>
    <row r="107" spans="1:51">
      <c r="A107" s="48">
        <v>106</v>
      </c>
      <c r="B107" s="48">
        <f t="shared" si="27"/>
        <v>204</v>
      </c>
      <c r="C107" s="87">
        <v>43792</v>
      </c>
      <c r="D107" s="48" t="s">
        <v>35</v>
      </c>
      <c r="E107" s="48" t="s">
        <v>11</v>
      </c>
      <c r="F107" s="48">
        <f t="shared" si="22"/>
        <v>1</v>
      </c>
      <c r="G107" s="48">
        <f t="shared" si="21"/>
        <v>1</v>
      </c>
      <c r="H107" s="48">
        <f t="shared" si="23"/>
        <v>1</v>
      </c>
      <c r="I107" s="48">
        <f t="shared" si="24"/>
        <v>1</v>
      </c>
      <c r="J107" s="48">
        <f>COUNTIF('1. Data'!C:C,'sim. matches 2019_2020'!$D107)</f>
        <v>47</v>
      </c>
      <c r="K107" s="48">
        <f>COUNTIF($D$2:D106,$D106)</f>
        <v>7</v>
      </c>
      <c r="L107" s="48">
        <f>SUMIF('1. Data'!C:C,'sim. matches 2019_2020'!D107,'1. Data'!E:E)</f>
        <v>94</v>
      </c>
      <c r="M107" s="48">
        <f>SUMIF($D$2:D106,$D107,$F$2:F106)</f>
        <v>5</v>
      </c>
      <c r="N107" s="48">
        <f t="shared" si="25"/>
        <v>1.1287387387387386</v>
      </c>
      <c r="O107" s="48">
        <f>SUMIF('1. Data'!C:C,'sim. matches 2019_2020'!$D107,'1. Data'!F:F)</f>
        <v>49</v>
      </c>
      <c r="P107" s="48">
        <f>SUMIF($D$2:D106,$D107,$G$2:G106)</f>
        <v>6</v>
      </c>
      <c r="Q107" s="48">
        <f t="shared" si="26"/>
        <v>0.80431656523637118</v>
      </c>
      <c r="R107" s="48">
        <f>COUNTIF('1. Data'!D:D,'sim. matches 2019_2020'!$E107)</f>
        <v>167</v>
      </c>
      <c r="S107" s="48">
        <f>COUNTIF($E$2:E106,$E106)</f>
        <v>6</v>
      </c>
      <c r="T107" s="48">
        <f>SUMIF('1. Data'!D:D,'sim. matches 2019_2020'!E107,'1. Data'!F:F)</f>
        <v>179</v>
      </c>
      <c r="U107" s="48">
        <f>SUMIF($E$2:E106,$E107,$G$2:G106)</f>
        <v>5</v>
      </c>
      <c r="V107" s="48">
        <f t="shared" si="28"/>
        <v>1.0635838150289016</v>
      </c>
      <c r="W107" s="48">
        <f>SUMIF('1. Data'!D:D,'sim. matches 2019_2020'!$E107,'1. Data'!E:E)</f>
        <v>293</v>
      </c>
      <c r="X107" s="48">
        <f>SUMIF($E$2:E106,E107,$F$2:F106)</f>
        <v>8</v>
      </c>
      <c r="Y107" s="48">
        <f t="shared" si="29"/>
        <v>1.0712044992969849</v>
      </c>
      <c r="Z107" s="92">
        <f>AVERAGE('1. Data'!E:E,'sim. matches 2019_2020'!$F$2:F106)</f>
        <v>1.6242317822651449</v>
      </c>
      <c r="AA107" s="92">
        <f>AVERAGE('1. Data'!F:F,'sim. matches 2019_2020'!$G$2:G106)</f>
        <v>1.2663154814164472</v>
      </c>
      <c r="AB107" s="48">
        <f t="shared" si="30"/>
        <v>1.9638749153778055</v>
      </c>
      <c r="AC107" s="48">
        <f t="shared" si="31"/>
        <v>1.0832798116035112</v>
      </c>
      <c r="AD107" s="48">
        <f t="shared" si="34"/>
        <v>0.14031366258757372</v>
      </c>
      <c r="AE107" s="48">
        <f t="shared" si="32"/>
        <v>0.27555848224052126</v>
      </c>
      <c r="AF107" s="48">
        <f t="shared" si="32"/>
        <v>0.27058119549587017</v>
      </c>
      <c r="AG107" s="48">
        <f t="shared" si="32"/>
        <v>0.17712920746909247</v>
      </c>
      <c r="AH107" s="48">
        <f t="shared" si="32"/>
        <v>8.6964901832325456E-2</v>
      </c>
      <c r="AI107" s="48">
        <f t="shared" si="32"/>
        <v>3.4157637845359461E-2</v>
      </c>
      <c r="AJ107" s="48">
        <f t="shared" si="32"/>
        <v>1.1180221355510171E-2</v>
      </c>
      <c r="AK107" s="48">
        <f t="shared" si="32"/>
        <v>3.1366508954939519E-3</v>
      </c>
      <c r="AL107" s="48">
        <f t="shared" si="32"/>
        <v>7.6999875149473898E-4</v>
      </c>
      <c r="AM107" s="48">
        <f t="shared" si="32"/>
        <v>1.6802013699252711E-4</v>
      </c>
      <c r="AN107" s="48">
        <f t="shared" si="32"/>
        <v>3.2997053231796645E-5</v>
      </c>
      <c r="AO107" s="48">
        <f t="shared" si="35"/>
        <v>0.33848354084656745</v>
      </c>
      <c r="AP107" s="48">
        <f t="shared" si="33"/>
        <v>0.36667238635915894</v>
      </c>
      <c r="AQ107" s="48">
        <f t="shared" si="33"/>
        <v>0.19860439680767977</v>
      </c>
      <c r="AR107" s="48">
        <f t="shared" si="33"/>
        <v>7.1714711185817445E-2</v>
      </c>
      <c r="AS107" s="48">
        <f t="shared" si="33"/>
        <v>1.9421774705643133E-2</v>
      </c>
      <c r="AT107" s="48">
        <f t="shared" si="33"/>
        <v>4.2078432888269868E-3</v>
      </c>
      <c r="AU107" s="48">
        <f t="shared" si="33"/>
        <v>7.5971194752959942E-4</v>
      </c>
      <c r="AV107" s="48">
        <f t="shared" si="33"/>
        <v>1.1756865934182891E-4</v>
      </c>
      <c r="AW107" s="48">
        <f t="shared" si="33"/>
        <v>1.5919969392786662E-5</v>
      </c>
      <c r="AX107" s="48">
        <f t="shared" si="33"/>
        <v>1.9161979382835133E-6</v>
      </c>
      <c r="AY107" s="48">
        <f t="shared" si="33"/>
        <v>2.0757785415787985E-7</v>
      </c>
    </row>
    <row r="108" spans="1:51">
      <c r="A108" s="48">
        <v>107</v>
      </c>
      <c r="B108" s="48">
        <f t="shared" si="27"/>
        <v>203</v>
      </c>
      <c r="C108" s="87">
        <v>43793</v>
      </c>
      <c r="D108" s="48" t="s">
        <v>28</v>
      </c>
      <c r="E108" s="48" t="s">
        <v>21</v>
      </c>
      <c r="F108" s="48">
        <f t="shared" si="22"/>
        <v>1</v>
      </c>
      <c r="G108" s="48">
        <f t="shared" si="21"/>
        <v>1</v>
      </c>
      <c r="H108" s="48">
        <f t="shared" si="23"/>
        <v>1</v>
      </c>
      <c r="I108" s="48">
        <f t="shared" si="24"/>
        <v>1</v>
      </c>
      <c r="J108" s="48">
        <f>COUNTIF('1. Data'!C:C,'sim. matches 2019_2020'!$D108)</f>
        <v>136</v>
      </c>
      <c r="K108" s="48">
        <f>COUNTIF($D$2:D107,$D107)</f>
        <v>6</v>
      </c>
      <c r="L108" s="48">
        <f>SUMIF('1. Data'!C:C,'sim. matches 2019_2020'!D108,'1. Data'!E:E)</f>
        <v>192</v>
      </c>
      <c r="M108" s="48">
        <f>SUMIF($D$2:D107,$D108,$F$2:F107)</f>
        <v>3</v>
      </c>
      <c r="N108" s="48">
        <f t="shared" si="25"/>
        <v>0.84556519444536071</v>
      </c>
      <c r="O108" s="48">
        <f>SUMIF('1. Data'!C:C,'sim. matches 2019_2020'!$D108,'1. Data'!F:F)</f>
        <v>193</v>
      </c>
      <c r="P108" s="48">
        <f>SUMIF($D$2:D107,$D108,$G$2:G107)</f>
        <v>6</v>
      </c>
      <c r="Q108" s="48">
        <f t="shared" si="26"/>
        <v>1.1067500195256565</v>
      </c>
      <c r="R108" s="48">
        <f>COUNTIF('1. Data'!D:D,'sim. matches 2019_2020'!$E108)</f>
        <v>149</v>
      </c>
      <c r="S108" s="48">
        <f>COUNTIF($E$2:E107,$E107)</f>
        <v>7</v>
      </c>
      <c r="T108" s="48">
        <f>SUMIF('1. Data'!D:D,'sim. matches 2019_2020'!E108,'1. Data'!F:F)</f>
        <v>176</v>
      </c>
      <c r="U108" s="48">
        <f>SUMIF($E$2:E107,$E108,$G$2:G107)</f>
        <v>4</v>
      </c>
      <c r="V108" s="48">
        <f t="shared" si="28"/>
        <v>1.1538461538461537</v>
      </c>
      <c r="W108" s="48">
        <f>SUMIF('1. Data'!D:D,'sim. matches 2019_2020'!$E108,'1. Data'!E:E)</f>
        <v>246</v>
      </c>
      <c r="X108" s="48">
        <f>SUMIF($E$2:E107,E108,$F$2:F107)</f>
        <v>6</v>
      </c>
      <c r="Y108" s="48">
        <f t="shared" si="29"/>
        <v>0.99466485595111076</v>
      </c>
      <c r="Z108" s="92">
        <f>AVERAGE('1. Data'!E:E,'sim. matches 2019_2020'!$F$2:F107)</f>
        <v>1.6240491515506144</v>
      </c>
      <c r="AA108" s="92">
        <f>AVERAGE('1. Data'!F:F,'sim. matches 2019_2020'!$G$2:G107)</f>
        <v>1.2662375658279696</v>
      </c>
      <c r="AB108" s="48">
        <f t="shared" si="30"/>
        <v>1.3659130064117366</v>
      </c>
      <c r="AC108" s="48">
        <f t="shared" si="31"/>
        <v>1.6170097508125674</v>
      </c>
      <c r="AD108" s="48">
        <f t="shared" si="34"/>
        <v>0.25514761820128312</v>
      </c>
      <c r="AE108" s="48">
        <f t="shared" si="32"/>
        <v>0.34850945025610863</v>
      </c>
      <c r="AF108" s="48">
        <f t="shared" si="32"/>
        <v>0.23801679548111149</v>
      </c>
      <c r="AG108" s="48">
        <f t="shared" si="32"/>
        <v>0.10837007889736408</v>
      </c>
      <c r="AH108" s="48">
        <f t="shared" si="32"/>
        <v>3.7006025067943919E-2</v>
      </c>
      <c r="AI108" s="48">
        <f t="shared" si="32"/>
        <v>1.0109402191180668E-2</v>
      </c>
      <c r="AJ108" s="48">
        <f t="shared" si="32"/>
        <v>2.3014273233301656E-3</v>
      </c>
      <c r="AK108" s="48">
        <f t="shared" si="32"/>
        <v>4.4907850203543221E-4</v>
      </c>
      <c r="AL108" s="48">
        <f t="shared" si="32"/>
        <v>7.667527085376202E-5</v>
      </c>
      <c r="AM108" s="48">
        <f t="shared" si="32"/>
        <v>1.1636861081032893E-5</v>
      </c>
      <c r="AN108" s="48">
        <f t="shared" si="32"/>
        <v>1.5894939904389409E-6</v>
      </c>
      <c r="AO108" s="48">
        <f t="shared" si="35"/>
        <v>0.19849135115482636</v>
      </c>
      <c r="AP108" s="48">
        <f t="shared" si="33"/>
        <v>0.32096245026931558</v>
      </c>
      <c r="AQ108" s="48">
        <f t="shared" si="33"/>
        <v>0.25949970586508858</v>
      </c>
      <c r="AR108" s="48">
        <f t="shared" si="33"/>
        <v>0.13987118490561376</v>
      </c>
      <c r="AS108" s="48">
        <f t="shared" si="33"/>
        <v>5.6543267462521293E-2</v>
      </c>
      <c r="AT108" s="48">
        <f t="shared" si="33"/>
        <v>1.8286202965939972E-2</v>
      </c>
      <c r="AU108" s="48">
        <f t="shared" si="33"/>
        <v>4.9281614168771052E-3</v>
      </c>
      <c r="AV108" s="48">
        <f t="shared" si="33"/>
        <v>1.1384121520955088E-3</v>
      </c>
      <c r="AW108" s="48">
        <f t="shared" si="33"/>
        <v>2.301029437977444E-4</v>
      </c>
      <c r="AX108" s="48">
        <f t="shared" si="33"/>
        <v>4.1342078201292072E-5</v>
      </c>
      <c r="AY108" s="48">
        <f t="shared" si="33"/>
        <v>6.6850543570345209E-6</v>
      </c>
    </row>
    <row r="109" spans="1:51">
      <c r="A109" s="48">
        <v>108</v>
      </c>
      <c r="B109" s="48">
        <f t="shared" si="27"/>
        <v>202</v>
      </c>
      <c r="C109" s="87">
        <v>43793</v>
      </c>
      <c r="D109" s="48" t="s">
        <v>17</v>
      </c>
      <c r="E109" s="48" t="s">
        <v>25</v>
      </c>
      <c r="F109" s="48">
        <f t="shared" si="22"/>
        <v>1</v>
      </c>
      <c r="G109" s="48">
        <f t="shared" si="21"/>
        <v>1</v>
      </c>
      <c r="H109" s="48">
        <f t="shared" si="23"/>
        <v>1</v>
      </c>
      <c r="I109" s="48">
        <f t="shared" si="24"/>
        <v>1</v>
      </c>
      <c r="J109" s="48">
        <f>COUNTIF('1. Data'!C:C,'sim. matches 2019_2020'!$D109)</f>
        <v>186</v>
      </c>
      <c r="K109" s="48">
        <f>COUNTIF($D$2:D108,$D108)</f>
        <v>6</v>
      </c>
      <c r="L109" s="48">
        <f>SUMIF('1. Data'!C:C,'sim. matches 2019_2020'!D109,'1. Data'!E:E)</f>
        <v>321</v>
      </c>
      <c r="M109" s="48">
        <f>SUMIF($D$2:D108,$D109,$F$2:F108)</f>
        <v>5</v>
      </c>
      <c r="N109" s="48">
        <f t="shared" si="25"/>
        <v>1.0456010596781939</v>
      </c>
      <c r="O109" s="48">
        <f>SUMIF('1. Data'!C:C,'sim. matches 2019_2020'!$D109,'1. Data'!F:F)</f>
        <v>236</v>
      </c>
      <c r="P109" s="48">
        <f>SUMIF($D$2:D108,$D109,$G$2:G108)</f>
        <v>4</v>
      </c>
      <c r="Q109" s="48">
        <f t="shared" si="26"/>
        <v>0.98723723723723722</v>
      </c>
      <c r="R109" s="48">
        <f>COUNTIF('1. Data'!D:D,'sim. matches 2019_2020'!$E109)</f>
        <v>170</v>
      </c>
      <c r="S109" s="48">
        <f>COUNTIF($E$2:E108,$E108)</f>
        <v>7</v>
      </c>
      <c r="T109" s="48">
        <f>SUMIF('1. Data'!D:D,'sim. matches 2019_2020'!E109,'1. Data'!F:F)</f>
        <v>194</v>
      </c>
      <c r="U109" s="48">
        <f>SUMIF($E$2:E108,$E109,$G$2:G108)</f>
        <v>5</v>
      </c>
      <c r="V109" s="48">
        <f t="shared" si="28"/>
        <v>1.1242937853107344</v>
      </c>
      <c r="W109" s="48">
        <f>SUMIF('1. Data'!D:D,'sim. matches 2019_2020'!$E109,'1. Data'!E:E)</f>
        <v>284</v>
      </c>
      <c r="X109" s="48">
        <f>SUMIF($E$2:E108,E109,$F$2:F108)</f>
        <v>7</v>
      </c>
      <c r="Y109" s="48">
        <f t="shared" si="29"/>
        <v>1.0124401650954917</v>
      </c>
      <c r="Z109" s="92">
        <f>AVERAGE('1. Data'!E:E,'sim. matches 2019_2020'!$F$2:F108)</f>
        <v>1.6238666276689091</v>
      </c>
      <c r="AA109" s="92">
        <f>AVERAGE('1. Data'!F:F,'sim. matches 2019_2020'!$G$2:G108)</f>
        <v>1.2661596958174905</v>
      </c>
      <c r="AB109" s="48">
        <f t="shared" si="30"/>
        <v>1.7190390303183869</v>
      </c>
      <c r="AC109" s="48">
        <f t="shared" si="31"/>
        <v>1.405367231638418</v>
      </c>
      <c r="AD109" s="48">
        <f t="shared" si="34"/>
        <v>0.17923830775758706</v>
      </c>
      <c r="AE109" s="48">
        <f t="shared" si="32"/>
        <v>0.30811764676351105</v>
      </c>
      <c r="AF109" s="48">
        <f t="shared" si="32"/>
        <v>0.26483313035816469</v>
      </c>
      <c r="AG109" s="48">
        <f t="shared" si="32"/>
        <v>0.1517528292023608</v>
      </c>
      <c r="AH109" s="48">
        <f t="shared" si="32"/>
        <v>6.5217259090024515E-2</v>
      </c>
      <c r="AI109" s="48">
        <f t="shared" si="32"/>
        <v>2.2422202765227751E-2</v>
      </c>
      <c r="AJ109" s="48">
        <f t="shared" si="32"/>
        <v>6.4241069498565655E-3</v>
      </c>
      <c r="AK109" s="48">
        <f t="shared" si="32"/>
        <v>1.5776129402490055E-3</v>
      </c>
      <c r="AL109" s="48">
        <f t="shared" si="32"/>
        <v>3.3899727737792364E-4</v>
      </c>
      <c r="AM109" s="48">
        <f t="shared" si="32"/>
        <v>6.4749950109368825E-5</v>
      </c>
      <c r="AN109" s="48">
        <f t="shared" si="32"/>
        <v>1.1130769144917341E-5</v>
      </c>
      <c r="AO109" s="48">
        <f t="shared" si="35"/>
        <v>0.24527696644973351</v>
      </c>
      <c r="AP109" s="48">
        <f t="shared" si="33"/>
        <v>0.34470421132413109</v>
      </c>
      <c r="AQ109" s="48">
        <f t="shared" si="33"/>
        <v>0.24221800160134924</v>
      </c>
      <c r="AR109" s="48">
        <f t="shared" si="33"/>
        <v>0.11346841412115942</v>
      </c>
      <c r="AS109" s="48">
        <f t="shared" si="33"/>
        <v>3.9866197757963844E-2</v>
      </c>
      <c r="AT109" s="48">
        <f t="shared" si="33"/>
        <v>1.120532959581187E-2</v>
      </c>
      <c r="AU109" s="48">
        <f t="shared" si="33"/>
        <v>2.6246005056103599E-3</v>
      </c>
      <c r="AV109" s="48">
        <f t="shared" si="33"/>
        <v>5.2693250667520356E-4</v>
      </c>
      <c r="AW109" s="48">
        <f t="shared" si="33"/>
        <v>9.2566709770802795E-5</v>
      </c>
      <c r="AX109" s="48">
        <f t="shared" si="33"/>
        <v>1.4454468961385568E-5</v>
      </c>
      <c r="AY109" s="48">
        <f t="shared" si="33"/>
        <v>2.0313837029065807E-6</v>
      </c>
    </row>
    <row r="110" spans="1:51">
      <c r="A110" s="48">
        <v>109</v>
      </c>
      <c r="B110" s="48">
        <f t="shared" si="27"/>
        <v>201</v>
      </c>
      <c r="C110" s="87">
        <v>43798</v>
      </c>
      <c r="D110" s="48" t="s">
        <v>8</v>
      </c>
      <c r="E110" s="48" t="s">
        <v>42</v>
      </c>
      <c r="F110" s="48">
        <f t="shared" si="22"/>
        <v>0</v>
      </c>
      <c r="G110" s="48">
        <f t="shared" si="21"/>
        <v>0</v>
      </c>
      <c r="H110" s="48">
        <f t="shared" si="23"/>
        <v>1</v>
      </c>
      <c r="I110" s="48">
        <f t="shared" si="24"/>
        <v>1</v>
      </c>
      <c r="J110" s="48">
        <f>COUNTIF('1. Data'!C:C,'sim. matches 2019_2020'!$D110)</f>
        <v>187</v>
      </c>
      <c r="K110" s="48">
        <f>COUNTIF($D$2:D109,$D109)</f>
        <v>6</v>
      </c>
      <c r="L110" s="48">
        <f>SUMIF('1. Data'!C:C,'sim. matches 2019_2020'!D110,'1. Data'!E:E)</f>
        <v>324</v>
      </c>
      <c r="M110" s="48">
        <f>SUMIF($D$2:D109,$D110,$F$2:F109)</f>
        <v>5</v>
      </c>
      <c r="N110" s="48">
        <f t="shared" si="25"/>
        <v>1.0498736154382311</v>
      </c>
      <c r="O110" s="48">
        <f>SUMIF('1. Data'!C:C,'sim. matches 2019_2020'!$D110,'1. Data'!F:F)</f>
        <v>196</v>
      </c>
      <c r="P110" s="48">
        <f>SUMIF($D$2:D109,$D110,$G$2:G109)</f>
        <v>7</v>
      </c>
      <c r="Q110" s="48">
        <f t="shared" si="26"/>
        <v>0.83076260335770435</v>
      </c>
      <c r="R110" s="48">
        <f>COUNTIF('1. Data'!D:D,'sim. matches 2019_2020'!$E110)</f>
        <v>0</v>
      </c>
      <c r="S110" s="48">
        <f>COUNTIF($E$2:E109,$E109)</f>
        <v>7</v>
      </c>
      <c r="T110" s="48">
        <f>SUMIF('1. Data'!D:D,'sim. matches 2019_2020'!E110,'1. Data'!F:F)</f>
        <v>0</v>
      </c>
      <c r="U110" s="48">
        <f>SUMIF($E$2:E109,$E110,$G$2:G109)</f>
        <v>0</v>
      </c>
      <c r="V110" s="48">
        <f t="shared" si="28"/>
        <v>0</v>
      </c>
      <c r="W110" s="48">
        <f>SUMIF('1. Data'!D:D,'sim. matches 2019_2020'!$E110,'1. Data'!E:E)</f>
        <v>0</v>
      </c>
      <c r="X110" s="48">
        <f>SUMIF($E$2:E109,E110,$F$2:F109)</f>
        <v>0</v>
      </c>
      <c r="Y110" s="48">
        <f t="shared" si="29"/>
        <v>0</v>
      </c>
      <c r="Z110" s="92">
        <f>AVERAGE('1. Data'!E:E,'sim. matches 2019_2020'!$F$2:F109)</f>
        <v>1.6236842105263158</v>
      </c>
      <c r="AA110" s="92">
        <f>AVERAGE('1. Data'!F:F,'sim. matches 2019_2020'!$G$2:G109)</f>
        <v>1.2660818713450293</v>
      </c>
      <c r="AB110" s="48">
        <f t="shared" si="30"/>
        <v>0</v>
      </c>
      <c r="AC110" s="48">
        <f t="shared" si="31"/>
        <v>0</v>
      </c>
      <c r="AD110" s="48">
        <f t="shared" si="34"/>
        <v>1</v>
      </c>
      <c r="AE110" s="48">
        <f t="shared" si="32"/>
        <v>0</v>
      </c>
      <c r="AF110" s="48">
        <f t="shared" si="32"/>
        <v>0</v>
      </c>
      <c r="AG110" s="48">
        <f t="shared" si="32"/>
        <v>0</v>
      </c>
      <c r="AH110" s="48">
        <f t="shared" si="32"/>
        <v>0</v>
      </c>
      <c r="AI110" s="48">
        <f t="shared" si="32"/>
        <v>0</v>
      </c>
      <c r="AJ110" s="48">
        <f t="shared" si="32"/>
        <v>0</v>
      </c>
      <c r="AK110" s="48">
        <f t="shared" si="32"/>
        <v>0</v>
      </c>
      <c r="AL110" s="48">
        <f t="shared" si="32"/>
        <v>0</v>
      </c>
      <c r="AM110" s="48">
        <f t="shared" si="32"/>
        <v>0</v>
      </c>
      <c r="AN110" s="48">
        <f t="shared" si="32"/>
        <v>0</v>
      </c>
      <c r="AO110" s="48">
        <f t="shared" si="35"/>
        <v>1</v>
      </c>
      <c r="AP110" s="48">
        <f t="shared" si="33"/>
        <v>0</v>
      </c>
      <c r="AQ110" s="48">
        <f t="shared" si="33"/>
        <v>0</v>
      </c>
      <c r="AR110" s="48">
        <f t="shared" si="33"/>
        <v>0</v>
      </c>
      <c r="AS110" s="48">
        <f t="shared" si="33"/>
        <v>0</v>
      </c>
      <c r="AT110" s="48">
        <f t="shared" si="33"/>
        <v>0</v>
      </c>
      <c r="AU110" s="48">
        <f t="shared" si="33"/>
        <v>0</v>
      </c>
      <c r="AV110" s="48">
        <f t="shared" si="33"/>
        <v>0</v>
      </c>
      <c r="AW110" s="48">
        <f t="shared" si="33"/>
        <v>0</v>
      </c>
      <c r="AX110" s="48">
        <f t="shared" si="33"/>
        <v>0</v>
      </c>
      <c r="AY110" s="48">
        <f t="shared" si="33"/>
        <v>0</v>
      </c>
    </row>
    <row r="111" spans="1:51">
      <c r="A111" s="48">
        <v>110</v>
      </c>
      <c r="B111" s="48">
        <f t="shared" si="27"/>
        <v>200</v>
      </c>
      <c r="C111" s="87">
        <v>43799</v>
      </c>
      <c r="D111" s="48" t="s">
        <v>17</v>
      </c>
      <c r="E111" s="48" t="s">
        <v>29</v>
      </c>
      <c r="F111" s="48">
        <f t="shared" si="22"/>
        <v>1</v>
      </c>
      <c r="G111" s="48">
        <f t="shared" si="21"/>
        <v>1</v>
      </c>
      <c r="H111" s="48">
        <f t="shared" si="23"/>
        <v>1</v>
      </c>
      <c r="I111" s="48">
        <f t="shared" si="24"/>
        <v>1</v>
      </c>
      <c r="J111" s="48">
        <f>COUNTIF('1. Data'!C:C,'sim. matches 2019_2020'!$D111)</f>
        <v>186</v>
      </c>
      <c r="K111" s="48">
        <f>COUNTIF($D$2:D110,$D110)</f>
        <v>7</v>
      </c>
      <c r="L111" s="48">
        <f>SUMIF('1. Data'!C:C,'sim. matches 2019_2020'!D111,'1. Data'!E:E)</f>
        <v>321</v>
      </c>
      <c r="M111" s="48">
        <f>SUMIF($D$2:D110,$D111,$F$2:F110)</f>
        <v>6</v>
      </c>
      <c r="N111" s="48">
        <f t="shared" si="25"/>
        <v>1.0437965194559446</v>
      </c>
      <c r="O111" s="48">
        <f>SUMIF('1. Data'!C:C,'sim. matches 2019_2020'!$D111,'1. Data'!F:F)</f>
        <v>236</v>
      </c>
      <c r="P111" s="48">
        <f>SUMIF($D$2:D110,$D111,$G$2:G110)</f>
        <v>5</v>
      </c>
      <c r="Q111" s="48">
        <f t="shared" si="26"/>
        <v>0.98656319927245739</v>
      </c>
      <c r="R111" s="48">
        <f>COUNTIF('1. Data'!D:D,'sim. matches 2019_2020'!$E111)</f>
        <v>34</v>
      </c>
      <c r="S111" s="48">
        <f>COUNTIF($E$2:E110,$E110)</f>
        <v>6</v>
      </c>
      <c r="T111" s="48">
        <f>SUMIF('1. Data'!D:D,'sim. matches 2019_2020'!E111,'1. Data'!F:F)</f>
        <v>37</v>
      </c>
      <c r="U111" s="48">
        <f>SUMIF($E$2:E110,$E111,$G$2:G110)</f>
        <v>6</v>
      </c>
      <c r="V111" s="48">
        <f t="shared" si="28"/>
        <v>1.075</v>
      </c>
      <c r="W111" s="48">
        <f>SUMIF('1. Data'!D:D,'sim. matches 2019_2020'!$E111,'1. Data'!E:E)</f>
        <v>66</v>
      </c>
      <c r="X111" s="48">
        <f>SUMIF($E$2:E110,E111,$F$2:F110)</f>
        <v>6</v>
      </c>
      <c r="Y111" s="48">
        <f t="shared" si="29"/>
        <v>1.1089141004862237</v>
      </c>
      <c r="Z111" s="92">
        <f>AVERAGE('1. Data'!E:E,'sim. matches 2019_2020'!$F$2:F110)</f>
        <v>1.623209587839813</v>
      </c>
      <c r="AA111" s="92">
        <f>AVERAGE('1. Data'!F:F,'sim. matches 2019_2020'!$G$2:G110)</f>
        <v>1.2657117801812336</v>
      </c>
      <c r="AB111" s="48">
        <f t="shared" si="30"/>
        <v>1.8788337350207005</v>
      </c>
      <c r="AC111" s="48">
        <f t="shared" si="31"/>
        <v>1.3423575129533678</v>
      </c>
      <c r="AD111" s="48">
        <f t="shared" si="34"/>
        <v>0.15276817006831778</v>
      </c>
      <c r="AE111" s="48">
        <f t="shared" si="32"/>
        <v>0.28702599156173503</v>
      </c>
      <c r="AF111" s="48">
        <f t="shared" si="32"/>
        <v>0.26963705788697745</v>
      </c>
      <c r="AG111" s="48">
        <f t="shared" si="32"/>
        <v>0.1688677335232609</v>
      </c>
      <c r="AH111" s="48">
        <f t="shared" si="32"/>
        <v>7.9318598624997114E-2</v>
      </c>
      <c r="AI111" s="48">
        <f t="shared" si="32"/>
        <v>2.9805291782242234E-2</v>
      </c>
      <c r="AJ111" s="48">
        <f t="shared" si="32"/>
        <v>9.3331979471020059E-3</v>
      </c>
      <c r="AK111" s="48">
        <f t="shared" si="32"/>
        <v>2.5050753083773118E-3</v>
      </c>
      <c r="AL111" s="48">
        <f t="shared" si="32"/>
        <v>5.8832749976833471E-4</v>
      </c>
      <c r="AM111" s="48">
        <f t="shared" si="32"/>
        <v>1.2281883931168104E-4</v>
      </c>
      <c r="AN111" s="48">
        <f t="shared" si="32"/>
        <v>2.3075617859487323E-5</v>
      </c>
      <c r="AO111" s="48">
        <f t="shared" si="35"/>
        <v>0.26122909110512815</v>
      </c>
      <c r="AP111" s="48">
        <f t="shared" si="33"/>
        <v>0.35066283304694862</v>
      </c>
      <c r="AQ111" s="48">
        <f t="shared" si="33"/>
        <v>0.23535744422704202</v>
      </c>
      <c r="AR111" s="48">
        <f t="shared" si="33"/>
        <v>0.10531127782922434</v>
      </c>
      <c r="AS111" s="48">
        <f t="shared" si="33"/>
        <v>3.534134624819471E-2</v>
      </c>
      <c r="AT111" s="48">
        <f t="shared" si="33"/>
        <v>9.4881443308300843E-3</v>
      </c>
      <c r="AU111" s="48">
        <f t="shared" si="33"/>
        <v>2.1227469710792791E-3</v>
      </c>
      <c r="AV111" s="48">
        <f t="shared" si="33"/>
        <v>4.070693349610394E-4</v>
      </c>
      <c r="AW111" s="48">
        <f t="shared" si="33"/>
        <v>6.8304072509735319E-5</v>
      </c>
      <c r="AX111" s="48">
        <f t="shared" si="33"/>
        <v>1.0187609433194981E-5</v>
      </c>
      <c r="AY111" s="48">
        <f t="shared" si="33"/>
        <v>1.3675414061683879E-6</v>
      </c>
    </row>
    <row r="112" spans="1:51">
      <c r="A112" s="48">
        <v>111</v>
      </c>
      <c r="B112" s="48">
        <f t="shared" si="27"/>
        <v>199</v>
      </c>
      <c r="C112" s="87">
        <v>43799</v>
      </c>
      <c r="D112" s="48" t="s">
        <v>21</v>
      </c>
      <c r="E112" s="48" t="s">
        <v>13</v>
      </c>
      <c r="F112" s="48">
        <f t="shared" si="22"/>
        <v>0</v>
      </c>
      <c r="G112" s="48">
        <f t="shared" si="21"/>
        <v>2</v>
      </c>
      <c r="H112" s="48">
        <f t="shared" si="23"/>
        <v>0</v>
      </c>
      <c r="I112" s="48">
        <f t="shared" si="24"/>
        <v>3</v>
      </c>
      <c r="J112" s="48">
        <f>COUNTIF('1. Data'!C:C,'sim. matches 2019_2020'!$D112)</f>
        <v>150</v>
      </c>
      <c r="K112" s="48">
        <f>COUNTIF($D$2:D111,$D111)</f>
        <v>7</v>
      </c>
      <c r="L112" s="48">
        <f>SUMIF('1. Data'!C:C,'sim. matches 2019_2020'!D112,'1. Data'!E:E)</f>
        <v>192</v>
      </c>
      <c r="M112" s="48">
        <f>SUMIF($D$2:D111,$D112,$F$2:F111)</f>
        <v>5</v>
      </c>
      <c r="N112" s="48">
        <f t="shared" si="25"/>
        <v>0.77310895458371642</v>
      </c>
      <c r="O112" s="48">
        <f>SUMIF('1. Data'!C:C,'sim. matches 2019_2020'!$D112,'1. Data'!F:F)</f>
        <v>200</v>
      </c>
      <c r="P112" s="48">
        <f>SUMIF($D$2:D111,$D112,$G$2:G111)</f>
        <v>5</v>
      </c>
      <c r="Q112" s="48">
        <f t="shared" si="26"/>
        <v>1.0316824198821413</v>
      </c>
      <c r="R112" s="48">
        <f>COUNTIF('1. Data'!D:D,'sim. matches 2019_2020'!$E112)</f>
        <v>178</v>
      </c>
      <c r="S112" s="48">
        <f>COUNTIF($E$2:E111,$E111)</f>
        <v>7</v>
      </c>
      <c r="T112" s="48">
        <f>SUMIF('1. Data'!D:D,'sim. matches 2019_2020'!E112,'1. Data'!F:F)</f>
        <v>322</v>
      </c>
      <c r="U112" s="48">
        <f>SUMIF($E$2:E111,$E112,$G$2:G111)</f>
        <v>8</v>
      </c>
      <c r="V112" s="48">
        <f t="shared" si="28"/>
        <v>1.7837837837837838</v>
      </c>
      <c r="W112" s="48">
        <f>SUMIF('1. Data'!D:D,'sim. matches 2019_2020'!$E112,'1. Data'!E:E)</f>
        <v>232</v>
      </c>
      <c r="X112" s="48">
        <f>SUMIF($E$2:E111,E112,$F$2:F111)</f>
        <v>5</v>
      </c>
      <c r="Y112" s="48">
        <f t="shared" si="29"/>
        <v>0.7893157111018112</v>
      </c>
      <c r="Z112" s="92">
        <f>AVERAGE('1. Data'!E:E,'sim. matches 2019_2020'!$F$2:F111)</f>
        <v>1.6230274693161895</v>
      </c>
      <c r="AA112" s="92">
        <f>AVERAGE('1. Data'!F:F,'sim. matches 2019_2020'!$G$2:G111)</f>
        <v>1.2656341320864992</v>
      </c>
      <c r="AB112" s="48">
        <f t="shared" si="30"/>
        <v>0.99041525533157204</v>
      </c>
      <c r="AC112" s="48">
        <f t="shared" si="31"/>
        <v>2.3291444310552589</v>
      </c>
      <c r="AD112" s="48">
        <f t="shared" si="34"/>
        <v>0.37142242385236002</v>
      </c>
      <c r="AE112" s="48">
        <f t="shared" si="32"/>
        <v>0.36786243475560648</v>
      </c>
      <c r="AF112" s="48">
        <f t="shared" si="32"/>
        <v>0.18216828362268389</v>
      </c>
      <c r="AG112" s="48">
        <f t="shared" si="32"/>
        <v>6.01407490458249E-2</v>
      </c>
      <c r="AH112" s="48">
        <f t="shared" si="32"/>
        <v>1.4891078830513164E-2</v>
      </c>
      <c r="AI112" s="48">
        <f t="shared" si="32"/>
        <v>2.9496703284170533E-3</v>
      </c>
      <c r="AJ112" s="48">
        <f t="shared" si="32"/>
        <v>4.8689974857718949E-4</v>
      </c>
      <c r="AK112" s="48">
        <f t="shared" si="32"/>
        <v>6.8890419829708012E-5</v>
      </c>
      <c r="AL112" s="48">
        <f t="shared" si="32"/>
        <v>8.5287653431923999E-6</v>
      </c>
      <c r="AM112" s="48">
        <f t="shared" si="32"/>
        <v>9.3855770056010814E-7</v>
      </c>
      <c r="AN112" s="48">
        <f t="shared" si="32"/>
        <v>9.2956186464365155E-8</v>
      </c>
      <c r="AO112" s="48">
        <f t="shared" si="35"/>
        <v>9.7379025929512572E-2</v>
      </c>
      <c r="AP112" s="48">
        <f t="shared" si="33"/>
        <v>0.22680981594530988</v>
      </c>
      <c r="AQ112" s="48">
        <f t="shared" si="33"/>
        <v>0.26413640985884346</v>
      </c>
      <c r="AR112" s="48">
        <f t="shared" si="33"/>
        <v>0.20507061602055154</v>
      </c>
      <c r="AS112" s="48">
        <f t="shared" si="33"/>
        <v>0.11940977081933472</v>
      </c>
      <c r="AT112" s="48">
        <f t="shared" si="33"/>
        <v>5.5624520543487634E-2</v>
      </c>
      <c r="AU112" s="48">
        <f t="shared" si="33"/>
        <v>2.1592923708997187E-2</v>
      </c>
      <c r="AV112" s="48">
        <f t="shared" si="33"/>
        <v>7.1847197152874048E-3</v>
      </c>
      <c r="AW112" s="48">
        <f t="shared" si="33"/>
        <v>2.0917812391943245E-3</v>
      </c>
      <c r="AX112" s="48">
        <f t="shared" si="33"/>
        <v>5.4134006936170341E-4</v>
      </c>
      <c r="AY112" s="48">
        <f t="shared" si="33"/>
        <v>1.2608592078608779E-4</v>
      </c>
    </row>
    <row r="113" spans="1:51">
      <c r="A113" s="48">
        <v>112</v>
      </c>
      <c r="B113" s="48">
        <f t="shared" si="27"/>
        <v>198</v>
      </c>
      <c r="C113" s="87">
        <v>43799</v>
      </c>
      <c r="D113" s="48" t="s">
        <v>11</v>
      </c>
      <c r="E113" s="48" t="s">
        <v>28</v>
      </c>
      <c r="F113" s="48">
        <f t="shared" si="22"/>
        <v>1</v>
      </c>
      <c r="G113" s="48">
        <f t="shared" si="21"/>
        <v>1</v>
      </c>
      <c r="H113" s="48">
        <f t="shared" si="23"/>
        <v>1</v>
      </c>
      <c r="I113" s="48">
        <f t="shared" si="24"/>
        <v>1</v>
      </c>
      <c r="J113" s="48">
        <f>COUNTIF('1. Data'!C:C,'sim. matches 2019_2020'!$D113)</f>
        <v>167</v>
      </c>
      <c r="K113" s="48">
        <f>COUNTIF($D$2:D112,$D112)</f>
        <v>6</v>
      </c>
      <c r="L113" s="48">
        <f>SUMIF('1. Data'!C:C,'sim. matches 2019_2020'!D113,'1. Data'!E:E)</f>
        <v>200</v>
      </c>
      <c r="M113" s="48">
        <f>SUMIF($D$2:D112,$D113,$F$2:F112)</f>
        <v>4</v>
      </c>
      <c r="N113" s="48">
        <f t="shared" si="25"/>
        <v>0.72675007961766869</v>
      </c>
      <c r="O113" s="48">
        <f>SUMIF('1. Data'!C:C,'sim. matches 2019_2020'!$D113,'1. Data'!F:F)</f>
        <v>226</v>
      </c>
      <c r="P113" s="48">
        <f>SUMIF($D$2:D112,$D113,$G$2:G112)</f>
        <v>5</v>
      </c>
      <c r="Q113" s="48">
        <f t="shared" si="26"/>
        <v>1.0548339200836703</v>
      </c>
      <c r="R113" s="48">
        <f>COUNTIF('1. Data'!D:D,'sim. matches 2019_2020'!$E113)</f>
        <v>136</v>
      </c>
      <c r="S113" s="48">
        <f>COUNTIF($E$2:E112,$E112)</f>
        <v>7</v>
      </c>
      <c r="T113" s="48">
        <f>SUMIF('1. Data'!D:D,'sim. matches 2019_2020'!E113,'1. Data'!F:F)</f>
        <v>138</v>
      </c>
      <c r="U113" s="48">
        <f>SUMIF($E$2:E112,$E113,$G$2:G112)</f>
        <v>5</v>
      </c>
      <c r="V113" s="48">
        <f t="shared" si="28"/>
        <v>1</v>
      </c>
      <c r="W113" s="48">
        <f>SUMIF('1. Data'!D:D,'sim. matches 2019_2020'!$E113,'1. Data'!E:E)</f>
        <v>217</v>
      </c>
      <c r="X113" s="48">
        <f>SUMIF($E$2:E112,E113,$F$2:F112)</f>
        <v>7</v>
      </c>
      <c r="Y113" s="48">
        <f t="shared" si="29"/>
        <v>0.96541269317646705</v>
      </c>
      <c r="Z113" s="92">
        <f>AVERAGE('1. Data'!E:E,'sim. matches 2019_2020'!$F$2:F112)</f>
        <v>1.6225533158048495</v>
      </c>
      <c r="AA113" s="92">
        <f>AVERAGE('1. Data'!F:F,'sim. matches 2019_2020'!$G$2:G112)</f>
        <v>1.2658486707566463</v>
      </c>
      <c r="AB113" s="48">
        <f t="shared" si="30"/>
        <v>1.138405719121383</v>
      </c>
      <c r="AC113" s="48">
        <f t="shared" si="31"/>
        <v>1.3352601156069366</v>
      </c>
      <c r="AD113" s="48">
        <f t="shared" si="34"/>
        <v>0.32032930983053087</v>
      </c>
      <c r="AE113" s="48">
        <f t="shared" si="32"/>
        <v>0.36466471831328173</v>
      </c>
      <c r="AF113" s="48">
        <f t="shared" si="32"/>
        <v>0.20756820044481411</v>
      </c>
      <c r="AG113" s="48">
        <f t="shared" si="32"/>
        <v>7.8765608831369974E-2</v>
      </c>
      <c r="AH113" s="48">
        <f t="shared" si="32"/>
        <v>2.241680489092732E-2</v>
      </c>
      <c r="AI113" s="48">
        <f t="shared" si="32"/>
        <v>5.1038837784519687E-3</v>
      </c>
      <c r="AJ113" s="48">
        <f t="shared" si="32"/>
        <v>9.6838174718676259E-4</v>
      </c>
      <c r="AK113" s="48">
        <f t="shared" si="32"/>
        <v>1.574873313271667E-4</v>
      </c>
      <c r="AL113" s="48">
        <f t="shared" si="32"/>
        <v>2.2410559834001369E-5</v>
      </c>
      <c r="AM113" s="48">
        <f t="shared" si="32"/>
        <v>2.8347010537487962E-6</v>
      </c>
      <c r="AN113" s="48">
        <f t="shared" si="32"/>
        <v>3.2270398915870313E-7</v>
      </c>
      <c r="AO113" s="48">
        <f t="shared" si="35"/>
        <v>0.2630897328093858</v>
      </c>
      <c r="AP113" s="48">
        <f t="shared" si="33"/>
        <v>0.35129322704605853</v>
      </c>
      <c r="AQ113" s="48">
        <f t="shared" si="33"/>
        <v>0.23453391747872704</v>
      </c>
      <c r="AR113" s="48">
        <f t="shared" si="33"/>
        <v>0.10438792858879763</v>
      </c>
      <c r="AS113" s="48">
        <f t="shared" si="33"/>
        <v>3.4846259398861629E-2</v>
      </c>
      <c r="AT113" s="48">
        <f t="shared" si="33"/>
        <v>9.305764070678655E-3</v>
      </c>
      <c r="AU113" s="48">
        <f t="shared" si="33"/>
        <v>2.0709359348042092E-3</v>
      </c>
      <c r="AV113" s="48">
        <f t="shared" si="33"/>
        <v>3.9503402224588986E-4</v>
      </c>
      <c r="AW113" s="48">
        <f t="shared" si="33"/>
        <v>6.5934146776589929E-5</v>
      </c>
      <c r="AX113" s="48">
        <f t="shared" si="33"/>
        <v>9.7821373830393782E-6</v>
      </c>
      <c r="AY113" s="48">
        <f t="shared" si="33"/>
        <v>1.3061697892960029E-6</v>
      </c>
    </row>
    <row r="114" spans="1:51">
      <c r="A114" s="48">
        <v>113</v>
      </c>
      <c r="B114" s="48">
        <f t="shared" si="27"/>
        <v>197</v>
      </c>
      <c r="C114" s="87">
        <v>43799</v>
      </c>
      <c r="D114" s="48" t="s">
        <v>32</v>
      </c>
      <c r="E114" s="48" t="s">
        <v>35</v>
      </c>
      <c r="F114" s="48">
        <f t="shared" si="22"/>
        <v>0</v>
      </c>
      <c r="G114" s="48">
        <f t="shared" si="21"/>
        <v>2</v>
      </c>
      <c r="H114" s="48">
        <f t="shared" si="23"/>
        <v>0</v>
      </c>
      <c r="I114" s="48">
        <f t="shared" si="24"/>
        <v>3</v>
      </c>
      <c r="J114" s="48">
        <f>COUNTIF('1. Data'!C:C,'sim. matches 2019_2020'!$D114)</f>
        <v>16</v>
      </c>
      <c r="K114" s="48">
        <f>COUNTIF($D$2:D113,$D113)</f>
        <v>6</v>
      </c>
      <c r="L114" s="48">
        <f>SUMIF('1. Data'!C:C,'sim. matches 2019_2020'!D114,'1. Data'!E:E)</f>
        <v>21</v>
      </c>
      <c r="M114" s="48">
        <f>SUMIF($D$2:D113,$D114,$F$2:F113)</f>
        <v>5</v>
      </c>
      <c r="N114" s="48">
        <f t="shared" si="25"/>
        <v>0.72845102692087393</v>
      </c>
      <c r="O114" s="48">
        <f>SUMIF('1. Data'!C:C,'sim. matches 2019_2020'!$D114,'1. Data'!F:F)</f>
        <v>28</v>
      </c>
      <c r="P114" s="48">
        <f>SUMIF($D$2:D113,$D114,$G$2:G113)</f>
        <v>9</v>
      </c>
      <c r="Q114" s="48">
        <f t="shared" si="26"/>
        <v>1.3286906909426521</v>
      </c>
      <c r="R114" s="48">
        <f>COUNTIF('1. Data'!D:D,'sim. matches 2019_2020'!$E114)</f>
        <v>48</v>
      </c>
      <c r="S114" s="48">
        <f>COUNTIF($E$2:E113,$E113)</f>
        <v>7</v>
      </c>
      <c r="T114" s="48">
        <f>SUMIF('1. Data'!D:D,'sim. matches 2019_2020'!E114,'1. Data'!F:F)</f>
        <v>79</v>
      </c>
      <c r="U114" s="48">
        <f>SUMIF($E$2:E113,$E114,$G$2:G113)</f>
        <v>8</v>
      </c>
      <c r="V114" s="48">
        <f t="shared" si="28"/>
        <v>1.5818181818181818</v>
      </c>
      <c r="W114" s="48">
        <f>SUMIF('1. Data'!D:D,'sim. matches 2019_2020'!$E114,'1. Data'!E:E)</f>
        <v>68</v>
      </c>
      <c r="X114" s="48">
        <f>SUMIF($E$2:E113,E114,$F$2:F113)</f>
        <v>5</v>
      </c>
      <c r="Y114" s="48">
        <f t="shared" si="29"/>
        <v>0.81810653792651999</v>
      </c>
      <c r="Z114" s="92">
        <f>AVERAGE('1. Data'!E:E,'sim. matches 2019_2020'!$F$2:F113)</f>
        <v>1.6223714953271029</v>
      </c>
      <c r="AA114" s="92">
        <f>AVERAGE('1. Data'!F:F,'sim. matches 2019_2020'!$G$2:G113)</f>
        <v>1.2657710280373833</v>
      </c>
      <c r="AB114" s="48">
        <f t="shared" si="30"/>
        <v>0.96685318118588737</v>
      </c>
      <c r="AC114" s="48">
        <f t="shared" si="31"/>
        <v>2.6603305785123972</v>
      </c>
      <c r="AD114" s="48">
        <f t="shared" si="34"/>
        <v>0.38027782263909859</v>
      </c>
      <c r="AE114" s="48">
        <f t="shared" si="32"/>
        <v>0.36767282255305511</v>
      </c>
      <c r="AF114" s="48">
        <f t="shared" si="32"/>
        <v>0.17774281906050779</v>
      </c>
      <c r="AG114" s="48">
        <f t="shared" si="32"/>
        <v>5.7283736680533187E-2</v>
      </c>
      <c r="AH114" s="48">
        <f t="shared" si="32"/>
        <v>1.3846240759947049E-2</v>
      </c>
      <c r="AI114" s="48">
        <f t="shared" si="32"/>
        <v>2.6774563852441022E-3</v>
      </c>
      <c r="AJ114" s="48">
        <f t="shared" si="32"/>
        <v>4.3145120392662094E-4</v>
      </c>
      <c r="AK114" s="48">
        <f t="shared" si="32"/>
        <v>5.9592852720419301E-5</v>
      </c>
      <c r="AL114" s="48">
        <f t="shared" si="32"/>
        <v>7.2021924035849067E-6</v>
      </c>
      <c r="AM114" s="48">
        <f t="shared" si="32"/>
        <v>7.7371807076876743E-7</v>
      </c>
      <c r="AN114" s="48">
        <f t="shared" si="32"/>
        <v>7.4807177806378949E-8</v>
      </c>
      <c r="AO114" s="48">
        <f t="shared" si="35"/>
        <v>6.9925102187191196E-2</v>
      </c>
      <c r="AP114" s="48">
        <f t="shared" si="33"/>
        <v>0.18602388755418883</v>
      </c>
      <c r="AQ114" s="48">
        <f t="shared" si="33"/>
        <v>0.24744251819708019</v>
      </c>
      <c r="AR114" s="48">
        <f t="shared" si="33"/>
        <v>0.21942629919460088</v>
      </c>
      <c r="AS114" s="48">
        <f t="shared" si="33"/>
        <v>0.14593662336930172</v>
      </c>
      <c r="AT114" s="48">
        <f t="shared" si="33"/>
        <v>7.7647932334840047E-2</v>
      </c>
      <c r="AU114" s="48">
        <f t="shared" si="33"/>
        <v>3.4428194791439388E-2</v>
      </c>
      <c r="AV114" s="48">
        <f t="shared" si="33"/>
        <v>1.3084339909521082E-2</v>
      </c>
      <c r="AW114" s="48">
        <f t="shared" si="33"/>
        <v>4.351083695118628E-3</v>
      </c>
      <c r="AX114" s="48">
        <f t="shared" si="33"/>
        <v>1.2861467781989763E-3</v>
      </c>
      <c r="AY114" s="48">
        <f t="shared" si="33"/>
        <v>3.4215756024979431E-4</v>
      </c>
    </row>
    <row r="115" spans="1:51">
      <c r="A115" s="48">
        <v>114</v>
      </c>
      <c r="B115" s="48">
        <f t="shared" si="27"/>
        <v>196</v>
      </c>
      <c r="C115" s="87">
        <v>43799</v>
      </c>
      <c r="D115" s="48" t="s">
        <v>6</v>
      </c>
      <c r="E115" s="48" t="s">
        <v>12</v>
      </c>
      <c r="F115" s="48">
        <f t="shared" si="22"/>
        <v>2</v>
      </c>
      <c r="G115" s="48">
        <f t="shared" si="21"/>
        <v>1</v>
      </c>
      <c r="H115" s="48">
        <f t="shared" si="23"/>
        <v>3</v>
      </c>
      <c r="I115" s="48">
        <f t="shared" si="24"/>
        <v>0</v>
      </c>
      <c r="J115" s="48">
        <f>COUNTIF('1. Data'!C:C,'sim. matches 2019_2020'!$D115)</f>
        <v>183</v>
      </c>
      <c r="K115" s="48">
        <f>COUNTIF($D$2:D114,$D114)</f>
        <v>7</v>
      </c>
      <c r="L115" s="48">
        <f>SUMIF('1. Data'!C:C,'sim. matches 2019_2020'!D115,'1. Data'!E:E)</f>
        <v>528</v>
      </c>
      <c r="M115" s="48">
        <f>SUMIF($D$2:D114,$D115,$F$2:F114)</f>
        <v>12</v>
      </c>
      <c r="N115" s="48">
        <f t="shared" si="25"/>
        <v>1.752333128049647</v>
      </c>
      <c r="O115" s="48">
        <f>SUMIF('1. Data'!C:C,'sim. matches 2019_2020'!$D115,'1. Data'!F:F)</f>
        <v>132</v>
      </c>
      <c r="P115" s="48">
        <f>SUMIF($D$2:D114,$D115,$G$2:G114)</f>
        <v>2</v>
      </c>
      <c r="Q115" s="48">
        <f t="shared" si="26"/>
        <v>0.55708632744222175</v>
      </c>
      <c r="R115" s="48">
        <f>COUNTIF('1. Data'!D:D,'sim. matches 2019_2020'!$E115)</f>
        <v>184</v>
      </c>
      <c r="S115" s="48">
        <f>COUNTIF($E$2:E114,$E114)</f>
        <v>7</v>
      </c>
      <c r="T115" s="48">
        <f>SUMIF('1. Data'!D:D,'sim. matches 2019_2020'!E115,'1. Data'!F:F)</f>
        <v>300</v>
      </c>
      <c r="U115" s="48">
        <f>SUMIF($E$2:E114,$E115,$G$2:G114)</f>
        <v>9</v>
      </c>
      <c r="V115" s="48">
        <f t="shared" si="28"/>
        <v>1.6178010471204189</v>
      </c>
      <c r="W115" s="48">
        <f>SUMIF('1. Data'!D:D,'sim. matches 2019_2020'!$E115,'1. Data'!E:E)</f>
        <v>245</v>
      </c>
      <c r="X115" s="48">
        <f>SUMIF($E$2:E114,E115,$F$2:F114)</f>
        <v>5</v>
      </c>
      <c r="Y115" s="48">
        <f t="shared" si="29"/>
        <v>0.80701787456232532</v>
      </c>
      <c r="Z115" s="92">
        <f>AVERAGE('1. Data'!E:E,'sim. matches 2019_2020'!$F$2:F114)</f>
        <v>1.6218978102189781</v>
      </c>
      <c r="AA115" s="92">
        <f>AVERAGE('1. Data'!F:F,'sim. matches 2019_2020'!$G$2:G114)</f>
        <v>1.2659854014598539</v>
      </c>
      <c r="AB115" s="48">
        <f t="shared" si="30"/>
        <v>2.2936297487560826</v>
      </c>
      <c r="AC115" s="48">
        <f t="shared" si="31"/>
        <v>1.1409754753375585</v>
      </c>
      <c r="AD115" s="48">
        <f t="shared" si="34"/>
        <v>0.10089955633020439</v>
      </c>
      <c r="AE115" s="48">
        <f t="shared" si="32"/>
        <v>0.23142622403524693</v>
      </c>
      <c r="AF115" s="48">
        <f t="shared" si="32"/>
        <v>0.26540303604476617</v>
      </c>
      <c r="AG115" s="48">
        <f t="shared" si="32"/>
        <v>0.20291209962748619</v>
      </c>
      <c r="AH115" s="48">
        <f t="shared" si="32"/>
        <v>0.11635130702204009</v>
      </c>
      <c r="AI115" s="48">
        <f t="shared" si="32"/>
        <v>5.3373363818480693E-2</v>
      </c>
      <c r="AJ115" s="48">
        <f t="shared" si="32"/>
        <v>2.0403122507541487E-2</v>
      </c>
      <c r="AK115" s="48">
        <f t="shared" si="32"/>
        <v>6.6853155358302862E-3</v>
      </c>
      <c r="AL115" s="48">
        <f t="shared" si="32"/>
        <v>1.9167048241001939E-3</v>
      </c>
      <c r="AM115" s="48">
        <f t="shared" si="32"/>
        <v>4.884679115711658E-4</v>
      </c>
      <c r="AN115" s="48">
        <f t="shared" si="32"/>
        <v>1.1203645332923823E-4</v>
      </c>
      <c r="AO115" s="48">
        <f t="shared" si="35"/>
        <v>0.3195071983608116</v>
      </c>
      <c r="AP115" s="48">
        <f t="shared" si="33"/>
        <v>0.3645498775234986</v>
      </c>
      <c r="AQ115" s="48">
        <f t="shared" si="33"/>
        <v>0.20797123489581129</v>
      </c>
      <c r="AR115" s="48">
        <f t="shared" si="33"/>
        <v>7.9096692863929147E-2</v>
      </c>
      <c r="AS115" s="48">
        <f t="shared" si="33"/>
        <v>2.2561846684512596E-2</v>
      </c>
      <c r="AT115" s="48">
        <f t="shared" si="33"/>
        <v>5.1485027490709746E-3</v>
      </c>
      <c r="AU115" s="48">
        <f t="shared" si="33"/>
        <v>9.7905256189966352E-4</v>
      </c>
      <c r="AV115" s="48">
        <f t="shared" si="33"/>
        <v>1.5958213745627492E-4</v>
      </c>
      <c r="AW115" s="48">
        <f t="shared" si="33"/>
        <v>2.2759913142444573E-5</v>
      </c>
      <c r="AX115" s="48">
        <f t="shared" si="33"/>
        <v>2.8853891907046894E-6</v>
      </c>
      <c r="AY115" s="48">
        <f t="shared" si="33"/>
        <v>3.2921583033981399E-7</v>
      </c>
    </row>
    <row r="116" spans="1:51">
      <c r="A116" s="48">
        <v>115</v>
      </c>
      <c r="B116" s="48">
        <f t="shared" si="27"/>
        <v>195</v>
      </c>
      <c r="C116" s="87">
        <v>43800</v>
      </c>
      <c r="D116" s="48" t="s">
        <v>22</v>
      </c>
      <c r="E116" s="48" t="s">
        <v>26</v>
      </c>
      <c r="F116" s="48">
        <f t="shared" si="22"/>
        <v>1</v>
      </c>
      <c r="G116" s="48">
        <f t="shared" si="21"/>
        <v>1</v>
      </c>
      <c r="H116" s="48">
        <f t="shared" si="23"/>
        <v>1</v>
      </c>
      <c r="I116" s="48">
        <f t="shared" si="24"/>
        <v>1</v>
      </c>
      <c r="J116" s="48">
        <f>COUNTIF('1. Data'!C:C,'sim. matches 2019_2020'!$D116)</f>
        <v>184</v>
      </c>
      <c r="K116" s="48">
        <f>COUNTIF($D$2:D115,$D115)</f>
        <v>7</v>
      </c>
      <c r="L116" s="48">
        <f>SUMIF('1. Data'!C:C,'sim. matches 2019_2020'!D116,'1. Data'!E:E)</f>
        <v>322</v>
      </c>
      <c r="M116" s="48">
        <f>SUMIF($D$2:D115,$D116,$F$2:F115)</f>
        <v>6</v>
      </c>
      <c r="N116" s="48">
        <f t="shared" si="25"/>
        <v>1.0587354094218226</v>
      </c>
      <c r="O116" s="48">
        <f>SUMIF('1. Data'!C:C,'sim. matches 2019_2020'!$D116,'1. Data'!F:F)</f>
        <v>214</v>
      </c>
      <c r="P116" s="48">
        <f>SUMIF($D$2:D115,$D116,$G$2:G115)</f>
        <v>6</v>
      </c>
      <c r="Q116" s="48">
        <f t="shared" si="26"/>
        <v>0.90988655994263423</v>
      </c>
      <c r="R116" s="48">
        <f>COUNTIF('1. Data'!D:D,'sim. matches 2019_2020'!$E116)</f>
        <v>152</v>
      </c>
      <c r="S116" s="48">
        <f>COUNTIF($E$2:E115,$E115)</f>
        <v>6</v>
      </c>
      <c r="T116" s="48">
        <f>SUMIF('1. Data'!D:D,'sim. matches 2019_2020'!E116,'1. Data'!F:F)</f>
        <v>159</v>
      </c>
      <c r="U116" s="48">
        <f>SUMIF($E$2:E115,$E116,$G$2:G115)</f>
        <v>5</v>
      </c>
      <c r="V116" s="48">
        <f t="shared" si="28"/>
        <v>1.0379746835443038</v>
      </c>
      <c r="W116" s="48">
        <f>SUMIF('1. Data'!D:D,'sim. matches 2019_2020'!$E116,'1. Data'!E:E)</f>
        <v>285</v>
      </c>
      <c r="X116" s="48">
        <f>SUMIF($E$2:E115,E116,$F$2:F115)</f>
        <v>6</v>
      </c>
      <c r="Y116" s="48">
        <f t="shared" si="29"/>
        <v>1.1354888235387914</v>
      </c>
      <c r="Z116" s="92">
        <f>AVERAGE('1. Data'!E:E,'sim. matches 2019_2020'!$F$2:F115)</f>
        <v>1.6220081727962639</v>
      </c>
      <c r="AA116" s="92">
        <f>AVERAGE('1. Data'!F:F,'sim. matches 2019_2020'!$G$2:G115)</f>
        <v>1.2659077641564507</v>
      </c>
      <c r="AB116" s="48">
        <f t="shared" si="30"/>
        <v>1.9499493933022178</v>
      </c>
      <c r="AC116" s="48">
        <f t="shared" si="31"/>
        <v>1.1955729339253762</v>
      </c>
      <c r="AD116" s="48">
        <f t="shared" si="34"/>
        <v>0.14228127178964431</v>
      </c>
      <c r="AE116" s="48">
        <f t="shared" si="32"/>
        <v>0.27744127960448484</v>
      </c>
      <c r="AF116" s="48">
        <f t="shared" si="32"/>
        <v>0.2704982274208782</v>
      </c>
      <c r="AG116" s="48">
        <f t="shared" si="32"/>
        <v>0.17581928481622225</v>
      </c>
      <c r="AH116" s="48">
        <f t="shared" ref="AE116:AN141" si="36">_xlfn.POISSON.DIST(AH$1,$AB116,FALSE)</f>
        <v>8.5709676939555626E-2</v>
      </c>
      <c r="AI116" s="48">
        <f t="shared" si="36"/>
        <v>3.3425906509683134E-2</v>
      </c>
      <c r="AJ116" s="48">
        <f t="shared" si="36"/>
        <v>1.0863137686522204E-2</v>
      </c>
      <c r="AK116" s="48">
        <f t="shared" si="36"/>
        <v>3.0260812487417758E-3</v>
      </c>
      <c r="AL116" s="48">
        <f t="shared" si="36"/>
        <v>7.3758816188340584E-4</v>
      </c>
      <c r="AM116" s="48">
        <f t="shared" si="36"/>
        <v>1.5980662097460498E-4</v>
      </c>
      <c r="AN116" s="48">
        <f t="shared" si="36"/>
        <v>3.116148236151085E-5</v>
      </c>
      <c r="AO116" s="48">
        <f t="shared" si="35"/>
        <v>0.30253057448974296</v>
      </c>
      <c r="AP116" s="48">
        <f t="shared" si="33"/>
        <v>0.36169736654483153</v>
      </c>
      <c r="AQ116" s="48">
        <f t="shared" si="33"/>
        <v>0.2162177908565433</v>
      </c>
      <c r="AR116" s="48">
        <f t="shared" si="33"/>
        <v>8.6168046193740314E-2</v>
      </c>
      <c r="AS116" s="48">
        <f t="shared" ref="AP116:AY141" si="37">_xlfn.POISSON.DIST(AS$1,$AC116,FALSE)</f>
        <v>2.5755045949616844E-2</v>
      </c>
      <c r="AT116" s="48">
        <f t="shared" si="37"/>
        <v>6.158407169873259E-3</v>
      </c>
      <c r="AU116" s="48">
        <f t="shared" si="37"/>
        <v>1.2271374880654079E-3</v>
      </c>
      <c r="AV116" s="48">
        <f t="shared" si="37"/>
        <v>2.0959033813373941E-4</v>
      </c>
      <c r="AW116" s="48">
        <f t="shared" si="37"/>
        <v>3.1322566935620821E-5</v>
      </c>
      <c r="AX116" s="48">
        <f t="shared" si="37"/>
        <v>4.1609348054771186E-6</v>
      </c>
      <c r="AY116" s="48">
        <f t="shared" si="37"/>
        <v>4.9747010332565005E-7</v>
      </c>
    </row>
    <row r="117" spans="1:51">
      <c r="A117" s="48">
        <v>116</v>
      </c>
      <c r="B117" s="48">
        <f t="shared" si="27"/>
        <v>194</v>
      </c>
      <c r="C117" s="87">
        <v>43800</v>
      </c>
      <c r="D117" s="48" t="s">
        <v>10</v>
      </c>
      <c r="E117" s="48" t="s">
        <v>19</v>
      </c>
      <c r="F117" s="48">
        <f t="shared" si="22"/>
        <v>2</v>
      </c>
      <c r="G117" s="48">
        <f t="shared" si="21"/>
        <v>1</v>
      </c>
      <c r="H117" s="48">
        <f t="shared" si="23"/>
        <v>3</v>
      </c>
      <c r="I117" s="48">
        <f t="shared" si="24"/>
        <v>0</v>
      </c>
      <c r="J117" s="48">
        <f>COUNTIF('1. Data'!C:C,'sim. matches 2019_2020'!$D117)</f>
        <v>184</v>
      </c>
      <c r="K117" s="48">
        <f>COUNTIF($D$2:D116,$D116)</f>
        <v>7</v>
      </c>
      <c r="L117" s="48">
        <f>SUMIF('1. Data'!C:C,'sim. matches 2019_2020'!D117,'1. Data'!E:E)</f>
        <v>347</v>
      </c>
      <c r="M117" s="48">
        <f>SUMIF($D$2:D116,$D117,$F$2:F116)</f>
        <v>7</v>
      </c>
      <c r="N117" s="48">
        <f t="shared" si="25"/>
        <v>1.142787435308569</v>
      </c>
      <c r="O117" s="48">
        <f>SUMIF('1. Data'!C:C,'sim. matches 2019_2020'!$D117,'1. Data'!F:F)</f>
        <v>250</v>
      </c>
      <c r="P117" s="48">
        <f>SUMIF($D$2:D116,$D117,$G$2:G116)</f>
        <v>5</v>
      </c>
      <c r="Q117" s="48">
        <f t="shared" si="26"/>
        <v>1.0547058866126451</v>
      </c>
      <c r="R117" s="48">
        <f>COUNTIF('1. Data'!D:D,'sim. matches 2019_2020'!$E117)</f>
        <v>184</v>
      </c>
      <c r="S117" s="48">
        <f>COUNTIF($E$2:E116,$E116)</f>
        <v>7</v>
      </c>
      <c r="T117" s="48">
        <f>SUMIF('1. Data'!D:D,'sim. matches 2019_2020'!E117,'1. Data'!F:F)</f>
        <v>263</v>
      </c>
      <c r="U117" s="48">
        <f>SUMIF($E$2:E116,$E117,$G$2:G116)</f>
        <v>5</v>
      </c>
      <c r="V117" s="48">
        <f t="shared" si="28"/>
        <v>1.4031413612565444</v>
      </c>
      <c r="W117" s="48">
        <f>SUMIF('1. Data'!D:D,'sim. matches 2019_2020'!$E117,'1. Data'!E:E)</f>
        <v>350</v>
      </c>
      <c r="X117" s="48">
        <f>SUMIF($E$2:E116,E117,$F$2:F116)</f>
        <v>7</v>
      </c>
      <c r="Y117" s="48">
        <f t="shared" si="29"/>
        <v>1.152472074590845</v>
      </c>
      <c r="Z117" s="92">
        <f>AVERAGE('1. Data'!E:E,'sim. matches 2019_2020'!$F$2:F116)</f>
        <v>1.6218266705573388</v>
      </c>
      <c r="AA117" s="92">
        <f>AVERAGE('1. Data'!F:F,'sim. matches 2019_2020'!$G$2:G116)</f>
        <v>1.2658301721622409</v>
      </c>
      <c r="AB117" s="48">
        <f t="shared" si="30"/>
        <v>2.1359953633777962</v>
      </c>
      <c r="AC117" s="48">
        <f t="shared" si="31"/>
        <v>1.8733039116252292</v>
      </c>
      <c r="AD117" s="48">
        <f t="shared" si="34"/>
        <v>0.11812695259763299</v>
      </c>
      <c r="AE117" s="48">
        <f t="shared" si="36"/>
        <v>0.25231862303849273</v>
      </c>
      <c r="AF117" s="48">
        <f t="shared" si="36"/>
        <v>0.26947570445204533</v>
      </c>
      <c r="AG117" s="48">
        <f t="shared" si="36"/>
        <v>0.19186628508417802</v>
      </c>
      <c r="AH117" s="48">
        <f t="shared" si="36"/>
        <v>0.10245637383208166</v>
      </c>
      <c r="AI117" s="48">
        <f t="shared" si="36"/>
        <v>4.3769267890765705E-2</v>
      </c>
      <c r="AJ117" s="48">
        <f t="shared" si="36"/>
        <v>1.5581825545519378E-2</v>
      </c>
      <c r="AK117" s="48">
        <f t="shared" si="36"/>
        <v>4.7546724454558672E-3</v>
      </c>
      <c r="AL117" s="48">
        <f t="shared" si="36"/>
        <v>1.269494787234238E-3</v>
      </c>
      <c r="AM117" s="48">
        <f t="shared" si="36"/>
        <v>3.012927754849564E-4</v>
      </c>
      <c r="AN117" s="48">
        <f t="shared" si="36"/>
        <v>6.4355997145509422E-5</v>
      </c>
      <c r="AO117" s="48">
        <f t="shared" si="35"/>
        <v>0.15361529112549388</v>
      </c>
      <c r="AP117" s="48">
        <f t="shared" si="37"/>
        <v>0.28776812575083605</v>
      </c>
      <c r="AQ117" s="48">
        <f t="shared" si="37"/>
        <v>0.26953857780505108</v>
      </c>
      <c r="AR117" s="48">
        <f t="shared" si="37"/>
        <v>0.16830922404536783</v>
      </c>
      <c r="AS117" s="48">
        <f t="shared" si="37"/>
        <v>7.8823581941698639E-2</v>
      </c>
      <c r="AT117" s="48">
        <f t="shared" si="37"/>
        <v>2.9532104875939141E-2</v>
      </c>
      <c r="AU117" s="48">
        <f t="shared" si="37"/>
        <v>9.2204345971038954E-3</v>
      </c>
      <c r="AV117" s="48">
        <f t="shared" si="37"/>
        <v>2.4675251710913281E-3</v>
      </c>
      <c r="AW117" s="48">
        <f t="shared" si="37"/>
        <v>5.7780306937988801E-4</v>
      </c>
      <c r="AX117" s="48">
        <f t="shared" si="37"/>
        <v>1.2026675000204511E-4</v>
      </c>
      <c r="AY117" s="48">
        <f t="shared" si="37"/>
        <v>2.2529617321728455E-5</v>
      </c>
    </row>
    <row r="118" spans="1:51">
      <c r="A118" s="48">
        <v>117</v>
      </c>
      <c r="B118" s="48">
        <f t="shared" si="27"/>
        <v>193</v>
      </c>
      <c r="C118" s="87">
        <v>43801</v>
      </c>
      <c r="D118" s="48" t="s">
        <v>25</v>
      </c>
      <c r="E118" s="48" t="s">
        <v>20</v>
      </c>
      <c r="F118" s="48">
        <f t="shared" si="22"/>
        <v>1</v>
      </c>
      <c r="G118" s="48">
        <f t="shared" si="21"/>
        <v>1</v>
      </c>
      <c r="H118" s="48">
        <f t="shared" si="23"/>
        <v>1</v>
      </c>
      <c r="I118" s="48">
        <f t="shared" si="24"/>
        <v>1</v>
      </c>
      <c r="J118" s="48">
        <f>COUNTIF('1. Data'!C:C,'sim. matches 2019_2020'!$D118)</f>
        <v>170</v>
      </c>
      <c r="K118" s="48">
        <f>COUNTIF($D$2:D117,$D117)</f>
        <v>7</v>
      </c>
      <c r="L118" s="48">
        <f>SUMIF('1. Data'!C:C,'sim. matches 2019_2020'!D118,'1. Data'!E:E)</f>
        <v>254</v>
      </c>
      <c r="M118" s="48">
        <f>SUMIF($D$2:D117,$D118,$F$2:F117)</f>
        <v>4</v>
      </c>
      <c r="N118" s="48">
        <f t="shared" si="25"/>
        <v>0.898695281063285</v>
      </c>
      <c r="O118" s="48">
        <f>SUMIF('1. Data'!C:C,'sim. matches 2019_2020'!$D118,'1. Data'!F:F)</f>
        <v>198</v>
      </c>
      <c r="P118" s="48">
        <f>SUMIF($D$2:D117,$D118,$G$2:G117)</f>
        <v>4</v>
      </c>
      <c r="Q118" s="48">
        <f t="shared" si="26"/>
        <v>0.90163189466707816</v>
      </c>
      <c r="R118" s="48">
        <f>COUNTIF('1. Data'!D:D,'sim. matches 2019_2020'!$E118)</f>
        <v>166</v>
      </c>
      <c r="S118" s="48">
        <f>COUNTIF($E$2:E117,$E117)</f>
        <v>7</v>
      </c>
      <c r="T118" s="48">
        <f>SUMIF('1. Data'!D:D,'sim. matches 2019_2020'!E118,'1. Data'!F:F)</f>
        <v>175</v>
      </c>
      <c r="U118" s="48">
        <f>SUMIF($E$2:E117,$E118,$G$2:G117)</f>
        <v>4</v>
      </c>
      <c r="V118" s="48">
        <f t="shared" si="28"/>
        <v>1.0346820809248556</v>
      </c>
      <c r="W118" s="48">
        <f>SUMIF('1. Data'!D:D,'sim. matches 2019_2020'!$E118,'1. Data'!E:E)</f>
        <v>274</v>
      </c>
      <c r="X118" s="48">
        <f>SUMIF($E$2:E117,E118,$F$2:F117)</f>
        <v>4</v>
      </c>
      <c r="Y118" s="48">
        <f t="shared" si="29"/>
        <v>0.99075144508670521</v>
      </c>
      <c r="Z118" s="92">
        <f>AVERAGE('1. Data'!E:E,'sim. matches 2019_2020'!$F$2:F117)</f>
        <v>1.6219369894982496</v>
      </c>
      <c r="AA118" s="92">
        <f>AVERAGE('1. Data'!F:F,'sim. matches 2019_2020'!$G$2:G117)</f>
        <v>1.2657526254375728</v>
      </c>
      <c r="AB118" s="48">
        <f t="shared" si="30"/>
        <v>1.4441461741941806</v>
      </c>
      <c r="AC118" s="48">
        <f t="shared" si="31"/>
        <v>1.1808236177786489</v>
      </c>
      <c r="AD118" s="48">
        <f t="shared" si="34"/>
        <v>0.23594744859573605</v>
      </c>
      <c r="AE118" s="48">
        <f t="shared" si="36"/>
        <v>0.34074260520041028</v>
      </c>
      <c r="AF118" s="48">
        <f t="shared" si="36"/>
        <v>0.24604106484256538</v>
      </c>
      <c r="AG118" s="48">
        <f t="shared" si="36"/>
        <v>0.11843975416235097</v>
      </c>
      <c r="AH118" s="48">
        <f t="shared" si="36"/>
        <v>4.2761079461514612E-2</v>
      </c>
      <c r="AI118" s="48">
        <f t="shared" si="36"/>
        <v>1.2350649861751928E-2</v>
      </c>
      <c r="AJ118" s="48">
        <f t="shared" si="36"/>
        <v>2.9726906244434909E-3</v>
      </c>
      <c r="AK118" s="48">
        <f t="shared" si="36"/>
        <v>6.1328568462185333E-4</v>
      </c>
      <c r="AL118" s="48">
        <f t="shared" si="36"/>
        <v>1.1070927189183869E-4</v>
      </c>
      <c r="AM118" s="48">
        <f t="shared" si="36"/>
        <v>1.7764485716713548E-5</v>
      </c>
      <c r="AN118" s="48">
        <f t="shared" si="36"/>
        <v>2.5654514084319057E-6</v>
      </c>
      <c r="AO118" s="48">
        <f t="shared" si="35"/>
        <v>0.30702576256110109</v>
      </c>
      <c r="AP118" s="48">
        <f t="shared" si="37"/>
        <v>0.36254327169864781</v>
      </c>
      <c r="AQ118" s="48">
        <f t="shared" si="37"/>
        <v>0.2140498288442525</v>
      </c>
      <c r="AR118" s="48">
        <f t="shared" si="37"/>
        <v>8.4251697760256941E-2</v>
      </c>
      <c r="AS118" s="48">
        <f t="shared" si="37"/>
        <v>2.4871598638314958E-2</v>
      </c>
      <c r="AT118" s="48">
        <f t="shared" si="37"/>
        <v>5.8737942168067157E-3</v>
      </c>
      <c r="AU118" s="48">
        <f t="shared" si="37"/>
        <v>1.1559858228628371E-3</v>
      </c>
      <c r="AV118" s="48">
        <f t="shared" si="37"/>
        <v>1.9500219449338863E-4</v>
      </c>
      <c r="AW118" s="48">
        <f t="shared" si="37"/>
        <v>2.8782899597057433E-5</v>
      </c>
      <c r="AX118" s="48">
        <f t="shared" si="37"/>
        <v>3.7763919591507627E-6</v>
      </c>
      <c r="AY118" s="48">
        <f t="shared" si="37"/>
        <v>4.4592528153545993E-7</v>
      </c>
    </row>
    <row r="119" spans="1:51">
      <c r="A119" s="48">
        <v>118</v>
      </c>
      <c r="B119" s="48">
        <f t="shared" si="27"/>
        <v>192</v>
      </c>
      <c r="C119" s="87">
        <v>43805</v>
      </c>
      <c r="D119" s="48" t="s">
        <v>20</v>
      </c>
      <c r="E119" s="48" t="s">
        <v>21</v>
      </c>
      <c r="F119" s="48">
        <f t="shared" si="22"/>
        <v>1</v>
      </c>
      <c r="G119" s="48">
        <f t="shared" si="21"/>
        <v>1</v>
      </c>
      <c r="H119" s="48">
        <f t="shared" si="23"/>
        <v>1</v>
      </c>
      <c r="I119" s="48">
        <f t="shared" si="24"/>
        <v>1</v>
      </c>
      <c r="J119" s="48">
        <f>COUNTIF('1. Data'!C:C,'sim. matches 2019_2020'!$D119)</f>
        <v>168</v>
      </c>
      <c r="K119" s="48">
        <f>COUNTIF($D$2:D118,$D118)</f>
        <v>6</v>
      </c>
      <c r="L119" s="48">
        <f>SUMIF('1. Data'!C:C,'sim. matches 2019_2020'!D119,'1. Data'!E:E)</f>
        <v>258</v>
      </c>
      <c r="M119" s="48">
        <f>SUMIF($D$2:D118,$D119,$F$2:F118)</f>
        <v>6</v>
      </c>
      <c r="N119" s="48">
        <f t="shared" si="25"/>
        <v>0.93555488035518297</v>
      </c>
      <c r="O119" s="48">
        <f>SUMIF('1. Data'!C:C,'sim. matches 2019_2020'!$D119,'1. Data'!F:F)</f>
        <v>234</v>
      </c>
      <c r="P119" s="48">
        <f>SUMIF($D$2:D118,$D119,$G$2:G118)</f>
        <v>11</v>
      </c>
      <c r="Q119" s="48">
        <f t="shared" si="26"/>
        <v>1.1124860956618463</v>
      </c>
      <c r="R119" s="48">
        <f>COUNTIF('1. Data'!D:D,'sim. matches 2019_2020'!$E119)</f>
        <v>149</v>
      </c>
      <c r="S119" s="48">
        <f>COUNTIF($E$2:E118,$E118)</f>
        <v>6</v>
      </c>
      <c r="T119" s="48">
        <f>SUMIF('1. Data'!D:D,'sim. matches 2019_2020'!E119,'1. Data'!F:F)</f>
        <v>176</v>
      </c>
      <c r="U119" s="48">
        <f>SUMIF($E$2:E118,$E119,$G$2:G118)</f>
        <v>5</v>
      </c>
      <c r="V119" s="48">
        <f t="shared" si="28"/>
        <v>1.167741935483871</v>
      </c>
      <c r="W119" s="48">
        <f>SUMIF('1. Data'!D:D,'sim. matches 2019_2020'!$E119,'1. Data'!E:E)</f>
        <v>246</v>
      </c>
      <c r="X119" s="48">
        <f>SUMIF($E$2:E118,E119,$F$2:F118)</f>
        <v>7</v>
      </c>
      <c r="Y119" s="48">
        <f t="shared" si="29"/>
        <v>1.0064759761240436</v>
      </c>
      <c r="Z119" s="92">
        <f>AVERAGE('1. Data'!E:E,'sim. matches 2019_2020'!$F$2:F118)</f>
        <v>1.6217556138815981</v>
      </c>
      <c r="AA119" s="92">
        <f>AVERAGE('1. Data'!F:F,'sim. matches 2019_2020'!$G$2:G118)</f>
        <v>1.2656751239428405</v>
      </c>
      <c r="AB119" s="48">
        <f t="shared" si="30"/>
        <v>1.5270669982571694</v>
      </c>
      <c r="AC119" s="48">
        <f t="shared" si="31"/>
        <v>1.64423433444568</v>
      </c>
      <c r="AD119" s="48">
        <f t="shared" si="34"/>
        <v>0.21717169909082676</v>
      </c>
      <c r="AE119" s="48">
        <f t="shared" si="36"/>
        <v>0.33163573463703805</v>
      </c>
      <c r="AF119" s="48">
        <f t="shared" si="36"/>
        <v>0.25321499290349647</v>
      </c>
      <c r="AG119" s="48">
        <f t="shared" si="36"/>
        <v>0.12889208637561764</v>
      </c>
      <c r="AH119" s="48">
        <f t="shared" si="36"/>
        <v>4.9206712860179559E-2</v>
      </c>
      <c r="AI119" s="48">
        <f t="shared" si="36"/>
        <v>1.5028389460299364E-2</v>
      </c>
      <c r="AJ119" s="48">
        <f t="shared" si="36"/>
        <v>3.8248929302965068E-3</v>
      </c>
      <c r="AK119" s="48">
        <f t="shared" si="36"/>
        <v>8.3440968081756545E-4</v>
      </c>
      <c r="AL119" s="48">
        <f t="shared" si="36"/>
        <v>1.5927493582535026E-4</v>
      </c>
      <c r="AM119" s="48">
        <f t="shared" si="36"/>
        <v>2.7024833127602328E-5</v>
      </c>
      <c r="AN119" s="48">
        <f t="shared" si="36"/>
        <v>4.1268730802568551E-6</v>
      </c>
      <c r="AO119" s="48">
        <f t="shared" si="35"/>
        <v>0.19316040245528962</v>
      </c>
      <c r="AP119" s="48">
        <f t="shared" si="37"/>
        <v>0.31760096577233277</v>
      </c>
      <c r="AQ119" s="48">
        <f t="shared" si="37"/>
        <v>0.26110520628798845</v>
      </c>
      <c r="AR119" s="48">
        <f t="shared" si="37"/>
        <v>0.14310604836041088</v>
      </c>
      <c r="AS119" s="48">
        <f t="shared" si="37"/>
        <v>5.8824969545257885E-2</v>
      </c>
      <c r="AT119" s="48">
        <f t="shared" si="37"/>
        <v>1.9344406929806882E-2</v>
      </c>
      <c r="AU119" s="48">
        <f t="shared" si="37"/>
        <v>5.3011230089129091E-3</v>
      </c>
      <c r="AV119" s="48">
        <f t="shared" si="37"/>
        <v>1.2451840660535121E-3</v>
      </c>
      <c r="AW119" s="48">
        <f t="shared" si="37"/>
        <v>2.5592179926373321E-4</v>
      </c>
      <c r="AX119" s="48">
        <f t="shared" si="37"/>
        <v>4.6755045475838375E-5</v>
      </c>
      <c r="AY119" s="48">
        <f t="shared" si="37"/>
        <v>7.6876251079942469E-6</v>
      </c>
    </row>
    <row r="120" spans="1:51">
      <c r="A120" s="48">
        <v>119</v>
      </c>
      <c r="B120" s="48">
        <f t="shared" si="27"/>
        <v>191</v>
      </c>
      <c r="C120" s="87">
        <v>43806</v>
      </c>
      <c r="D120" s="48" t="s">
        <v>13</v>
      </c>
      <c r="E120" s="48" t="s">
        <v>29</v>
      </c>
      <c r="F120" s="48">
        <f t="shared" si="22"/>
        <v>2</v>
      </c>
      <c r="G120" s="48">
        <f t="shared" si="21"/>
        <v>0</v>
      </c>
      <c r="H120" s="48">
        <f t="shared" si="23"/>
        <v>3</v>
      </c>
      <c r="I120" s="48">
        <f t="shared" si="24"/>
        <v>0</v>
      </c>
      <c r="J120" s="48">
        <f>COUNTIF('1. Data'!C:C,'sim. matches 2019_2020'!$D120)</f>
        <v>176</v>
      </c>
      <c r="K120" s="48">
        <f>COUNTIF($D$2:D119,$D119)</f>
        <v>8</v>
      </c>
      <c r="L120" s="48">
        <f>SUMIF('1. Data'!C:C,'sim. matches 2019_2020'!D120,'1. Data'!E:E)</f>
        <v>403</v>
      </c>
      <c r="M120" s="48">
        <f>SUMIF($D$2:D119,$D120,$F$2:F119)</f>
        <v>11</v>
      </c>
      <c r="N120" s="48">
        <f t="shared" si="25"/>
        <v>1.3875404530744335</v>
      </c>
      <c r="O120" s="48">
        <f>SUMIF('1. Data'!C:C,'sim. matches 2019_2020'!$D120,'1. Data'!F:F)</f>
        <v>163</v>
      </c>
      <c r="P120" s="48">
        <f>SUMIF($D$2:D119,$D120,$G$2:G119)</f>
        <v>4</v>
      </c>
      <c r="Q120" s="48">
        <f t="shared" si="26"/>
        <v>0.71713840729946021</v>
      </c>
      <c r="R120" s="48">
        <f>COUNTIF('1. Data'!D:D,'sim. matches 2019_2020'!$E120)</f>
        <v>34</v>
      </c>
      <c r="S120" s="48">
        <f>COUNTIF($E$2:E119,$E119)</f>
        <v>8</v>
      </c>
      <c r="T120" s="48">
        <f>SUMIF('1. Data'!D:D,'sim. matches 2019_2020'!E120,'1. Data'!F:F)</f>
        <v>37</v>
      </c>
      <c r="U120" s="48">
        <f>SUMIF($E$2:E119,$E120,$G$2:G119)</f>
        <v>7</v>
      </c>
      <c r="V120" s="48">
        <f t="shared" si="28"/>
        <v>1.0476190476190477</v>
      </c>
      <c r="W120" s="48">
        <f>SUMIF('1. Data'!D:D,'sim. matches 2019_2020'!$E120,'1. Data'!E:E)</f>
        <v>66</v>
      </c>
      <c r="X120" s="48">
        <f>SUMIF($E$2:E119,E120,$F$2:F119)</f>
        <v>7</v>
      </c>
      <c r="Y120" s="48">
        <f t="shared" si="29"/>
        <v>1.0718566462903032</v>
      </c>
      <c r="Z120" s="92">
        <f>AVERAGE('1. Data'!E:E,'sim. matches 2019_2020'!$F$2:F119)</f>
        <v>1.6215743440233237</v>
      </c>
      <c r="AA120" s="92">
        <f>AVERAGE('1. Data'!F:F,'sim. matches 2019_2020'!$G$2:G119)</f>
        <v>1.2655976676384839</v>
      </c>
      <c r="AB120" s="48">
        <f t="shared" si="30"/>
        <v>2.4116774541531822</v>
      </c>
      <c r="AC120" s="48">
        <f t="shared" si="31"/>
        <v>0.95082815734989656</v>
      </c>
      <c r="AD120" s="48">
        <f t="shared" si="34"/>
        <v>8.9664759826214149E-2</v>
      </c>
      <c r="AE120" s="48">
        <f t="shared" si="36"/>
        <v>0.21624247970494068</v>
      </c>
      <c r="AF120" s="48">
        <f t="shared" si="36"/>
        <v>0.26075355646729131</v>
      </c>
      <c r="AG120" s="48">
        <f t="shared" si="36"/>
        <v>0.20961782440747503</v>
      </c>
      <c r="AH120" s="48">
        <f t="shared" si="36"/>
        <v>0.12638264527803705</v>
      </c>
      <c r="AI120" s="48">
        <f t="shared" si="36"/>
        <v>6.0958835242656204E-2</v>
      </c>
      <c r="AJ120" s="48">
        <f t="shared" si="36"/>
        <v>2.4502174764358748E-2</v>
      </c>
      <c r="AK120" s="48">
        <f t="shared" si="36"/>
        <v>8.441620350989297E-3</v>
      </c>
      <c r="AL120" s="48">
        <f t="shared" si="36"/>
        <v>2.5448081846251931E-3</v>
      </c>
      <c r="AM120" s="48">
        <f t="shared" si="36"/>
        <v>6.8191739155611824E-4</v>
      </c>
      <c r="AN120" s="48">
        <f t="shared" si="36"/>
        <v>1.6445647988108382E-4</v>
      </c>
      <c r="AO120" s="48">
        <f t="shared" si="35"/>
        <v>0.38642087361893829</v>
      </c>
      <c r="AP120" s="48">
        <f t="shared" si="37"/>
        <v>0.36741984722463233</v>
      </c>
      <c r="AQ120" s="48">
        <f t="shared" si="37"/>
        <v>0.17467656815518884</v>
      </c>
      <c r="AR120" s="48">
        <f t="shared" si="37"/>
        <v>5.5362466477067281E-2</v>
      </c>
      <c r="AS120" s="48">
        <f t="shared" si="37"/>
        <v>1.3160047996683823E-2</v>
      </c>
      <c r="AT120" s="48">
        <f t="shared" si="37"/>
        <v>2.5025888374646159E-3</v>
      </c>
      <c r="AU120" s="48">
        <f t="shared" si="37"/>
        <v>3.9658865548848328E-4</v>
      </c>
      <c r="AV120" s="48">
        <f t="shared" si="37"/>
        <v>5.3869665789141154E-5</v>
      </c>
      <c r="AW120" s="48">
        <f t="shared" si="37"/>
        <v>6.4025993824179565E-6</v>
      </c>
      <c r="AX120" s="48">
        <f t="shared" si="37"/>
        <v>6.7641908589267308E-7</v>
      </c>
      <c r="AY120" s="48">
        <f t="shared" si="37"/>
        <v>6.4315831303563109E-8</v>
      </c>
    </row>
    <row r="121" spans="1:51">
      <c r="A121" s="48">
        <v>120</v>
      </c>
      <c r="B121" s="48">
        <f t="shared" si="27"/>
        <v>190</v>
      </c>
      <c r="C121" s="87">
        <v>43806</v>
      </c>
      <c r="D121" s="48" t="s">
        <v>35</v>
      </c>
      <c r="E121" s="48" t="s">
        <v>17</v>
      </c>
      <c r="F121" s="48">
        <f t="shared" si="22"/>
        <v>2</v>
      </c>
      <c r="G121" s="48">
        <f t="shared" si="21"/>
        <v>1</v>
      </c>
      <c r="H121" s="48">
        <f t="shared" si="23"/>
        <v>3</v>
      </c>
      <c r="I121" s="48">
        <f t="shared" si="24"/>
        <v>0</v>
      </c>
      <c r="J121" s="48">
        <f>COUNTIF('1. Data'!C:C,'sim. matches 2019_2020'!$D121)</f>
        <v>47</v>
      </c>
      <c r="K121" s="48">
        <f>COUNTIF($D$2:D120,$D120)</f>
        <v>7</v>
      </c>
      <c r="L121" s="48">
        <f>SUMIF('1. Data'!C:C,'sim. matches 2019_2020'!D121,'1. Data'!E:E)</f>
        <v>94</v>
      </c>
      <c r="M121" s="48">
        <f>SUMIF($D$2:D120,$D121,$F$2:F120)</f>
        <v>6</v>
      </c>
      <c r="N121" s="48">
        <f t="shared" si="25"/>
        <v>1.1419309316505579</v>
      </c>
      <c r="O121" s="48">
        <f>SUMIF('1. Data'!C:C,'sim. matches 2019_2020'!$D121,'1. Data'!F:F)</f>
        <v>49</v>
      </c>
      <c r="P121" s="48">
        <f>SUMIF($D$2:D120,$D121,$G$2:G120)</f>
        <v>7</v>
      </c>
      <c r="Q121" s="48">
        <f t="shared" si="26"/>
        <v>0.81964387792537985</v>
      </c>
      <c r="R121" s="48">
        <f>COUNTIF('1. Data'!D:D,'sim. matches 2019_2020'!$E121)</f>
        <v>186</v>
      </c>
      <c r="S121" s="48">
        <f>COUNTIF($E$2:E120,$E120)</f>
        <v>8</v>
      </c>
      <c r="T121" s="48">
        <f>SUMIF('1. Data'!D:D,'sim. matches 2019_2020'!E121,'1. Data'!F:F)</f>
        <v>276</v>
      </c>
      <c r="U121" s="48">
        <f>SUMIF($E$2:E120,$E121,$G$2:G120)</f>
        <v>7</v>
      </c>
      <c r="V121" s="48">
        <f t="shared" si="28"/>
        <v>1.4587628865979381</v>
      </c>
      <c r="W121" s="48">
        <f>SUMIF('1. Data'!D:D,'sim. matches 2019_2020'!$E121,'1. Data'!E:E)</f>
        <v>331</v>
      </c>
      <c r="X121" s="48">
        <f>SUMIF($E$2:E120,E121,$F$2:F120)</f>
        <v>10</v>
      </c>
      <c r="Y121" s="48">
        <f t="shared" si="29"/>
        <v>1.0838925863615141</v>
      </c>
      <c r="Z121" s="92">
        <f>AVERAGE('1. Data'!E:E,'sim. matches 2019_2020'!$F$2:F120)</f>
        <v>1.6216846400466336</v>
      </c>
      <c r="AA121" s="92">
        <f>AVERAGE('1. Data'!F:F,'sim. matches 2019_2020'!$G$2:G120)</f>
        <v>1.2652287962693092</v>
      </c>
      <c r="AB121" s="48">
        <f t="shared" si="30"/>
        <v>2.0072084932620635</v>
      </c>
      <c r="AC121" s="48">
        <f t="shared" si="31"/>
        <v>1.5127911416571209</v>
      </c>
      <c r="AD121" s="48">
        <f t="shared" si="34"/>
        <v>0.13436322749709653</v>
      </c>
      <c r="AE121" s="48">
        <f t="shared" si="36"/>
        <v>0.26969501141427499</v>
      </c>
      <c r="AF121" s="48">
        <f t="shared" si="36"/>
        <v>0.27066705875057101</v>
      </c>
      <c r="AG121" s="48">
        <f t="shared" si="36"/>
        <v>0.18109507305680267</v>
      </c>
      <c r="AH121" s="48">
        <f t="shared" si="36"/>
        <v>9.0873892181882077E-2</v>
      </c>
      <c r="AI121" s="48">
        <f t="shared" si="36"/>
        <v>3.648056964065096E-2</v>
      </c>
      <c r="AJ121" s="48">
        <f t="shared" si="36"/>
        <v>1.2204018203625461E-2</v>
      </c>
      <c r="AK121" s="48">
        <f t="shared" si="36"/>
        <v>3.4994298557488399E-3</v>
      </c>
      <c r="AL121" s="48">
        <f t="shared" si="36"/>
        <v>8.7801066600423725E-4</v>
      </c>
      <c r="AM121" s="48">
        <f t="shared" si="36"/>
        <v>1.9581671844204308E-4</v>
      </c>
      <c r="AN121" s="48">
        <f t="shared" si="36"/>
        <v>3.9304498037957448E-5</v>
      </c>
      <c r="AO121" s="48">
        <f t="shared" si="35"/>
        <v>0.22029424661386257</v>
      </c>
      <c r="AP121" s="48">
        <f t="shared" si="37"/>
        <v>0.33325918483548045</v>
      </c>
      <c r="AQ121" s="48">
        <f t="shared" si="37"/>
        <v>0.25207577134749404</v>
      </c>
      <c r="AR121" s="48">
        <f t="shared" si="37"/>
        <v>0.12711266464029158</v>
      </c>
      <c r="AS121" s="48">
        <f t="shared" si="37"/>
        <v>4.8073728265066402E-2</v>
      </c>
      <c r="AT121" s="48">
        <f t="shared" si="37"/>
        <v>1.4545102053164796E-2</v>
      </c>
      <c r="AU121" s="48">
        <f t="shared" si="37"/>
        <v>3.6672835900877498E-3</v>
      </c>
      <c r="AV121" s="48">
        <f t="shared" si="37"/>
        <v>7.9254773271846761E-4</v>
      </c>
      <c r="AW121" s="48">
        <f t="shared" si="37"/>
        <v>1.4986989867461683E-4</v>
      </c>
      <c r="AX121" s="48">
        <f t="shared" si="37"/>
        <v>2.5191317235112264E-5</v>
      </c>
      <c r="AY121" s="48">
        <f t="shared" si="37"/>
        <v>3.8109201559952135E-6</v>
      </c>
    </row>
    <row r="122" spans="1:51">
      <c r="A122" s="48">
        <v>121</v>
      </c>
      <c r="B122" s="48">
        <f t="shared" si="27"/>
        <v>189</v>
      </c>
      <c r="C122" s="87">
        <v>43806</v>
      </c>
      <c r="D122" s="48" t="s">
        <v>22</v>
      </c>
      <c r="E122" s="48" t="s">
        <v>6</v>
      </c>
      <c r="F122" s="48">
        <f t="shared" si="22"/>
        <v>0</v>
      </c>
      <c r="G122" s="48">
        <f t="shared" si="21"/>
        <v>2</v>
      </c>
      <c r="H122" s="48">
        <f t="shared" si="23"/>
        <v>0</v>
      </c>
      <c r="I122" s="48">
        <f t="shared" si="24"/>
        <v>3</v>
      </c>
      <c r="J122" s="48">
        <f>COUNTIF('1. Data'!C:C,'sim. matches 2019_2020'!$D122)</f>
        <v>184</v>
      </c>
      <c r="K122" s="48">
        <f>COUNTIF($D$2:D121,$D121)</f>
        <v>7</v>
      </c>
      <c r="L122" s="48">
        <f>SUMIF('1. Data'!C:C,'sim. matches 2019_2020'!D122,'1. Data'!E:E)</f>
        <v>322</v>
      </c>
      <c r="M122" s="48">
        <f>SUMIF($D$2:D121,$D122,$F$2:F121)</f>
        <v>7</v>
      </c>
      <c r="N122" s="48">
        <f t="shared" si="25"/>
        <v>1.0621029323510542</v>
      </c>
      <c r="O122" s="48">
        <f>SUMIF('1. Data'!C:C,'sim. matches 2019_2020'!$D122,'1. Data'!F:F)</f>
        <v>214</v>
      </c>
      <c r="P122" s="48">
        <f>SUMIF($D$2:D121,$D122,$G$2:G121)</f>
        <v>7</v>
      </c>
      <c r="Q122" s="48">
        <f t="shared" si="26"/>
        <v>0.91456876822271693</v>
      </c>
      <c r="R122" s="48">
        <f>COUNTIF('1. Data'!D:D,'sim. matches 2019_2020'!$E122)</f>
        <v>181</v>
      </c>
      <c r="S122" s="48">
        <f>COUNTIF($E$2:E121,$E121)</f>
        <v>7</v>
      </c>
      <c r="T122" s="48">
        <f>SUMIF('1. Data'!D:D,'sim. matches 2019_2020'!E122,'1. Data'!F:F)</f>
        <v>374</v>
      </c>
      <c r="U122" s="48">
        <f>SUMIF($E$2:E121,$E122,$G$2:G121)</f>
        <v>14</v>
      </c>
      <c r="V122" s="48">
        <f t="shared" si="28"/>
        <v>2.0638297872340425</v>
      </c>
      <c r="W122" s="48">
        <f>SUMIF('1. Data'!D:D,'sim. matches 2019_2020'!$E122,'1. Data'!E:E)</f>
        <v>158</v>
      </c>
      <c r="X122" s="48">
        <f>SUMIF($E$2:E121,E122,$F$2:F121)</f>
        <v>1</v>
      </c>
      <c r="Y122" s="48">
        <f t="shared" si="29"/>
        <v>0.52148683878563618</v>
      </c>
      <c r="Z122" s="92">
        <f>AVERAGE('1. Data'!E:E,'sim. matches 2019_2020'!$F$2:F121)</f>
        <v>1.6217948717948718</v>
      </c>
      <c r="AA122" s="92">
        <f>AVERAGE('1. Data'!F:F,'sim. matches 2019_2020'!$G$2:G121)</f>
        <v>1.2651515151515151</v>
      </c>
      <c r="AB122" s="48">
        <f t="shared" si="30"/>
        <v>0.89826790555222136</v>
      </c>
      <c r="AC122" s="48">
        <f t="shared" si="31"/>
        <v>2.387991533920018</v>
      </c>
      <c r="AD122" s="48">
        <f t="shared" si="34"/>
        <v>0.40727448702837127</v>
      </c>
      <c r="AE122" s="48">
        <f t="shared" si="36"/>
        <v>0.36584160044783037</v>
      </c>
      <c r="AF122" s="48">
        <f t="shared" si="36"/>
        <v>0.16431188409907257</v>
      </c>
      <c r="AG122" s="48">
        <f t="shared" si="36"/>
        <v>4.9198697329004434E-2</v>
      </c>
      <c r="AH122" s="48">
        <f t="shared" si="36"/>
        <v>1.1048402701405618E-2</v>
      </c>
      <c r="AI122" s="48">
        <f t="shared" si="36"/>
        <v>1.984885110857826E-3</v>
      </c>
      <c r="AJ122" s="48">
        <f t="shared" si="36"/>
        <v>2.9715976521534125E-4</v>
      </c>
      <c r="AK122" s="48">
        <f t="shared" si="36"/>
        <v>3.8132725702053558E-5</v>
      </c>
      <c r="AL122" s="48">
        <f t="shared" si="36"/>
        <v>4.2816754561726091E-6</v>
      </c>
      <c r="AM122" s="48">
        <f t="shared" si="36"/>
        <v>4.2734351603005846E-7</v>
      </c>
      <c r="AN122" s="48">
        <f t="shared" si="36"/>
        <v>3.8386896509564233E-8</v>
      </c>
      <c r="AO122" s="48">
        <f t="shared" si="35"/>
        <v>9.1813903927425403E-2</v>
      </c>
      <c r="AP122" s="48">
        <f t="shared" si="37"/>
        <v>0.21925082527483775</v>
      </c>
      <c r="AQ122" s="48">
        <f t="shared" si="37"/>
        <v>0.26178455728064487</v>
      </c>
      <c r="AR122" s="48">
        <f t="shared" si="37"/>
        <v>0.20837976883239331</v>
      </c>
      <c r="AS122" s="48">
        <f t="shared" si="37"/>
        <v>0.12440228095299148</v>
      </c>
      <c r="AT122" s="48">
        <f t="shared" si="37"/>
        <v>5.9414318743216635E-2</v>
      </c>
      <c r="AU122" s="48">
        <f t="shared" si="37"/>
        <v>2.3646815025404434E-2</v>
      </c>
      <c r="AV122" s="48">
        <f t="shared" si="37"/>
        <v>8.0669134406912198E-3</v>
      </c>
      <c r="AW122" s="48">
        <f t="shared" si="37"/>
        <v>2.4079651251545302E-3</v>
      </c>
      <c r="AX122" s="48">
        <f t="shared" si="37"/>
        <v>6.3891114809374119E-4</v>
      </c>
      <c r="AY122" s="48">
        <f t="shared" si="37"/>
        <v>1.525714412574975E-4</v>
      </c>
    </row>
    <row r="123" spans="1:51">
      <c r="A123" s="48">
        <v>122</v>
      </c>
      <c r="B123" s="48">
        <f t="shared" si="27"/>
        <v>188</v>
      </c>
      <c r="C123" s="87">
        <v>43806</v>
      </c>
      <c r="D123" s="48" t="s">
        <v>26</v>
      </c>
      <c r="E123" s="48" t="s">
        <v>10</v>
      </c>
      <c r="F123" s="48">
        <f t="shared" si="22"/>
        <v>1</v>
      </c>
      <c r="G123" s="48">
        <f t="shared" si="21"/>
        <v>1</v>
      </c>
      <c r="H123" s="48">
        <f t="shared" si="23"/>
        <v>1</v>
      </c>
      <c r="I123" s="48">
        <f t="shared" si="24"/>
        <v>1</v>
      </c>
      <c r="J123" s="48">
        <f>COUNTIF('1. Data'!C:C,'sim. matches 2019_2020'!$D123)</f>
        <v>152</v>
      </c>
      <c r="K123" s="48">
        <f>COUNTIF($D$2:D122,$D122)</f>
        <v>8</v>
      </c>
      <c r="L123" s="48">
        <f>SUMIF('1. Data'!C:C,'sim. matches 2019_2020'!D123,'1. Data'!E:E)</f>
        <v>205</v>
      </c>
      <c r="M123" s="48">
        <f>SUMIF($D$2:D122,$D123,$F$2:F122)</f>
        <v>6</v>
      </c>
      <c r="N123" s="48">
        <f t="shared" si="25"/>
        <v>0.81337922206252244</v>
      </c>
      <c r="O123" s="48">
        <f>SUMIF('1. Data'!C:C,'sim. matches 2019_2020'!$D123,'1. Data'!F:F)</f>
        <v>205</v>
      </c>
      <c r="P123" s="48">
        <f>SUMIF($D$2:D122,$D123,$G$2:G122)</f>
        <v>8</v>
      </c>
      <c r="Q123" s="48">
        <f t="shared" si="26"/>
        <v>1.0520675069060774</v>
      </c>
      <c r="R123" s="48">
        <f>COUNTIF('1. Data'!D:D,'sim. matches 2019_2020'!$E123)</f>
        <v>184</v>
      </c>
      <c r="S123" s="48">
        <f>COUNTIF($E$2:E122,$E122)</f>
        <v>7</v>
      </c>
      <c r="T123" s="48">
        <f>SUMIF('1. Data'!D:D,'sim. matches 2019_2020'!E123,'1. Data'!F:F)</f>
        <v>244</v>
      </c>
      <c r="U123" s="48">
        <f>SUMIF($E$2:E122,$E123,$G$2:G122)</f>
        <v>7</v>
      </c>
      <c r="V123" s="48">
        <f t="shared" si="28"/>
        <v>1.3141361256544504</v>
      </c>
      <c r="W123" s="48">
        <f>SUMIF('1. Data'!D:D,'sim. matches 2019_2020'!$E123,'1. Data'!E:E)</f>
        <v>282</v>
      </c>
      <c r="X123" s="48">
        <f>SUMIF($E$2:E122,E123,$F$2:F122)</f>
        <v>7</v>
      </c>
      <c r="Y123" s="48">
        <f t="shared" si="29"/>
        <v>0.93324372169849479</v>
      </c>
      <c r="Z123" s="92">
        <f>AVERAGE('1. Data'!E:E,'sim. matches 2019_2020'!$F$2:F122)</f>
        <v>1.6213224584911157</v>
      </c>
      <c r="AA123" s="92">
        <f>AVERAGE('1. Data'!F:F,'sim. matches 2019_2020'!$G$2:G122)</f>
        <v>1.2653655694727644</v>
      </c>
      <c r="AB123" s="48">
        <f t="shared" si="30"/>
        <v>1.2307151579898901</v>
      </c>
      <c r="AC123" s="48">
        <f t="shared" si="31"/>
        <v>1.749443717277487</v>
      </c>
      <c r="AD123" s="48">
        <f t="shared" si="34"/>
        <v>0.29208361703738833</v>
      </c>
      <c r="AE123" s="48">
        <f t="shared" si="36"/>
        <v>0.35947173488842793</v>
      </c>
      <c r="AF123" s="48">
        <f t="shared" si="36"/>
        <v>0.22120365649805573</v>
      </c>
      <c r="AG123" s="48">
        <f t="shared" si="36"/>
        <v>9.0746231018315318E-2</v>
      </c>
      <c r="AH123" s="48">
        <f t="shared" si="36"/>
        <v>2.7920690511173265E-2</v>
      </c>
      <c r="AI123" s="48">
        <f t="shared" si="36"/>
        <v>6.8724834067290875E-3</v>
      </c>
      <c r="AJ123" s="48">
        <f t="shared" si="36"/>
        <v>1.4096782502825808E-3</v>
      </c>
      <c r="AK123" s="48">
        <f t="shared" si="36"/>
        <v>2.4784462721591987E-4</v>
      </c>
      <c r="AL123" s="48">
        <f t="shared" si="36"/>
        <v>3.8128267442623255E-5</v>
      </c>
      <c r="AM123" s="48">
        <f t="shared" si="36"/>
        <v>5.213892965503207E-6</v>
      </c>
      <c r="AN123" s="48">
        <f t="shared" si="36"/>
        <v>6.4168171047816584E-7</v>
      </c>
      <c r="AO123" s="48">
        <f t="shared" si="35"/>
        <v>0.17387063778500988</v>
      </c>
      <c r="AP123" s="48">
        <f t="shared" si="37"/>
        <v>0.30417689489201516</v>
      </c>
      <c r="AQ123" s="48">
        <f t="shared" si="37"/>
        <v>0.2660701788549053</v>
      </c>
      <c r="AR123" s="48">
        <f t="shared" si="37"/>
        <v>0.15515826758420379</v>
      </c>
      <c r="AS123" s="48">
        <f t="shared" si="37"/>
        <v>6.7860164102211157E-2</v>
      </c>
      <c r="AT123" s="48">
        <f t="shared" si="37"/>
        <v>2.374350754840648E-2</v>
      </c>
      <c r="AU123" s="48">
        <f t="shared" si="37"/>
        <v>6.9229883511150621E-3</v>
      </c>
      <c r="AV123" s="48">
        <f t="shared" si="37"/>
        <v>1.730196925091925E-3</v>
      </c>
      <c r="AW123" s="48">
        <f t="shared" si="37"/>
        <v>3.7836026753186223E-4</v>
      </c>
      <c r="AX123" s="48">
        <f t="shared" si="37"/>
        <v>7.3546665877893803E-5</v>
      </c>
      <c r="AY123" s="48">
        <f t="shared" si="37"/>
        <v>1.2866575254678809E-5</v>
      </c>
    </row>
    <row r="124" spans="1:51">
      <c r="A124" s="48">
        <v>123</v>
      </c>
      <c r="B124" s="48">
        <f t="shared" si="27"/>
        <v>187</v>
      </c>
      <c r="C124" s="87">
        <v>43806</v>
      </c>
      <c r="D124" s="48" t="s">
        <v>28</v>
      </c>
      <c r="E124" s="48" t="s">
        <v>25</v>
      </c>
      <c r="F124" s="48">
        <f t="shared" si="22"/>
        <v>1</v>
      </c>
      <c r="G124" s="48">
        <f t="shared" si="21"/>
        <v>1</v>
      </c>
      <c r="H124" s="48">
        <f t="shared" si="23"/>
        <v>1</v>
      </c>
      <c r="I124" s="48">
        <f t="shared" si="24"/>
        <v>1</v>
      </c>
      <c r="J124" s="48">
        <f>COUNTIF('1. Data'!C:C,'sim. matches 2019_2020'!$D124)</f>
        <v>136</v>
      </c>
      <c r="K124" s="48">
        <f>COUNTIF($D$2:D123,$D123)</f>
        <v>7</v>
      </c>
      <c r="L124" s="48">
        <f>SUMIF('1. Data'!C:C,'sim. matches 2019_2020'!D124,'1. Data'!E:E)</f>
        <v>192</v>
      </c>
      <c r="M124" s="48">
        <f>SUMIF($D$2:D123,$D124,$F$2:F123)</f>
        <v>4</v>
      </c>
      <c r="N124" s="48">
        <f t="shared" si="25"/>
        <v>0.84547175475862379</v>
      </c>
      <c r="O124" s="48">
        <f>SUMIF('1. Data'!C:C,'sim. matches 2019_2020'!$D124,'1. Data'!F:F)</f>
        <v>193</v>
      </c>
      <c r="P124" s="48">
        <f>SUMIF($D$2:D123,$D124,$G$2:G123)</f>
        <v>7</v>
      </c>
      <c r="Q124" s="48">
        <f t="shared" si="26"/>
        <v>1.1053618418405529</v>
      </c>
      <c r="R124" s="48">
        <f>COUNTIF('1. Data'!D:D,'sim. matches 2019_2020'!$E124)</f>
        <v>170</v>
      </c>
      <c r="S124" s="48">
        <f>COUNTIF($E$2:E123,$E123)</f>
        <v>7</v>
      </c>
      <c r="T124" s="48">
        <f>SUMIF('1. Data'!D:D,'sim. matches 2019_2020'!E124,'1. Data'!F:F)</f>
        <v>194</v>
      </c>
      <c r="U124" s="48">
        <f>SUMIF($E$2:E123,$E124,$G$2:G123)</f>
        <v>6</v>
      </c>
      <c r="V124" s="48">
        <f t="shared" si="28"/>
        <v>1.1299435028248588</v>
      </c>
      <c r="W124" s="48">
        <f>SUMIF('1. Data'!D:D,'sim. matches 2019_2020'!$E124,'1. Data'!E:E)</f>
        <v>284</v>
      </c>
      <c r="X124" s="48">
        <f>SUMIF($E$2:E123,E124,$F$2:F123)</f>
        <v>8</v>
      </c>
      <c r="Y124" s="48">
        <f t="shared" si="29"/>
        <v>1.0176270780497259</v>
      </c>
      <c r="Z124" s="92">
        <f>AVERAGE('1. Data'!E:E,'sim. matches 2019_2020'!$F$2:F123)</f>
        <v>1.6211415259172977</v>
      </c>
      <c r="AA124" s="92">
        <f>AVERAGE('1. Data'!F:F,'sim. matches 2019_2020'!$G$2:G123)</f>
        <v>1.2652882935352359</v>
      </c>
      <c r="AB124" s="48">
        <f t="shared" si="30"/>
        <v>1.3947895615227013</v>
      </c>
      <c r="AC124" s="48">
        <f t="shared" si="31"/>
        <v>1.5803405633914105</v>
      </c>
      <c r="AD124" s="48">
        <f t="shared" si="34"/>
        <v>0.24788519546197393</v>
      </c>
      <c r="AE124" s="48">
        <f t="shared" si="36"/>
        <v>0.34574768308637571</v>
      </c>
      <c r="AF124" s="48">
        <f t="shared" si="36"/>
        <v>0.24112262964476799</v>
      </c>
      <c r="AG124" s="48">
        <f t="shared" si="36"/>
        <v>0.11210510895847552</v>
      </c>
      <c r="AH124" s="48">
        <f t="shared" si="36"/>
        <v>3.9090758942161671E-2</v>
      </c>
      <c r="AI124" s="48">
        <f t="shared" si="36"/>
        <v>1.0904676504905463E-2</v>
      </c>
      <c r="AJ124" s="48">
        <f t="shared" si="36"/>
        <v>2.5349548268039949E-3</v>
      </c>
      <c r="AK124" s="48">
        <f t="shared" si="36"/>
        <v>5.051040759082579E-4</v>
      </c>
      <c r="AL124" s="48">
        <f t="shared" si="36"/>
        <v>8.8064236569925923E-5</v>
      </c>
      <c r="AM124" s="48">
        <f t="shared" si="36"/>
        <v>1.3647897545688723E-5</v>
      </c>
      <c r="AN124" s="48">
        <f t="shared" si="36"/>
        <v>1.903594503345792E-6</v>
      </c>
      <c r="AO124" s="48">
        <f t="shared" si="35"/>
        <v>0.20590496257038535</v>
      </c>
      <c r="AP124" s="48">
        <f t="shared" si="37"/>
        <v>0.32539996455357006</v>
      </c>
      <c r="AQ124" s="48">
        <f t="shared" si="37"/>
        <v>0.25712138165506698</v>
      </c>
      <c r="AR124" s="48">
        <f t="shared" si="37"/>
        <v>0.13544644971491548</v>
      </c>
      <c r="AS124" s="48">
        <f t="shared" si="37"/>
        <v>5.3512879662958972E-2</v>
      </c>
      <c r="AT124" s="48">
        <f t="shared" si="37"/>
        <v>1.6913714879051463E-2</v>
      </c>
      <c r="AU124" s="48">
        <f t="shared" si="37"/>
        <v>4.4549049501669807E-3</v>
      </c>
      <c r="AV124" s="48">
        <f t="shared" si="37"/>
        <v>1.0057524284002946E-3</v>
      </c>
      <c r="AW124" s="48">
        <f t="shared" si="37"/>
        <v>1.986789199163001E-4</v>
      </c>
      <c r="AX124" s="48">
        <f t="shared" si="37"/>
        <v>3.4886706248280342E-5</v>
      </c>
      <c r="AY124" s="48">
        <f t="shared" si="37"/>
        <v>5.5132877007277953E-6</v>
      </c>
    </row>
    <row r="125" spans="1:51">
      <c r="A125" s="48">
        <v>124</v>
      </c>
      <c r="B125" s="48">
        <f t="shared" si="27"/>
        <v>186</v>
      </c>
      <c r="C125" s="87">
        <v>43806</v>
      </c>
      <c r="D125" s="48" t="s">
        <v>12</v>
      </c>
      <c r="E125" s="48" t="s">
        <v>8</v>
      </c>
      <c r="F125" s="48">
        <f t="shared" si="22"/>
        <v>1</v>
      </c>
      <c r="G125" s="48">
        <f t="shared" si="21"/>
        <v>1</v>
      </c>
      <c r="H125" s="48">
        <f t="shared" si="23"/>
        <v>1</v>
      </c>
      <c r="I125" s="48">
        <f t="shared" si="24"/>
        <v>1</v>
      </c>
      <c r="J125" s="48">
        <f>COUNTIF('1. Data'!C:C,'sim. matches 2019_2020'!$D125)</f>
        <v>186</v>
      </c>
      <c r="K125" s="48">
        <f>COUNTIF($D$2:D124,$D124)</f>
        <v>7</v>
      </c>
      <c r="L125" s="48">
        <f>SUMIF('1. Data'!C:C,'sim. matches 2019_2020'!D125,'1. Data'!E:E)</f>
        <v>358</v>
      </c>
      <c r="M125" s="48">
        <f>SUMIF($D$2:D124,$D125,$F$2:F124)</f>
        <v>10</v>
      </c>
      <c r="N125" s="48">
        <f t="shared" si="25"/>
        <v>1.1762998034661425</v>
      </c>
      <c r="O125" s="48">
        <f>SUMIF('1. Data'!C:C,'sim. matches 2019_2020'!$D125,'1. Data'!F:F)</f>
        <v>224</v>
      </c>
      <c r="P125" s="48">
        <f>SUMIF($D$2:D124,$D125,$G$2:G124)</f>
        <v>5</v>
      </c>
      <c r="Q125" s="48">
        <f t="shared" si="26"/>
        <v>0.93781071988058828</v>
      </c>
      <c r="R125" s="48">
        <f>COUNTIF('1. Data'!D:D,'sim. matches 2019_2020'!$E125)</f>
        <v>181</v>
      </c>
      <c r="S125" s="48">
        <f>COUNTIF($E$2:E124,$E124)</f>
        <v>8</v>
      </c>
      <c r="T125" s="48">
        <f>SUMIF('1. Data'!D:D,'sim. matches 2019_2020'!E125,'1. Data'!F:F)</f>
        <v>234</v>
      </c>
      <c r="U125" s="48">
        <f>SUMIF($E$2:E124,$E125,$G$2:G124)</f>
        <v>7</v>
      </c>
      <c r="V125" s="48">
        <f t="shared" si="28"/>
        <v>1.2751322751322751</v>
      </c>
      <c r="W125" s="48">
        <f>SUMIF('1. Data'!D:D,'sim. matches 2019_2020'!$E125,'1. Data'!E:E)</f>
        <v>266</v>
      </c>
      <c r="X125" s="48">
        <f>SUMIF($E$2:E124,E125,$F$2:F124)</f>
        <v>6</v>
      </c>
      <c r="Y125" s="48">
        <f t="shared" si="29"/>
        <v>0.88783981025360337</v>
      </c>
      <c r="Z125" s="92">
        <f>AVERAGE('1. Data'!E:E,'sim. matches 2019_2020'!$F$2:F124)</f>
        <v>1.6209606986899563</v>
      </c>
      <c r="AA125" s="92">
        <f>AVERAGE('1. Data'!F:F,'sim. matches 2019_2020'!$G$2:G124)</f>
        <v>1.2652110625909752</v>
      </c>
      <c r="AB125" s="48">
        <f t="shared" si="30"/>
        <v>1.6928759076338136</v>
      </c>
      <c r="AC125" s="48">
        <f t="shared" si="31"/>
        <v>1.5129807824108343</v>
      </c>
      <c r="AD125" s="48">
        <f t="shared" si="34"/>
        <v>0.18398962522053844</v>
      </c>
      <c r="AE125" s="48">
        <f t="shared" si="36"/>
        <v>0.31147160379042416</v>
      </c>
      <c r="AF125" s="48">
        <f t="shared" si="36"/>
        <v>0.26364138698443701</v>
      </c>
      <c r="AG125" s="48">
        <f t="shared" si="36"/>
        <v>0.14877071742703876</v>
      </c>
      <c r="AH125" s="48">
        <f t="shared" si="36"/>
        <v>6.2962590823407966E-2</v>
      </c>
      <c r="AI125" s="48">
        <f t="shared" si="36"/>
        <v>2.1317570617430632E-2</v>
      </c>
      <c r="AJ125" s="48">
        <f t="shared" si="36"/>
        <v>6.0146669512551329E-3</v>
      </c>
      <c r="AK125" s="48">
        <f t="shared" si="36"/>
        <v>1.4545835391744477E-3</v>
      </c>
      <c r="AL125" s="48">
        <f t="shared" si="36"/>
        <v>3.0780367863864338E-4</v>
      </c>
      <c r="AM125" s="48">
        <f t="shared" si="36"/>
        <v>5.7897047983157803E-5</v>
      </c>
      <c r="AN125" s="48">
        <f t="shared" si="36"/>
        <v>9.8012517653806718E-6</v>
      </c>
      <c r="AO125" s="48">
        <f t="shared" si="35"/>
        <v>0.22025247380793436</v>
      </c>
      <c r="AP125" s="48">
        <f t="shared" si="37"/>
        <v>0.33323776014985035</v>
      </c>
      <c r="AQ125" s="48">
        <f t="shared" si="37"/>
        <v>0.2520911635401773</v>
      </c>
      <c r="AR125" s="48">
        <f t="shared" si="37"/>
        <v>0.12713636195062503</v>
      </c>
      <c r="AS125" s="48">
        <f t="shared" si="37"/>
        <v>4.8088718094230917E-2</v>
      </c>
      <c r="AT125" s="48">
        <f t="shared" si="37"/>
        <v>1.4551461265468701E-2</v>
      </c>
      <c r="AU125" s="48">
        <f t="shared" si="37"/>
        <v>3.6693468751082974E-3</v>
      </c>
      <c r="AV125" s="48">
        <f t="shared" si="37"/>
        <v>7.9309304371972915E-4</v>
      </c>
      <c r="AW125" s="48">
        <f t="shared" si="37"/>
        <v>1.4999181672645817E-4</v>
      </c>
      <c r="AX125" s="48">
        <f t="shared" si="37"/>
        <v>2.5214970691779885E-5</v>
      </c>
      <c r="AY125" s="48">
        <f t="shared" si="37"/>
        <v>3.8149766085715412E-6</v>
      </c>
    </row>
    <row r="126" spans="1:51">
      <c r="A126" s="48">
        <v>125</v>
      </c>
      <c r="B126" s="48">
        <f t="shared" si="27"/>
        <v>185</v>
      </c>
      <c r="C126" s="87">
        <v>43807</v>
      </c>
      <c r="D126" s="48" t="s">
        <v>42</v>
      </c>
      <c r="E126" s="48" t="s">
        <v>11</v>
      </c>
      <c r="F126" s="48">
        <f t="shared" si="22"/>
        <v>0</v>
      </c>
      <c r="G126" s="48">
        <f t="shared" si="21"/>
        <v>0</v>
      </c>
      <c r="H126" s="48">
        <f t="shared" si="23"/>
        <v>1</v>
      </c>
      <c r="I126" s="48">
        <f t="shared" si="24"/>
        <v>1</v>
      </c>
      <c r="J126" s="48">
        <f>COUNTIF('1. Data'!C:C,'sim. matches 2019_2020'!$D126)</f>
        <v>0</v>
      </c>
      <c r="K126" s="48">
        <f>COUNTIF($D$2:D125,$D125)</f>
        <v>8</v>
      </c>
      <c r="L126" s="48">
        <f>SUMIF('1. Data'!C:C,'sim. matches 2019_2020'!D126,'1. Data'!E:E)</f>
        <v>0</v>
      </c>
      <c r="M126" s="48">
        <f>SUMIF($D$2:D125,$D126,$F$2:F125)</f>
        <v>0</v>
      </c>
      <c r="N126" s="48">
        <f t="shared" si="25"/>
        <v>0</v>
      </c>
      <c r="O126" s="48">
        <f>SUMIF('1. Data'!C:C,'sim. matches 2019_2020'!$D126,'1. Data'!F:F)</f>
        <v>0</v>
      </c>
      <c r="P126" s="48">
        <f>SUMIF($D$2:D125,$D126,$G$2:G125)</f>
        <v>0</v>
      </c>
      <c r="Q126" s="48">
        <f t="shared" si="26"/>
        <v>0</v>
      </c>
      <c r="R126" s="48">
        <f>COUNTIF('1. Data'!D:D,'sim. matches 2019_2020'!$E126)</f>
        <v>167</v>
      </c>
      <c r="S126" s="48">
        <f>COUNTIF($E$2:E125,$E125)</f>
        <v>7</v>
      </c>
      <c r="T126" s="48">
        <f>SUMIF('1. Data'!D:D,'sim. matches 2019_2020'!E126,'1. Data'!F:F)</f>
        <v>179</v>
      </c>
      <c r="U126" s="48">
        <f>SUMIF($E$2:E125,$E126,$G$2:G125)</f>
        <v>6</v>
      </c>
      <c r="V126" s="48">
        <f t="shared" si="28"/>
        <v>1.0632183908045978</v>
      </c>
      <c r="W126" s="48">
        <f>SUMIF('1. Data'!D:D,'sim. matches 2019_2020'!$E126,'1. Data'!E:E)</f>
        <v>293</v>
      </c>
      <c r="X126" s="48">
        <f>SUMIF($E$2:E125,E126,$F$2:F125)</f>
        <v>9</v>
      </c>
      <c r="Y126" s="48">
        <f t="shared" si="29"/>
        <v>1.0708623063221487</v>
      </c>
      <c r="Z126" s="92">
        <f>AVERAGE('1. Data'!E:E,'sim. matches 2019_2020'!$F$2:F125)</f>
        <v>1.6207799767171129</v>
      </c>
      <c r="AA126" s="92">
        <f>AVERAGE('1. Data'!F:F,'sim. matches 2019_2020'!$G$2:G125)</f>
        <v>1.2651338766006985</v>
      </c>
      <c r="AB126" s="48">
        <f t="shared" si="30"/>
        <v>0</v>
      </c>
      <c r="AC126" s="48">
        <f t="shared" si="31"/>
        <v>0</v>
      </c>
      <c r="AD126" s="48">
        <f t="shared" si="34"/>
        <v>1</v>
      </c>
      <c r="AE126" s="48">
        <f t="shared" si="36"/>
        <v>0</v>
      </c>
      <c r="AF126" s="48">
        <f t="shared" si="36"/>
        <v>0</v>
      </c>
      <c r="AG126" s="48">
        <f t="shared" si="36"/>
        <v>0</v>
      </c>
      <c r="AH126" s="48">
        <f t="shared" si="36"/>
        <v>0</v>
      </c>
      <c r="AI126" s="48">
        <f t="shared" si="36"/>
        <v>0</v>
      </c>
      <c r="AJ126" s="48">
        <f t="shared" si="36"/>
        <v>0</v>
      </c>
      <c r="AK126" s="48">
        <f t="shared" si="36"/>
        <v>0</v>
      </c>
      <c r="AL126" s="48">
        <f t="shared" si="36"/>
        <v>0</v>
      </c>
      <c r="AM126" s="48">
        <f t="shared" si="36"/>
        <v>0</v>
      </c>
      <c r="AN126" s="48">
        <f t="shared" si="36"/>
        <v>0</v>
      </c>
      <c r="AO126" s="48">
        <f t="shared" si="35"/>
        <v>1</v>
      </c>
      <c r="AP126" s="48">
        <f t="shared" si="37"/>
        <v>0</v>
      </c>
      <c r="AQ126" s="48">
        <f t="shared" si="37"/>
        <v>0</v>
      </c>
      <c r="AR126" s="48">
        <f t="shared" si="37"/>
        <v>0</v>
      </c>
      <c r="AS126" s="48">
        <f t="shared" si="37"/>
        <v>0</v>
      </c>
      <c r="AT126" s="48">
        <f t="shared" si="37"/>
        <v>0</v>
      </c>
      <c r="AU126" s="48">
        <f t="shared" si="37"/>
        <v>0</v>
      </c>
      <c r="AV126" s="48">
        <f t="shared" si="37"/>
        <v>0</v>
      </c>
      <c r="AW126" s="48">
        <f t="shared" si="37"/>
        <v>0</v>
      </c>
      <c r="AX126" s="48">
        <f t="shared" si="37"/>
        <v>0</v>
      </c>
      <c r="AY126" s="48">
        <f t="shared" si="37"/>
        <v>0</v>
      </c>
    </row>
    <row r="127" spans="1:51">
      <c r="A127" s="48">
        <v>126</v>
      </c>
      <c r="B127" s="48">
        <f t="shared" si="27"/>
        <v>184</v>
      </c>
      <c r="C127" s="87">
        <v>43807</v>
      </c>
      <c r="D127" s="48" t="s">
        <v>19</v>
      </c>
      <c r="E127" s="48" t="s">
        <v>32</v>
      </c>
      <c r="F127" s="48">
        <f t="shared" si="22"/>
        <v>1</v>
      </c>
      <c r="G127" s="48">
        <f t="shared" si="21"/>
        <v>0</v>
      </c>
      <c r="H127" s="48">
        <f t="shared" si="23"/>
        <v>3</v>
      </c>
      <c r="I127" s="48">
        <f t="shared" si="24"/>
        <v>0</v>
      </c>
      <c r="J127" s="48">
        <f>COUNTIF('1. Data'!C:C,'sim. matches 2019_2020'!$D127)</f>
        <v>181</v>
      </c>
      <c r="K127" s="48">
        <f>COUNTIF($D$2:D126,$D126)</f>
        <v>8</v>
      </c>
      <c r="L127" s="48">
        <f>SUMIF('1. Data'!C:C,'sim. matches 2019_2020'!D127,'1. Data'!E:E)</f>
        <v>307</v>
      </c>
      <c r="M127" s="48">
        <f>SUMIF($D$2:D126,$D127,$F$2:F126)</f>
        <v>6</v>
      </c>
      <c r="N127" s="48">
        <f t="shared" si="25"/>
        <v>1.0220798999753928</v>
      </c>
      <c r="O127" s="48">
        <f>SUMIF('1. Data'!C:C,'sim. matches 2019_2020'!$D127,'1. Data'!F:F)</f>
        <v>263</v>
      </c>
      <c r="P127" s="48">
        <f>SUMIF($D$2:D126,$D127,$G$2:G126)</f>
        <v>7</v>
      </c>
      <c r="Q127" s="48">
        <f t="shared" si="26"/>
        <v>1.1295146077754774</v>
      </c>
      <c r="R127" s="48">
        <f>COUNTIF('1. Data'!D:D,'sim. matches 2019_2020'!$E127)</f>
        <v>17</v>
      </c>
      <c r="S127" s="48">
        <f>COUNTIF($E$2:E126,$E126)</f>
        <v>8</v>
      </c>
      <c r="T127" s="48">
        <f>SUMIF('1. Data'!D:D,'sim. matches 2019_2020'!E127,'1. Data'!F:F)</f>
        <v>10</v>
      </c>
      <c r="U127" s="48">
        <f>SUMIF($E$2:E126,$E127,$G$2:G126)</f>
        <v>0</v>
      </c>
      <c r="V127" s="48">
        <f t="shared" si="28"/>
        <v>0.4</v>
      </c>
      <c r="W127" s="48">
        <f>SUMIF('1. Data'!D:D,'sim. matches 2019_2020'!$E127,'1. Data'!E:E)</f>
        <v>34</v>
      </c>
      <c r="X127" s="48">
        <f>SUMIF($E$2:E126,E127,$F$2:F126)</f>
        <v>9</v>
      </c>
      <c r="Y127" s="48">
        <f t="shared" si="29"/>
        <v>1.0615263063386604</v>
      </c>
      <c r="Z127" s="92">
        <f>AVERAGE('1. Data'!E:E,'sim. matches 2019_2020'!$F$2:F126)</f>
        <v>1.6203084084957813</v>
      </c>
      <c r="AA127" s="92">
        <f>AVERAGE('1. Data'!F:F,'sim. matches 2019_2020'!$G$2:G126)</f>
        <v>1.2647657841140529</v>
      </c>
      <c r="AB127" s="48">
        <f t="shared" si="30"/>
        <v>1.7579774279576759</v>
      </c>
      <c r="AC127" s="48">
        <f t="shared" si="31"/>
        <v>0.57142857142857151</v>
      </c>
      <c r="AD127" s="48">
        <f t="shared" si="34"/>
        <v>0.17239318909237616</v>
      </c>
      <c r="AE127" s="48">
        <f t="shared" si="36"/>
        <v>0.30306333515803668</v>
      </c>
      <c r="AF127" s="48">
        <f t="shared" si="36"/>
        <v>0.26638925122470031</v>
      </c>
      <c r="AG127" s="48">
        <f t="shared" si="36"/>
        <v>0.15610209690118992</v>
      </c>
      <c r="AH127" s="48">
        <f t="shared" si="36"/>
        <v>6.8605990702288441E-2</v>
      </c>
      <c r="AI127" s="48">
        <f t="shared" si="36"/>
        <v>2.4121556615459436E-2</v>
      </c>
      <c r="AJ127" s="48">
        <f t="shared" si="36"/>
        <v>7.0675253428634762E-3</v>
      </c>
      <c r="AK127" s="48">
        <f t="shared" si="36"/>
        <v>1.7749357177532603E-3</v>
      </c>
      <c r="AL127" s="48">
        <f t="shared" si="36"/>
        <v>3.9003711598576134E-4</v>
      </c>
      <c r="AM127" s="48">
        <f t="shared" si="36"/>
        <v>7.6186271774297571E-5</v>
      </c>
      <c r="AN127" s="48">
        <f t="shared" si="36"/>
        <v>1.3393374609946354E-5</v>
      </c>
      <c r="AO127" s="48">
        <f t="shared" si="35"/>
        <v>0.56471812200775917</v>
      </c>
      <c r="AP127" s="48">
        <f t="shared" si="37"/>
        <v>0.32269606971871956</v>
      </c>
      <c r="AQ127" s="48">
        <f t="shared" si="37"/>
        <v>9.2198877062491302E-2</v>
      </c>
      <c r="AR127" s="48">
        <f t="shared" si="37"/>
        <v>1.7561690869045968E-2</v>
      </c>
      <c r="AS127" s="48">
        <f t="shared" si="37"/>
        <v>2.5088129812922805E-3</v>
      </c>
      <c r="AT127" s="48">
        <f t="shared" si="37"/>
        <v>2.8672148357626072E-4</v>
      </c>
      <c r="AU127" s="48">
        <f t="shared" si="37"/>
        <v>2.7306807959643887E-5</v>
      </c>
      <c r="AV127" s="48">
        <f t="shared" si="37"/>
        <v>2.2291271803790963E-6</v>
      </c>
      <c r="AW127" s="48">
        <f t="shared" si="37"/>
        <v>1.5922337002707773E-7</v>
      </c>
      <c r="AX127" s="48">
        <f t="shared" si="37"/>
        <v>1.0109420319179549E-8</v>
      </c>
      <c r="AY127" s="48">
        <f t="shared" si="37"/>
        <v>5.7768116109597359E-10</v>
      </c>
    </row>
    <row r="128" spans="1:51">
      <c r="A128" s="48">
        <v>127</v>
      </c>
      <c r="B128" s="48">
        <f t="shared" si="27"/>
        <v>183</v>
      </c>
      <c r="C128" s="87">
        <v>43812</v>
      </c>
      <c r="D128" s="48" t="s">
        <v>17</v>
      </c>
      <c r="E128" s="48" t="s">
        <v>28</v>
      </c>
      <c r="F128" s="48">
        <f t="shared" si="22"/>
        <v>1</v>
      </c>
      <c r="G128" s="48">
        <f t="shared" si="21"/>
        <v>1</v>
      </c>
      <c r="H128" s="48">
        <f t="shared" si="23"/>
        <v>1</v>
      </c>
      <c r="I128" s="48">
        <f t="shared" si="24"/>
        <v>1</v>
      </c>
      <c r="J128" s="48">
        <f>COUNTIF('1. Data'!C:C,'sim. matches 2019_2020'!$D128)</f>
        <v>186</v>
      </c>
      <c r="K128" s="48">
        <f>COUNTIF($D$2:D127,$D127)</f>
        <v>7</v>
      </c>
      <c r="L128" s="48">
        <f>SUMIF('1. Data'!C:C,'sim. matches 2019_2020'!D128,'1. Data'!E:E)</f>
        <v>321</v>
      </c>
      <c r="M128" s="48">
        <f>SUMIF($D$2:D127,$D128,$F$2:F127)</f>
        <v>7</v>
      </c>
      <c r="N128" s="48">
        <f t="shared" si="25"/>
        <v>1.0489800094882837</v>
      </c>
      <c r="O128" s="48">
        <f>SUMIF('1. Data'!C:C,'sim. matches 2019_2020'!$D128,'1. Data'!F:F)</f>
        <v>236</v>
      </c>
      <c r="P128" s="48">
        <f>SUMIF($D$2:D127,$D128,$G$2:G127)</f>
        <v>6</v>
      </c>
      <c r="Q128" s="48">
        <f t="shared" si="26"/>
        <v>0.99168624422059881</v>
      </c>
      <c r="R128" s="48">
        <f>COUNTIF('1. Data'!D:D,'sim. matches 2019_2020'!$E128)</f>
        <v>136</v>
      </c>
      <c r="S128" s="48">
        <f>COUNTIF($E$2:E127,$E127)</f>
        <v>7</v>
      </c>
      <c r="T128" s="48">
        <f>SUMIF('1. Data'!D:D,'sim. matches 2019_2020'!E128,'1. Data'!F:F)</f>
        <v>138</v>
      </c>
      <c r="U128" s="48">
        <f>SUMIF($E$2:E127,$E128,$G$2:G127)</f>
        <v>6</v>
      </c>
      <c r="V128" s="48">
        <f t="shared" si="28"/>
        <v>1.0069930069930071</v>
      </c>
      <c r="W128" s="48">
        <f>SUMIF('1. Data'!D:D,'sim. matches 2019_2020'!$E128,'1. Data'!E:E)</f>
        <v>217</v>
      </c>
      <c r="X128" s="48">
        <f>SUMIF($E$2:E127,E128,$F$2:F127)</f>
        <v>8</v>
      </c>
      <c r="Y128" s="48">
        <f t="shared" si="29"/>
        <v>0.97117424765539662</v>
      </c>
      <c r="Z128" s="92">
        <f>AVERAGE('1. Data'!E:E,'sim. matches 2019_2020'!$F$2:F127)</f>
        <v>1.620127981384526</v>
      </c>
      <c r="AA128" s="92">
        <f>AVERAGE('1. Data'!F:F,'sim. matches 2019_2020'!$G$2:G127)</f>
        <v>1.2643979057591623</v>
      </c>
      <c r="AB128" s="48">
        <f t="shared" si="30"/>
        <v>1.6504930219221248</v>
      </c>
      <c r="AC128" s="48">
        <f t="shared" si="31"/>
        <v>1.2626544440015945</v>
      </c>
      <c r="AD128" s="48">
        <f t="shared" si="34"/>
        <v>0.19195524714267143</v>
      </c>
      <c r="AE128" s="48">
        <f t="shared" si="36"/>
        <v>0.31682079593031603</v>
      </c>
      <c r="AF128" s="48">
        <f t="shared" si="36"/>
        <v>0.26145525644140011</v>
      </c>
      <c r="AG128" s="48">
        <f t="shared" si="36"/>
        <v>0.14384335876713017</v>
      </c>
      <c r="AH128" s="48">
        <f t="shared" si="36"/>
        <v>5.9353114973747276E-2</v>
      </c>
      <c r="AI128" s="48">
        <f t="shared" si="36"/>
        <v>1.9592380418702288E-2</v>
      </c>
      <c r="AJ128" s="48">
        <f t="shared" si="36"/>
        <v>5.3895145273186356E-3</v>
      </c>
      <c r="AK128" s="48">
        <f t="shared" si="36"/>
        <v>1.2707651598410467E-3</v>
      </c>
      <c r="AL128" s="48">
        <f t="shared" si="36"/>
        <v>2.6217362860242487E-4</v>
      </c>
      <c r="AM128" s="48">
        <f t="shared" si="36"/>
        <v>4.8079527171144992E-5</v>
      </c>
      <c r="AN128" s="48">
        <f t="shared" si="36"/>
        <v>7.9354924093289787E-6</v>
      </c>
      <c r="AO128" s="48">
        <f t="shared" si="35"/>
        <v>0.28290208121045302</v>
      </c>
      <c r="AP128" s="48">
        <f t="shared" si="37"/>
        <v>0.3572075700576785</v>
      </c>
      <c r="AQ128" s="48">
        <f t="shared" si="37"/>
        <v>0.22551486288216938</v>
      </c>
      <c r="AR128" s="48">
        <f t="shared" si="37"/>
        <v>9.4915781268860439E-2</v>
      </c>
      <c r="AS128" s="48">
        <f t="shared" si="37"/>
        <v>2.9961458256252477E-2</v>
      </c>
      <c r="AT128" s="48">
        <f t="shared" si="37"/>
        <v>7.5661936832050929E-3</v>
      </c>
      <c r="AU128" s="48">
        <f t="shared" si="37"/>
        <v>1.5922480130459488E-3</v>
      </c>
      <c r="AV128" s="48">
        <f t="shared" si="37"/>
        <v>2.872084328035976E-4</v>
      </c>
      <c r="AW128" s="48">
        <f t="shared" si="37"/>
        <v>4.5330625504274409E-5</v>
      </c>
      <c r="AX128" s="48">
        <f t="shared" si="37"/>
        <v>6.3596573047049063E-6</v>
      </c>
      <c r="AY128" s="48">
        <f t="shared" si="37"/>
        <v>8.0300495581128345E-7</v>
      </c>
    </row>
    <row r="129" spans="1:51">
      <c r="A129" s="48">
        <v>128</v>
      </c>
      <c r="B129" s="48">
        <f t="shared" si="27"/>
        <v>182</v>
      </c>
      <c r="C129" s="87">
        <v>43813</v>
      </c>
      <c r="D129" s="48" t="s">
        <v>6</v>
      </c>
      <c r="E129" s="48" t="s">
        <v>19</v>
      </c>
      <c r="F129" s="48">
        <f t="shared" si="22"/>
        <v>3</v>
      </c>
      <c r="G129" s="48">
        <f t="shared" si="21"/>
        <v>0</v>
      </c>
      <c r="H129" s="48">
        <f t="shared" si="23"/>
        <v>3</v>
      </c>
      <c r="I129" s="48">
        <f t="shared" si="24"/>
        <v>0</v>
      </c>
      <c r="J129" s="48">
        <f>COUNTIF('1. Data'!C:C,'sim. matches 2019_2020'!$D129)</f>
        <v>183</v>
      </c>
      <c r="K129" s="48">
        <f>COUNTIF($D$2:D128,$D128)</f>
        <v>8</v>
      </c>
      <c r="L129" s="48">
        <f>SUMIF('1. Data'!C:C,'sim. matches 2019_2020'!D129,'1. Data'!E:E)</f>
        <v>528</v>
      </c>
      <c r="M129" s="48">
        <f>SUMIF($D$2:D128,$D129,$F$2:F128)</f>
        <v>14</v>
      </c>
      <c r="N129" s="48">
        <f t="shared" si="25"/>
        <v>1.751721000957652</v>
      </c>
      <c r="O129" s="48">
        <f>SUMIF('1. Data'!C:C,'sim. matches 2019_2020'!$D129,'1. Data'!F:F)</f>
        <v>132</v>
      </c>
      <c r="P129" s="48">
        <f>SUMIF($D$2:D128,$D129,$G$2:G128)</f>
        <v>3</v>
      </c>
      <c r="Q129" s="48">
        <f t="shared" si="26"/>
        <v>0.5590402038368727</v>
      </c>
      <c r="R129" s="48">
        <f>COUNTIF('1. Data'!D:D,'sim. matches 2019_2020'!$E129)</f>
        <v>184</v>
      </c>
      <c r="S129" s="48">
        <f>COUNTIF($E$2:E128,$E128)</f>
        <v>8</v>
      </c>
      <c r="T129" s="48">
        <f>SUMIF('1. Data'!D:D,'sim. matches 2019_2020'!E129,'1. Data'!F:F)</f>
        <v>263</v>
      </c>
      <c r="U129" s="48">
        <f>SUMIF($E$2:E128,$E129,$G$2:G128)</f>
        <v>6</v>
      </c>
      <c r="V129" s="48">
        <f t="shared" si="28"/>
        <v>1.4010416666666667</v>
      </c>
      <c r="W129" s="48">
        <f>SUMIF('1. Data'!D:D,'sim. matches 2019_2020'!$E129,'1. Data'!E:E)</f>
        <v>350</v>
      </c>
      <c r="X129" s="48">
        <f>SUMIF($E$2:E128,E129,$F$2:F128)</f>
        <v>9</v>
      </c>
      <c r="Y129" s="48">
        <f t="shared" si="29"/>
        <v>1.1542296789924011</v>
      </c>
      <c r="Z129" s="92">
        <f>AVERAGE('1. Data'!E:E,'sim. matches 2019_2020'!$F$2:F128)</f>
        <v>1.6199476592032567</v>
      </c>
      <c r="AA129" s="92">
        <f>AVERAGE('1. Data'!F:F,'sim. matches 2019_2020'!$G$2:G128)</f>
        <v>1.2643210235533586</v>
      </c>
      <c r="AB129" s="48">
        <f t="shared" si="30"/>
        <v>3.2753533299156099</v>
      </c>
      <c r="AC129" s="48">
        <f t="shared" si="31"/>
        <v>0.99026505235602102</v>
      </c>
      <c r="AD129" s="48">
        <f t="shared" si="34"/>
        <v>3.7803509758401008E-2</v>
      </c>
      <c r="AE129" s="48">
        <f t="shared" si="36"/>
        <v>0.12381985156967598</v>
      </c>
      <c r="AF129" s="48">
        <f t="shared" si="36"/>
        <v>0.20277688157419746</v>
      </c>
      <c r="AG129" s="48">
        <f t="shared" si="36"/>
        <v>0.22138864476465028</v>
      </c>
      <c r="AH129" s="48">
        <f t="shared" si="36"/>
        <v>0.18128150870885035</v>
      </c>
      <c r="AI129" s="48">
        <f t="shared" si="36"/>
        <v>0.11875219864033172</v>
      </c>
      <c r="AJ129" s="48">
        <f t="shared" si="36"/>
        <v>6.4825901541901723E-2</v>
      </c>
      <c r="AK129" s="48">
        <f t="shared" si="36"/>
        <v>3.0332533211435645E-2</v>
      </c>
      <c r="AL129" s="48">
        <f t="shared" si="36"/>
        <v>1.2418720457356432E-2</v>
      </c>
      <c r="AM129" s="48">
        <f t="shared" si="36"/>
        <v>4.5195219336992736E-3</v>
      </c>
      <c r="AN129" s="48">
        <f t="shared" si="36"/>
        <v>1.4803031215168548E-3</v>
      </c>
      <c r="AO129" s="48">
        <f t="shared" si="35"/>
        <v>0.37147821679563714</v>
      </c>
      <c r="AP129" s="48">
        <f t="shared" si="37"/>
        <v>0.36786189580425294</v>
      </c>
      <c r="AQ129" s="48">
        <f t="shared" si="37"/>
        <v>0.18214038975419183</v>
      </c>
      <c r="AR129" s="48">
        <f t="shared" si="37"/>
        <v>6.0122420865360293E-2</v>
      </c>
      <c r="AS129" s="48">
        <f t="shared" si="37"/>
        <v>1.4884283061501682E-2</v>
      </c>
      <c r="AT129" s="48">
        <f t="shared" si="37"/>
        <v>2.9478770690359612E-3</v>
      </c>
      <c r="AU129" s="48">
        <f t="shared" si="37"/>
        <v>4.8652994001800146E-4</v>
      </c>
      <c r="AV129" s="48">
        <f t="shared" si="37"/>
        <v>6.8827656646385524E-5</v>
      </c>
      <c r="AW129" s="48">
        <f t="shared" si="37"/>
        <v>8.5197028765593685E-6</v>
      </c>
      <c r="AX129" s="48">
        <f t="shared" si="37"/>
        <v>9.3741822390153512E-7</v>
      </c>
      <c r="AY129" s="48">
        <f t="shared" si="37"/>
        <v>9.2829250657134087E-8</v>
      </c>
    </row>
    <row r="130" spans="1:51">
      <c r="A130" s="48">
        <v>129</v>
      </c>
      <c r="B130" s="48">
        <f t="shared" si="27"/>
        <v>181</v>
      </c>
      <c r="C130" s="87">
        <v>43813</v>
      </c>
      <c r="D130" s="48" t="s">
        <v>21</v>
      </c>
      <c r="E130" s="48" t="s">
        <v>26</v>
      </c>
      <c r="F130" s="48">
        <f t="shared" si="22"/>
        <v>1</v>
      </c>
      <c r="G130" s="48">
        <f t="shared" ref="G130:G193" si="38">HLOOKUP(MAX($AN130:$AY130),$AN130:$AY438,$B130,FALSE)</f>
        <v>1</v>
      </c>
      <c r="H130" s="48">
        <f t="shared" si="23"/>
        <v>1</v>
      </c>
      <c r="I130" s="48">
        <f t="shared" si="24"/>
        <v>1</v>
      </c>
      <c r="J130" s="48">
        <f>COUNTIF('1. Data'!C:C,'sim. matches 2019_2020'!$D130)</f>
        <v>150</v>
      </c>
      <c r="K130" s="48">
        <f>COUNTIF($D$2:D129,$D129)</f>
        <v>8</v>
      </c>
      <c r="L130" s="48">
        <f>SUMIF('1. Data'!C:C,'sim. matches 2019_2020'!D130,'1. Data'!E:E)</f>
        <v>192</v>
      </c>
      <c r="M130" s="48">
        <f>SUMIF($D$2:D129,$D130,$F$2:F129)</f>
        <v>5</v>
      </c>
      <c r="N130" s="48">
        <f t="shared" si="25"/>
        <v>0.76948581342853128</v>
      </c>
      <c r="O130" s="48">
        <f>SUMIF('1. Data'!C:C,'sim. matches 2019_2020'!$D130,'1. Data'!F:F)</f>
        <v>200</v>
      </c>
      <c r="P130" s="48">
        <f>SUMIF($D$2:D129,$D130,$G$2:G129)</f>
        <v>7</v>
      </c>
      <c r="Q130" s="48">
        <f t="shared" si="26"/>
        <v>1.0365306906711074</v>
      </c>
      <c r="R130" s="48">
        <f>COUNTIF('1. Data'!D:D,'sim. matches 2019_2020'!$E130)</f>
        <v>152</v>
      </c>
      <c r="S130" s="48">
        <f>COUNTIF($E$2:E129,$E129)</f>
        <v>8</v>
      </c>
      <c r="T130" s="48">
        <f>SUMIF('1. Data'!D:D,'sim. matches 2019_2020'!E130,'1. Data'!F:F)</f>
        <v>159</v>
      </c>
      <c r="U130" s="48">
        <f>SUMIF($E$2:E129,$E130,$G$2:G129)</f>
        <v>6</v>
      </c>
      <c r="V130" s="48">
        <f t="shared" si="28"/>
        <v>1.03125</v>
      </c>
      <c r="W130" s="48">
        <f>SUMIF('1. Data'!D:D,'sim. matches 2019_2020'!$E130,'1. Data'!E:E)</f>
        <v>285</v>
      </c>
      <c r="X130" s="48">
        <f>SUMIF($E$2:E129,E130,$F$2:F129)</f>
        <v>7</v>
      </c>
      <c r="Y130" s="48">
        <f t="shared" si="29"/>
        <v>1.1263006817366343</v>
      </c>
      <c r="Z130" s="92">
        <f>AVERAGE('1. Data'!E:E,'sim. matches 2019_2020'!$F$2:F129)</f>
        <v>1.6203488372093022</v>
      </c>
      <c r="AA130" s="92">
        <f>AVERAGE('1. Data'!F:F,'sim. matches 2019_2020'!$G$2:G129)</f>
        <v>1.2639534883720931</v>
      </c>
      <c r="AB130" s="48">
        <f t="shared" si="30"/>
        <v>1.4043116095070693</v>
      </c>
      <c r="AC130" s="48">
        <f t="shared" si="31"/>
        <v>1.3510680379746836</v>
      </c>
      <c r="AD130" s="48">
        <f t="shared" si="34"/>
        <v>0.24553602295266044</v>
      </c>
      <c r="AE130" s="48">
        <f t="shared" si="36"/>
        <v>0.34480908758461531</v>
      </c>
      <c r="AF130" s="48">
        <f t="shared" si="36"/>
        <v>0.24210970237930762</v>
      </c>
      <c r="AG130" s="48">
        <f t="shared" si="36"/>
        <v>0.11333248860852102</v>
      </c>
      <c r="AH130" s="48">
        <f t="shared" si="36"/>
        <v>3.9788532371818432E-2</v>
      </c>
      <c r="AI130" s="48">
        <f t="shared" si="36"/>
        <v>1.1175099586998485E-2</v>
      </c>
      <c r="AJ130" s="48">
        <f t="shared" si="36"/>
        <v>2.6155536812366067E-3</v>
      </c>
      <c r="AK130" s="48">
        <f t="shared" si="36"/>
        <v>5.2472177140707398E-4</v>
      </c>
      <c r="AL130" s="48">
        <f t="shared" si="36"/>
        <v>9.2109109418508578E-5</v>
      </c>
      <c r="AM130" s="48">
        <f t="shared" si="36"/>
        <v>1.437221018864097E-5</v>
      </c>
      <c r="AN130" s="48">
        <f t="shared" si="36"/>
        <v>2.018306162218429E-6</v>
      </c>
      <c r="AO130" s="48">
        <f t="shared" si="35"/>
        <v>0.25896353000867517</v>
      </c>
      <c r="AP130" s="48">
        <f t="shared" si="37"/>
        <v>0.34987734839581885</v>
      </c>
      <c r="AQ130" s="48">
        <f t="shared" si="37"/>
        <v>0.23635405131446191</v>
      </c>
      <c r="AR130" s="48">
        <f t="shared" si="37"/>
        <v>0.10644346812559921</v>
      </c>
      <c r="AS130" s="48">
        <f t="shared" si="37"/>
        <v>3.5953091908918551E-2</v>
      </c>
      <c r="AT130" s="48">
        <f t="shared" si="37"/>
        <v>9.7150146689011958E-3</v>
      </c>
      <c r="AU130" s="48">
        <f t="shared" si="37"/>
        <v>2.1876076346012672E-3</v>
      </c>
      <c r="AV130" s="48">
        <f t="shared" si="37"/>
        <v>4.2222953639131064E-4</v>
      </c>
      <c r="AW130" s="48">
        <f t="shared" si="37"/>
        <v>7.1307603913396125E-5</v>
      </c>
      <c r="AX130" s="48">
        <f t="shared" si="37"/>
        <v>1.0704602723549728E-5</v>
      </c>
      <c r="AY130" s="48">
        <f t="shared" si="37"/>
        <v>1.4462646599004791E-6</v>
      </c>
    </row>
    <row r="131" spans="1:51">
      <c r="A131" s="48">
        <v>130</v>
      </c>
      <c r="B131" s="48">
        <f t="shared" si="27"/>
        <v>180</v>
      </c>
      <c r="C131" s="87">
        <v>43813</v>
      </c>
      <c r="D131" s="48" t="s">
        <v>25</v>
      </c>
      <c r="E131" s="48" t="s">
        <v>13</v>
      </c>
      <c r="F131" s="48">
        <f t="shared" ref="F131:F194" si="39">HLOOKUP(MAX($AD131:$AN131),$AD131:$AN439,$B131,FALSE)</f>
        <v>1</v>
      </c>
      <c r="G131" s="48">
        <f t="shared" si="38"/>
        <v>2</v>
      </c>
      <c r="H131" s="48">
        <f t="shared" ref="H131:H194" si="40">IF(F131=G131,1,IF(F131&gt;G131,3,0))</f>
        <v>0</v>
      </c>
      <c r="I131" s="48">
        <f t="shared" ref="I131:I194" si="41">IF(F131=G131,1,IF(F131&lt;G131,3,0))</f>
        <v>3</v>
      </c>
      <c r="J131" s="48">
        <f>COUNTIF('1. Data'!C:C,'sim. matches 2019_2020'!$D131)</f>
        <v>170</v>
      </c>
      <c r="K131" s="48">
        <f>COUNTIF($D$2:D130,$D130)</f>
        <v>7</v>
      </c>
      <c r="L131" s="48">
        <f>SUMIF('1. Data'!C:C,'sim. matches 2019_2020'!D131,'1. Data'!E:E)</f>
        <v>254</v>
      </c>
      <c r="M131" s="48">
        <f>SUMIF($D$2:D130,$D131,$F$2:F130)</f>
        <v>5</v>
      </c>
      <c r="N131" s="48">
        <f t="shared" ref="N131:N194" si="42">((M131+L131)/(K131+J131))/Z131</f>
        <v>0.90316333510678726</v>
      </c>
      <c r="O131" s="48">
        <f>SUMIF('1. Data'!C:C,'sim. matches 2019_2020'!$D131,'1. Data'!F:F)</f>
        <v>198</v>
      </c>
      <c r="P131" s="48">
        <f>SUMIF($D$2:D130,$D131,$G$2:G130)</f>
        <v>5</v>
      </c>
      <c r="Q131" s="48">
        <f t="shared" ref="Q131:Q194" si="43">((O131+P131)/(K131+J131))/AA131</f>
        <v>0.90744024537103796</v>
      </c>
      <c r="R131" s="48">
        <f>COUNTIF('1. Data'!D:D,'sim. matches 2019_2020'!$E131)</f>
        <v>178</v>
      </c>
      <c r="S131" s="48">
        <f>COUNTIF($E$2:E130,$E130)</f>
        <v>8</v>
      </c>
      <c r="T131" s="48">
        <f>SUMIF('1. Data'!D:D,'sim. matches 2019_2020'!E131,'1. Data'!F:F)</f>
        <v>322</v>
      </c>
      <c r="U131" s="48">
        <f>SUMIF($E$2:E130,$E131,$G$2:G130)</f>
        <v>10</v>
      </c>
      <c r="V131" s="48">
        <f t="shared" si="28"/>
        <v>1.7849462365591398</v>
      </c>
      <c r="W131" s="48">
        <f>SUMIF('1. Data'!D:D,'sim. matches 2019_2020'!$E131,'1. Data'!E:E)</f>
        <v>232</v>
      </c>
      <c r="X131" s="48">
        <f>SUMIF($E$2:E130,E131,$F$2:F130)</f>
        <v>5</v>
      </c>
      <c r="Y131" s="48">
        <f t="shared" si="29"/>
        <v>0.78645739910313905</v>
      </c>
      <c r="Z131" s="92">
        <f>AVERAGE('1. Data'!E:E,'sim. matches 2019_2020'!$F$2:F130)</f>
        <v>1.6201685556524266</v>
      </c>
      <c r="AA131" s="92">
        <f>AVERAGE('1. Data'!F:F,'sim. matches 2019_2020'!$G$2:G130)</f>
        <v>1.2638767800058122</v>
      </c>
      <c r="AB131" s="48">
        <f t="shared" si="30"/>
        <v>1.1508048947328418</v>
      </c>
      <c r="AC131" s="48">
        <f t="shared" si="31"/>
        <v>2.0471417289350584</v>
      </c>
      <c r="AD131" s="48">
        <f t="shared" si="34"/>
        <v>0.31638201265108401</v>
      </c>
      <c r="AE131" s="48">
        <f t="shared" si="36"/>
        <v>0.36409396876429539</v>
      </c>
      <c r="AF131" s="48">
        <f t="shared" si="36"/>
        <v>0.20950056069832881</v>
      </c>
      <c r="AG131" s="48">
        <f t="shared" si="36"/>
        <v>8.0364756900303869E-2</v>
      </c>
      <c r="AH131" s="48">
        <f t="shared" si="36"/>
        <v>2.3121038901221164E-2</v>
      </c>
      <c r="AI131" s="48">
        <f t="shared" si="36"/>
        <v>5.3215609477667517E-3</v>
      </c>
      <c r="AJ131" s="48">
        <f t="shared" si="36"/>
        <v>1.0206797310515197E-3</v>
      </c>
      <c r="AK131" s="48">
        <f t="shared" si="36"/>
        <v>1.6780046149266969E-4</v>
      </c>
      <c r="AL131" s="48">
        <f t="shared" si="36"/>
        <v>2.4138199053024272E-5</v>
      </c>
      <c r="AM131" s="48">
        <f t="shared" si="36"/>
        <v>3.086484180028447E-6</v>
      </c>
      <c r="AN131" s="48">
        <f t="shared" si="36"/>
        <v>3.5519411018922062E-7</v>
      </c>
      <c r="AO131" s="48">
        <f t="shared" si="35"/>
        <v>0.12910338920279441</v>
      </c>
      <c r="AP131" s="48">
        <f t="shared" si="37"/>
        <v>0.2642929353839843</v>
      </c>
      <c r="AQ131" s="48">
        <f t="shared" si="37"/>
        <v>0.2705225483436457</v>
      </c>
      <c r="AR131" s="48">
        <f t="shared" si="37"/>
        <v>0.18459933244404289</v>
      </c>
      <c r="AS131" s="48">
        <f t="shared" si="37"/>
        <v>9.4475249144938905E-2</v>
      </c>
      <c r="AT131" s="48">
        <f t="shared" si="37"/>
        <v>3.8680844975228133E-2</v>
      </c>
      <c r="AU131" s="48">
        <f t="shared" si="37"/>
        <v>1.3197528643209574E-2</v>
      </c>
      <c r="AV131" s="48">
        <f t="shared" si="37"/>
        <v>3.8596016577614315E-3</v>
      </c>
      <c r="AW131" s="48">
        <f t="shared" si="37"/>
        <v>9.876439513337935E-4</v>
      </c>
      <c r="AX131" s="48">
        <f t="shared" si="37"/>
        <v>2.2464968290063494E-4</v>
      </c>
      <c r="AY131" s="48">
        <f t="shared" si="37"/>
        <v>4.5988974025791854E-5</v>
      </c>
    </row>
    <row r="132" spans="1:51">
      <c r="A132" s="48">
        <v>131</v>
      </c>
      <c r="B132" s="48">
        <f t="shared" ref="B132:B195" si="44">B131-1</f>
        <v>179</v>
      </c>
      <c r="C132" s="87">
        <v>43813</v>
      </c>
      <c r="D132" s="48" t="s">
        <v>11</v>
      </c>
      <c r="E132" s="48" t="s">
        <v>12</v>
      </c>
      <c r="F132" s="48">
        <f t="shared" si="39"/>
        <v>0</v>
      </c>
      <c r="G132" s="48">
        <f t="shared" si="38"/>
        <v>2</v>
      </c>
      <c r="H132" s="48">
        <f t="shared" si="40"/>
        <v>0</v>
      </c>
      <c r="I132" s="48">
        <f t="shared" si="41"/>
        <v>3</v>
      </c>
      <c r="J132" s="48">
        <f>COUNTIF('1. Data'!C:C,'sim. matches 2019_2020'!$D132)</f>
        <v>167</v>
      </c>
      <c r="K132" s="48">
        <f>COUNTIF($D$2:D131,$D131)</f>
        <v>7</v>
      </c>
      <c r="L132" s="48">
        <f>SUMIF('1. Data'!C:C,'sim. matches 2019_2020'!D132,'1. Data'!E:E)</f>
        <v>200</v>
      </c>
      <c r="M132" s="48">
        <f>SUMIF($D$2:D131,$D132,$F$2:F131)</f>
        <v>5</v>
      </c>
      <c r="N132" s="48">
        <f t="shared" si="42"/>
        <v>0.72726504394861391</v>
      </c>
      <c r="O132" s="48">
        <f>SUMIF('1. Data'!C:C,'sim. matches 2019_2020'!$D132,'1. Data'!F:F)</f>
        <v>226</v>
      </c>
      <c r="P132" s="48">
        <f>SUMIF($D$2:D131,$D132,$G$2:G131)</f>
        <v>6</v>
      </c>
      <c r="Q132" s="48">
        <f t="shared" si="43"/>
        <v>1.0547766796904925</v>
      </c>
      <c r="R132" s="48">
        <f>COUNTIF('1. Data'!D:D,'sim. matches 2019_2020'!$E132)</f>
        <v>184</v>
      </c>
      <c r="S132" s="48">
        <f>COUNTIF($E$2:E131,$E131)</f>
        <v>8</v>
      </c>
      <c r="T132" s="48">
        <f>SUMIF('1. Data'!D:D,'sim. matches 2019_2020'!E132,'1. Data'!F:F)</f>
        <v>300</v>
      </c>
      <c r="U132" s="48">
        <f>SUMIF($E$2:E131,$E132,$G$2:G131)</f>
        <v>10</v>
      </c>
      <c r="V132" s="48">
        <f t="shared" ref="V132:V195" si="45">(U132+T132)/(R132+S132)</f>
        <v>1.6145833333333333</v>
      </c>
      <c r="W132" s="48">
        <f>SUMIF('1. Data'!D:D,'sim. matches 2019_2020'!$E132,'1. Data'!E:E)</f>
        <v>245</v>
      </c>
      <c r="X132" s="48">
        <f>SUMIF($E$2:E131,E132,$F$2:F131)</f>
        <v>7</v>
      </c>
      <c r="Y132" s="48">
        <f t="shared" ref="Y132:Y195" si="46">((X132+W132)/(R132+S132))/Z132</f>
        <v>0.81019099713055953</v>
      </c>
      <c r="Z132" s="92">
        <f>AVERAGE('1. Data'!E:E,'sim. matches 2019_2020'!$F$2:F131)</f>
        <v>1.6199883788495062</v>
      </c>
      <c r="AA132" s="92">
        <f>AVERAGE('1. Data'!F:F,'sim. matches 2019_2020'!$G$2:G131)</f>
        <v>1.2640906449738525</v>
      </c>
      <c r="AB132" s="48">
        <f t="shared" ref="AB132:AB195" si="47">N132*Y132*Z132</f>
        <v>0.95453537018255585</v>
      </c>
      <c r="AC132" s="48">
        <f t="shared" ref="AC132:AC195" si="48">V132*Q132*AA132</f>
        <v>2.1527777777777777</v>
      </c>
      <c r="AD132" s="48">
        <f t="shared" si="34"/>
        <v>0.38499098129267606</v>
      </c>
      <c r="AE132" s="48">
        <f t="shared" si="36"/>
        <v>0.36748750884514997</v>
      </c>
      <c r="AF132" s="48">
        <f t="shared" si="36"/>
        <v>0.17538991264648521</v>
      </c>
      <c r="AG132" s="48">
        <f t="shared" si="36"/>
        <v>5.5805291731432977E-2</v>
      </c>
      <c r="AH132" s="48">
        <f t="shared" si="36"/>
        <v>1.3317031200252225E-2</v>
      </c>
      <c r="AI132" s="48">
        <f t="shared" si="36"/>
        <v>2.5423154612930813E-3</v>
      </c>
      <c r="AJ132" s="48">
        <f t="shared" si="36"/>
        <v>4.0445500499437087E-4</v>
      </c>
      <c r="AK132" s="48">
        <f t="shared" si="36"/>
        <v>5.5152372559212853E-5</v>
      </c>
      <c r="AL132" s="48">
        <f t="shared" si="36"/>
        <v>6.5806112946567849E-6</v>
      </c>
      <c r="AM132" s="48">
        <f t="shared" si="36"/>
        <v>6.9793624868585879E-7</v>
      </c>
      <c r="AN132" s="48">
        <f t="shared" si="36"/>
        <v>6.662048355031797E-8</v>
      </c>
      <c r="AO132" s="48">
        <f t="shared" si="35"/>
        <v>0.11616103965150627</v>
      </c>
      <c r="AP132" s="48">
        <f t="shared" si="37"/>
        <v>0.25006890480532601</v>
      </c>
      <c r="AQ132" s="48">
        <f t="shared" si="37"/>
        <v>0.2691713905890662</v>
      </c>
      <c r="AR132" s="48">
        <f t="shared" si="37"/>
        <v>0.19315539602456139</v>
      </c>
      <c r="AS132" s="48">
        <f t="shared" si="37"/>
        <v>0.10395516105488548</v>
      </c>
      <c r="AT132" s="48">
        <f t="shared" si="37"/>
        <v>4.4758472120853439E-2</v>
      </c>
      <c r="AU132" s="48">
        <f t="shared" si="37"/>
        <v>1.6059174024843262E-2</v>
      </c>
      <c r="AV132" s="48">
        <f t="shared" si="37"/>
        <v>4.9388332814498176E-3</v>
      </c>
      <c r="AW132" s="48">
        <f t="shared" si="37"/>
        <v>1.329026317056806E-3</v>
      </c>
      <c r="AX132" s="48">
        <f t="shared" si="37"/>
        <v>3.1789981349352635E-4</v>
      </c>
      <c r="AY132" s="48">
        <f t="shared" si="37"/>
        <v>6.843676540485631E-5</v>
      </c>
    </row>
    <row r="133" spans="1:51">
      <c r="A133" s="48">
        <v>132</v>
      </c>
      <c r="B133" s="48">
        <f t="shared" si="44"/>
        <v>178</v>
      </c>
      <c r="C133" s="87">
        <v>43813</v>
      </c>
      <c r="D133" s="48" t="s">
        <v>32</v>
      </c>
      <c r="E133" s="48" t="s">
        <v>42</v>
      </c>
      <c r="F133" s="48">
        <f t="shared" si="39"/>
        <v>0</v>
      </c>
      <c r="G133" s="48">
        <f t="shared" si="38"/>
        <v>0</v>
      </c>
      <c r="H133" s="48">
        <f t="shared" si="40"/>
        <v>1</v>
      </c>
      <c r="I133" s="48">
        <f t="shared" si="41"/>
        <v>1</v>
      </c>
      <c r="J133" s="48">
        <f>COUNTIF('1. Data'!C:C,'sim. matches 2019_2020'!$D133)</f>
        <v>16</v>
      </c>
      <c r="K133" s="48">
        <f>COUNTIF($D$2:D132,$D132)</f>
        <v>7</v>
      </c>
      <c r="L133" s="48">
        <f>SUMIF('1. Data'!C:C,'sim. matches 2019_2020'!D133,'1. Data'!E:E)</f>
        <v>21</v>
      </c>
      <c r="M133" s="48">
        <f>SUMIF($D$2:D132,$D133,$F$2:F132)</f>
        <v>5</v>
      </c>
      <c r="N133" s="48">
        <f t="shared" si="42"/>
        <v>0.69800698646372639</v>
      </c>
      <c r="O133" s="48">
        <f>SUMIF('1. Data'!C:C,'sim. matches 2019_2020'!$D133,'1. Data'!F:F)</f>
        <v>28</v>
      </c>
      <c r="P133" s="48">
        <f>SUMIF($D$2:D132,$D133,$G$2:G132)</f>
        <v>11</v>
      </c>
      <c r="Q133" s="48">
        <f t="shared" si="43"/>
        <v>1.3411740029365053</v>
      </c>
      <c r="R133" s="48">
        <f>COUNTIF('1. Data'!D:D,'sim. matches 2019_2020'!$E133)</f>
        <v>0</v>
      </c>
      <c r="S133" s="48">
        <f>COUNTIF($E$2:E132,$E132)</f>
        <v>7</v>
      </c>
      <c r="T133" s="48">
        <f>SUMIF('1. Data'!D:D,'sim. matches 2019_2020'!E133,'1. Data'!F:F)</f>
        <v>0</v>
      </c>
      <c r="U133" s="48">
        <f>SUMIF($E$2:E132,$E133,$G$2:G132)</f>
        <v>0</v>
      </c>
      <c r="V133" s="48">
        <f t="shared" si="45"/>
        <v>0</v>
      </c>
      <c r="W133" s="48">
        <f>SUMIF('1. Data'!D:D,'sim. matches 2019_2020'!$E133,'1. Data'!E:E)</f>
        <v>0</v>
      </c>
      <c r="X133" s="48">
        <f>SUMIF($E$2:E132,E133,$F$2:F132)</f>
        <v>0</v>
      </c>
      <c r="Y133" s="48">
        <f t="shared" si="46"/>
        <v>0</v>
      </c>
      <c r="Z133" s="92">
        <f>AVERAGE('1. Data'!E:E,'sim. matches 2019_2020'!$F$2:F132)</f>
        <v>1.619517862329364</v>
      </c>
      <c r="AA133" s="92">
        <f>AVERAGE('1. Data'!F:F,'sim. matches 2019_2020'!$G$2:G132)</f>
        <v>1.2643043857101366</v>
      </c>
      <c r="AB133" s="48">
        <f t="shared" si="47"/>
        <v>0</v>
      </c>
      <c r="AC133" s="48">
        <f t="shared" si="48"/>
        <v>0</v>
      </c>
      <c r="AD133" s="48">
        <f t="shared" si="34"/>
        <v>1</v>
      </c>
      <c r="AE133" s="48">
        <f t="shared" si="36"/>
        <v>0</v>
      </c>
      <c r="AF133" s="48">
        <f t="shared" si="36"/>
        <v>0</v>
      </c>
      <c r="AG133" s="48">
        <f t="shared" si="36"/>
        <v>0</v>
      </c>
      <c r="AH133" s="48">
        <f t="shared" si="36"/>
        <v>0</v>
      </c>
      <c r="AI133" s="48">
        <f t="shared" si="36"/>
        <v>0</v>
      </c>
      <c r="AJ133" s="48">
        <f t="shared" si="36"/>
        <v>0</v>
      </c>
      <c r="AK133" s="48">
        <f t="shared" si="36"/>
        <v>0</v>
      </c>
      <c r="AL133" s="48">
        <f t="shared" si="36"/>
        <v>0</v>
      </c>
      <c r="AM133" s="48">
        <f t="shared" si="36"/>
        <v>0</v>
      </c>
      <c r="AN133" s="48">
        <f t="shared" si="36"/>
        <v>0</v>
      </c>
      <c r="AO133" s="48">
        <f t="shared" si="35"/>
        <v>1</v>
      </c>
      <c r="AP133" s="48">
        <f t="shared" si="37"/>
        <v>0</v>
      </c>
      <c r="AQ133" s="48">
        <f t="shared" si="37"/>
        <v>0</v>
      </c>
      <c r="AR133" s="48">
        <f t="shared" si="37"/>
        <v>0</v>
      </c>
      <c r="AS133" s="48">
        <f t="shared" si="37"/>
        <v>0</v>
      </c>
      <c r="AT133" s="48">
        <f t="shared" si="37"/>
        <v>0</v>
      </c>
      <c r="AU133" s="48">
        <f t="shared" si="37"/>
        <v>0</v>
      </c>
      <c r="AV133" s="48">
        <f t="shared" si="37"/>
        <v>0</v>
      </c>
      <c r="AW133" s="48">
        <f t="shared" si="37"/>
        <v>0</v>
      </c>
      <c r="AX133" s="48">
        <f t="shared" si="37"/>
        <v>0</v>
      </c>
      <c r="AY133" s="48">
        <f t="shared" si="37"/>
        <v>0</v>
      </c>
    </row>
    <row r="134" spans="1:51">
      <c r="A134" s="48">
        <v>133</v>
      </c>
      <c r="B134" s="48">
        <f t="shared" si="44"/>
        <v>177</v>
      </c>
      <c r="C134" s="87">
        <v>43813</v>
      </c>
      <c r="D134" s="48" t="s">
        <v>29</v>
      </c>
      <c r="E134" s="48" t="s">
        <v>35</v>
      </c>
      <c r="F134" s="48">
        <f t="shared" si="39"/>
        <v>1</v>
      </c>
      <c r="G134" s="48">
        <f t="shared" si="38"/>
        <v>2</v>
      </c>
      <c r="H134" s="48">
        <f t="shared" si="40"/>
        <v>0</v>
      </c>
      <c r="I134" s="48">
        <f t="shared" si="41"/>
        <v>3</v>
      </c>
      <c r="J134" s="48">
        <f>COUNTIF('1. Data'!C:C,'sim. matches 2019_2020'!$D134)</f>
        <v>34</v>
      </c>
      <c r="K134" s="48">
        <f>COUNTIF($D$2:D133,$D133)</f>
        <v>8</v>
      </c>
      <c r="L134" s="48">
        <f>SUMIF('1. Data'!C:C,'sim. matches 2019_2020'!D134,'1. Data'!E:E)</f>
        <v>51</v>
      </c>
      <c r="M134" s="48">
        <f>SUMIF($D$2:D133,$D134,$F$2:F133)</f>
        <v>5</v>
      </c>
      <c r="N134" s="48">
        <f t="shared" si="42"/>
        <v>0.82352941176470584</v>
      </c>
      <c r="O134" s="48">
        <f>SUMIF('1. Data'!C:C,'sim. matches 2019_2020'!$D134,'1. Data'!F:F)</f>
        <v>56</v>
      </c>
      <c r="P134" s="48">
        <f>SUMIF($D$2:D133,$D134,$G$2:G133)</f>
        <v>10</v>
      </c>
      <c r="Q134" s="48">
        <f t="shared" si="43"/>
        <v>1.2432804962095105</v>
      </c>
      <c r="R134" s="48">
        <f>COUNTIF('1. Data'!D:D,'sim. matches 2019_2020'!$E134)</f>
        <v>48</v>
      </c>
      <c r="S134" s="48">
        <f>COUNTIF($E$2:E133,$E133)</f>
        <v>7</v>
      </c>
      <c r="T134" s="48">
        <f>SUMIF('1. Data'!D:D,'sim. matches 2019_2020'!E134,'1. Data'!F:F)</f>
        <v>79</v>
      </c>
      <c r="U134" s="48">
        <f>SUMIF($E$2:E133,$E134,$G$2:G133)</f>
        <v>10</v>
      </c>
      <c r="V134" s="48">
        <f t="shared" si="45"/>
        <v>1.6181818181818182</v>
      </c>
      <c r="W134" s="48">
        <f>SUMIF('1. Data'!D:D,'sim. matches 2019_2020'!$E134,'1. Data'!E:E)</f>
        <v>68</v>
      </c>
      <c r="X134" s="48">
        <f>SUMIF($E$2:E133,E134,$F$2:F133)</f>
        <v>5</v>
      </c>
      <c r="Y134" s="48">
        <f t="shared" si="46"/>
        <v>0.81978609625668453</v>
      </c>
      <c r="Z134" s="92">
        <f>AVERAGE('1. Data'!E:E,'sim. matches 2019_2020'!$F$2:F133)</f>
        <v>1.6190476190476191</v>
      </c>
      <c r="AA134" s="92">
        <f>AVERAGE('1. Data'!F:F,'sim. matches 2019_2020'!$G$2:G133)</f>
        <v>1.2639372822299653</v>
      </c>
      <c r="AB134" s="48">
        <f t="shared" si="47"/>
        <v>1.093048128342246</v>
      </c>
      <c r="AC134" s="48">
        <f t="shared" si="48"/>
        <v>2.5428571428571427</v>
      </c>
      <c r="AD134" s="48">
        <f t="shared" si="34"/>
        <v>0.33519322300562282</v>
      </c>
      <c r="AE134" s="48">
        <f t="shared" si="36"/>
        <v>0.36638232503930107</v>
      </c>
      <c r="AF134" s="48">
        <f t="shared" si="36"/>
        <v>0.20023675732094418</v>
      </c>
      <c r="AG134" s="48">
        <f t="shared" si="36"/>
        <v>7.2956137604992852E-2</v>
      </c>
      <c r="AH134" s="48">
        <f t="shared" si="36"/>
        <v>1.9936142415054193E-2</v>
      </c>
      <c r="AI134" s="48">
        <f t="shared" si="36"/>
        <v>4.3582326306278911E-3</v>
      </c>
      <c r="AJ134" s="48">
        <f t="shared" si="36"/>
        <v>7.9395966996465299E-4</v>
      </c>
      <c r="AK134" s="48">
        <f t="shared" si="36"/>
        <v>1.2397659017629895E-4</v>
      </c>
      <c r="AL134" s="48">
        <f t="shared" si="36"/>
        <v>1.6939047481307092E-5</v>
      </c>
      <c r="AM134" s="48">
        <f t="shared" si="36"/>
        <v>2.0572437939270194E-6</v>
      </c>
      <c r="AN134" s="48">
        <f t="shared" si="36"/>
        <v>2.2486664784956268E-7</v>
      </c>
      <c r="AO134" s="48">
        <f t="shared" si="35"/>
        <v>7.8641388817160998E-2</v>
      </c>
      <c r="AP134" s="48">
        <f t="shared" si="37"/>
        <v>0.19997381727792368</v>
      </c>
      <c r="AQ134" s="48">
        <f t="shared" si="37"/>
        <v>0.25425242482478871</v>
      </c>
      <c r="AR134" s="48">
        <f t="shared" si="37"/>
        <v>0.21550919818482087</v>
      </c>
      <c r="AS134" s="48">
        <f t="shared" si="37"/>
        <v>0.13700227598892184</v>
      </c>
      <c r="AT134" s="48">
        <f t="shared" si="37"/>
        <v>6.967544321722309E-2</v>
      </c>
      <c r="AU134" s="48">
        <f t="shared" si="37"/>
        <v>2.9529116411108849E-2</v>
      </c>
      <c r="AV134" s="48">
        <f t="shared" si="37"/>
        <v>1.072690351260687E-2</v>
      </c>
      <c r="AW134" s="48">
        <f t="shared" si="37"/>
        <v>3.4096229022214735E-3</v>
      </c>
      <c r="AX134" s="48">
        <f t="shared" si="37"/>
        <v>9.6335377237368434E-4</v>
      </c>
      <c r="AY134" s="48">
        <f t="shared" si="37"/>
        <v>2.449671021178803E-4</v>
      </c>
    </row>
    <row r="135" spans="1:51">
      <c r="A135" s="48">
        <v>134</v>
      </c>
      <c r="B135" s="48">
        <f t="shared" si="44"/>
        <v>176</v>
      </c>
      <c r="C135" s="87">
        <v>43814</v>
      </c>
      <c r="D135" s="48" t="s">
        <v>10</v>
      </c>
      <c r="E135" s="48" t="s">
        <v>22</v>
      </c>
      <c r="F135" s="48">
        <f t="shared" si="39"/>
        <v>1</v>
      </c>
      <c r="G135" s="48">
        <f t="shared" si="38"/>
        <v>1</v>
      </c>
      <c r="H135" s="48">
        <f t="shared" si="40"/>
        <v>1</v>
      </c>
      <c r="I135" s="48">
        <f t="shared" si="41"/>
        <v>1</v>
      </c>
      <c r="J135" s="48">
        <f>COUNTIF('1. Data'!C:C,'sim. matches 2019_2020'!$D135)</f>
        <v>184</v>
      </c>
      <c r="K135" s="48">
        <f>COUNTIF($D$2:D134,$D134)</f>
        <v>7</v>
      </c>
      <c r="L135" s="48">
        <f>SUMIF('1. Data'!C:C,'sim. matches 2019_2020'!D135,'1. Data'!E:E)</f>
        <v>347</v>
      </c>
      <c r="M135" s="48">
        <f>SUMIF($D$2:D134,$D135,$F$2:F134)</f>
        <v>9</v>
      </c>
      <c r="N135" s="48">
        <f t="shared" si="42"/>
        <v>1.1513442927055493</v>
      </c>
      <c r="O135" s="48">
        <f>SUMIF('1. Data'!C:C,'sim. matches 2019_2020'!$D135,'1. Data'!F:F)</f>
        <v>250</v>
      </c>
      <c r="P135" s="48">
        <f>SUMIF($D$2:D134,$D135,$G$2:G134)</f>
        <v>6</v>
      </c>
      <c r="Q135" s="48">
        <f t="shared" si="43"/>
        <v>1.0602484957411895</v>
      </c>
      <c r="R135" s="48">
        <f>COUNTIF('1. Data'!D:D,'sim. matches 2019_2020'!$E135)</f>
        <v>186</v>
      </c>
      <c r="S135" s="48">
        <f>COUNTIF($E$2:E134,$E134)</f>
        <v>8</v>
      </c>
      <c r="T135" s="48">
        <f>SUMIF('1. Data'!D:D,'sim. matches 2019_2020'!E135,'1. Data'!F:F)</f>
        <v>222</v>
      </c>
      <c r="U135" s="48">
        <f>SUMIF($E$2:E134,$E135,$G$2:G134)</f>
        <v>5</v>
      </c>
      <c r="V135" s="48">
        <f t="shared" si="45"/>
        <v>1.1701030927835052</v>
      </c>
      <c r="W135" s="48">
        <f>SUMIF('1. Data'!D:D,'sim. matches 2019_2020'!$E135,'1. Data'!E:E)</f>
        <v>299</v>
      </c>
      <c r="X135" s="48">
        <f>SUMIF($E$2:E134,E135,$F$2:F134)</f>
        <v>6</v>
      </c>
      <c r="Y135" s="48">
        <f t="shared" si="46"/>
        <v>0.97115084228486281</v>
      </c>
      <c r="Z135" s="92">
        <f>AVERAGE('1. Data'!E:E,'sim. matches 2019_2020'!$F$2:F134)</f>
        <v>1.618867924528302</v>
      </c>
      <c r="AA135" s="92">
        <f>AVERAGE('1. Data'!F:F,'sim. matches 2019_2020'!$G$2:G134)</f>
        <v>1.2641509433962264</v>
      </c>
      <c r="AB135" s="48">
        <f t="shared" si="47"/>
        <v>1.8101031405937758</v>
      </c>
      <c r="AC135" s="48">
        <f t="shared" si="48"/>
        <v>1.5683057159820806</v>
      </c>
      <c r="AD135" s="48">
        <f t="shared" si="34"/>
        <v>0.16363725828830533</v>
      </c>
      <c r="AE135" s="48">
        <f t="shared" si="36"/>
        <v>0.29620031514581635</v>
      </c>
      <c r="AF135" s="48">
        <f t="shared" si="36"/>
        <v>0.2680765603451542</v>
      </c>
      <c r="AG135" s="48">
        <f t="shared" si="36"/>
        <v>0.16174874126678015</v>
      </c>
      <c r="AH135" s="48">
        <f t="shared" si="36"/>
        <v>7.3195476138522245E-2</v>
      </c>
      <c r="AI135" s="48">
        <f t="shared" si="36"/>
        <v>2.6498272247119148E-2</v>
      </c>
      <c r="AJ135" s="48">
        <f t="shared" si="36"/>
        <v>7.994100969136551E-3</v>
      </c>
      <c r="AK135" s="48">
        <f t="shared" si="36"/>
        <v>2.0671638957796877E-3</v>
      </c>
      <c r="AL135" s="48">
        <f t="shared" si="36"/>
        <v>4.6772248248410958E-4</v>
      </c>
      <c r="AM135" s="48">
        <f t="shared" si="36"/>
        <v>9.4069548274533816E-5</v>
      </c>
      <c r="AN135" s="48">
        <f t="shared" si="36"/>
        <v>1.7027558476597146E-5</v>
      </c>
      <c r="AO135" s="48">
        <f t="shared" si="35"/>
        <v>0.20839796876028316</v>
      </c>
      <c r="AP135" s="48">
        <f t="shared" si="37"/>
        <v>0.32683172560580714</v>
      </c>
      <c r="AQ135" s="48">
        <f t="shared" si="37"/>
        <v>0.25628603171593717</v>
      </c>
      <c r="AR135" s="48">
        <f t="shared" si="37"/>
        <v>0.13397828282215635</v>
      </c>
      <c r="AS135" s="48">
        <f t="shared" si="37"/>
        <v>5.2529726691862892E-2</v>
      </c>
      <c r="AT135" s="48">
        <f t="shared" si="37"/>
        <v>1.6476534125965021E-2</v>
      </c>
      <c r="AU135" s="48">
        <f t="shared" si="37"/>
        <v>4.306707108220789E-3</v>
      </c>
      <c r="AV135" s="48">
        <f t="shared" si="37"/>
        <v>9.6489048212618981E-4</v>
      </c>
      <c r="AW135" s="48">
        <f t="shared" si="37"/>
        <v>1.8915540730190091E-4</v>
      </c>
      <c r="AX135" s="48">
        <f t="shared" si="37"/>
        <v>3.2961500720054366E-5</v>
      </c>
      <c r="AY135" s="48">
        <f t="shared" si="37"/>
        <v>5.1693709986608797E-6</v>
      </c>
    </row>
    <row r="136" spans="1:51">
      <c r="A136" s="48">
        <v>135</v>
      </c>
      <c r="B136" s="48">
        <f t="shared" si="44"/>
        <v>175</v>
      </c>
      <c r="C136" s="87">
        <v>43814</v>
      </c>
      <c r="D136" s="48" t="s">
        <v>8</v>
      </c>
      <c r="E136" s="48" t="s">
        <v>20</v>
      </c>
      <c r="F136" s="48">
        <f t="shared" si="39"/>
        <v>1</v>
      </c>
      <c r="G136" s="48">
        <f t="shared" si="38"/>
        <v>1</v>
      </c>
      <c r="H136" s="48">
        <f t="shared" si="40"/>
        <v>1</v>
      </c>
      <c r="I136" s="48">
        <f t="shared" si="41"/>
        <v>1</v>
      </c>
      <c r="J136" s="48">
        <f>COUNTIF('1. Data'!C:C,'sim. matches 2019_2020'!$D136)</f>
        <v>187</v>
      </c>
      <c r="K136" s="48">
        <f>COUNTIF($D$2:D135,$D135)</f>
        <v>8</v>
      </c>
      <c r="L136" s="48">
        <f>SUMIF('1. Data'!C:C,'sim. matches 2019_2020'!D136,'1. Data'!E:E)</f>
        <v>324</v>
      </c>
      <c r="M136" s="48">
        <f>SUMIF($D$2:D135,$D136,$F$2:F135)</f>
        <v>5</v>
      </c>
      <c r="N136" s="48">
        <f t="shared" si="42"/>
        <v>1.0423127488025301</v>
      </c>
      <c r="O136" s="48">
        <f>SUMIF('1. Data'!C:C,'sim. matches 2019_2020'!$D136,'1. Data'!F:F)</f>
        <v>196</v>
      </c>
      <c r="P136" s="48">
        <f>SUMIF($D$2:D135,$D136,$G$2:G135)</f>
        <v>7</v>
      </c>
      <c r="Q136" s="48">
        <f t="shared" si="43"/>
        <v>0.82354783263874176</v>
      </c>
      <c r="R136" s="48">
        <f>COUNTIF('1. Data'!D:D,'sim. matches 2019_2020'!$E136)</f>
        <v>166</v>
      </c>
      <c r="S136" s="48">
        <f>COUNTIF($E$2:E135,$E135)</f>
        <v>7</v>
      </c>
      <c r="T136" s="48">
        <f>SUMIF('1. Data'!D:D,'sim. matches 2019_2020'!E136,'1. Data'!F:F)</f>
        <v>175</v>
      </c>
      <c r="U136" s="48">
        <f>SUMIF($E$2:E135,$E136,$G$2:G135)</f>
        <v>5</v>
      </c>
      <c r="V136" s="48">
        <f t="shared" si="45"/>
        <v>1.0404624277456647</v>
      </c>
      <c r="W136" s="48">
        <f>SUMIF('1. Data'!D:D,'sim. matches 2019_2020'!$E136,'1. Data'!E:E)</f>
        <v>274</v>
      </c>
      <c r="X136" s="48">
        <f>SUMIF($E$2:E135,E136,$F$2:F135)</f>
        <v>5</v>
      </c>
      <c r="Y136" s="48">
        <f t="shared" si="46"/>
        <v>0.99631085789134444</v>
      </c>
      <c r="Z136" s="92">
        <f>AVERAGE('1. Data'!E:E,'sim. matches 2019_2020'!$F$2:F135)</f>
        <v>1.6186883343006384</v>
      </c>
      <c r="AA136" s="92">
        <f>AVERAGE('1. Data'!F:F,'sim. matches 2019_2020'!$G$2:G135)</f>
        <v>1.2640742890307604</v>
      </c>
      <c r="AB136" s="48">
        <f t="shared" si="47"/>
        <v>1.6809552422884735</v>
      </c>
      <c r="AC136" s="48">
        <f t="shared" si="48"/>
        <v>1.0831480658070254</v>
      </c>
      <c r="AD136" s="48">
        <f t="shared" si="34"/>
        <v>0.1861960287409497</v>
      </c>
      <c r="AE136" s="48">
        <f t="shared" si="36"/>
        <v>0.31298719060539471</v>
      </c>
      <c r="AF136" s="48">
        <f t="shared" si="36"/>
        <v>0.26305872940864</v>
      </c>
      <c r="AG136" s="48">
        <f t="shared" si="36"/>
        <v>0.14739665007639949</v>
      </c>
      <c r="AH136" s="48">
        <f t="shared" si="36"/>
        <v>6.1941792910420831E-2</v>
      </c>
      <c r="AI136" s="48">
        <f t="shared" si="36"/>
        <v>2.0824276301903782E-2</v>
      </c>
      <c r="AJ136" s="48">
        <f t="shared" si="36"/>
        <v>5.834112736091468E-3</v>
      </c>
      <c r="AK136" s="48">
        <f t="shared" si="36"/>
        <v>1.4009831982621265E-3</v>
      </c>
      <c r="AL136" s="48">
        <f t="shared" si="36"/>
        <v>2.9437375643459943E-4</v>
      </c>
      <c r="AM136" s="48">
        <f t="shared" si="36"/>
        <v>5.498101211898778E-5</v>
      </c>
      <c r="AN136" s="48">
        <f t="shared" si="36"/>
        <v>9.2420620547738533E-6</v>
      </c>
      <c r="AO136" s="48">
        <f t="shared" si="35"/>
        <v>0.3385281375679044</v>
      </c>
      <c r="AP136" s="48">
        <f t="shared" si="37"/>
        <v>0.36667609742793023</v>
      </c>
      <c r="AQ136" s="48">
        <f t="shared" si="37"/>
        <v>0.19858225285336553</v>
      </c>
      <c r="AR136" s="48">
        <f t="shared" si="37"/>
        <v>7.1697994360574835E-2</v>
      </c>
      <c r="AS136" s="48">
        <f t="shared" si="37"/>
        <v>1.9414885978474909E-2</v>
      </c>
      <c r="AT136" s="48">
        <f t="shared" si="37"/>
        <v>4.205839239089809E-3</v>
      </c>
      <c r="AU136" s="48">
        <f t="shared" si="37"/>
        <v>7.5925777281923596E-4</v>
      </c>
      <c r="AV136" s="48">
        <f t="shared" si="37"/>
        <v>1.174840840111581E-4</v>
      </c>
      <c r="AW136" s="48">
        <f t="shared" si="37"/>
        <v>1.5906582294974435E-5</v>
      </c>
      <c r="AX136" s="48">
        <f t="shared" si="37"/>
        <v>1.9143537607113169E-6</v>
      </c>
      <c r="AY136" s="48">
        <f t="shared" si="37"/>
        <v>2.0735285731848661E-7</v>
      </c>
    </row>
    <row r="137" spans="1:51">
      <c r="A137" s="48">
        <v>136</v>
      </c>
      <c r="B137" s="48">
        <f t="shared" si="44"/>
        <v>174</v>
      </c>
      <c r="C137" s="87">
        <v>43816</v>
      </c>
      <c r="D137" s="48" t="s">
        <v>19</v>
      </c>
      <c r="E137" s="48" t="s">
        <v>25</v>
      </c>
      <c r="F137" s="48">
        <f t="shared" si="39"/>
        <v>1</v>
      </c>
      <c r="G137" s="48">
        <f t="shared" si="38"/>
        <v>1</v>
      </c>
      <c r="H137" s="48">
        <f t="shared" si="40"/>
        <v>1</v>
      </c>
      <c r="I137" s="48">
        <f t="shared" si="41"/>
        <v>1</v>
      </c>
      <c r="J137" s="48">
        <f>COUNTIF('1. Data'!C:C,'sim. matches 2019_2020'!$D137)</f>
        <v>181</v>
      </c>
      <c r="K137" s="48">
        <f>COUNTIF($D$2:D136,$D136)</f>
        <v>8</v>
      </c>
      <c r="L137" s="48">
        <f>SUMIF('1. Data'!C:C,'sim. matches 2019_2020'!D137,'1. Data'!E:E)</f>
        <v>307</v>
      </c>
      <c r="M137" s="48">
        <f>SUMIF($D$2:D136,$D137,$F$2:F136)</f>
        <v>7</v>
      </c>
      <c r="N137" s="48">
        <f t="shared" si="42"/>
        <v>1.0264853745764302</v>
      </c>
      <c r="O137" s="48">
        <f>SUMIF('1. Data'!C:C,'sim. matches 2019_2020'!$D137,'1. Data'!F:F)</f>
        <v>263</v>
      </c>
      <c r="P137" s="48">
        <f>SUMIF($D$2:D136,$D137,$G$2:G136)</f>
        <v>7</v>
      </c>
      <c r="Q137" s="48">
        <f t="shared" si="43"/>
        <v>1.1302009901963999</v>
      </c>
      <c r="R137" s="48">
        <f>COUNTIF('1. Data'!D:D,'sim. matches 2019_2020'!$E137)</f>
        <v>170</v>
      </c>
      <c r="S137" s="48">
        <f>COUNTIF($E$2:E136,$E136)</f>
        <v>7</v>
      </c>
      <c r="T137" s="48">
        <f>SUMIF('1. Data'!D:D,'sim. matches 2019_2020'!E137,'1. Data'!F:F)</f>
        <v>194</v>
      </c>
      <c r="U137" s="48">
        <f>SUMIF($E$2:E136,$E137,$G$2:G136)</f>
        <v>7</v>
      </c>
      <c r="V137" s="48">
        <f t="shared" si="45"/>
        <v>1.1355932203389831</v>
      </c>
      <c r="W137" s="48">
        <f>SUMIF('1. Data'!D:D,'sim. matches 2019_2020'!$E137,'1. Data'!E:E)</f>
        <v>284</v>
      </c>
      <c r="X137" s="48">
        <f>SUMIF($E$2:E136,E137,$F$2:F136)</f>
        <v>9</v>
      </c>
      <c r="Y137" s="48">
        <f t="shared" si="46"/>
        <v>1.0227730502702324</v>
      </c>
      <c r="Z137" s="92">
        <f>AVERAGE('1. Data'!E:E,'sim. matches 2019_2020'!$F$2:F136)</f>
        <v>1.6185088482738614</v>
      </c>
      <c r="AA137" s="92">
        <f>AVERAGE('1. Data'!F:F,'sim. matches 2019_2020'!$G$2:G136)</f>
        <v>1.2639976791412824</v>
      </c>
      <c r="AB137" s="48">
        <f t="shared" si="47"/>
        <v>1.6992102528299098</v>
      </c>
      <c r="AC137" s="48">
        <f t="shared" si="48"/>
        <v>1.6222760290556903</v>
      </c>
      <c r="AD137" s="48">
        <f t="shared" si="34"/>
        <v>0.18282785483378874</v>
      </c>
      <c r="AE137" s="48">
        <f t="shared" si="36"/>
        <v>0.3106629654364722</v>
      </c>
      <c r="AF137" s="48">
        <f t="shared" si="36"/>
        <v>0.26394084802209883</v>
      </c>
      <c r="AG137" s="48">
        <f t="shared" si="36"/>
        <v>0.14949699836659036</v>
      </c>
      <c r="AH137" s="48">
        <f t="shared" si="36"/>
        <v>6.350670809795167E-2</v>
      </c>
      <c r="AI137" s="48">
        <f t="shared" si="36"/>
        <v>2.158224990470315E-2</v>
      </c>
      <c r="AJ137" s="48">
        <f t="shared" si="36"/>
        <v>6.1121300528681546E-3</v>
      </c>
      <c r="AK137" s="48">
        <f t="shared" si="36"/>
        <v>1.4836848646376281E-3</v>
      </c>
      <c r="AL137" s="48">
        <f t="shared" si="36"/>
        <v>3.151365667451019E-4</v>
      </c>
      <c r="AM137" s="48">
        <f t="shared" si="36"/>
        <v>5.9498142806099308E-5</v>
      </c>
      <c r="AN137" s="48">
        <f t="shared" si="36"/>
        <v>1.0109985428046176E-5</v>
      </c>
      <c r="AO137" s="48">
        <f t="shared" si="35"/>
        <v>0.19744878809388272</v>
      </c>
      <c r="AP137" s="48">
        <f t="shared" si="37"/>
        <v>0.3203164358908025</v>
      </c>
      <c r="AQ137" s="48">
        <f t="shared" si="37"/>
        <v>0.25982083782910143</v>
      </c>
      <c r="AR137" s="48">
        <f t="shared" si="37"/>
        <v>0.14050037235310572</v>
      </c>
      <c r="AS137" s="48">
        <f t="shared" si="37"/>
        <v>5.6982596535460561E-2</v>
      </c>
      <c r="AT137" s="48">
        <f t="shared" si="37"/>
        <v>1.8488300086565879E-2</v>
      </c>
      <c r="AU137" s="48">
        <f t="shared" si="37"/>
        <v>4.9988543414040184E-3</v>
      </c>
      <c r="AV137" s="48">
        <f t="shared" si="37"/>
        <v>1.1585030815429585E-3</v>
      </c>
      <c r="AW137" s="48">
        <f t="shared" si="37"/>
        <v>2.3492647234678622E-4</v>
      </c>
      <c r="AX137" s="48">
        <f t="shared" si="37"/>
        <v>4.2346176075422848E-5</v>
      </c>
      <c r="AY137" s="48">
        <f t="shared" si="37"/>
        <v>6.8697186369330194E-6</v>
      </c>
    </row>
    <row r="138" spans="1:51">
      <c r="A138" s="48">
        <v>137</v>
      </c>
      <c r="B138" s="48">
        <f t="shared" si="44"/>
        <v>173</v>
      </c>
      <c r="C138" s="87">
        <v>43816</v>
      </c>
      <c r="D138" s="48" t="s">
        <v>13</v>
      </c>
      <c r="E138" s="48" t="s">
        <v>35</v>
      </c>
      <c r="F138" s="48">
        <f t="shared" si="39"/>
        <v>1</v>
      </c>
      <c r="G138" s="48">
        <f t="shared" si="38"/>
        <v>1</v>
      </c>
      <c r="H138" s="48">
        <f t="shared" si="40"/>
        <v>1</v>
      </c>
      <c r="I138" s="48">
        <f t="shared" si="41"/>
        <v>1</v>
      </c>
      <c r="J138" s="48">
        <f>COUNTIF('1. Data'!C:C,'sim. matches 2019_2020'!$D138)</f>
        <v>176</v>
      </c>
      <c r="K138" s="48">
        <f>COUNTIF($D$2:D137,$D137)</f>
        <v>8</v>
      </c>
      <c r="L138" s="48">
        <f>SUMIF('1. Data'!C:C,'sim. matches 2019_2020'!D138,'1. Data'!E:E)</f>
        <v>403</v>
      </c>
      <c r="M138" s="48">
        <f>SUMIF($D$2:D137,$D138,$F$2:F137)</f>
        <v>13</v>
      </c>
      <c r="N138" s="48">
        <f t="shared" si="42"/>
        <v>1.3970391148511763</v>
      </c>
      <c r="O138" s="48">
        <f>SUMIF('1. Data'!C:C,'sim. matches 2019_2020'!$D138,'1. Data'!F:F)</f>
        <v>163</v>
      </c>
      <c r="P138" s="48">
        <f>SUMIF($D$2:D137,$D138,$G$2:G137)</f>
        <v>4</v>
      </c>
      <c r="Q138" s="48">
        <f t="shared" si="43"/>
        <v>0.71808967017179803</v>
      </c>
      <c r="R138" s="48">
        <f>COUNTIF('1. Data'!D:D,'sim. matches 2019_2020'!$E138)</f>
        <v>48</v>
      </c>
      <c r="S138" s="48">
        <f>COUNTIF($E$2:E137,$E137)</f>
        <v>9</v>
      </c>
      <c r="T138" s="48">
        <f>SUMIF('1. Data'!D:D,'sim. matches 2019_2020'!E138,'1. Data'!F:F)</f>
        <v>79</v>
      </c>
      <c r="U138" s="48">
        <f>SUMIF($E$2:E137,$E138,$G$2:G137)</f>
        <v>12</v>
      </c>
      <c r="V138" s="48">
        <f t="shared" si="45"/>
        <v>1.5964912280701755</v>
      </c>
      <c r="W138" s="48">
        <f>SUMIF('1. Data'!D:D,'sim. matches 2019_2020'!$E138,'1. Data'!E:E)</f>
        <v>68</v>
      </c>
      <c r="X138" s="48">
        <f>SUMIF($E$2:E137,E138,$F$2:F137)</f>
        <v>6</v>
      </c>
      <c r="Y138" s="48">
        <f t="shared" si="46"/>
        <v>0.80221341885178898</v>
      </c>
      <c r="Z138" s="92">
        <f>AVERAGE('1. Data'!E:E,'sim. matches 2019_2020'!$F$2:F137)</f>
        <v>1.6183294663573087</v>
      </c>
      <c r="AA138" s="92">
        <f>AVERAGE('1. Data'!F:F,'sim. matches 2019_2020'!$G$2:G137)</f>
        <v>1.2639211136890951</v>
      </c>
      <c r="AB138" s="48">
        <f t="shared" si="47"/>
        <v>1.8136999034910009</v>
      </c>
      <c r="AC138" s="48">
        <f t="shared" si="48"/>
        <v>1.4489893211289093</v>
      </c>
      <c r="AD138" s="48">
        <f t="shared" si="34"/>
        <v>0.16304975106454953</v>
      </c>
      <c r="AE138" s="48">
        <f t="shared" si="36"/>
        <v>0.29572331777000521</v>
      </c>
      <c r="AF138" s="48">
        <f t="shared" si="36"/>
        <v>0.26817667644974857</v>
      </c>
      <c r="AG138" s="48">
        <f t="shared" si="36"/>
        <v>0.16213067073181545</v>
      </c>
      <c r="AH138" s="48">
        <f t="shared" si="36"/>
        <v>7.3514095464806251E-2</v>
      </c>
      <c r="AI138" s="48">
        <f t="shared" si="36"/>
        <v>2.6666501569949465E-2</v>
      </c>
      <c r="AJ138" s="48">
        <f t="shared" si="36"/>
        <v>8.0608385539766621E-3</v>
      </c>
      <c r="AK138" s="48">
        <f t="shared" si="36"/>
        <v>2.0885631582005706E-3</v>
      </c>
      <c r="AL138" s="48">
        <f t="shared" si="36"/>
        <v>4.7350334980790471E-4</v>
      </c>
      <c r="AM138" s="48">
        <f t="shared" si="36"/>
        <v>9.5421442205473567E-5</v>
      </c>
      <c r="AN138" s="48">
        <f t="shared" si="36"/>
        <v>1.7306586051903953E-5</v>
      </c>
      <c r="AO138" s="48">
        <f t="shared" si="35"/>
        <v>0.23480748317159578</v>
      </c>
      <c r="AP138" s="48">
        <f t="shared" si="37"/>
        <v>0.34023353563679837</v>
      </c>
      <c r="AQ138" s="48">
        <f t="shared" si="37"/>
        <v>0.24649737991382656</v>
      </c>
      <c r="AR138" s="48">
        <f t="shared" si="37"/>
        <v>0.11905735706046343</v>
      </c>
      <c r="AS138" s="48">
        <f t="shared" si="37"/>
        <v>4.3128209745610761E-2</v>
      </c>
      <c r="AT138" s="48">
        <f t="shared" si="37"/>
        <v>1.2498463072159552E-2</v>
      </c>
      <c r="AU138" s="48">
        <f t="shared" si="37"/>
        <v>3.0183565870138653E-3</v>
      </c>
      <c r="AV138" s="48">
        <f t="shared" si="37"/>
        <v>6.2479520884888538E-4</v>
      </c>
      <c r="AW138" s="48">
        <f t="shared" si="37"/>
        <v>1.1316519818931773E-4</v>
      </c>
      <c r="AX138" s="48">
        <f t="shared" si="37"/>
        <v>1.8219462633306392E-5</v>
      </c>
      <c r="AY138" s="48">
        <f t="shared" si="37"/>
        <v>2.6399806792368194E-6</v>
      </c>
    </row>
    <row r="139" spans="1:51">
      <c r="A139" s="48">
        <v>138</v>
      </c>
      <c r="B139" s="48">
        <f t="shared" si="44"/>
        <v>172</v>
      </c>
      <c r="C139" s="87">
        <v>43816</v>
      </c>
      <c r="D139" s="48" t="s">
        <v>28</v>
      </c>
      <c r="E139" s="48" t="s">
        <v>29</v>
      </c>
      <c r="F139" s="48">
        <f t="shared" si="39"/>
        <v>1</v>
      </c>
      <c r="G139" s="48">
        <f t="shared" si="38"/>
        <v>1</v>
      </c>
      <c r="H139" s="48">
        <f t="shared" si="40"/>
        <v>1</v>
      </c>
      <c r="I139" s="48">
        <f t="shared" si="41"/>
        <v>1</v>
      </c>
      <c r="J139" s="48">
        <f>COUNTIF('1. Data'!C:C,'sim. matches 2019_2020'!$D139)</f>
        <v>136</v>
      </c>
      <c r="K139" s="48">
        <f>COUNTIF($D$2:D138,$D138)</f>
        <v>8</v>
      </c>
      <c r="L139" s="48">
        <f>SUMIF('1. Data'!C:C,'sim. matches 2019_2020'!D139,'1. Data'!E:E)</f>
        <v>192</v>
      </c>
      <c r="M139" s="48">
        <f>SUMIF($D$2:D138,$D139,$F$2:F138)</f>
        <v>5</v>
      </c>
      <c r="N139" s="48">
        <f t="shared" si="42"/>
        <v>0.84544411594895386</v>
      </c>
      <c r="O139" s="48">
        <f>SUMIF('1. Data'!C:C,'sim. matches 2019_2020'!$D139,'1. Data'!F:F)</f>
        <v>193</v>
      </c>
      <c r="P139" s="48">
        <f>SUMIF($D$2:D138,$D139,$G$2:G138)</f>
        <v>8</v>
      </c>
      <c r="Q139" s="48">
        <f t="shared" si="43"/>
        <v>1.1044343121511049</v>
      </c>
      <c r="R139" s="48">
        <f>COUNTIF('1. Data'!D:D,'sim. matches 2019_2020'!$E139)</f>
        <v>34</v>
      </c>
      <c r="S139" s="48">
        <f>COUNTIF($E$2:E138,$E138)</f>
        <v>9</v>
      </c>
      <c r="T139" s="48">
        <f>SUMIF('1. Data'!D:D,'sim. matches 2019_2020'!E139,'1. Data'!F:F)</f>
        <v>37</v>
      </c>
      <c r="U139" s="48">
        <f>SUMIF($E$2:E138,$E139,$G$2:G138)</f>
        <v>7</v>
      </c>
      <c r="V139" s="48">
        <f t="shared" si="45"/>
        <v>1.0232558139534884</v>
      </c>
      <c r="W139" s="48">
        <f>SUMIF('1. Data'!D:D,'sim. matches 2019_2020'!$E139,'1. Data'!E:E)</f>
        <v>66</v>
      </c>
      <c r="X139" s="48">
        <f>SUMIF($E$2:E138,E139,$F$2:F138)</f>
        <v>9</v>
      </c>
      <c r="Y139" s="48">
        <f t="shared" si="46"/>
        <v>1.0778888504602411</v>
      </c>
      <c r="Z139" s="92">
        <f>AVERAGE('1. Data'!E:E,'sim. matches 2019_2020'!$F$2:F138)</f>
        <v>1.6181501884604232</v>
      </c>
      <c r="AA139" s="92">
        <f>AVERAGE('1. Data'!F:F,'sim. matches 2019_2020'!$G$2:G138)</f>
        <v>1.2638445926355466</v>
      </c>
      <c r="AB139" s="48">
        <f t="shared" si="47"/>
        <v>1.4746118301435243</v>
      </c>
      <c r="AC139" s="48">
        <f t="shared" si="48"/>
        <v>1.4282945736434107</v>
      </c>
      <c r="AD139" s="48">
        <f t="shared" si="34"/>
        <v>0.22886754928880779</v>
      </c>
      <c r="AE139" s="48">
        <f t="shared" si="36"/>
        <v>0.33749079571723212</v>
      </c>
      <c r="AF139" s="48">
        <f t="shared" si="36"/>
        <v>0.24883395996459098</v>
      </c>
      <c r="AG139" s="48">
        <f t="shared" si="36"/>
        <v>0.12231116703508201</v>
      </c>
      <c r="AH139" s="48">
        <f t="shared" si="36"/>
        <v>4.5090373467148157E-2</v>
      </c>
      <c r="AI139" s="48">
        <f t="shared" si="36"/>
        <v>1.3298159628049259E-2</v>
      </c>
      <c r="AJ139" s="48">
        <f t="shared" si="36"/>
        <v>3.2682705844430783E-3</v>
      </c>
      <c r="AK139" s="48">
        <f t="shared" si="36"/>
        <v>6.8849006684712152E-4</v>
      </c>
      <c r="AL139" s="48">
        <f t="shared" si="36"/>
        <v>1.2690694968863389E-4</v>
      </c>
      <c r="AM139" s="48">
        <f t="shared" si="36"/>
        <v>2.0793165482032095E-5</v>
      </c>
      <c r="AN139" s="48">
        <f t="shared" si="36"/>
        <v>3.0661847805936429E-6</v>
      </c>
      <c r="AO139" s="48">
        <f t="shared" si="35"/>
        <v>0.23971739419753127</v>
      </c>
      <c r="AP139" s="48">
        <f t="shared" si="37"/>
        <v>0.34238705334027231</v>
      </c>
      <c r="AQ139" s="48">
        <f t="shared" si="37"/>
        <v>0.24451478518583408</v>
      </c>
      <c r="AR139" s="48">
        <f t="shared" si="37"/>
        <v>0.11641304695217033</v>
      </c>
      <c r="AS139" s="48">
        <f t="shared" si="37"/>
        <v>4.1568030815770152E-2</v>
      </c>
      <c r="AT139" s="48">
        <f t="shared" si="37"/>
        <v>1.1874278570241301E-2</v>
      </c>
      <c r="AU139" s="48">
        <f t="shared" si="37"/>
        <v>2.8266612746343099E-3</v>
      </c>
      <c r="AV139" s="48">
        <f t="shared" si="37"/>
        <v>5.7675785144116563E-4</v>
      </c>
      <c r="AW139" s="48">
        <f t="shared" si="37"/>
        <v>1.029725136899562E-4</v>
      </c>
      <c r="AX139" s="48">
        <f t="shared" si="37"/>
        <v>1.6341675837531831E-5</v>
      </c>
      <c r="AY139" s="48">
        <f t="shared" si="37"/>
        <v>2.3340726922986264E-6</v>
      </c>
    </row>
    <row r="140" spans="1:51">
      <c r="A140" s="48">
        <v>139</v>
      </c>
      <c r="B140" s="48">
        <f t="shared" si="44"/>
        <v>171</v>
      </c>
      <c r="C140" s="87">
        <v>43816</v>
      </c>
      <c r="D140" s="48" t="s">
        <v>42</v>
      </c>
      <c r="E140" s="48" t="s">
        <v>17</v>
      </c>
      <c r="F140" s="48">
        <f t="shared" si="39"/>
        <v>0</v>
      </c>
      <c r="G140" s="48">
        <f t="shared" si="38"/>
        <v>0</v>
      </c>
      <c r="H140" s="48">
        <f t="shared" si="40"/>
        <v>1</v>
      </c>
      <c r="I140" s="48">
        <f t="shared" si="41"/>
        <v>1</v>
      </c>
      <c r="J140" s="48">
        <f>COUNTIF('1. Data'!C:C,'sim. matches 2019_2020'!$D140)</f>
        <v>0</v>
      </c>
      <c r="K140" s="48">
        <f>COUNTIF($D$2:D139,$D139)</f>
        <v>8</v>
      </c>
      <c r="L140" s="48">
        <f>SUMIF('1. Data'!C:C,'sim. matches 2019_2020'!D140,'1. Data'!E:E)</f>
        <v>0</v>
      </c>
      <c r="M140" s="48">
        <f>SUMIF($D$2:D139,$D140,$F$2:F139)</f>
        <v>0</v>
      </c>
      <c r="N140" s="48">
        <f t="shared" si="42"/>
        <v>0</v>
      </c>
      <c r="O140" s="48">
        <f>SUMIF('1. Data'!C:C,'sim. matches 2019_2020'!$D140,'1. Data'!F:F)</f>
        <v>0</v>
      </c>
      <c r="P140" s="48">
        <f>SUMIF($D$2:D139,$D140,$G$2:G139)</f>
        <v>0</v>
      </c>
      <c r="Q140" s="48">
        <f t="shared" si="43"/>
        <v>0</v>
      </c>
      <c r="R140" s="48">
        <f>COUNTIF('1. Data'!D:D,'sim. matches 2019_2020'!$E140)</f>
        <v>186</v>
      </c>
      <c r="S140" s="48">
        <f>COUNTIF($E$2:E139,$E139)</f>
        <v>9</v>
      </c>
      <c r="T140" s="48">
        <f>SUMIF('1. Data'!D:D,'sim. matches 2019_2020'!E140,'1. Data'!F:F)</f>
        <v>276</v>
      </c>
      <c r="U140" s="48">
        <f>SUMIF($E$2:E139,$E140,$G$2:G139)</f>
        <v>8</v>
      </c>
      <c r="V140" s="48">
        <f t="shared" si="45"/>
        <v>1.4564102564102563</v>
      </c>
      <c r="W140" s="48">
        <f>SUMIF('1. Data'!D:D,'sim. matches 2019_2020'!$E140,'1. Data'!E:E)</f>
        <v>331</v>
      </c>
      <c r="X140" s="48">
        <f>SUMIF($E$2:E139,E140,$F$2:F139)</f>
        <v>12</v>
      </c>
      <c r="Y140" s="48">
        <f t="shared" si="46"/>
        <v>1.0871482512471404</v>
      </c>
      <c r="Z140" s="92">
        <f>AVERAGE('1. Data'!E:E,'sim. matches 2019_2020'!$F$2:F139)</f>
        <v>1.6179710144927537</v>
      </c>
      <c r="AA140" s="92">
        <f>AVERAGE('1. Data'!F:F,'sim. matches 2019_2020'!$G$2:G139)</f>
        <v>1.2637681159420291</v>
      </c>
      <c r="AB140" s="48">
        <f t="shared" si="47"/>
        <v>0</v>
      </c>
      <c r="AC140" s="48">
        <f t="shared" si="48"/>
        <v>0</v>
      </c>
      <c r="AD140" s="48">
        <f t="shared" si="34"/>
        <v>1</v>
      </c>
      <c r="AE140" s="48">
        <f t="shared" si="36"/>
        <v>0</v>
      </c>
      <c r="AF140" s="48">
        <f t="shared" si="36"/>
        <v>0</v>
      </c>
      <c r="AG140" s="48">
        <f t="shared" si="36"/>
        <v>0</v>
      </c>
      <c r="AH140" s="48">
        <f t="shared" si="36"/>
        <v>0</v>
      </c>
      <c r="AI140" s="48">
        <f t="shared" si="36"/>
        <v>0</v>
      </c>
      <c r="AJ140" s="48">
        <f t="shared" si="36"/>
        <v>0</v>
      </c>
      <c r="AK140" s="48">
        <f t="shared" si="36"/>
        <v>0</v>
      </c>
      <c r="AL140" s="48">
        <f t="shared" si="36"/>
        <v>0</v>
      </c>
      <c r="AM140" s="48">
        <f t="shared" si="36"/>
        <v>0</v>
      </c>
      <c r="AN140" s="48">
        <f t="shared" si="36"/>
        <v>0</v>
      </c>
      <c r="AO140" s="48">
        <f t="shared" si="35"/>
        <v>1</v>
      </c>
      <c r="AP140" s="48">
        <f t="shared" si="37"/>
        <v>0</v>
      </c>
      <c r="AQ140" s="48">
        <f t="shared" si="37"/>
        <v>0</v>
      </c>
      <c r="AR140" s="48">
        <f t="shared" si="37"/>
        <v>0</v>
      </c>
      <c r="AS140" s="48">
        <f t="shared" si="37"/>
        <v>0</v>
      </c>
      <c r="AT140" s="48">
        <f t="shared" si="37"/>
        <v>0</v>
      </c>
      <c r="AU140" s="48">
        <f t="shared" si="37"/>
        <v>0</v>
      </c>
      <c r="AV140" s="48">
        <f t="shared" si="37"/>
        <v>0</v>
      </c>
      <c r="AW140" s="48">
        <f t="shared" si="37"/>
        <v>0</v>
      </c>
      <c r="AX140" s="48">
        <f t="shared" si="37"/>
        <v>0</v>
      </c>
      <c r="AY140" s="48">
        <f t="shared" si="37"/>
        <v>0</v>
      </c>
    </row>
    <row r="141" spans="1:51">
      <c r="A141" s="48">
        <v>140</v>
      </c>
      <c r="B141" s="48">
        <f t="shared" si="44"/>
        <v>170</v>
      </c>
      <c r="C141" s="87">
        <v>43817</v>
      </c>
      <c r="D141" s="48" t="s">
        <v>12</v>
      </c>
      <c r="E141" s="48" t="s">
        <v>21</v>
      </c>
      <c r="F141" s="48">
        <f t="shared" si="39"/>
        <v>1</v>
      </c>
      <c r="G141" s="48">
        <f t="shared" si="38"/>
        <v>1</v>
      </c>
      <c r="H141" s="48">
        <f t="shared" si="40"/>
        <v>1</v>
      </c>
      <c r="I141" s="48">
        <f t="shared" si="41"/>
        <v>1</v>
      </c>
      <c r="J141" s="48">
        <f>COUNTIF('1. Data'!C:C,'sim. matches 2019_2020'!$D141)</f>
        <v>186</v>
      </c>
      <c r="K141" s="48">
        <f>COUNTIF($D$2:D140,$D140)</f>
        <v>9</v>
      </c>
      <c r="L141" s="48">
        <f>SUMIF('1. Data'!C:C,'sim. matches 2019_2020'!D141,'1. Data'!E:E)</f>
        <v>358</v>
      </c>
      <c r="M141" s="48">
        <f>SUMIF($D$2:D140,$D141,$F$2:F140)</f>
        <v>11</v>
      </c>
      <c r="N141" s="48">
        <f t="shared" si="42"/>
        <v>1.1698949921450816</v>
      </c>
      <c r="O141" s="48">
        <f>SUMIF('1. Data'!C:C,'sim. matches 2019_2020'!$D141,'1. Data'!F:F)</f>
        <v>224</v>
      </c>
      <c r="P141" s="48">
        <f>SUMIF($D$2:D140,$D141,$G$2:G140)</f>
        <v>6</v>
      </c>
      <c r="Q141" s="48">
        <f t="shared" si="43"/>
        <v>0.93358033403904961</v>
      </c>
      <c r="R141" s="48">
        <f>COUNTIF('1. Data'!D:D,'sim. matches 2019_2020'!$E141)</f>
        <v>149</v>
      </c>
      <c r="S141" s="48">
        <f>COUNTIF($E$2:E140,$E140)</f>
        <v>8</v>
      </c>
      <c r="T141" s="48">
        <f>SUMIF('1. Data'!D:D,'sim. matches 2019_2020'!E141,'1. Data'!F:F)</f>
        <v>176</v>
      </c>
      <c r="U141" s="48">
        <f>SUMIF($E$2:E140,$E141,$G$2:G140)</f>
        <v>6</v>
      </c>
      <c r="V141" s="48">
        <f t="shared" si="45"/>
        <v>1.1592356687898089</v>
      </c>
      <c r="W141" s="48">
        <f>SUMIF('1. Data'!D:D,'sim. matches 2019_2020'!$E141,'1. Data'!E:E)</f>
        <v>246</v>
      </c>
      <c r="X141" s="48">
        <f>SUMIF($E$2:E140,E141,$F$2:F140)</f>
        <v>8</v>
      </c>
      <c r="Y141" s="48">
        <f t="shared" si="46"/>
        <v>1.0002053917619647</v>
      </c>
      <c r="Z141" s="92">
        <f>AVERAGE('1. Data'!E:E,'sim. matches 2019_2020'!$F$2:F140)</f>
        <v>1.6175021732831063</v>
      </c>
      <c r="AA141" s="92">
        <f>AVERAGE('1. Data'!F:F,'sim. matches 2019_2020'!$G$2:G140)</f>
        <v>1.2634019124891336</v>
      </c>
      <c r="AB141" s="48">
        <f t="shared" si="47"/>
        <v>1.8926963567187944</v>
      </c>
      <c r="AC141" s="48">
        <f t="shared" si="48"/>
        <v>1.367303609341826</v>
      </c>
      <c r="AD141" s="48">
        <f t="shared" si="34"/>
        <v>0.15066501402801313</v>
      </c>
      <c r="AE141" s="48">
        <f t="shared" si="36"/>
        <v>0.28516312313580655</v>
      </c>
      <c r="AF141" s="48">
        <f t="shared" si="36"/>
        <v>0.26986360211484706</v>
      </c>
      <c r="AG141" s="48">
        <f t="shared" si="36"/>
        <v>0.17025661884459375</v>
      </c>
      <c r="AH141" s="48">
        <f t="shared" si="36"/>
        <v>8.0561020548605783E-2</v>
      </c>
      <c r="AI141" s="48">
        <f t="shared" si="36"/>
        <v>3.0495510017178817E-2</v>
      </c>
      <c r="AJ141" s="48">
        <f t="shared" si="36"/>
        <v>9.6197901176326463E-3</v>
      </c>
      <c r="AK141" s="48">
        <f t="shared" si="36"/>
        <v>2.6010488154346815E-3</v>
      </c>
      <c r="AL141" s="48">
        <f t="shared" si="36"/>
        <v>6.153744520776195E-4</v>
      </c>
      <c r="AM141" s="48">
        <f t="shared" ref="AE141:AN167" si="49">_xlfn.POISSON.DIST(AM$1,$AB141,FALSE)</f>
        <v>1.2941299816279282E-4</v>
      </c>
      <c r="AN141" s="48">
        <f t="shared" si="49"/>
        <v>2.4493951013477421E-5</v>
      </c>
      <c r="AO141" s="48">
        <f t="shared" si="35"/>
        <v>0.25479305576072853</v>
      </c>
      <c r="AP141" s="48">
        <f t="shared" si="37"/>
        <v>0.34837946477687726</v>
      </c>
      <c r="AQ141" s="48">
        <f t="shared" si="37"/>
        <v>0.23817024980499893</v>
      </c>
      <c r="AR141" s="48">
        <f t="shared" si="37"/>
        <v>0.10855034739873982</v>
      </c>
      <c r="AS141" s="48">
        <f t="shared" si="37"/>
        <v>3.7105320448401487E-2</v>
      </c>
      <c r="AT141" s="48">
        <f t="shared" si="37"/>
        <v>1.0146847714976884E-2</v>
      </c>
      <c r="AU141" s="48">
        <f t="shared" si="37"/>
        <v>2.3123035840216266E-3</v>
      </c>
      <c r="AV141" s="48">
        <f t="shared" si="37"/>
        <v>4.5166014804668781E-4</v>
      </c>
      <c r="AW141" s="48">
        <f t="shared" si="37"/>
        <v>7.7194568827512335E-5</v>
      </c>
      <c r="AX141" s="48">
        <f t="shared" ref="AP141:AY167" si="50">_xlfn.POISSON.DIST(AX$1,$AC141,FALSE)</f>
        <v>1.1727601397715944E-5</v>
      </c>
      <c r="AY141" s="48">
        <f t="shared" si="50"/>
        <v>1.6035191720019275E-6</v>
      </c>
    </row>
    <row r="142" spans="1:51">
      <c r="A142" s="48">
        <v>141</v>
      </c>
      <c r="B142" s="48">
        <f t="shared" si="44"/>
        <v>169</v>
      </c>
      <c r="C142" s="87">
        <v>43817</v>
      </c>
      <c r="D142" s="48" t="s">
        <v>22</v>
      </c>
      <c r="E142" s="48" t="s">
        <v>32</v>
      </c>
      <c r="F142" s="48">
        <f t="shared" si="39"/>
        <v>1</v>
      </c>
      <c r="G142" s="48">
        <f t="shared" si="38"/>
        <v>0</v>
      </c>
      <c r="H142" s="48">
        <f t="shared" si="40"/>
        <v>3</v>
      </c>
      <c r="I142" s="48">
        <f t="shared" si="41"/>
        <v>0</v>
      </c>
      <c r="J142" s="48">
        <f>COUNTIF('1. Data'!C:C,'sim. matches 2019_2020'!$D142)</f>
        <v>184</v>
      </c>
      <c r="K142" s="48">
        <f>COUNTIF($D$2:D141,$D141)</f>
        <v>9</v>
      </c>
      <c r="L142" s="48">
        <f>SUMIF('1. Data'!C:C,'sim. matches 2019_2020'!D142,'1. Data'!E:E)</f>
        <v>322</v>
      </c>
      <c r="M142" s="48">
        <f>SUMIF($D$2:D141,$D142,$F$2:F141)</f>
        <v>7</v>
      </c>
      <c r="N142" s="48">
        <f t="shared" si="42"/>
        <v>1.0540027600441384</v>
      </c>
      <c r="O142" s="48">
        <f>SUMIF('1. Data'!C:C,'sim. matches 2019_2020'!$D142,'1. Data'!F:F)</f>
        <v>214</v>
      </c>
      <c r="P142" s="48">
        <f>SUMIF($D$2:D141,$D142,$G$2:G141)</f>
        <v>9</v>
      </c>
      <c r="Q142" s="48">
        <f t="shared" si="43"/>
        <v>0.9146022267555215</v>
      </c>
      <c r="R142" s="48">
        <f>COUNTIF('1. Data'!D:D,'sim. matches 2019_2020'!$E142)</f>
        <v>17</v>
      </c>
      <c r="S142" s="48">
        <f>COUNTIF($E$2:E141,$E141)</f>
        <v>9</v>
      </c>
      <c r="T142" s="48">
        <f>SUMIF('1. Data'!D:D,'sim. matches 2019_2020'!E142,'1. Data'!F:F)</f>
        <v>10</v>
      </c>
      <c r="U142" s="48">
        <f>SUMIF($E$2:E141,$E142,$G$2:G141)</f>
        <v>0</v>
      </c>
      <c r="V142" s="48">
        <f t="shared" si="45"/>
        <v>0.38461538461538464</v>
      </c>
      <c r="W142" s="48">
        <f>SUMIF('1. Data'!D:D,'sim. matches 2019_2020'!$E142,'1. Data'!E:E)</f>
        <v>34</v>
      </c>
      <c r="X142" s="48">
        <f>SUMIF($E$2:E141,E142,$F$2:F141)</f>
        <v>10</v>
      </c>
      <c r="Y142" s="48">
        <f t="shared" si="46"/>
        <v>1.0463632731230796</v>
      </c>
      <c r="Z142" s="92">
        <f>AVERAGE('1. Data'!E:E,'sim. matches 2019_2020'!$F$2:F141)</f>
        <v>1.6173232908458866</v>
      </c>
      <c r="AA142" s="92">
        <f>AVERAGE('1. Data'!F:F,'sim. matches 2019_2020'!$G$2:G141)</f>
        <v>1.2633256083429896</v>
      </c>
      <c r="AB142" s="48">
        <f t="shared" si="47"/>
        <v>1.7836969785362342</v>
      </c>
      <c r="AC142" s="48">
        <f t="shared" si="48"/>
        <v>0.44440015942606625</v>
      </c>
      <c r="AD142" s="48">
        <f t="shared" si="34"/>
        <v>0.16801584668249023</v>
      </c>
      <c r="AE142" s="48">
        <f t="shared" si="49"/>
        <v>0.29968935807376501</v>
      </c>
      <c r="AF142" s="48">
        <f t="shared" si="49"/>
        <v>0.26727750124781918</v>
      </c>
      <c r="AG142" s="48">
        <f t="shared" si="49"/>
        <v>0.15891402380214989</v>
      </c>
      <c r="AH142" s="48">
        <f t="shared" si="49"/>
        <v>7.0863616025732476E-2</v>
      </c>
      <c r="AI142" s="48">
        <f t="shared" si="49"/>
        <v>2.5279843558650168E-2</v>
      </c>
      <c r="AJ142" s="48">
        <f t="shared" si="49"/>
        <v>7.5152634289055061E-3</v>
      </c>
      <c r="AK142" s="48">
        <f t="shared" si="49"/>
        <v>1.9149932387203729E-3</v>
      </c>
      <c r="AL142" s="48">
        <f t="shared" si="49"/>
        <v>4.2697095672785545E-4</v>
      </c>
      <c r="AM142" s="48">
        <f t="shared" si="49"/>
        <v>8.4620756159800085E-5</v>
      </c>
      <c r="AN142" s="48">
        <f t="shared" si="49"/>
        <v>1.5093778708368661E-5</v>
      </c>
      <c r="AO142" s="48">
        <f t="shared" si="35"/>
        <v>0.64120878374397883</v>
      </c>
      <c r="AP142" s="48">
        <f t="shared" si="50"/>
        <v>0.2849532857212182</v>
      </c>
      <c r="AQ142" s="48">
        <f t="shared" si="50"/>
        <v>6.3316642801745385E-2</v>
      </c>
      <c r="AR142" s="48">
        <f t="shared" si="50"/>
        <v>9.3793087184729802E-3</v>
      </c>
      <c r="AS142" s="48">
        <f t="shared" si="50"/>
        <v>1.0420415724489212E-3</v>
      </c>
      <c r="AT142" s="48">
        <f t="shared" si="50"/>
        <v>9.2616688184977844E-5</v>
      </c>
      <c r="AU142" s="48">
        <f t="shared" si="50"/>
        <v>6.8598118324864041E-6</v>
      </c>
      <c r="AV142" s="48">
        <f t="shared" si="50"/>
        <v>4.3550021028425427E-7</v>
      </c>
      <c r="AW142" s="48">
        <f t="shared" si="50"/>
        <v>2.4192045360050889E-8</v>
      </c>
      <c r="AX142" s="48">
        <f t="shared" si="50"/>
        <v>1.1945498683165835E-9</v>
      </c>
      <c r="AY142" s="48">
        <f t="shared" si="50"/>
        <v>5.3085815192227522E-11</v>
      </c>
    </row>
    <row r="143" spans="1:51">
      <c r="A143" s="48">
        <v>142</v>
      </c>
      <c r="B143" s="48">
        <f t="shared" si="44"/>
        <v>168</v>
      </c>
      <c r="C143" s="87">
        <v>43817</v>
      </c>
      <c r="D143" s="48" t="s">
        <v>10</v>
      </c>
      <c r="E143" s="48" t="s">
        <v>8</v>
      </c>
      <c r="F143" s="48">
        <f t="shared" si="39"/>
        <v>1</v>
      </c>
      <c r="G143" s="48">
        <f t="shared" si="38"/>
        <v>1</v>
      </c>
      <c r="H143" s="48">
        <f t="shared" si="40"/>
        <v>1</v>
      </c>
      <c r="I143" s="48">
        <f t="shared" si="41"/>
        <v>1</v>
      </c>
      <c r="J143" s="48">
        <f>COUNTIF('1. Data'!C:C,'sim. matches 2019_2020'!$D143)</f>
        <v>184</v>
      </c>
      <c r="K143" s="48">
        <f>COUNTIF($D$2:D142,$D142)</f>
        <v>9</v>
      </c>
      <c r="L143" s="48">
        <f>SUMIF('1. Data'!C:C,'sim. matches 2019_2020'!D143,'1. Data'!E:E)</f>
        <v>347</v>
      </c>
      <c r="M143" s="48">
        <f>SUMIF($D$2:D142,$D143,$F$2:F142)</f>
        <v>10</v>
      </c>
      <c r="N143" s="48">
        <f t="shared" si="42"/>
        <v>1.1438315616788157</v>
      </c>
      <c r="O143" s="48">
        <f>SUMIF('1. Data'!C:C,'sim. matches 2019_2020'!$D143,'1. Data'!F:F)</f>
        <v>250</v>
      </c>
      <c r="P143" s="48">
        <f>SUMIF($D$2:D142,$D143,$G$2:G142)</f>
        <v>7</v>
      </c>
      <c r="Q143" s="48">
        <f t="shared" si="43"/>
        <v>1.0543536504081752</v>
      </c>
      <c r="R143" s="48">
        <f>COUNTIF('1. Data'!D:D,'sim. matches 2019_2020'!$E143)</f>
        <v>181</v>
      </c>
      <c r="S143" s="48">
        <f>COUNTIF($E$2:E142,$E142)</f>
        <v>8</v>
      </c>
      <c r="T143" s="48">
        <f>SUMIF('1. Data'!D:D,'sim. matches 2019_2020'!E143,'1. Data'!F:F)</f>
        <v>234</v>
      </c>
      <c r="U143" s="48">
        <f>SUMIF($E$2:E142,$E143,$G$2:G142)</f>
        <v>8</v>
      </c>
      <c r="V143" s="48">
        <f t="shared" si="45"/>
        <v>1.2804232804232805</v>
      </c>
      <c r="W143" s="48">
        <f>SUMIF('1. Data'!D:D,'sim. matches 2019_2020'!$E143,'1. Data'!E:E)</f>
        <v>266</v>
      </c>
      <c r="X143" s="48">
        <f>SUMIF($E$2:E142,E143,$F$2:F142)</f>
        <v>7</v>
      </c>
      <c r="Y143" s="48">
        <f t="shared" si="46"/>
        <v>0.89320678127984721</v>
      </c>
      <c r="Z143" s="92">
        <f>AVERAGE('1. Data'!E:E,'sim. matches 2019_2020'!$F$2:F142)</f>
        <v>1.6171445120185346</v>
      </c>
      <c r="AA143" s="92">
        <f>AVERAGE('1. Data'!F:F,'sim. matches 2019_2020'!$G$2:G142)</f>
        <v>1.2629597451491457</v>
      </c>
      <c r="AB143" s="48">
        <f t="shared" si="47"/>
        <v>1.6522011446471783</v>
      </c>
      <c r="AC143" s="48">
        <f t="shared" si="48"/>
        <v>1.7050196013926586</v>
      </c>
      <c r="AD143" s="48">
        <f t="shared" si="34"/>
        <v>0.19162764389576273</v>
      </c>
      <c r="AE143" s="48">
        <f t="shared" si="49"/>
        <v>0.31660741259062097</v>
      </c>
      <c r="AF143" s="48">
        <f t="shared" si="49"/>
        <v>0.26154956474300278</v>
      </c>
      <c r="AG143" s="48">
        <f t="shared" si="49"/>
        <v>0.1440441634167868</v>
      </c>
      <c r="AH143" s="48">
        <f t="shared" si="49"/>
        <v>5.9497482919240084E-2</v>
      </c>
      <c r="AI143" s="48">
        <f t="shared" si="49"/>
        <v>1.9660361876558865E-2</v>
      </c>
      <c r="AJ143" s="48">
        <f t="shared" si="49"/>
        <v>5.4138120661047229E-3</v>
      </c>
      <c r="AK143" s="48">
        <f t="shared" si="49"/>
        <v>1.2778152132175606E-3</v>
      </c>
      <c r="AL143" s="48">
        <f t="shared" si="49"/>
        <v>2.639009697407041E-4</v>
      </c>
      <c r="AM143" s="48">
        <f t="shared" si="49"/>
        <v>4.844638714212118E-5</v>
      </c>
      <c r="AN143" s="48">
        <f t="shared" si="49"/>
        <v>8.0043176290233011E-6</v>
      </c>
      <c r="AO143" s="48">
        <f t="shared" si="35"/>
        <v>0.18176882321837118</v>
      </c>
      <c r="AP143" s="48">
        <f t="shared" si="50"/>
        <v>0.30991940650939986</v>
      </c>
      <c r="AQ143" s="48">
        <f t="shared" si="50"/>
        <v>0.26420933147525316</v>
      </c>
      <c r="AR143" s="48">
        <f t="shared" si="50"/>
        <v>0.15016069634538562</v>
      </c>
      <c r="AS143" s="48">
        <f t="shared" si="50"/>
        <v>6.4006732656913382E-2</v>
      </c>
      <c r="AT143" s="48">
        <f t="shared" si="50"/>
        <v>2.1826546760227394E-2</v>
      </c>
      <c r="AU143" s="48">
        <f t="shared" si="50"/>
        <v>6.2024483428168584E-3</v>
      </c>
      <c r="AV143" s="48">
        <f t="shared" si="50"/>
        <v>1.510756571589738E-3</v>
      </c>
      <c r="AW143" s="48">
        <f t="shared" si="50"/>
        <v>3.219836959366588E-4</v>
      </c>
      <c r="AX143" s="48">
        <f t="shared" si="50"/>
        <v>6.0998723655650805E-5</v>
      </c>
      <c r="AY143" s="48">
        <f t="shared" si="50"/>
        <v>1.0400401949281861E-5</v>
      </c>
    </row>
    <row r="144" spans="1:51">
      <c r="A144" s="48">
        <v>143</v>
      </c>
      <c r="B144" s="48">
        <f t="shared" si="44"/>
        <v>167</v>
      </c>
      <c r="C144" s="87">
        <v>43817</v>
      </c>
      <c r="D144" s="48" t="s">
        <v>20</v>
      </c>
      <c r="E144" s="48" t="s">
        <v>11</v>
      </c>
      <c r="F144" s="48">
        <f t="shared" si="39"/>
        <v>1</v>
      </c>
      <c r="G144" s="48">
        <f t="shared" si="38"/>
        <v>1</v>
      </c>
      <c r="H144" s="48">
        <f t="shared" si="40"/>
        <v>1</v>
      </c>
      <c r="I144" s="48">
        <f t="shared" si="41"/>
        <v>1</v>
      </c>
      <c r="J144" s="48">
        <f>COUNTIF('1. Data'!C:C,'sim. matches 2019_2020'!$D144)</f>
        <v>168</v>
      </c>
      <c r="K144" s="48">
        <f>COUNTIF($D$2:D143,$D143)</f>
        <v>9</v>
      </c>
      <c r="L144" s="48">
        <f>SUMIF('1. Data'!C:C,'sim. matches 2019_2020'!D144,'1. Data'!E:E)</f>
        <v>258</v>
      </c>
      <c r="M144" s="48">
        <f>SUMIF($D$2:D143,$D144,$F$2:F143)</f>
        <v>7</v>
      </c>
      <c r="N144" s="48">
        <f t="shared" si="42"/>
        <v>0.92591637204173827</v>
      </c>
      <c r="O144" s="48">
        <f>SUMIF('1. Data'!C:C,'sim. matches 2019_2020'!$D144,'1. Data'!F:F)</f>
        <v>234</v>
      </c>
      <c r="P144" s="48">
        <f>SUMIF($D$2:D143,$D144,$G$2:G143)</f>
        <v>12</v>
      </c>
      <c r="Q144" s="48">
        <f t="shared" si="43"/>
        <v>1.1005214526068745</v>
      </c>
      <c r="R144" s="48">
        <f>COUNTIF('1. Data'!D:D,'sim. matches 2019_2020'!$E144)</f>
        <v>167</v>
      </c>
      <c r="S144" s="48">
        <f>COUNTIF($E$2:E143,$E143)</f>
        <v>8</v>
      </c>
      <c r="T144" s="48">
        <f>SUMIF('1. Data'!D:D,'sim. matches 2019_2020'!E144,'1. Data'!F:F)</f>
        <v>179</v>
      </c>
      <c r="U144" s="48">
        <f>SUMIF($E$2:E143,$E144,$G$2:G143)</f>
        <v>6</v>
      </c>
      <c r="V144" s="48">
        <f t="shared" si="45"/>
        <v>1.0571428571428572</v>
      </c>
      <c r="W144" s="48">
        <f>SUMIF('1. Data'!D:D,'sim. matches 2019_2020'!$E144,'1. Data'!E:E)</f>
        <v>293</v>
      </c>
      <c r="X144" s="48">
        <f>SUMIF($E$2:E143,E144,$F$2:F143)</f>
        <v>9</v>
      </c>
      <c r="Y144" s="48">
        <f t="shared" si="46"/>
        <v>1.0672546361427293</v>
      </c>
      <c r="Z144" s="92">
        <f>AVERAGE('1. Data'!E:E,'sim. matches 2019_2020'!$F$2:F143)</f>
        <v>1.6169658367110595</v>
      </c>
      <c r="AA144" s="92">
        <f>AVERAGE('1. Data'!F:F,'sim. matches 2019_2020'!$G$2:G143)</f>
        <v>1.2628836132020846</v>
      </c>
      <c r="AB144" s="48">
        <f t="shared" si="47"/>
        <v>1.5978671106091711</v>
      </c>
      <c r="AC144" s="48">
        <f t="shared" si="48"/>
        <v>1.4692493946731235</v>
      </c>
      <c r="AD144" s="48">
        <f t="shared" si="34"/>
        <v>0.20232760049815668</v>
      </c>
      <c r="AE144" s="48">
        <f t="shared" si="49"/>
        <v>0.32329261840447632</v>
      </c>
      <c r="AF144" s="48">
        <f t="shared" si="49"/>
        <v>0.25828932102561697</v>
      </c>
      <c r="AG144" s="48">
        <f t="shared" si="49"/>
        <v>0.13757067036280238</v>
      </c>
      <c r="AH144" s="48">
        <f t="shared" si="49"/>
        <v>5.4954912389294452E-2</v>
      </c>
      <c r="AI144" s="48">
        <f t="shared" si="49"/>
        <v>1.7562129414652416E-2</v>
      </c>
      <c r="AJ144" s="48">
        <f t="shared" si="49"/>
        <v>4.6769914973225019E-3</v>
      </c>
      <c r="AK144" s="48">
        <f t="shared" si="49"/>
        <v>1.0676015557386229E-3</v>
      </c>
      <c r="AL144" s="48">
        <f t="shared" si="49"/>
        <v>2.132356766437413E-4</v>
      </c>
      <c r="AM144" s="48">
        <f t="shared" si="49"/>
        <v>3.7858030501947297E-5</v>
      </c>
      <c r="AN144" s="48">
        <f t="shared" si="49"/>
        <v>6.0492101811500502E-6</v>
      </c>
      <c r="AO144" s="48">
        <f t="shared" si="35"/>
        <v>0.2300981332678684</v>
      </c>
      <c r="AP144" s="48">
        <f t="shared" si="50"/>
        <v>0.33807154301923137</v>
      </c>
      <c r="AQ144" s="48">
        <f t="shared" si="50"/>
        <v>0.24835570496860729</v>
      </c>
      <c r="AR144" s="48">
        <f t="shared" si="50"/>
        <v>0.12163215639624769</v>
      </c>
      <c r="AS144" s="48">
        <f t="shared" si="50"/>
        <v>4.4676993039493421E-2</v>
      </c>
      <c r="AT144" s="48">
        <f t="shared" si="50"/>
        <v>1.3128328995818197E-2</v>
      </c>
      <c r="AU144" s="48">
        <f t="shared" si="50"/>
        <v>3.2147982383625832E-3</v>
      </c>
      <c r="AV144" s="48">
        <f t="shared" si="50"/>
        <v>6.747629093872069E-4</v>
      </c>
      <c r="AW144" s="48">
        <f t="shared" si="50"/>
        <v>1.2392437452062879E-4</v>
      </c>
      <c r="AX144" s="48">
        <f t="shared" si="50"/>
        <v>2.0230645805519909E-5</v>
      </c>
      <c r="AY144" s="48">
        <f t="shared" si="50"/>
        <v>2.972386410360649E-6</v>
      </c>
    </row>
    <row r="145" spans="1:51">
      <c r="A145" s="48">
        <v>144</v>
      </c>
      <c r="B145" s="48">
        <f t="shared" si="44"/>
        <v>166</v>
      </c>
      <c r="C145" s="87">
        <v>43817</v>
      </c>
      <c r="D145" s="48" t="s">
        <v>26</v>
      </c>
      <c r="E145" s="48" t="s">
        <v>6</v>
      </c>
      <c r="F145" s="48">
        <f t="shared" si="39"/>
        <v>0</v>
      </c>
      <c r="G145" s="48">
        <f t="shared" si="38"/>
        <v>2</v>
      </c>
      <c r="H145" s="48">
        <f t="shared" si="40"/>
        <v>0</v>
      </c>
      <c r="I145" s="48">
        <f t="shared" si="41"/>
        <v>3</v>
      </c>
      <c r="J145" s="48">
        <f>COUNTIF('1. Data'!C:C,'sim. matches 2019_2020'!$D145)</f>
        <v>152</v>
      </c>
      <c r="K145" s="48">
        <f>COUNTIF($D$2:D144,$D144)</f>
        <v>9</v>
      </c>
      <c r="L145" s="48">
        <f>SUMIF('1. Data'!C:C,'sim. matches 2019_2020'!D145,'1. Data'!E:E)</f>
        <v>205</v>
      </c>
      <c r="M145" s="48">
        <f>SUMIF($D$2:D144,$D145,$F$2:F144)</f>
        <v>7</v>
      </c>
      <c r="N145" s="48">
        <f t="shared" si="42"/>
        <v>0.81443626813262082</v>
      </c>
      <c r="O145" s="48">
        <f>SUMIF('1. Data'!C:C,'sim. matches 2019_2020'!$D145,'1. Data'!F:F)</f>
        <v>205</v>
      </c>
      <c r="P145" s="48">
        <f>SUMIF($D$2:D144,$D145,$G$2:G144)</f>
        <v>9</v>
      </c>
      <c r="Q145" s="48">
        <f t="shared" si="43"/>
        <v>1.0525693899718553</v>
      </c>
      <c r="R145" s="48">
        <f>COUNTIF('1. Data'!D:D,'sim. matches 2019_2020'!$E145)</f>
        <v>181</v>
      </c>
      <c r="S145" s="48">
        <f>COUNTIF($E$2:E144,$E144)</f>
        <v>9</v>
      </c>
      <c r="T145" s="48">
        <f>SUMIF('1. Data'!D:D,'sim. matches 2019_2020'!E145,'1. Data'!F:F)</f>
        <v>374</v>
      </c>
      <c r="U145" s="48">
        <f>SUMIF($E$2:E144,$E145,$G$2:G144)</f>
        <v>16</v>
      </c>
      <c r="V145" s="48">
        <f t="shared" si="45"/>
        <v>2.0526315789473686</v>
      </c>
      <c r="W145" s="48">
        <f>SUMIF('1. Data'!D:D,'sim. matches 2019_2020'!$E145,'1. Data'!E:E)</f>
        <v>158</v>
      </c>
      <c r="X145" s="48">
        <f>SUMIF($E$2:E144,E145,$F$2:F144)</f>
        <v>1</v>
      </c>
      <c r="Y145" s="48">
        <f t="shared" si="46"/>
        <v>0.51759568093165242</v>
      </c>
      <c r="Z145" s="92">
        <f>AVERAGE('1. Data'!E:E,'sim. matches 2019_2020'!$F$2:F144)</f>
        <v>1.6167872648335746</v>
      </c>
      <c r="AA145" s="92">
        <f>AVERAGE('1. Data'!F:F,'sim. matches 2019_2020'!$G$2:G144)</f>
        <v>1.262807525325615</v>
      </c>
      <c r="AB145" s="48">
        <f t="shared" si="47"/>
        <v>0.68155456122677216</v>
      </c>
      <c r="AC145" s="48">
        <f t="shared" si="48"/>
        <v>2.7283425956194836</v>
      </c>
      <c r="AD145" s="48">
        <f t="shared" si="34"/>
        <v>0.50583003707600793</v>
      </c>
      <c r="AE145" s="48">
        <f t="shared" si="49"/>
        <v>0.34475076897466045</v>
      </c>
      <c r="AF145" s="48">
        <f t="shared" si="49"/>
        <v>0.11748322954055851</v>
      </c>
      <c r="AG145" s="48">
        <f t="shared" si="49"/>
        <v>2.6690410320339839E-2</v>
      </c>
      <c r="AH145" s="48">
        <f t="shared" si="49"/>
        <v>4.5477427237104314E-3</v>
      </c>
      <c r="AI145" s="48">
        <f t="shared" si="49"/>
        <v>6.1990695932614211E-4</v>
      </c>
      <c r="AJ145" s="48">
        <f t="shared" si="49"/>
        <v>7.041673594415849E-5</v>
      </c>
      <c r="AK145" s="48">
        <f t="shared" si="49"/>
        <v>6.8561210813489293E-6</v>
      </c>
      <c r="AL145" s="48">
        <f t="shared" si="49"/>
        <v>5.8410257441454678E-7</v>
      </c>
      <c r="AM145" s="48">
        <f t="shared" si="49"/>
        <v>4.4233085979614998E-8</v>
      </c>
      <c r="AN145" s="48">
        <f t="shared" si="49"/>
        <v>3.0147261506542556E-9</v>
      </c>
      <c r="AO145" s="48">
        <f t="shared" si="35"/>
        <v>6.5327474032372143E-2</v>
      </c>
      <c r="AP145" s="48">
        <f t="shared" si="50"/>
        <v>0.17823573006674664</v>
      </c>
      <c r="AQ145" s="48">
        <f t="shared" si="50"/>
        <v>0.24314406720122059</v>
      </c>
      <c r="AR145" s="48">
        <f t="shared" si="50"/>
        <v>0.22112677180575213</v>
      </c>
      <c r="AS145" s="48">
        <f t="shared" si="50"/>
        <v>0.15082739763736575</v>
      </c>
      <c r="AT145" s="48">
        <f t="shared" si="50"/>
        <v>8.2301762712092427E-2</v>
      </c>
      <c r="AU145" s="48">
        <f t="shared" si="50"/>
        <v>3.7424567483661561E-2</v>
      </c>
      <c r="AV145" s="48">
        <f t="shared" si="50"/>
        <v>1.4586720226901384E-2</v>
      </c>
      <c r="AW145" s="48">
        <f t="shared" si="50"/>
        <v>4.9746962656799145E-3</v>
      </c>
      <c r="AX145" s="48">
        <f t="shared" si="50"/>
        <v>1.5080750802137419E-3</v>
      </c>
      <c r="AY145" s="48">
        <f t="shared" si="50"/>
        <v>4.1145454787394273E-4</v>
      </c>
    </row>
    <row r="146" spans="1:51">
      <c r="A146" s="48">
        <v>145</v>
      </c>
      <c r="B146" s="48">
        <f t="shared" si="44"/>
        <v>165</v>
      </c>
      <c r="C146" s="87">
        <v>43819</v>
      </c>
      <c r="D146" s="48" t="s">
        <v>17</v>
      </c>
      <c r="E146" s="48" t="s">
        <v>13</v>
      </c>
      <c r="F146" s="48">
        <f t="shared" si="39"/>
        <v>1</v>
      </c>
      <c r="G146" s="48">
        <f t="shared" si="38"/>
        <v>2</v>
      </c>
      <c r="H146" s="48">
        <f t="shared" si="40"/>
        <v>0</v>
      </c>
      <c r="I146" s="48">
        <f t="shared" si="41"/>
        <v>3</v>
      </c>
      <c r="J146" s="48">
        <f>COUNTIF('1. Data'!C:C,'sim. matches 2019_2020'!$D146)</f>
        <v>186</v>
      </c>
      <c r="K146" s="48">
        <f>COUNTIF($D$2:D145,$D145)</f>
        <v>8</v>
      </c>
      <c r="L146" s="48">
        <f>SUMIF('1. Data'!C:C,'sim. matches 2019_2020'!D146,'1. Data'!E:E)</f>
        <v>321</v>
      </c>
      <c r="M146" s="48">
        <f>SUMIF($D$2:D145,$D146,$F$2:F145)</f>
        <v>8</v>
      </c>
      <c r="N146" s="48">
        <f t="shared" si="42"/>
        <v>1.049220990620882</v>
      </c>
      <c r="O146" s="48">
        <f>SUMIF('1. Data'!C:C,'sim. matches 2019_2020'!$D146,'1. Data'!F:F)</f>
        <v>236</v>
      </c>
      <c r="P146" s="48">
        <f>SUMIF($D$2:D145,$D146,$G$2:G145)</f>
        <v>7</v>
      </c>
      <c r="Q146" s="48">
        <f t="shared" si="43"/>
        <v>0.99173132107556605</v>
      </c>
      <c r="R146" s="48">
        <f>COUNTIF('1. Data'!D:D,'sim. matches 2019_2020'!$E146)</f>
        <v>178</v>
      </c>
      <c r="S146" s="48">
        <f>COUNTIF($E$2:E145,$E145)</f>
        <v>8</v>
      </c>
      <c r="T146" s="48">
        <f>SUMIF('1. Data'!D:D,'sim. matches 2019_2020'!E146,'1. Data'!F:F)</f>
        <v>322</v>
      </c>
      <c r="U146" s="48">
        <f>SUMIF($E$2:E145,$E146,$G$2:G145)</f>
        <v>12</v>
      </c>
      <c r="V146" s="48">
        <f t="shared" si="45"/>
        <v>1.7956989247311828</v>
      </c>
      <c r="W146" s="48">
        <f>SUMIF('1. Data'!D:D,'sim. matches 2019_2020'!$E146,'1. Data'!E:E)</f>
        <v>232</v>
      </c>
      <c r="X146" s="48">
        <f>SUMIF($E$2:E145,E146,$F$2:F145)</f>
        <v>6</v>
      </c>
      <c r="Y146" s="48">
        <f t="shared" si="46"/>
        <v>0.79165656075673052</v>
      </c>
      <c r="Z146" s="92">
        <f>AVERAGE('1. Data'!E:E,'sim. matches 2019_2020'!$F$2:F145)</f>
        <v>1.6163194444444444</v>
      </c>
      <c r="AA146" s="92">
        <f>AVERAGE('1. Data'!F:F,'sim. matches 2019_2020'!$G$2:G145)</f>
        <v>1.2630208333333333</v>
      </c>
      <c r="AB146" s="48">
        <f t="shared" si="47"/>
        <v>1.3425515901493006</v>
      </c>
      <c r="AC146" s="48">
        <f t="shared" si="48"/>
        <v>2.2492517459261721</v>
      </c>
      <c r="AD146" s="48">
        <f t="shared" si="34"/>
        <v>0.26117839741503418</v>
      </c>
      <c r="AE146" s="48">
        <f t="shared" si="49"/>
        <v>0.35064547276220004</v>
      </c>
      <c r="AF146" s="48">
        <f t="shared" si="49"/>
        <v>0.23537981851777257</v>
      </c>
      <c r="AG146" s="48">
        <f t="shared" si="49"/>
        <v>0.10533651654669646</v>
      </c>
      <c r="AH146" s="48">
        <f t="shared" si="49"/>
        <v>3.5354926947638851E-2</v>
      </c>
      <c r="AI146" s="48">
        <f t="shared" si="49"/>
        <v>9.4931626786329791E-3</v>
      </c>
      <c r="AJ146" s="48">
        <f t="shared" si="49"/>
        <v>2.1241767749574495E-3</v>
      </c>
      <c r="AK146" s="48">
        <f t="shared" si="49"/>
        <v>4.074024152824772E-4</v>
      </c>
      <c r="AL146" s="48">
        <f t="shared" si="49"/>
        <v>6.8369845058519426E-5</v>
      </c>
      <c r="AM146" s="48">
        <f t="shared" si="49"/>
        <v>1.019889380017516E-5</v>
      </c>
      <c r="AN146" s="48">
        <f t="shared" si="49"/>
        <v>1.3692541089188992E-6</v>
      </c>
      <c r="AO146" s="48">
        <f t="shared" si="35"/>
        <v>0.10547811947405979</v>
      </c>
      <c r="AP146" s="48">
        <f t="shared" si="50"/>
        <v>0.23724684438403834</v>
      </c>
      <c r="AQ146" s="48">
        <f t="shared" si="50"/>
        <v>0.26681393947313659</v>
      </c>
      <c r="AR146" s="48">
        <f t="shared" si="50"/>
        <v>0.20004390639913081</v>
      </c>
      <c r="AS146" s="48">
        <f t="shared" si="50"/>
        <v>0.11248727643253417</v>
      </c>
      <c r="AT146" s="48">
        <f t="shared" si="50"/>
        <v>5.0602440582071521E-2</v>
      </c>
      <c r="AU146" s="48">
        <f t="shared" si="50"/>
        <v>1.8969604637891612E-2</v>
      </c>
      <c r="AV146" s="48">
        <f t="shared" si="50"/>
        <v>6.0953451930438451E-3</v>
      </c>
      <c r="AW146" s="48">
        <f t="shared" si="50"/>
        <v>1.7137457271845719E-3</v>
      </c>
      <c r="AX146" s="48">
        <f t="shared" si="50"/>
        <v>4.2829395210482369E-4</v>
      </c>
      <c r="AY146" s="48">
        <f t="shared" si="50"/>
        <v>9.6334091954139659E-5</v>
      </c>
    </row>
    <row r="147" spans="1:51">
      <c r="A147" s="48">
        <v>146</v>
      </c>
      <c r="B147" s="48">
        <f t="shared" si="44"/>
        <v>164</v>
      </c>
      <c r="C147" s="87">
        <v>43820</v>
      </c>
      <c r="D147" s="48" t="s">
        <v>6</v>
      </c>
      <c r="E147" s="48" t="s">
        <v>10</v>
      </c>
      <c r="F147" s="48">
        <f t="shared" si="39"/>
        <v>2</v>
      </c>
      <c r="G147" s="48">
        <f t="shared" si="38"/>
        <v>0</v>
      </c>
      <c r="H147" s="48">
        <f t="shared" si="40"/>
        <v>3</v>
      </c>
      <c r="I147" s="48">
        <f t="shared" si="41"/>
        <v>0</v>
      </c>
      <c r="J147" s="48">
        <f>COUNTIF('1. Data'!C:C,'sim. matches 2019_2020'!$D147)</f>
        <v>183</v>
      </c>
      <c r="K147" s="48">
        <f>COUNTIF($D$2:D146,$D146)</f>
        <v>9</v>
      </c>
      <c r="L147" s="48">
        <f>SUMIF('1. Data'!C:C,'sim. matches 2019_2020'!D147,'1. Data'!E:E)</f>
        <v>528</v>
      </c>
      <c r="M147" s="48">
        <f>SUMIF($D$2:D146,$D147,$F$2:F146)</f>
        <v>17</v>
      </c>
      <c r="N147" s="48">
        <f t="shared" si="42"/>
        <v>1.7563698839568043</v>
      </c>
      <c r="O147" s="48">
        <f>SUMIF('1. Data'!C:C,'sim. matches 2019_2020'!$D147,'1. Data'!F:F)</f>
        <v>132</v>
      </c>
      <c r="P147" s="48">
        <f>SUMIF($D$2:D146,$D147,$G$2:G146)</f>
        <v>3</v>
      </c>
      <c r="Q147" s="48">
        <f t="shared" si="43"/>
        <v>0.55660708152049465</v>
      </c>
      <c r="R147" s="48">
        <f>COUNTIF('1. Data'!D:D,'sim. matches 2019_2020'!$E147)</f>
        <v>184</v>
      </c>
      <c r="S147" s="48">
        <f>COUNTIF($E$2:E146,$E146)</f>
        <v>9</v>
      </c>
      <c r="T147" s="48">
        <f>SUMIF('1. Data'!D:D,'sim. matches 2019_2020'!E147,'1. Data'!F:F)</f>
        <v>244</v>
      </c>
      <c r="U147" s="48">
        <f>SUMIF($E$2:E146,$E147,$G$2:G146)</f>
        <v>8</v>
      </c>
      <c r="V147" s="48">
        <f t="shared" si="45"/>
        <v>1.3056994818652849</v>
      </c>
      <c r="W147" s="48">
        <f>SUMIF('1. Data'!D:D,'sim. matches 2019_2020'!$E147,'1. Data'!E:E)</f>
        <v>282</v>
      </c>
      <c r="X147" s="48">
        <f>SUMIF($E$2:E146,E147,$F$2:F146)</f>
        <v>8</v>
      </c>
      <c r="Y147" s="48">
        <f t="shared" si="46"/>
        <v>0.92973974557888361</v>
      </c>
      <c r="Z147" s="92">
        <f>AVERAGE('1. Data'!E:E,'sim. matches 2019_2020'!$F$2:F146)</f>
        <v>1.6161411628579694</v>
      </c>
      <c r="AA147" s="92">
        <f>AVERAGE('1. Data'!F:F,'sim. matches 2019_2020'!$G$2:G146)</f>
        <v>1.2632340179346253</v>
      </c>
      <c r="AB147" s="48">
        <f t="shared" si="47"/>
        <v>2.6391050069817266</v>
      </c>
      <c r="AC147" s="48">
        <f t="shared" si="48"/>
        <v>0.91806994818652854</v>
      </c>
      <c r="AD147" s="48">
        <f t="shared" si="34"/>
        <v>7.1425165983577121E-2</v>
      </c>
      <c r="AE147" s="48">
        <f t="shared" si="49"/>
        <v>0.18849851317175925</v>
      </c>
      <c r="AF147" s="48">
        <f t="shared" si="49"/>
        <v>0.24873368496010045</v>
      </c>
      <c r="AG147" s="48">
        <f t="shared" si="49"/>
        <v>0.21881143779440548</v>
      </c>
      <c r="AH147" s="48">
        <f t="shared" si="49"/>
        <v>0.14436659026702156</v>
      </c>
      <c r="AI147" s="48">
        <f t="shared" si="49"/>
        <v>7.6199718242915174E-2</v>
      </c>
      <c r="AJ147" s="48">
        <f t="shared" si="49"/>
        <v>3.3516509657579054E-2</v>
      </c>
      <c r="AK147" s="48">
        <f t="shared" si="49"/>
        <v>1.2636226921981181E-2</v>
      </c>
      <c r="AL147" s="48">
        <f t="shared" si="49"/>
        <v>4.1685412173947337E-3</v>
      </c>
      <c r="AM147" s="48">
        <f t="shared" si="49"/>
        <v>1.2223575554040139E-3</v>
      </c>
      <c r="AN147" s="48">
        <f t="shared" si="49"/>
        <v>3.2259299447886722E-4</v>
      </c>
      <c r="AO147" s="48">
        <f t="shared" si="35"/>
        <v>0.39928894622186772</v>
      </c>
      <c r="AP147" s="48">
        <f t="shared" si="50"/>
        <v>0.36657518216936369</v>
      </c>
      <c r="AQ147" s="48">
        <f t="shared" si="50"/>
        <v>0.16827082925034748</v>
      </c>
      <c r="AR147" s="48">
        <f t="shared" si="50"/>
        <v>5.1494797163723571E-2</v>
      </c>
      <c r="AS147" s="48">
        <f t="shared" si="50"/>
        <v>1.1818956440993872E-2</v>
      </c>
      <c r="AT147" s="48">
        <f t="shared" si="50"/>
        <v>2.1701257454804172E-3</v>
      </c>
      <c r="AU147" s="48">
        <f t="shared" si="50"/>
        <v>3.320545384519095E-4</v>
      </c>
      <c r="AV147" s="48">
        <f t="shared" si="50"/>
        <v>4.3549898987378103E-5</v>
      </c>
      <c r="AW147" s="48">
        <f t="shared" si="50"/>
        <v>4.9977316883588262E-6</v>
      </c>
      <c r="AX147" s="48">
        <f t="shared" si="50"/>
        <v>5.0980747468686281E-7</v>
      </c>
      <c r="AY147" s="48">
        <f t="shared" si="50"/>
        <v>4.6803892187087256E-8</v>
      </c>
    </row>
    <row r="148" spans="1:51">
      <c r="A148" s="48">
        <v>147</v>
      </c>
      <c r="B148" s="48">
        <f t="shared" si="44"/>
        <v>163</v>
      </c>
      <c r="C148" s="87">
        <v>43820</v>
      </c>
      <c r="D148" s="48" t="s">
        <v>35</v>
      </c>
      <c r="E148" s="48" t="s">
        <v>28</v>
      </c>
      <c r="F148" s="48">
        <f t="shared" si="39"/>
        <v>1</v>
      </c>
      <c r="G148" s="48">
        <f t="shared" si="38"/>
        <v>1</v>
      </c>
      <c r="H148" s="48">
        <f t="shared" si="40"/>
        <v>1</v>
      </c>
      <c r="I148" s="48">
        <f t="shared" si="41"/>
        <v>1</v>
      </c>
      <c r="J148" s="48">
        <f>COUNTIF('1. Data'!C:C,'sim. matches 2019_2020'!$D148)</f>
        <v>47</v>
      </c>
      <c r="K148" s="48">
        <f>COUNTIF($D$2:D147,$D147)</f>
        <v>9</v>
      </c>
      <c r="L148" s="48">
        <f>SUMIF('1. Data'!C:C,'sim. matches 2019_2020'!D148,'1. Data'!E:E)</f>
        <v>94</v>
      </c>
      <c r="M148" s="48">
        <f>SUMIF($D$2:D147,$D148,$F$2:F147)</f>
        <v>8</v>
      </c>
      <c r="N148" s="48">
        <f t="shared" si="42"/>
        <v>1.1269457863660761</v>
      </c>
      <c r="O148" s="48">
        <f>SUMIF('1. Data'!C:C,'sim. matches 2019_2020'!$D148,'1. Data'!F:F)</f>
        <v>49</v>
      </c>
      <c r="P148" s="48">
        <f>SUMIF($D$2:D147,$D148,$G$2:G147)</f>
        <v>8</v>
      </c>
      <c r="Q148" s="48">
        <f t="shared" si="43"/>
        <v>0.80598809251202197</v>
      </c>
      <c r="R148" s="48">
        <f>COUNTIF('1. Data'!D:D,'sim. matches 2019_2020'!$E148)</f>
        <v>136</v>
      </c>
      <c r="S148" s="48">
        <f>COUNTIF($E$2:E147,$E147)</f>
        <v>8</v>
      </c>
      <c r="T148" s="48">
        <f>SUMIF('1. Data'!D:D,'sim. matches 2019_2020'!E148,'1. Data'!F:F)</f>
        <v>138</v>
      </c>
      <c r="U148" s="48">
        <f>SUMIF($E$2:E147,$E148,$G$2:G147)</f>
        <v>7</v>
      </c>
      <c r="V148" s="48">
        <f t="shared" si="45"/>
        <v>1.0069444444444444</v>
      </c>
      <c r="W148" s="48">
        <f>SUMIF('1. Data'!D:D,'sim. matches 2019_2020'!$E148,'1. Data'!E:E)</f>
        <v>217</v>
      </c>
      <c r="X148" s="48">
        <f>SUMIF($E$2:E147,E148,$F$2:F147)</f>
        <v>9</v>
      </c>
      <c r="Y148" s="48">
        <f t="shared" si="46"/>
        <v>0.97103934315421159</v>
      </c>
      <c r="Z148" s="92">
        <f>AVERAGE('1. Data'!E:E,'sim. matches 2019_2020'!$F$2:F147)</f>
        <v>1.6162521688837479</v>
      </c>
      <c r="AA148" s="92">
        <f>AVERAGE('1. Data'!F:F,'sim. matches 2019_2020'!$G$2:G147)</f>
        <v>1.2628687102371312</v>
      </c>
      <c r="AB148" s="48">
        <f t="shared" si="47"/>
        <v>1.768678803602314</v>
      </c>
      <c r="AC148" s="48">
        <f t="shared" si="48"/>
        <v>1.0249255952380951</v>
      </c>
      <c r="AD148" s="48">
        <f t="shared" si="34"/>
        <v>0.17055818088536467</v>
      </c>
      <c r="AE148" s="48">
        <f t="shared" si="49"/>
        <v>0.30166263931291382</v>
      </c>
      <c r="AF148" s="48">
        <f t="shared" si="49"/>
        <v>0.26677215799574044</v>
      </c>
      <c r="AG148" s="48">
        <f t="shared" si="49"/>
        <v>0.15727808707943791</v>
      </c>
      <c r="AH148" s="48">
        <f t="shared" si="49"/>
        <v>6.9543604722130198E-2</v>
      </c>
      <c r="AI148" s="48">
        <f t="shared" si="49"/>
        <v>2.46000599196259E-2</v>
      </c>
      <c r="AJ148" s="48">
        <f t="shared" si="49"/>
        <v>7.2516007578648642E-3</v>
      </c>
      <c r="AK148" s="48">
        <f t="shared" si="49"/>
        <v>1.8322503646602945E-3</v>
      </c>
      <c r="AL148" s="48">
        <f t="shared" si="49"/>
        <v>4.0508279785840881E-4</v>
      </c>
      <c r="AM148" s="48">
        <f t="shared" si="49"/>
        <v>7.9606817586232029E-5</v>
      </c>
      <c r="AN148" s="48">
        <f t="shared" si="49"/>
        <v>1.4079889088700439E-5</v>
      </c>
      <c r="AO148" s="48">
        <f t="shared" si="35"/>
        <v>0.35882316256471797</v>
      </c>
      <c r="AP148" s="48">
        <f t="shared" si="50"/>
        <v>0.36776704347685935</v>
      </c>
      <c r="AQ148" s="48">
        <f t="shared" si="50"/>
        <v>0.18846692797223721</v>
      </c>
      <c r="AR148" s="48">
        <f t="shared" si="50"/>
        <v>6.4388192778213477E-2</v>
      </c>
      <c r="AS148" s="48">
        <f t="shared" si="50"/>
        <v>1.6498276702378918E-2</v>
      </c>
      <c r="AT148" s="48">
        <f t="shared" si="50"/>
        <v>3.3819012139177027E-3</v>
      </c>
      <c r="AU148" s="48">
        <f t="shared" si="50"/>
        <v>5.7769951911850609E-4</v>
      </c>
      <c r="AV148" s="48">
        <f t="shared" si="50"/>
        <v>8.4585574785899585E-5</v>
      </c>
      <c r="AW148" s="48">
        <f t="shared" si="50"/>
        <v>1.0836740073249277E-5</v>
      </c>
      <c r="AX148" s="48">
        <f t="shared" si="50"/>
        <v>1.2340946966683941E-6</v>
      </c>
      <c r="AY148" s="48">
        <f t="shared" si="50"/>
        <v>1.2648552415630286E-7</v>
      </c>
    </row>
    <row r="149" spans="1:51">
      <c r="A149" s="48">
        <v>148</v>
      </c>
      <c r="B149" s="48">
        <f t="shared" si="44"/>
        <v>162</v>
      </c>
      <c r="C149" s="87">
        <v>43820</v>
      </c>
      <c r="D149" s="48" t="s">
        <v>25</v>
      </c>
      <c r="E149" s="48" t="s">
        <v>12</v>
      </c>
      <c r="F149" s="48">
        <f t="shared" si="39"/>
        <v>1</v>
      </c>
      <c r="G149" s="48">
        <f t="shared" si="38"/>
        <v>1</v>
      </c>
      <c r="H149" s="48">
        <f t="shared" si="40"/>
        <v>1</v>
      </c>
      <c r="I149" s="48">
        <f t="shared" si="41"/>
        <v>1</v>
      </c>
      <c r="J149" s="48">
        <f>COUNTIF('1. Data'!C:C,'sim. matches 2019_2020'!$D149)</f>
        <v>170</v>
      </c>
      <c r="K149" s="48">
        <f>COUNTIF($D$2:D148,$D148)</f>
        <v>8</v>
      </c>
      <c r="L149" s="48">
        <f>SUMIF('1. Data'!C:C,'sim. matches 2019_2020'!D149,'1. Data'!E:E)</f>
        <v>254</v>
      </c>
      <c r="M149" s="48">
        <f>SUMIF($D$2:D148,$D149,$F$2:F148)</f>
        <v>6</v>
      </c>
      <c r="N149" s="48">
        <f t="shared" si="42"/>
        <v>0.90384112882153123</v>
      </c>
      <c r="O149" s="48">
        <f>SUMIF('1. Data'!C:C,'sim. matches 2019_2020'!$D149,'1. Data'!F:F)</f>
        <v>198</v>
      </c>
      <c r="P149" s="48">
        <f>SUMIF($D$2:D148,$D149,$G$2:G148)</f>
        <v>7</v>
      </c>
      <c r="Q149" s="48">
        <f t="shared" si="43"/>
        <v>0.91201460056797146</v>
      </c>
      <c r="R149" s="48">
        <f>COUNTIF('1. Data'!D:D,'sim. matches 2019_2020'!$E149)</f>
        <v>184</v>
      </c>
      <c r="S149" s="48">
        <f>COUNTIF($E$2:E148,$E148)</f>
        <v>9</v>
      </c>
      <c r="T149" s="48">
        <f>SUMIF('1. Data'!D:D,'sim. matches 2019_2020'!E149,'1. Data'!F:F)</f>
        <v>300</v>
      </c>
      <c r="U149" s="48">
        <f>SUMIF($E$2:E148,$E149,$G$2:G148)</f>
        <v>12</v>
      </c>
      <c r="V149" s="48">
        <f t="shared" si="45"/>
        <v>1.616580310880829</v>
      </c>
      <c r="W149" s="48">
        <f>SUMIF('1. Data'!D:D,'sim. matches 2019_2020'!$E149,'1. Data'!E:E)</f>
        <v>245</v>
      </c>
      <c r="X149" s="48">
        <f>SUMIF($E$2:E148,E149,$F$2:F148)</f>
        <v>7</v>
      </c>
      <c r="Y149" s="48">
        <f t="shared" si="46"/>
        <v>0.80794535022755298</v>
      </c>
      <c r="Z149" s="92">
        <f>AVERAGE('1. Data'!E:E,'sim. matches 2019_2020'!$F$2:F148)</f>
        <v>1.6160740098294304</v>
      </c>
      <c r="AA149" s="92">
        <f>AVERAGE('1. Data'!F:F,'sim. matches 2019_2020'!$G$2:G148)</f>
        <v>1.2627927146574154</v>
      </c>
      <c r="AB149" s="48">
        <f t="shared" si="47"/>
        <v>1.1801448935908077</v>
      </c>
      <c r="AC149" s="48">
        <f t="shared" si="48"/>
        <v>1.8617919310706177</v>
      </c>
      <c r="AD149" s="48">
        <f t="shared" si="34"/>
        <v>0.30723421910668908</v>
      </c>
      <c r="AE149" s="48">
        <f t="shared" si="49"/>
        <v>0.36258089481511846</v>
      </c>
      <c r="AF149" s="48">
        <f t="shared" si="49"/>
        <v>0.2139489957648239</v>
      </c>
      <c r="AG149" s="48">
        <f t="shared" si="49"/>
        <v>8.416360494691276E-2</v>
      </c>
      <c r="AH149" s="48">
        <f t="shared" si="49"/>
        <v>2.4831312151073284E-2</v>
      </c>
      <c r="AI149" s="48">
        <f t="shared" si="49"/>
        <v>5.8609092472497E-3</v>
      </c>
      <c r="AJ149" s="48">
        <f t="shared" si="49"/>
        <v>1.1527870199901451E-3</v>
      </c>
      <c r="AK149" s="48">
        <f t="shared" si="49"/>
        <v>1.9435081643416242E-4</v>
      </c>
      <c r="AL149" s="48">
        <f t="shared" si="49"/>
        <v>2.8670265447497592E-5</v>
      </c>
      <c r="AM149" s="48">
        <f t="shared" si="49"/>
        <v>3.7594519295285885E-6</v>
      </c>
      <c r="AN149" s="48">
        <f t="shared" si="49"/>
        <v>4.4366979973332567E-7</v>
      </c>
      <c r="AO149" s="48">
        <f t="shared" si="35"/>
        <v>0.15539392552930326</v>
      </c>
      <c r="AP149" s="48">
        <f t="shared" si="50"/>
        <v>0.28931115668784529</v>
      </c>
      <c r="AQ149" s="48">
        <f t="shared" si="50"/>
        <v>0.26931858854506879</v>
      </c>
      <c r="AR149" s="48">
        <f t="shared" si="50"/>
        <v>0.16713839168017888</v>
      </c>
      <c r="AS149" s="48">
        <f t="shared" si="50"/>
        <v>7.779422725056942E-2</v>
      </c>
      <c r="AT149" s="48">
        <f t="shared" si="50"/>
        <v>2.8967332915796808E-2</v>
      </c>
      <c r="AU149" s="48">
        <f t="shared" si="50"/>
        <v>8.9885244478778003E-3</v>
      </c>
      <c r="AV149" s="48">
        <f t="shared" si="50"/>
        <v>2.3906803270414127E-3</v>
      </c>
      <c r="AW149" s="48">
        <f t="shared" si="50"/>
        <v>5.5636866783187011E-4</v>
      </c>
      <c r="AX149" s="48">
        <f t="shared" si="50"/>
        <v>1.1509363294109797E-4</v>
      </c>
      <c r="AY149" s="48">
        <f t="shared" si="50"/>
        <v>2.1428039712733995E-5</v>
      </c>
    </row>
    <row r="150" spans="1:51">
      <c r="A150" s="48">
        <v>149</v>
      </c>
      <c r="B150" s="48">
        <f t="shared" si="44"/>
        <v>161</v>
      </c>
      <c r="C150" s="87">
        <v>43820</v>
      </c>
      <c r="D150" s="48" t="s">
        <v>8</v>
      </c>
      <c r="E150" s="48" t="s">
        <v>26</v>
      </c>
      <c r="F150" s="48">
        <f t="shared" si="39"/>
        <v>1</v>
      </c>
      <c r="G150" s="48">
        <f t="shared" si="38"/>
        <v>1</v>
      </c>
      <c r="H150" s="48">
        <f t="shared" si="40"/>
        <v>1</v>
      </c>
      <c r="I150" s="48">
        <f t="shared" si="41"/>
        <v>1</v>
      </c>
      <c r="J150" s="48">
        <f>COUNTIF('1. Data'!C:C,'sim. matches 2019_2020'!$D150)</f>
        <v>187</v>
      </c>
      <c r="K150" s="48">
        <f>COUNTIF($D$2:D149,$D149)</f>
        <v>8</v>
      </c>
      <c r="L150" s="48">
        <f>SUMIF('1. Data'!C:C,'sim. matches 2019_2020'!D150,'1. Data'!E:E)</f>
        <v>324</v>
      </c>
      <c r="M150" s="48">
        <f>SUMIF($D$2:D149,$D150,$F$2:F149)</f>
        <v>6</v>
      </c>
      <c r="N150" s="48">
        <f t="shared" si="42"/>
        <v>1.047287536287715</v>
      </c>
      <c r="O150" s="48">
        <f>SUMIF('1. Data'!C:C,'sim. matches 2019_2020'!$D150,'1. Data'!F:F)</f>
        <v>196</v>
      </c>
      <c r="P150" s="48">
        <f>SUMIF($D$2:D149,$D150,$G$2:G149)</f>
        <v>8</v>
      </c>
      <c r="Q150" s="48">
        <f t="shared" si="43"/>
        <v>0.82849446273570793</v>
      </c>
      <c r="R150" s="48">
        <f>COUNTIF('1. Data'!D:D,'sim. matches 2019_2020'!$E150)</f>
        <v>152</v>
      </c>
      <c r="S150" s="48">
        <f>COUNTIF($E$2:E149,$E149)</f>
        <v>8</v>
      </c>
      <c r="T150" s="48">
        <f>SUMIF('1. Data'!D:D,'sim. matches 2019_2020'!E150,'1. Data'!F:F)</f>
        <v>159</v>
      </c>
      <c r="U150" s="48">
        <f>SUMIF($E$2:E149,$E150,$G$2:G149)</f>
        <v>7</v>
      </c>
      <c r="V150" s="48">
        <f t="shared" si="45"/>
        <v>1.0375000000000001</v>
      </c>
      <c r="W150" s="48">
        <f>SUMIF('1. Data'!D:D,'sim. matches 2019_2020'!$E150,'1. Data'!E:E)</f>
        <v>285</v>
      </c>
      <c r="X150" s="48">
        <f>SUMIF($E$2:E149,E150,$F$2:F149)</f>
        <v>8</v>
      </c>
      <c r="Y150" s="48">
        <f t="shared" si="46"/>
        <v>1.1332722232158827</v>
      </c>
      <c r="Z150" s="92">
        <f>AVERAGE('1. Data'!E:E,'sim. matches 2019_2020'!$F$2:F149)</f>
        <v>1.6158959537572255</v>
      </c>
      <c r="AA150" s="92">
        <f>AVERAGE('1. Data'!F:F,'sim. matches 2019_2020'!$G$2:G149)</f>
        <v>1.2627167630057803</v>
      </c>
      <c r="AB150" s="48">
        <f t="shared" si="47"/>
        <v>1.9178453008268783</v>
      </c>
      <c r="AC150" s="48">
        <f t="shared" si="48"/>
        <v>1.0853846153846156</v>
      </c>
      <c r="AD150" s="48">
        <f t="shared" si="34"/>
        <v>0.14692319660315559</v>
      </c>
      <c r="AE150" s="48">
        <f t="shared" si="49"/>
        <v>0.28177596218782547</v>
      </c>
      <c r="AF150" s="48">
        <f t="shared" si="49"/>
        <v>0.27020135248394672</v>
      </c>
      <c r="AG150" s="48">
        <f t="shared" si="49"/>
        <v>0.17273479804613473</v>
      </c>
      <c r="AH150" s="48">
        <f t="shared" si="49"/>
        <v>8.2819655180514873E-2</v>
      </c>
      <c r="AI150" s="48">
        <f t="shared" si="49"/>
        <v>3.1767057300810551E-2</v>
      </c>
      <c r="AJ150" s="48">
        <f t="shared" si="49"/>
        <v>1.0154050260909632E-2</v>
      </c>
      <c r="AK150" s="48">
        <f t="shared" si="49"/>
        <v>2.7819853681779281E-3</v>
      </c>
      <c r="AL150" s="48">
        <f t="shared" si="49"/>
        <v>6.6692719566614528E-4</v>
      </c>
      <c r="AM150" s="48">
        <f t="shared" si="49"/>
        <v>1.4211813202244064E-4</v>
      </c>
      <c r="AN150" s="48">
        <f t="shared" si="49"/>
        <v>2.7256059166153054E-5</v>
      </c>
      <c r="AO150" s="48">
        <f t="shared" si="35"/>
        <v>0.33777184865890059</v>
      </c>
      <c r="AP150" s="48">
        <f t="shared" si="50"/>
        <v>0.3666123680443914</v>
      </c>
      <c r="AQ150" s="48">
        <f t="shared" si="50"/>
        <v>0.19895771204255244</v>
      </c>
      <c r="AR150" s="48">
        <f t="shared" si="50"/>
        <v>7.1981879921036301E-2</v>
      </c>
      <c r="AS150" s="48">
        <f t="shared" si="50"/>
        <v>1.9532006263188888E-2</v>
      </c>
      <c r="AT150" s="48">
        <f t="shared" si="50"/>
        <v>4.2399478211322368E-3</v>
      </c>
      <c r="AU150" s="48">
        <f t="shared" si="50"/>
        <v>7.6699568918174165E-4</v>
      </c>
      <c r="AV150" s="48">
        <f t="shared" si="50"/>
        <v>1.1892647444345488E-4</v>
      </c>
      <c r="AW150" s="48">
        <f t="shared" si="50"/>
        <v>1.6135120715357138E-5</v>
      </c>
      <c r="AX150" s="48">
        <f t="shared" si="50"/>
        <v>1.9458679768691411E-6</v>
      </c>
      <c r="AY150" s="48">
        <f t="shared" si="50"/>
        <v>2.1120151656633505E-7</v>
      </c>
    </row>
    <row r="151" spans="1:51">
      <c r="A151" s="48">
        <v>150</v>
      </c>
      <c r="B151" s="48">
        <f t="shared" si="44"/>
        <v>160</v>
      </c>
      <c r="C151" s="87">
        <v>43820</v>
      </c>
      <c r="D151" s="48" t="s">
        <v>11</v>
      </c>
      <c r="E151" s="48" t="s">
        <v>19</v>
      </c>
      <c r="F151" s="48">
        <f t="shared" si="39"/>
        <v>1</v>
      </c>
      <c r="G151" s="48">
        <f t="shared" si="38"/>
        <v>1</v>
      </c>
      <c r="H151" s="48">
        <f t="shared" si="40"/>
        <v>1</v>
      </c>
      <c r="I151" s="48">
        <f t="shared" si="41"/>
        <v>1</v>
      </c>
      <c r="J151" s="48">
        <f>COUNTIF('1. Data'!C:C,'sim. matches 2019_2020'!$D151)</f>
        <v>167</v>
      </c>
      <c r="K151" s="48">
        <f>COUNTIF($D$2:D150,$D150)</f>
        <v>9</v>
      </c>
      <c r="L151" s="48">
        <f>SUMIF('1. Data'!C:C,'sim. matches 2019_2020'!D151,'1. Data'!E:E)</f>
        <v>200</v>
      </c>
      <c r="M151" s="48">
        <f>SUMIF($D$2:D150,$D151,$F$2:F150)</f>
        <v>5</v>
      </c>
      <c r="N151" s="48">
        <f t="shared" si="42"/>
        <v>0.72090100305631422</v>
      </c>
      <c r="O151" s="48">
        <f>SUMIF('1. Data'!C:C,'sim. matches 2019_2020'!$D151,'1. Data'!F:F)</f>
        <v>226</v>
      </c>
      <c r="P151" s="48">
        <f>SUMIF($D$2:D150,$D151,$G$2:G150)</f>
        <v>8</v>
      </c>
      <c r="Q151" s="48">
        <f t="shared" si="43"/>
        <v>1.0529878302475557</v>
      </c>
      <c r="R151" s="48">
        <f>COUNTIF('1. Data'!D:D,'sim. matches 2019_2020'!$E151)</f>
        <v>184</v>
      </c>
      <c r="S151" s="48">
        <f>COUNTIF($E$2:E150,$E150)</f>
        <v>9</v>
      </c>
      <c r="T151" s="48">
        <f>SUMIF('1. Data'!D:D,'sim. matches 2019_2020'!E151,'1. Data'!F:F)</f>
        <v>263</v>
      </c>
      <c r="U151" s="48">
        <f>SUMIF($E$2:E150,$E151,$G$2:G150)</f>
        <v>6</v>
      </c>
      <c r="V151" s="48">
        <f t="shared" si="45"/>
        <v>1.3937823834196892</v>
      </c>
      <c r="W151" s="48">
        <f>SUMIF('1. Data'!D:D,'sim. matches 2019_2020'!$E151,'1. Data'!E:E)</f>
        <v>350</v>
      </c>
      <c r="X151" s="48">
        <f>SUMIF($E$2:E150,E151,$F$2:F150)</f>
        <v>12</v>
      </c>
      <c r="Y151" s="48">
        <f t="shared" si="46"/>
        <v>1.16087564025588</v>
      </c>
      <c r="Z151" s="92">
        <f>AVERAGE('1. Data'!E:E,'sim. matches 2019_2020'!$F$2:F150)</f>
        <v>1.6157180005778677</v>
      </c>
      <c r="AA151" s="92">
        <f>AVERAGE('1. Data'!F:F,'sim. matches 2019_2020'!$G$2:G150)</f>
        <v>1.262640855244149</v>
      </c>
      <c r="AB151" s="48">
        <f t="shared" si="47"/>
        <v>1.3521562855253146</v>
      </c>
      <c r="AC151" s="48">
        <f t="shared" si="48"/>
        <v>1.8530970325011777</v>
      </c>
      <c r="AD151" s="48">
        <f t="shared" si="34"/>
        <v>0.25868186686884886</v>
      </c>
      <c r="AE151" s="48">
        <f t="shared" si="49"/>
        <v>0.3497783122381366</v>
      </c>
      <c r="AF151" s="48">
        <f t="shared" si="49"/>
        <v>0.23647747171661629</v>
      </c>
      <c r="AG151" s="48">
        <f t="shared" si="49"/>
        <v>0.10658483325558585</v>
      </c>
      <c r="AH151" s="48">
        <f t="shared" si="49"/>
        <v>3.6029838057052004E-2</v>
      </c>
      <c r="AI151" s="48">
        <f t="shared" si="49"/>
        <v>9.7435943990604162E-3</v>
      </c>
      <c r="AJ151" s="48">
        <f t="shared" si="49"/>
        <v>2.1958104017164625E-3</v>
      </c>
      <c r="AK151" s="48">
        <f t="shared" si="49"/>
        <v>4.2415411950039796E-4</v>
      </c>
      <c r="AL151" s="48">
        <f t="shared" si="49"/>
        <v>7.1690332339239732E-5</v>
      </c>
      <c r="AM151" s="48">
        <f t="shared" si="49"/>
        <v>1.0770725942655739E-5</v>
      </c>
      <c r="AN151" s="48">
        <f t="shared" si="49"/>
        <v>1.4563704783032547E-6</v>
      </c>
      <c r="AO151" s="48">
        <f t="shared" si="35"/>
        <v>0.15675095100010775</v>
      </c>
      <c r="AP151" s="48">
        <f t="shared" si="50"/>
        <v>0.29047472214003717</v>
      </c>
      <c r="AQ151" s="48">
        <f t="shared" si="50"/>
        <v>0.26913892280715357</v>
      </c>
      <c r="AR151" s="48">
        <f t="shared" si="50"/>
        <v>0.16624684639483328</v>
      </c>
      <c r="AS151" s="48">
        <f t="shared" si="50"/>
        <v>7.7017884429236183E-2</v>
      </c>
      <c r="AT151" s="48">
        <f t="shared" si="50"/>
        <v>2.8544322617067217E-2</v>
      </c>
      <c r="AU151" s="48">
        <f t="shared" si="50"/>
        <v>8.815899922740596E-3</v>
      </c>
      <c r="AV151" s="48">
        <f t="shared" si="50"/>
        <v>2.3338168550939915E-3</v>
      </c>
      <c r="AW151" s="48">
        <f t="shared" si="50"/>
        <v>5.4059863607198902E-4</v>
      </c>
      <c r="AX151" s="48">
        <f t="shared" si="50"/>
        <v>1.1130908091990966E-4</v>
      </c>
      <c r="AY151" s="48">
        <f t="shared" si="50"/>
        <v>2.0626652754311722E-5</v>
      </c>
    </row>
    <row r="152" spans="1:51">
      <c r="A152" s="48">
        <v>151</v>
      </c>
      <c r="B152" s="48">
        <f t="shared" si="44"/>
        <v>159</v>
      </c>
      <c r="C152" s="87">
        <v>43820</v>
      </c>
      <c r="D152" s="48" t="s">
        <v>21</v>
      </c>
      <c r="E152" s="48" t="s">
        <v>22</v>
      </c>
      <c r="F152" s="48">
        <f t="shared" si="39"/>
        <v>1</v>
      </c>
      <c r="G152" s="48">
        <f t="shared" si="38"/>
        <v>1</v>
      </c>
      <c r="H152" s="48">
        <f t="shared" si="40"/>
        <v>1</v>
      </c>
      <c r="I152" s="48">
        <f t="shared" si="41"/>
        <v>1</v>
      </c>
      <c r="J152" s="48">
        <f>COUNTIF('1. Data'!C:C,'sim. matches 2019_2020'!$D152)</f>
        <v>150</v>
      </c>
      <c r="K152" s="48">
        <f>COUNTIF($D$2:D151,$D151)</f>
        <v>8</v>
      </c>
      <c r="L152" s="48">
        <f>SUMIF('1. Data'!C:C,'sim. matches 2019_2020'!D152,'1. Data'!E:E)</f>
        <v>192</v>
      </c>
      <c r="M152" s="48">
        <f>SUMIF($D$2:D151,$D152,$F$2:F151)</f>
        <v>6</v>
      </c>
      <c r="N152" s="48">
        <f t="shared" si="42"/>
        <v>0.77569384877570746</v>
      </c>
      <c r="O152" s="48">
        <f>SUMIF('1. Data'!C:C,'sim. matches 2019_2020'!$D152,'1. Data'!F:F)</f>
        <v>200</v>
      </c>
      <c r="P152" s="48">
        <f>SUMIF($D$2:D151,$D152,$G$2:G151)</f>
        <v>8</v>
      </c>
      <c r="Q152" s="48">
        <f t="shared" si="43"/>
        <v>1.0426835095523139</v>
      </c>
      <c r="R152" s="48">
        <f>COUNTIF('1. Data'!D:D,'sim. matches 2019_2020'!$E152)</f>
        <v>186</v>
      </c>
      <c r="S152" s="48">
        <f>COUNTIF($E$2:E151,$E151)</f>
        <v>9</v>
      </c>
      <c r="T152" s="48">
        <f>SUMIF('1. Data'!D:D,'sim. matches 2019_2020'!E152,'1. Data'!F:F)</f>
        <v>222</v>
      </c>
      <c r="U152" s="48">
        <f>SUMIF($E$2:E151,$E152,$G$2:G151)</f>
        <v>6</v>
      </c>
      <c r="V152" s="48">
        <f t="shared" si="45"/>
        <v>1.1692307692307693</v>
      </c>
      <c r="W152" s="48">
        <f>SUMIF('1. Data'!D:D,'sim. matches 2019_2020'!$E152,'1. Data'!E:E)</f>
        <v>299</v>
      </c>
      <c r="X152" s="48">
        <f>SUMIF($E$2:E151,E152,$F$2:F151)</f>
        <v>7</v>
      </c>
      <c r="Y152" s="48">
        <f t="shared" si="46"/>
        <v>0.97133504793079251</v>
      </c>
      <c r="Z152" s="92">
        <f>AVERAGE('1. Data'!E:E,'sim. matches 2019_2020'!$F$2:F151)</f>
        <v>1.6155401502021953</v>
      </c>
      <c r="AA152" s="92">
        <f>AVERAGE('1. Data'!F:F,'sim. matches 2019_2020'!$G$2:G151)</f>
        <v>1.2625649913344887</v>
      </c>
      <c r="AB152" s="48">
        <f t="shared" si="47"/>
        <v>1.2172426550018793</v>
      </c>
      <c r="AC152" s="48">
        <f t="shared" si="48"/>
        <v>1.5392405063291139</v>
      </c>
      <c r="AD152" s="48">
        <f t="shared" si="34"/>
        <v>0.29604534169063135</v>
      </c>
      <c r="AE152" s="48">
        <f t="shared" si="49"/>
        <v>0.36035901772044265</v>
      </c>
      <c r="AF152" s="48">
        <f t="shared" si="49"/>
        <v>0.21932218374195053</v>
      </c>
      <c r="AG152" s="48">
        <f t="shared" si="49"/>
        <v>8.8989439079620619E-2</v>
      </c>
      <c r="AH152" s="48">
        <f t="shared" si="49"/>
        <v>2.708043527310135E-2</v>
      </c>
      <c r="AI152" s="48">
        <f t="shared" si="49"/>
        <v>6.592692186087286E-3</v>
      </c>
      <c r="AJ152" s="48">
        <f t="shared" si="49"/>
        <v>1.3374843567005043E-3</v>
      </c>
      <c r="AK152" s="48">
        <f t="shared" si="49"/>
        <v>2.3257757276765764E-4</v>
      </c>
      <c r="AL152" s="48">
        <f t="shared" si="49"/>
        <v>3.5387917771199579E-5</v>
      </c>
      <c r="AM152" s="48">
        <f t="shared" si="49"/>
        <v>4.7861869980892405E-6</v>
      </c>
      <c r="AN152" s="48">
        <f t="shared" si="49"/>
        <v>5.8259509688895921E-7</v>
      </c>
      <c r="AO152" s="48">
        <f t="shared" si="35"/>
        <v>0.21454398436311922</v>
      </c>
      <c r="AP152" s="48">
        <f t="shared" si="50"/>
        <v>0.33023479112095311</v>
      </c>
      <c r="AQ152" s="48">
        <f t="shared" si="50"/>
        <v>0.25415538354625261</v>
      </c>
      <c r="AR152" s="48">
        <f t="shared" si="50"/>
        <v>0.13040208708533463</v>
      </c>
      <c r="AS152" s="48">
        <f t="shared" si="50"/>
        <v>5.0180043637900906E-2</v>
      </c>
      <c r="AT152" s="48">
        <f t="shared" si="50"/>
        <v>1.5447831155363922E-2</v>
      </c>
      <c r="AU152" s="48">
        <f t="shared" si="50"/>
        <v>3.9629879082115054E-3</v>
      </c>
      <c r="AV152" s="48">
        <f t="shared" si="50"/>
        <v>8.7142735920166193E-4</v>
      </c>
      <c r="AW152" s="48">
        <f t="shared" si="50"/>
        <v>1.6766703620082593E-4</v>
      </c>
      <c r="AX152" s="48">
        <f t="shared" si="50"/>
        <v>2.8675543744051255E-5</v>
      </c>
      <c r="AY152" s="48">
        <f t="shared" si="50"/>
        <v>4.4138558471856195E-6</v>
      </c>
    </row>
    <row r="153" spans="1:51">
      <c r="A153" s="48">
        <v>152</v>
      </c>
      <c r="B153" s="48">
        <f t="shared" si="44"/>
        <v>158</v>
      </c>
      <c r="C153" s="87">
        <v>43821</v>
      </c>
      <c r="D153" s="48" t="s">
        <v>29</v>
      </c>
      <c r="E153" s="48" t="s">
        <v>42</v>
      </c>
      <c r="F153" s="48">
        <f t="shared" si="39"/>
        <v>0</v>
      </c>
      <c r="G153" s="48">
        <f t="shared" si="38"/>
        <v>0</v>
      </c>
      <c r="H153" s="48">
        <f t="shared" si="40"/>
        <v>1</v>
      </c>
      <c r="I153" s="48">
        <f t="shared" si="41"/>
        <v>1</v>
      </c>
      <c r="J153" s="48">
        <f>COUNTIF('1. Data'!C:C,'sim. matches 2019_2020'!$D153)</f>
        <v>34</v>
      </c>
      <c r="K153" s="48">
        <f>COUNTIF($D$2:D152,$D152)</f>
        <v>8</v>
      </c>
      <c r="L153" s="48">
        <f>SUMIF('1. Data'!C:C,'sim. matches 2019_2020'!D153,'1. Data'!E:E)</f>
        <v>51</v>
      </c>
      <c r="M153" s="48">
        <f>SUMIF($D$2:D152,$D153,$F$2:F152)</f>
        <v>6</v>
      </c>
      <c r="N153" s="48">
        <f t="shared" si="42"/>
        <v>0.8401476071300884</v>
      </c>
      <c r="O153" s="48">
        <f>SUMIF('1. Data'!C:C,'sim. matches 2019_2020'!$D153,'1. Data'!F:F)</f>
        <v>56</v>
      </c>
      <c r="P153" s="48">
        <f>SUMIF($D$2:D152,$D153,$G$2:G152)</f>
        <v>12</v>
      </c>
      <c r="Q153" s="48">
        <f t="shared" si="43"/>
        <v>1.2824249553435281</v>
      </c>
      <c r="R153" s="48">
        <f>COUNTIF('1. Data'!D:D,'sim. matches 2019_2020'!$E153)</f>
        <v>0</v>
      </c>
      <c r="S153" s="48">
        <f>COUNTIF($E$2:E152,$E152)</f>
        <v>8</v>
      </c>
      <c r="T153" s="48">
        <f>SUMIF('1. Data'!D:D,'sim. matches 2019_2020'!E153,'1. Data'!F:F)</f>
        <v>0</v>
      </c>
      <c r="U153" s="48">
        <f>SUMIF($E$2:E152,$E153,$G$2:G152)</f>
        <v>0</v>
      </c>
      <c r="V153" s="48">
        <f t="shared" si="45"/>
        <v>0</v>
      </c>
      <c r="W153" s="48">
        <f>SUMIF('1. Data'!D:D,'sim. matches 2019_2020'!$E153,'1. Data'!E:E)</f>
        <v>0</v>
      </c>
      <c r="X153" s="48">
        <f>SUMIF($E$2:E152,E153,$F$2:F152)</f>
        <v>0</v>
      </c>
      <c r="Y153" s="48">
        <f t="shared" si="46"/>
        <v>0</v>
      </c>
      <c r="Z153" s="92">
        <f>AVERAGE('1. Data'!E:E,'sim. matches 2019_2020'!$F$2:F152)</f>
        <v>1.6153624025411493</v>
      </c>
      <c r="AA153" s="92">
        <f>AVERAGE('1. Data'!F:F,'sim. matches 2019_2020'!$G$2:G152)</f>
        <v>1.2624891712388102</v>
      </c>
      <c r="AB153" s="48">
        <f t="shared" si="47"/>
        <v>0</v>
      </c>
      <c r="AC153" s="48">
        <f t="shared" si="48"/>
        <v>0</v>
      </c>
      <c r="AD153" s="48">
        <f t="shared" si="34"/>
        <v>1</v>
      </c>
      <c r="AE153" s="48">
        <f t="shared" si="49"/>
        <v>0</v>
      </c>
      <c r="AF153" s="48">
        <f t="shared" si="49"/>
        <v>0</v>
      </c>
      <c r="AG153" s="48">
        <f t="shared" si="49"/>
        <v>0</v>
      </c>
      <c r="AH153" s="48">
        <f t="shared" si="49"/>
        <v>0</v>
      </c>
      <c r="AI153" s="48">
        <f t="shared" si="49"/>
        <v>0</v>
      </c>
      <c r="AJ153" s="48">
        <f t="shared" si="49"/>
        <v>0</v>
      </c>
      <c r="AK153" s="48">
        <f t="shared" si="49"/>
        <v>0</v>
      </c>
      <c r="AL153" s="48">
        <f t="shared" si="49"/>
        <v>0</v>
      </c>
      <c r="AM153" s="48">
        <f t="shared" si="49"/>
        <v>0</v>
      </c>
      <c r="AN153" s="48">
        <f t="shared" si="49"/>
        <v>0</v>
      </c>
      <c r="AO153" s="48">
        <f t="shared" si="35"/>
        <v>1</v>
      </c>
      <c r="AP153" s="48">
        <f t="shared" si="50"/>
        <v>0</v>
      </c>
      <c r="AQ153" s="48">
        <f t="shared" si="50"/>
        <v>0</v>
      </c>
      <c r="AR153" s="48">
        <f t="shared" si="50"/>
        <v>0</v>
      </c>
      <c r="AS153" s="48">
        <f t="shared" si="50"/>
        <v>0</v>
      </c>
      <c r="AT153" s="48">
        <f t="shared" si="50"/>
        <v>0</v>
      </c>
      <c r="AU153" s="48">
        <f t="shared" si="50"/>
        <v>0</v>
      </c>
      <c r="AV153" s="48">
        <f t="shared" si="50"/>
        <v>0</v>
      </c>
      <c r="AW153" s="48">
        <f t="shared" si="50"/>
        <v>0</v>
      </c>
      <c r="AX153" s="48">
        <f t="shared" si="50"/>
        <v>0</v>
      </c>
      <c r="AY153" s="48">
        <f t="shared" si="50"/>
        <v>0</v>
      </c>
    </row>
    <row r="154" spans="1:51">
      <c r="A154" s="48">
        <v>153</v>
      </c>
      <c r="B154" s="48">
        <f t="shared" si="44"/>
        <v>157</v>
      </c>
      <c r="C154" s="87">
        <v>43821</v>
      </c>
      <c r="D154" s="48" t="s">
        <v>32</v>
      </c>
      <c r="E154" s="48" t="s">
        <v>20</v>
      </c>
      <c r="F154" s="48">
        <f t="shared" si="39"/>
        <v>1</v>
      </c>
      <c r="G154" s="48">
        <f t="shared" si="38"/>
        <v>1</v>
      </c>
      <c r="H154" s="48">
        <f t="shared" si="40"/>
        <v>1</v>
      </c>
      <c r="I154" s="48">
        <f t="shared" si="41"/>
        <v>1</v>
      </c>
      <c r="J154" s="48">
        <f>COUNTIF('1. Data'!C:C,'sim. matches 2019_2020'!$D154)</f>
        <v>16</v>
      </c>
      <c r="K154" s="48">
        <f>COUNTIF($D$2:D153,$D153)</f>
        <v>8</v>
      </c>
      <c r="L154" s="48">
        <f>SUMIF('1. Data'!C:C,'sim. matches 2019_2020'!D154,'1. Data'!E:E)</f>
        <v>21</v>
      </c>
      <c r="M154" s="48">
        <f>SUMIF($D$2:D153,$D154,$F$2:F153)</f>
        <v>5</v>
      </c>
      <c r="N154" s="48">
        <f t="shared" si="42"/>
        <v>0.67083780240734114</v>
      </c>
      <c r="O154" s="48">
        <f>SUMIF('1. Data'!C:C,'sim. matches 2019_2020'!$D154,'1. Data'!F:F)</f>
        <v>28</v>
      </c>
      <c r="P154" s="48">
        <f>SUMIF($D$2:D153,$D154,$G$2:G153)</f>
        <v>11</v>
      </c>
      <c r="Q154" s="48">
        <f t="shared" si="43"/>
        <v>1.2875114364135407</v>
      </c>
      <c r="R154" s="48">
        <f>COUNTIF('1. Data'!D:D,'sim. matches 2019_2020'!$E154)</f>
        <v>166</v>
      </c>
      <c r="S154" s="48">
        <f>COUNTIF($E$2:E153,$E153)</f>
        <v>8</v>
      </c>
      <c r="T154" s="48">
        <f>SUMIF('1. Data'!D:D,'sim. matches 2019_2020'!E154,'1. Data'!F:F)</f>
        <v>175</v>
      </c>
      <c r="U154" s="48">
        <f>SUMIF($E$2:E153,$E154,$G$2:G153)</f>
        <v>6</v>
      </c>
      <c r="V154" s="48">
        <f t="shared" si="45"/>
        <v>1.0402298850574712</v>
      </c>
      <c r="W154" s="48">
        <f>SUMIF('1. Data'!D:D,'sim. matches 2019_2020'!$E154,'1. Data'!E:E)</f>
        <v>274</v>
      </c>
      <c r="X154" s="48">
        <f>SUMIF($E$2:E153,E154,$F$2:F153)</f>
        <v>6</v>
      </c>
      <c r="Y154" s="48">
        <f t="shared" si="46"/>
        <v>0.99646994522045385</v>
      </c>
      <c r="Z154" s="92">
        <f>AVERAGE('1. Data'!E:E,'sim. matches 2019_2020'!$F$2:F153)</f>
        <v>1.6148960739030023</v>
      </c>
      <c r="AA154" s="92">
        <f>AVERAGE('1. Data'!F:F,'sim. matches 2019_2020'!$G$2:G153)</f>
        <v>1.2621247113163971</v>
      </c>
      <c r="AB154" s="48">
        <f t="shared" si="47"/>
        <v>1.0795091073221581</v>
      </c>
      <c r="AC154" s="48">
        <f t="shared" si="48"/>
        <v>1.6903735632183905</v>
      </c>
      <c r="AD154" s="48">
        <f t="shared" si="34"/>
        <v>0.33976227152572364</v>
      </c>
      <c r="AE154" s="48">
        <f t="shared" si="49"/>
        <v>0.3667764664364826</v>
      </c>
      <c r="AF154" s="48">
        <f t="shared" si="49"/>
        <v>0.19796926793481137</v>
      </c>
      <c r="AG154" s="48">
        <f t="shared" si="49"/>
        <v>7.1236542568509795E-2</v>
      </c>
      <c r="AH154" s="48">
        <f t="shared" si="49"/>
        <v>1.922512411921223E-2</v>
      </c>
      <c r="AI154" s="48">
        <f t="shared" si="49"/>
        <v>4.1507393152176988E-3</v>
      </c>
      <c r="AJ154" s="48">
        <f t="shared" si="49"/>
        <v>7.4679348214960696E-4</v>
      </c>
      <c r="AK154" s="48">
        <f t="shared" si="49"/>
        <v>1.1516719503847564E-4</v>
      </c>
      <c r="AL154" s="48">
        <f t="shared" si="49"/>
        <v>1.5540504488597656E-5</v>
      </c>
      <c r="AM154" s="48">
        <f t="shared" si="49"/>
        <v>1.8640129030913406E-6</v>
      </c>
      <c r="AN154" s="48">
        <f t="shared" si="49"/>
        <v>2.0122189050531153E-7</v>
      </c>
      <c r="AO154" s="48">
        <f t="shared" si="35"/>
        <v>0.18445060715894918</v>
      </c>
      <c r="AP154" s="48">
        <f t="shared" si="50"/>
        <v>0.31179043006106844</v>
      </c>
      <c r="AQ154" s="48">
        <f t="shared" si="50"/>
        <v>0.26352115011986138</v>
      </c>
      <c r="AR154" s="48">
        <f t="shared" si="50"/>
        <v>0.14848306183717286</v>
      </c>
      <c r="AS154" s="48">
        <f t="shared" si="50"/>
        <v>6.2747960578819637E-2</v>
      </c>
      <c r="AT154" s="48">
        <f t="shared" si="50"/>
        <v>2.1213498741661275E-2</v>
      </c>
      <c r="AU154" s="48">
        <f t="shared" si="50"/>
        <v>5.9764562427118018E-3</v>
      </c>
      <c r="AV154" s="48">
        <f t="shared" si="50"/>
        <v>1.4432062334873612E-3</v>
      </c>
      <c r="AW154" s="48">
        <f t="shared" si="50"/>
        <v>3.0494470791987834E-4</v>
      </c>
      <c r="AX154" s="48">
        <f t="shared" si="50"/>
        <v>5.7274496945679567E-5</v>
      </c>
      <c r="AY154" s="48">
        <f t="shared" si="50"/>
        <v>9.6815295483609085E-6</v>
      </c>
    </row>
    <row r="155" spans="1:51">
      <c r="A155" s="48">
        <v>154</v>
      </c>
      <c r="B155" s="48">
        <f t="shared" si="44"/>
        <v>156</v>
      </c>
      <c r="C155" s="87">
        <v>43847</v>
      </c>
      <c r="D155" s="48" t="s">
        <v>8</v>
      </c>
      <c r="E155" s="48" t="s">
        <v>22</v>
      </c>
      <c r="F155" s="48">
        <f t="shared" si="39"/>
        <v>1</v>
      </c>
      <c r="G155" s="48">
        <f t="shared" si="38"/>
        <v>1</v>
      </c>
      <c r="H155" s="48">
        <f t="shared" si="40"/>
        <v>1</v>
      </c>
      <c r="I155" s="48">
        <f t="shared" si="41"/>
        <v>1</v>
      </c>
      <c r="J155" s="48">
        <f>COUNTIF('1. Data'!C:C,'sim. matches 2019_2020'!$D155)</f>
        <v>187</v>
      </c>
      <c r="K155" s="48">
        <f>COUNTIF($D$2:D154,$D154)</f>
        <v>9</v>
      </c>
      <c r="L155" s="48">
        <f>SUMIF('1. Data'!C:C,'sim. matches 2019_2020'!D155,'1. Data'!E:E)</f>
        <v>324</v>
      </c>
      <c r="M155" s="48">
        <f>SUMIF($D$2:D154,$D155,$F$2:F154)</f>
        <v>7</v>
      </c>
      <c r="N155" s="48">
        <f t="shared" si="42"/>
        <v>1.0458636537725008</v>
      </c>
      <c r="O155" s="48">
        <f>SUMIF('1. Data'!C:C,'sim. matches 2019_2020'!$D155,'1. Data'!F:F)</f>
        <v>196</v>
      </c>
      <c r="P155" s="48">
        <f>SUMIF($D$2:D154,$D155,$G$2:G154)</f>
        <v>9</v>
      </c>
      <c r="Q155" s="48">
        <f t="shared" si="43"/>
        <v>0.82874620234556207</v>
      </c>
      <c r="R155" s="48">
        <f>COUNTIF('1. Data'!D:D,'sim. matches 2019_2020'!$E155)</f>
        <v>186</v>
      </c>
      <c r="S155" s="48">
        <f>COUNTIF($E$2:E154,$E154)</f>
        <v>8</v>
      </c>
      <c r="T155" s="48">
        <f>SUMIF('1. Data'!D:D,'sim. matches 2019_2020'!E155,'1. Data'!F:F)</f>
        <v>222</v>
      </c>
      <c r="U155" s="48">
        <f>SUMIF($E$2:E154,$E155,$G$2:G154)</f>
        <v>7</v>
      </c>
      <c r="V155" s="48">
        <f t="shared" si="45"/>
        <v>1.1804123711340206</v>
      </c>
      <c r="W155" s="48">
        <f>SUMIF('1. Data'!D:D,'sim. matches 2019_2020'!$E155,'1. Data'!E:E)</f>
        <v>299</v>
      </c>
      <c r="X155" s="48">
        <f>SUMIF($E$2:E154,E155,$F$2:F154)</f>
        <v>8</v>
      </c>
      <c r="Y155" s="48">
        <f t="shared" si="46"/>
        <v>0.98003095547386743</v>
      </c>
      <c r="Z155" s="92">
        <f>AVERAGE('1. Data'!E:E,'sim. matches 2019_2020'!$F$2:F154)</f>
        <v>1.6147186147186148</v>
      </c>
      <c r="AA155" s="92">
        <f>AVERAGE('1. Data'!F:F,'sim. matches 2019_2020'!$G$2:G154)</f>
        <v>1.2620490620490621</v>
      </c>
      <c r="AB155" s="48">
        <f t="shared" si="47"/>
        <v>1.655052276846174</v>
      </c>
      <c r="AC155" s="48">
        <f t="shared" si="48"/>
        <v>1.2346149800126236</v>
      </c>
      <c r="AD155" s="48">
        <f t="shared" si="34"/>
        <v>0.19108206627657365</v>
      </c>
      <c r="AE155" s="48">
        <f t="shared" si="49"/>
        <v>0.31625080885551471</v>
      </c>
      <c r="AF155" s="48">
        <f t="shared" si="49"/>
        <v>0.26170581062538195</v>
      </c>
      <c r="AG155" s="48">
        <f t="shared" si="49"/>
        <v>0.14437893257980397</v>
      </c>
      <c r="AH155" s="48">
        <f t="shared" si="49"/>
        <v>5.9738670273706204E-2</v>
      </c>
      <c r="AI155" s="48">
        <f t="shared" si="49"/>
        <v>1.9774124450452062E-2</v>
      </c>
      <c r="AJ155" s="48">
        <f t="shared" si="49"/>
        <v>5.4545349490600454E-3</v>
      </c>
      <c r="AK155" s="48">
        <f t="shared" si="49"/>
        <v>1.2896486409398381E-3</v>
      </c>
      <c r="AL155" s="48">
        <f t="shared" si="49"/>
        <v>2.6680448993988119E-4</v>
      </c>
      <c r="AM155" s="48">
        <f t="shared" si="49"/>
        <v>4.9063930949753648E-5</v>
      </c>
      <c r="AN155" s="48">
        <f t="shared" si="49"/>
        <v>8.1203370629413314E-6</v>
      </c>
      <c r="AO155" s="48">
        <f t="shared" si="35"/>
        <v>0.29094676112388335</v>
      </c>
      <c r="AP155" s="48">
        <f t="shared" si="50"/>
        <v>0.35920722966970081</v>
      </c>
      <c r="AQ155" s="48">
        <f t="shared" si="50"/>
        <v>0.22174131333952382</v>
      </c>
      <c r="AR155" s="48">
        <f t="shared" si="50"/>
        <v>9.1255049045549694E-2</v>
      </c>
      <c r="AS155" s="48">
        <f t="shared" si="50"/>
        <v>2.816621263835559E-2</v>
      </c>
      <c r="AT155" s="48">
        <f t="shared" si="50"/>
        <v>6.9548856107069304E-3</v>
      </c>
      <c r="AU155" s="48">
        <f t="shared" si="50"/>
        <v>1.431100993208839E-3</v>
      </c>
      <c r="AV155" s="48">
        <f t="shared" si="50"/>
        <v>2.5240838916093896E-4</v>
      </c>
      <c r="AW155" s="48">
        <f t="shared" si="50"/>
        <v>3.8953397292368916E-5</v>
      </c>
      <c r="AX155" s="48">
        <f t="shared" si="50"/>
        <v>5.3436053132824288E-6</v>
      </c>
      <c r="AY155" s="48">
        <f t="shared" si="50"/>
        <v>6.5972951670535296E-7</v>
      </c>
    </row>
    <row r="156" spans="1:51">
      <c r="A156" s="48">
        <v>155</v>
      </c>
      <c r="B156" s="48">
        <f t="shared" si="44"/>
        <v>155</v>
      </c>
      <c r="C156" s="87">
        <v>43848</v>
      </c>
      <c r="D156" s="48" t="s">
        <v>17</v>
      </c>
      <c r="E156" s="48" t="s">
        <v>20</v>
      </c>
      <c r="F156" s="48">
        <f t="shared" si="39"/>
        <v>1</v>
      </c>
      <c r="G156" s="48">
        <f t="shared" si="38"/>
        <v>1</v>
      </c>
      <c r="H156" s="48">
        <f t="shared" si="40"/>
        <v>1</v>
      </c>
      <c r="I156" s="48">
        <f t="shared" si="41"/>
        <v>1</v>
      </c>
      <c r="J156" s="48">
        <f>COUNTIF('1. Data'!C:C,'sim. matches 2019_2020'!$D156)</f>
        <v>186</v>
      </c>
      <c r="K156" s="48">
        <f>COUNTIF($D$2:D155,$D155)</f>
        <v>10</v>
      </c>
      <c r="L156" s="48">
        <f>SUMIF('1. Data'!C:C,'sim. matches 2019_2020'!D156,'1. Data'!E:E)</f>
        <v>321</v>
      </c>
      <c r="M156" s="48">
        <f>SUMIF($D$2:D155,$D156,$F$2:F155)</f>
        <v>9</v>
      </c>
      <c r="N156" s="48">
        <f t="shared" si="42"/>
        <v>1.0428184855071405</v>
      </c>
      <c r="O156" s="48">
        <f>SUMIF('1. Data'!C:C,'sim. matches 2019_2020'!$D156,'1. Data'!F:F)</f>
        <v>236</v>
      </c>
      <c r="P156" s="48">
        <f>SUMIF($D$2:D155,$D156,$G$2:G155)</f>
        <v>9</v>
      </c>
      <c r="Q156" s="48">
        <f t="shared" si="43"/>
        <v>0.99051211705532693</v>
      </c>
      <c r="R156" s="48">
        <f>COUNTIF('1. Data'!D:D,'sim. matches 2019_2020'!$E156)</f>
        <v>166</v>
      </c>
      <c r="S156" s="48">
        <f>COUNTIF($E$2:E155,$E155)</f>
        <v>9</v>
      </c>
      <c r="T156" s="48">
        <f>SUMIF('1. Data'!D:D,'sim. matches 2019_2020'!E156,'1. Data'!F:F)</f>
        <v>175</v>
      </c>
      <c r="U156" s="48">
        <f>SUMIF($E$2:E155,$E156,$G$2:G155)</f>
        <v>7</v>
      </c>
      <c r="V156" s="48">
        <f t="shared" si="45"/>
        <v>1.04</v>
      </c>
      <c r="W156" s="48">
        <f>SUMIF('1. Data'!D:D,'sim. matches 2019_2020'!$E156,'1. Data'!E:E)</f>
        <v>274</v>
      </c>
      <c r="X156" s="48">
        <f>SUMIF($E$2:E155,E156,$F$2:F155)</f>
        <v>7</v>
      </c>
      <c r="Y156" s="48">
        <f t="shared" si="46"/>
        <v>0.99453282957214328</v>
      </c>
      <c r="Z156" s="92">
        <f>AVERAGE('1. Data'!E:E,'sim. matches 2019_2020'!$F$2:F155)</f>
        <v>1.6145412579342182</v>
      </c>
      <c r="AA156" s="92">
        <f>AVERAGE('1. Data'!F:F,'sim. matches 2019_2020'!$G$2:G155)</f>
        <v>1.2619734564339296</v>
      </c>
      <c r="AB156" s="48">
        <f t="shared" si="47"/>
        <v>1.6744685395857515</v>
      </c>
      <c r="AC156" s="48">
        <f t="shared" si="48"/>
        <v>1.3</v>
      </c>
      <c r="AD156" s="48">
        <f t="shared" si="34"/>
        <v>0.18740775282191718</v>
      </c>
      <c r="AE156" s="48">
        <f t="shared" si="49"/>
        <v>0.31380838617476314</v>
      </c>
      <c r="AF156" s="48">
        <f t="shared" si="49"/>
        <v>0.2627311350539086</v>
      </c>
      <c r="AG156" s="48">
        <f t="shared" si="49"/>
        <v>0.14664500667247507</v>
      </c>
      <c r="AH156" s="48">
        <f t="shared" si="49"/>
        <v>6.1388112540100563E-2</v>
      </c>
      <c r="AI156" s="48">
        <f t="shared" si="49"/>
        <v>2.0558492630589564E-2</v>
      </c>
      <c r="AJ156" s="48">
        <f t="shared" si="49"/>
        <v>5.7374248552046229E-3</v>
      </c>
      <c r="AK156" s="48">
        <f t="shared" si="49"/>
        <v>1.372448202611071E-3</v>
      </c>
      <c r="AL156" s="48">
        <f t="shared" si="49"/>
        <v>2.8726516718540602E-4</v>
      </c>
      <c r="AM156" s="48">
        <f t="shared" si="49"/>
        <v>5.3446276107867069E-5</v>
      </c>
      <c r="AN156" s="48">
        <f t="shared" si="49"/>
        <v>8.9494107900637068E-6</v>
      </c>
      <c r="AO156" s="48">
        <f t="shared" si="35"/>
        <v>0.27253179303401259</v>
      </c>
      <c r="AP156" s="48">
        <f t="shared" si="50"/>
        <v>0.35429133094421639</v>
      </c>
      <c r="AQ156" s="48">
        <f t="shared" si="50"/>
        <v>0.23028936511374073</v>
      </c>
      <c r="AR156" s="48">
        <f t="shared" si="50"/>
        <v>9.9792058215954355E-2</v>
      </c>
      <c r="AS156" s="48">
        <f t="shared" si="50"/>
        <v>3.2432418920185162E-2</v>
      </c>
      <c r="AT156" s="48">
        <f t="shared" si="50"/>
        <v>8.4324289192481416E-3</v>
      </c>
      <c r="AU156" s="48">
        <f t="shared" si="50"/>
        <v>1.8270262658370974E-3</v>
      </c>
      <c r="AV156" s="48">
        <f t="shared" si="50"/>
        <v>3.3930487794117534E-4</v>
      </c>
      <c r="AW156" s="48">
        <f t="shared" si="50"/>
        <v>5.5137042665441056E-5</v>
      </c>
      <c r="AX156" s="48">
        <f t="shared" si="50"/>
        <v>7.9642394961192394E-6</v>
      </c>
      <c r="AY156" s="48">
        <f t="shared" si="50"/>
        <v>1.0353511344955033E-6</v>
      </c>
    </row>
    <row r="157" spans="1:51">
      <c r="A157" s="48">
        <v>156</v>
      </c>
      <c r="B157" s="48">
        <f t="shared" si="44"/>
        <v>154</v>
      </c>
      <c r="C157" s="87">
        <v>43848</v>
      </c>
      <c r="D157" s="48" t="s">
        <v>29</v>
      </c>
      <c r="E157" s="48" t="s">
        <v>19</v>
      </c>
      <c r="F157" s="48">
        <f t="shared" si="39"/>
        <v>1</v>
      </c>
      <c r="G157" s="48">
        <f t="shared" si="38"/>
        <v>2</v>
      </c>
      <c r="H157" s="48">
        <f t="shared" si="40"/>
        <v>0</v>
      </c>
      <c r="I157" s="48">
        <f t="shared" si="41"/>
        <v>3</v>
      </c>
      <c r="J157" s="48">
        <f>COUNTIF('1. Data'!C:C,'sim. matches 2019_2020'!$D157)</f>
        <v>34</v>
      </c>
      <c r="K157" s="48">
        <f>COUNTIF($D$2:D156,$D156)</f>
        <v>10</v>
      </c>
      <c r="L157" s="48">
        <f>SUMIF('1. Data'!C:C,'sim. matches 2019_2020'!D157,'1. Data'!E:E)</f>
        <v>51</v>
      </c>
      <c r="M157" s="48">
        <f>SUMIF($D$2:D156,$D157,$F$2:F156)</f>
        <v>6</v>
      </c>
      <c r="N157" s="48">
        <f t="shared" si="42"/>
        <v>0.8024550489710397</v>
      </c>
      <c r="O157" s="48">
        <f>SUMIF('1. Data'!C:C,'sim. matches 2019_2020'!$D157,'1. Data'!F:F)</f>
        <v>56</v>
      </c>
      <c r="P157" s="48">
        <f>SUMIF($D$2:D156,$D157,$G$2:G156)</f>
        <v>12</v>
      </c>
      <c r="Q157" s="48">
        <f t="shared" si="43"/>
        <v>1.2247064935064935</v>
      </c>
      <c r="R157" s="48">
        <f>COUNTIF('1. Data'!D:D,'sim. matches 2019_2020'!$E157)</f>
        <v>184</v>
      </c>
      <c r="S157" s="48">
        <f>COUNTIF($E$2:E156,$E156)</f>
        <v>9</v>
      </c>
      <c r="T157" s="48">
        <f>SUMIF('1. Data'!D:D,'sim. matches 2019_2020'!E157,'1. Data'!F:F)</f>
        <v>263</v>
      </c>
      <c r="U157" s="48">
        <f>SUMIF($E$2:E156,$E157,$G$2:G156)</f>
        <v>7</v>
      </c>
      <c r="V157" s="48">
        <f t="shared" si="45"/>
        <v>1.3989637305699483</v>
      </c>
      <c r="W157" s="48">
        <f>SUMIF('1. Data'!D:D,'sim. matches 2019_2020'!$E157,'1. Data'!E:E)</f>
        <v>350</v>
      </c>
      <c r="X157" s="48">
        <f>SUMIF($E$2:E156,E157,$F$2:F156)</f>
        <v>13</v>
      </c>
      <c r="Y157" s="48">
        <f t="shared" si="46"/>
        <v>1.1650588166680707</v>
      </c>
      <c r="Z157" s="92">
        <f>AVERAGE('1. Data'!E:E,'sim. matches 2019_2020'!$F$2:F156)</f>
        <v>1.6143640034612057</v>
      </c>
      <c r="AA157" s="92">
        <f>AVERAGE('1. Data'!F:F,'sim. matches 2019_2020'!$G$2:G156)</f>
        <v>1.2618978944332275</v>
      </c>
      <c r="AB157" s="48">
        <f t="shared" si="47"/>
        <v>1.5092807397745462</v>
      </c>
      <c r="AC157" s="48">
        <f t="shared" si="48"/>
        <v>2.1620348563353744</v>
      </c>
      <c r="AD157" s="48">
        <f t="shared" si="34"/>
        <v>0.22106892687589452</v>
      </c>
      <c r="AE157" s="48">
        <f t="shared" si="49"/>
        <v>0.33365507349641516</v>
      </c>
      <c r="AF157" s="48">
        <f t="shared" si="49"/>
        <v>0.25178958807810009</v>
      </c>
      <c r="AG157" s="48">
        <f t="shared" si="49"/>
        <v>0.12667372525401438</v>
      </c>
      <c r="AH157" s="48">
        <f t="shared" si="49"/>
        <v>4.7796553440344114E-2</v>
      </c>
      <c r="AI157" s="48">
        <f t="shared" si="49"/>
        <v>1.4427683507023248E-2</v>
      </c>
      <c r="AJ157" s="48">
        <f t="shared" si="49"/>
        <v>3.6292374727855108E-3</v>
      </c>
      <c r="AK157" s="48">
        <f t="shared" si="49"/>
        <v>7.8250545967760313E-4</v>
      </c>
      <c r="AL157" s="48">
        <f t="shared" si="49"/>
        <v>1.476275523824792E-4</v>
      </c>
      <c r="AM157" s="48">
        <f t="shared" si="49"/>
        <v>2.4756824607881528E-5</v>
      </c>
      <c r="AN157" s="48">
        <f t="shared" si="49"/>
        <v>3.7364998558652138E-6</v>
      </c>
      <c r="AO157" s="48">
        <f t="shared" si="35"/>
        <v>0.11509068958294759</v>
      </c>
      <c r="AP157" s="48">
        <f t="shared" si="50"/>
        <v>0.24883008251800726</v>
      </c>
      <c r="AQ157" s="48">
        <f t="shared" si="50"/>
        <v>0.26898965585436962</v>
      </c>
      <c r="AR157" s="48">
        <f t="shared" si="50"/>
        <v>0.19385500398360128</v>
      </c>
      <c r="AS157" s="48">
        <f t="shared" si="50"/>
        <v>0.10478031892189468</v>
      </c>
      <c r="AT157" s="48">
        <f t="shared" si="50"/>
        <v>4.5307740353414686E-2</v>
      </c>
      <c r="AU157" s="48">
        <f t="shared" si="50"/>
        <v>1.6326152317645896E-2</v>
      </c>
      <c r="AV157" s="48">
        <f t="shared" si="50"/>
        <v>5.0425300543701403E-3</v>
      </c>
      <c r="AW157" s="48">
        <f t="shared" si="50"/>
        <v>1.3627657177083682E-3</v>
      </c>
      <c r="AX157" s="48">
        <f t="shared" si="50"/>
        <v>3.2737188696715382E-4</v>
      </c>
      <c r="AY157" s="48">
        <f t="shared" si="50"/>
        <v>7.0778943060727091E-5</v>
      </c>
    </row>
    <row r="158" spans="1:51">
      <c r="A158" s="48">
        <v>157</v>
      </c>
      <c r="B158" s="48">
        <f t="shared" si="44"/>
        <v>153</v>
      </c>
      <c r="C158" s="87">
        <v>43848</v>
      </c>
      <c r="D158" s="48" t="s">
        <v>25</v>
      </c>
      <c r="E158" s="48" t="s">
        <v>26</v>
      </c>
      <c r="F158" s="48">
        <f t="shared" si="39"/>
        <v>1</v>
      </c>
      <c r="G158" s="48">
        <f t="shared" si="38"/>
        <v>1</v>
      </c>
      <c r="H158" s="48">
        <f t="shared" si="40"/>
        <v>1</v>
      </c>
      <c r="I158" s="48">
        <f t="shared" si="41"/>
        <v>1</v>
      </c>
      <c r="J158" s="48">
        <f>COUNTIF('1. Data'!C:C,'sim. matches 2019_2020'!$D158)</f>
        <v>170</v>
      </c>
      <c r="K158" s="48">
        <f>COUNTIF($D$2:D157,$D157)</f>
        <v>9</v>
      </c>
      <c r="L158" s="48">
        <f>SUMIF('1. Data'!C:C,'sim. matches 2019_2020'!D158,'1. Data'!E:E)</f>
        <v>254</v>
      </c>
      <c r="M158" s="48">
        <f>SUMIF($D$2:D157,$D158,$F$2:F157)</f>
        <v>7</v>
      </c>
      <c r="N158" s="48">
        <f t="shared" si="42"/>
        <v>0.90330345434622505</v>
      </c>
      <c r="O158" s="48">
        <f>SUMIF('1. Data'!C:C,'sim. matches 2019_2020'!$D158,'1. Data'!F:F)</f>
        <v>198</v>
      </c>
      <c r="P158" s="48">
        <f>SUMIF($D$2:D157,$D158,$G$2:G157)</f>
        <v>8</v>
      </c>
      <c r="Q158" s="48">
        <f t="shared" si="43"/>
        <v>0.91183599388882719</v>
      </c>
      <c r="R158" s="48">
        <f>COUNTIF('1. Data'!D:D,'sim. matches 2019_2020'!$E158)</f>
        <v>152</v>
      </c>
      <c r="S158" s="48">
        <f>COUNTIF($E$2:E157,$E157)</f>
        <v>10</v>
      </c>
      <c r="T158" s="48">
        <f>SUMIF('1. Data'!D:D,'sim. matches 2019_2020'!E158,'1. Data'!F:F)</f>
        <v>159</v>
      </c>
      <c r="U158" s="48">
        <f>SUMIF($E$2:E157,$E158,$G$2:G157)</f>
        <v>8</v>
      </c>
      <c r="V158" s="48">
        <f t="shared" si="45"/>
        <v>1.0308641975308641</v>
      </c>
      <c r="W158" s="48">
        <f>SUMIF('1. Data'!D:D,'sim. matches 2019_2020'!$E158,'1. Data'!E:E)</f>
        <v>285</v>
      </c>
      <c r="X158" s="48">
        <f>SUMIF($E$2:E157,E158,$F$2:F157)</f>
        <v>9</v>
      </c>
      <c r="Y158" s="48">
        <f t="shared" si="46"/>
        <v>1.1242904211821683</v>
      </c>
      <c r="Z158" s="92">
        <f>AVERAGE('1. Data'!E:E,'sim. matches 2019_2020'!$F$2:F157)</f>
        <v>1.6141868512110726</v>
      </c>
      <c r="AA158" s="92">
        <f>AVERAGE('1. Data'!F:F,'sim. matches 2019_2020'!$G$2:G157)</f>
        <v>1.2621107266435987</v>
      </c>
      <c r="AB158" s="48">
        <f t="shared" si="47"/>
        <v>1.6393284912209267</v>
      </c>
      <c r="AC158" s="48">
        <f t="shared" si="48"/>
        <v>1.1863576798399889</v>
      </c>
      <c r="AD158" s="48">
        <f t="shared" si="34"/>
        <v>0.19411034533717861</v>
      </c>
      <c r="AE158" s="48">
        <f t="shared" si="49"/>
        <v>0.31821061955197005</v>
      </c>
      <c r="AF158" s="48">
        <f t="shared" si="49"/>
        <v>0.26082586742030373</v>
      </c>
      <c r="AG158" s="48">
        <f t="shared" si="49"/>
        <v>0.1425264252365053</v>
      </c>
      <c r="AH158" s="48">
        <f t="shared" si="49"/>
        <v>5.8411907410518112E-2</v>
      </c>
      <c r="AI158" s="48">
        <f t="shared" si="49"/>
        <v>1.9151260808924223E-2</v>
      </c>
      <c r="AJ158" s="48">
        <f t="shared" si="49"/>
        <v>5.2325345811453693E-3</v>
      </c>
      <c r="AK158" s="48">
        <f t="shared" si="49"/>
        <v>1.2254061457386239E-3</v>
      </c>
      <c r="AL158" s="48">
        <f t="shared" si="49"/>
        <v>2.5110540100331839E-4</v>
      </c>
      <c r="AM158" s="48">
        <f t="shared" si="49"/>
        <v>4.5738248684910611E-5</v>
      </c>
      <c r="AN158" s="48">
        <f t="shared" si="49"/>
        <v>7.4980014207722108E-6</v>
      </c>
      <c r="AO158" s="48">
        <f t="shared" si="35"/>
        <v>0.30533135573730197</v>
      </c>
      <c r="AP158" s="48">
        <f t="shared" si="50"/>
        <v>0.36223219877490381</v>
      </c>
      <c r="AQ158" s="48">
        <f t="shared" si="50"/>
        <v>0.21486847545096632</v>
      </c>
      <c r="AR158" s="48">
        <f t="shared" si="50"/>
        <v>8.4970288668921354E-2</v>
      </c>
      <c r="AS158" s="48">
        <f t="shared" si="50"/>
        <v>2.5201288630148908E-2</v>
      </c>
      <c r="AT158" s="48">
        <f t="shared" si="50"/>
        <v>5.9795484616482694E-3</v>
      </c>
      <c r="AU158" s="48">
        <f t="shared" si="50"/>
        <v>1.1823138732419693E-3</v>
      </c>
      <c r="AV158" s="48">
        <f t="shared" si="50"/>
        <v>2.0037816335742486E-4</v>
      </c>
      <c r="AW158" s="48">
        <f t="shared" si="50"/>
        <v>2.971502162141405E-5</v>
      </c>
      <c r="AX158" s="48">
        <f t="shared" si="50"/>
        <v>3.9169604563528812E-6</v>
      </c>
      <c r="AY158" s="48">
        <f t="shared" si="50"/>
        <v>4.6469161190237727E-7</v>
      </c>
    </row>
    <row r="159" spans="1:51">
      <c r="A159" s="48">
        <v>158</v>
      </c>
      <c r="B159" s="48">
        <f t="shared" si="44"/>
        <v>152</v>
      </c>
      <c r="C159" s="87">
        <v>43848</v>
      </c>
      <c r="D159" s="48" t="s">
        <v>28</v>
      </c>
      <c r="E159" s="48" t="s">
        <v>13</v>
      </c>
      <c r="F159" s="48">
        <f t="shared" si="39"/>
        <v>1</v>
      </c>
      <c r="G159" s="48">
        <f t="shared" si="38"/>
        <v>2</v>
      </c>
      <c r="H159" s="48">
        <f t="shared" si="40"/>
        <v>0</v>
      </c>
      <c r="I159" s="48">
        <f t="shared" si="41"/>
        <v>3</v>
      </c>
      <c r="J159" s="48">
        <f>COUNTIF('1. Data'!C:C,'sim. matches 2019_2020'!$D159)</f>
        <v>136</v>
      </c>
      <c r="K159" s="48">
        <f>COUNTIF($D$2:D158,$D158)</f>
        <v>9</v>
      </c>
      <c r="L159" s="48">
        <f>SUMIF('1. Data'!C:C,'sim. matches 2019_2020'!D159,'1. Data'!E:E)</f>
        <v>192</v>
      </c>
      <c r="M159" s="48">
        <f>SUMIF($D$2:D158,$D159,$F$2:F158)</f>
        <v>6</v>
      </c>
      <c r="N159" s="48">
        <f t="shared" si="42"/>
        <v>0.84604024117607213</v>
      </c>
      <c r="O159" s="48">
        <f>SUMIF('1. Data'!C:C,'sim. matches 2019_2020'!$D159,'1. Data'!F:F)</f>
        <v>193</v>
      </c>
      <c r="P159" s="48">
        <f>SUMIF($D$2:D158,$D159,$G$2:G158)</f>
        <v>9</v>
      </c>
      <c r="Q159" s="48">
        <f t="shared" si="43"/>
        <v>1.1038546966808966</v>
      </c>
      <c r="R159" s="48">
        <f>COUNTIF('1. Data'!D:D,'sim. matches 2019_2020'!$E159)</f>
        <v>178</v>
      </c>
      <c r="S159" s="48">
        <f>COUNTIF($E$2:E158,$E158)</f>
        <v>10</v>
      </c>
      <c r="T159" s="48">
        <f>SUMIF('1. Data'!D:D,'sim. matches 2019_2020'!E159,'1. Data'!F:F)</f>
        <v>322</v>
      </c>
      <c r="U159" s="48">
        <f>SUMIF($E$2:E158,$E159,$G$2:G158)</f>
        <v>14</v>
      </c>
      <c r="V159" s="48">
        <f t="shared" si="45"/>
        <v>1.7872340425531914</v>
      </c>
      <c r="W159" s="48">
        <f>SUMIF('1. Data'!D:D,'sim. matches 2019_2020'!$E159,'1. Data'!E:E)</f>
        <v>232</v>
      </c>
      <c r="X159" s="48">
        <f>SUMIF($E$2:E158,E159,$F$2:F158)</f>
        <v>7</v>
      </c>
      <c r="Y159" s="48">
        <f t="shared" si="46"/>
        <v>0.78765110031046581</v>
      </c>
      <c r="Z159" s="92">
        <f>AVERAGE('1. Data'!E:E,'sim. matches 2019_2020'!$F$2:F158)</f>
        <v>1.6140098010954165</v>
      </c>
      <c r="AA159" s="92">
        <f>AVERAGE('1. Data'!F:F,'sim. matches 2019_2020'!$G$2:G158)</f>
        <v>1.2620351686364946</v>
      </c>
      <c r="AB159" s="48">
        <f t="shared" si="47"/>
        <v>1.0755511576653258</v>
      </c>
      <c r="AC159" s="48">
        <f t="shared" si="48"/>
        <v>2.4898019075568594</v>
      </c>
      <c r="AD159" s="48">
        <f t="shared" si="34"/>
        <v>0.34110969825630244</v>
      </c>
      <c r="AE159" s="48">
        <f t="shared" si="49"/>
        <v>0.36688093085043605</v>
      </c>
      <c r="AF159" s="48">
        <f t="shared" si="49"/>
        <v>0.19729960495075943</v>
      </c>
      <c r="AG159" s="48">
        <f t="shared" si="49"/>
        <v>7.0735272837233604E-2</v>
      </c>
      <c r="AH159" s="48">
        <f t="shared" si="49"/>
        <v>1.9019851146964813E-2</v>
      </c>
      <c r="AI159" s="48">
        <f t="shared" si="49"/>
        <v>4.0913645839480376E-3</v>
      </c>
      <c r="AJ159" s="48">
        <f t="shared" si="49"/>
        <v>7.3341198578270406E-4</v>
      </c>
      <c r="AK159" s="48">
        <f t="shared" si="49"/>
        <v>1.1268887290774487E-4</v>
      </c>
      <c r="AL159" s="48">
        <f t="shared" si="49"/>
        <v>1.5150330963990664E-5</v>
      </c>
      <c r="AM159" s="48">
        <f t="shared" si="49"/>
        <v>1.8105506674814456E-6</v>
      </c>
      <c r="AN159" s="48">
        <f t="shared" si="49"/>
        <v>1.9473398664213949E-7</v>
      </c>
      <c r="AO159" s="48">
        <f t="shared" si="35"/>
        <v>8.2926392039838773E-2</v>
      </c>
      <c r="AP159" s="48">
        <f t="shared" si="50"/>
        <v>0.20647028908759851</v>
      </c>
      <c r="AQ159" s="48">
        <f t="shared" si="50"/>
        <v>0.25703505981205954</v>
      </c>
      <c r="AR159" s="48">
        <f t="shared" si="50"/>
        <v>0.21332212740968576</v>
      </c>
      <c r="AS159" s="48">
        <f t="shared" si="50"/>
        <v>0.13278245993718077</v>
      </c>
      <c r="AT159" s="48">
        <f t="shared" si="50"/>
        <v>6.6120404408336983E-2</v>
      </c>
      <c r="AU159" s="48">
        <f t="shared" si="50"/>
        <v>2.7437784837384713E-2</v>
      </c>
      <c r="AV159" s="48">
        <f t="shared" si="50"/>
        <v>9.759235575322163E-3</v>
      </c>
      <c r="AW159" s="48">
        <f t="shared" si="50"/>
        <v>3.0373204189667394E-3</v>
      </c>
      <c r="AX159" s="48">
        <f t="shared" si="50"/>
        <v>8.4025846366719717E-4</v>
      </c>
      <c r="AY159" s="48">
        <f t="shared" si="50"/>
        <v>2.092077125679381E-4</v>
      </c>
    </row>
    <row r="160" spans="1:51">
      <c r="A160" s="48">
        <v>159</v>
      </c>
      <c r="B160" s="48">
        <f t="shared" si="44"/>
        <v>151</v>
      </c>
      <c r="C160" s="87">
        <v>43848</v>
      </c>
      <c r="D160" s="48" t="s">
        <v>11</v>
      </c>
      <c r="E160" s="48" t="s">
        <v>10</v>
      </c>
      <c r="F160" s="48">
        <f t="shared" si="39"/>
        <v>1</v>
      </c>
      <c r="G160" s="48">
        <f t="shared" si="38"/>
        <v>1</v>
      </c>
      <c r="H160" s="48">
        <f t="shared" si="40"/>
        <v>1</v>
      </c>
      <c r="I160" s="48">
        <f t="shared" si="41"/>
        <v>1</v>
      </c>
      <c r="J160" s="48">
        <f>COUNTIF('1. Data'!C:C,'sim. matches 2019_2020'!$D160)</f>
        <v>167</v>
      </c>
      <c r="K160" s="48">
        <f>COUNTIF($D$2:D159,$D159)</f>
        <v>9</v>
      </c>
      <c r="L160" s="48">
        <f>SUMIF('1. Data'!C:C,'sim. matches 2019_2020'!D160,'1. Data'!E:E)</f>
        <v>200</v>
      </c>
      <c r="M160" s="48">
        <f>SUMIF($D$2:D159,$D160,$F$2:F159)</f>
        <v>6</v>
      </c>
      <c r="N160" s="48">
        <f t="shared" si="42"/>
        <v>0.72526379870129865</v>
      </c>
      <c r="O160" s="48">
        <f>SUMIF('1. Data'!C:C,'sim. matches 2019_2020'!$D160,'1. Data'!F:F)</f>
        <v>226</v>
      </c>
      <c r="P160" s="48">
        <f>SUMIF($D$2:D159,$D160,$G$2:G159)</f>
        <v>9</v>
      </c>
      <c r="Q160" s="48">
        <f t="shared" si="43"/>
        <v>1.0578170402656704</v>
      </c>
      <c r="R160" s="48">
        <f>COUNTIF('1. Data'!D:D,'sim. matches 2019_2020'!$E160)</f>
        <v>184</v>
      </c>
      <c r="S160" s="48">
        <f>COUNTIF($E$2:E159,$E159)</f>
        <v>10</v>
      </c>
      <c r="T160" s="48">
        <f>SUMIF('1. Data'!D:D,'sim. matches 2019_2020'!E160,'1. Data'!F:F)</f>
        <v>244</v>
      </c>
      <c r="U160" s="48">
        <f>SUMIF($E$2:E159,$E160,$G$2:G159)</f>
        <v>8</v>
      </c>
      <c r="V160" s="48">
        <f t="shared" si="45"/>
        <v>1.2989690721649485</v>
      </c>
      <c r="W160" s="48">
        <f>SUMIF('1. Data'!D:D,'sim. matches 2019_2020'!$E160,'1. Data'!E:E)</f>
        <v>282</v>
      </c>
      <c r="X160" s="48">
        <f>SUMIF($E$2:E159,E160,$F$2:F159)</f>
        <v>10</v>
      </c>
      <c r="Y160" s="48">
        <f t="shared" si="46"/>
        <v>0.93265832106038282</v>
      </c>
      <c r="Z160" s="92">
        <f>AVERAGE('1. Data'!E:E,'sim. matches 2019_2020'!$F$2:F159)</f>
        <v>1.6138328530259367</v>
      </c>
      <c r="AA160" s="92">
        <f>AVERAGE('1. Data'!F:F,'sim. matches 2019_2020'!$G$2:G159)</f>
        <v>1.2622478386167146</v>
      </c>
      <c r="AB160" s="48">
        <f t="shared" si="47"/>
        <v>1.0916341712411299</v>
      </c>
      <c r="AC160" s="48">
        <f t="shared" si="48"/>
        <v>1.7344189315838798</v>
      </c>
      <c r="AD160" s="48">
        <f t="shared" si="34"/>
        <v>0.33566750707318155</v>
      </c>
      <c r="AE160" s="48">
        <f t="shared" si="49"/>
        <v>0.36642612089640864</v>
      </c>
      <c r="AF160" s="48">
        <f t="shared" si="49"/>
        <v>0.20000163740292656</v>
      </c>
      <c r="AG160" s="48">
        <f t="shared" si="49"/>
        <v>7.2776207231070894E-2</v>
      </c>
      <c r="AH160" s="48">
        <f t="shared" si="49"/>
        <v>1.9861248666690697E-2</v>
      </c>
      <c r="AI160" s="48">
        <f t="shared" si="49"/>
        <v>4.336243545615381E-3</v>
      </c>
      <c r="AJ160" s="48">
        <f t="shared" si="49"/>
        <v>7.8893193820292386E-4</v>
      </c>
      <c r="AK160" s="48">
        <f t="shared" si="49"/>
        <v>1.2303215178940122E-4</v>
      </c>
      <c r="AL160" s="48">
        <f t="shared" si="49"/>
        <v>1.6788262631829427E-5</v>
      </c>
      <c r="AM160" s="48">
        <f t="shared" si="49"/>
        <v>2.0362934627417299E-6</v>
      </c>
      <c r="AN160" s="48">
        <f t="shared" si="49"/>
        <v>2.2228875266037964E-7</v>
      </c>
      <c r="AO160" s="48">
        <f t="shared" si="35"/>
        <v>0.17650273065701885</v>
      </c>
      <c r="AP160" s="48">
        <f t="shared" si="50"/>
        <v>0.30612967752778397</v>
      </c>
      <c r="AQ160" s="48">
        <f t="shared" si="50"/>
        <v>0.26547855411192839</v>
      </c>
      <c r="AR160" s="48">
        <f t="shared" si="50"/>
        <v>0.15348367672708138</v>
      </c>
      <c r="AS160" s="48">
        <f t="shared" si="50"/>
        <v>6.6551248651137526E-2</v>
      </c>
      <c r="AT160" s="48">
        <f t="shared" si="50"/>
        <v>2.3085549116215819E-2</v>
      </c>
      <c r="AU160" s="48">
        <f t="shared" si="50"/>
        <v>6.6733355721957021E-3</v>
      </c>
      <c r="AV160" s="48">
        <f t="shared" si="50"/>
        <v>1.6534799361754787E-3</v>
      </c>
      <c r="AW160" s="48">
        <f t="shared" si="50"/>
        <v>3.5847836303710739E-4</v>
      </c>
      <c r="AX160" s="48">
        <f t="shared" si="50"/>
        <v>6.90835177127509E-5</v>
      </c>
      <c r="AY160" s="48">
        <f t="shared" si="50"/>
        <v>1.1981976098140548E-5</v>
      </c>
    </row>
    <row r="161" spans="1:51">
      <c r="A161" s="48">
        <v>160</v>
      </c>
      <c r="B161" s="48">
        <f t="shared" si="44"/>
        <v>150</v>
      </c>
      <c r="C161" s="87">
        <v>43848</v>
      </c>
      <c r="D161" s="48" t="s">
        <v>35</v>
      </c>
      <c r="E161" s="48" t="s">
        <v>42</v>
      </c>
      <c r="F161" s="48">
        <f t="shared" si="39"/>
        <v>0</v>
      </c>
      <c r="G161" s="48">
        <f t="shared" si="38"/>
        <v>0</v>
      </c>
      <c r="H161" s="48">
        <f t="shared" si="40"/>
        <v>1</v>
      </c>
      <c r="I161" s="48">
        <f t="shared" si="41"/>
        <v>1</v>
      </c>
      <c r="J161" s="48">
        <f>COUNTIF('1. Data'!C:C,'sim. matches 2019_2020'!$D161)</f>
        <v>47</v>
      </c>
      <c r="K161" s="48">
        <f>COUNTIF($D$2:D160,$D160)</f>
        <v>9</v>
      </c>
      <c r="L161" s="48">
        <f>SUMIF('1. Data'!C:C,'sim. matches 2019_2020'!D161,'1. Data'!E:E)</f>
        <v>94</v>
      </c>
      <c r="M161" s="48">
        <f>SUMIF($D$2:D160,$D161,$F$2:F160)</f>
        <v>9</v>
      </c>
      <c r="N161" s="48">
        <f t="shared" si="42"/>
        <v>1.139825158772668</v>
      </c>
      <c r="O161" s="48">
        <f>SUMIF('1. Data'!C:C,'sim. matches 2019_2020'!$D161,'1. Data'!F:F)</f>
        <v>49</v>
      </c>
      <c r="P161" s="48">
        <f>SUMIF($D$2:D160,$D161,$G$2:G160)</f>
        <v>9</v>
      </c>
      <c r="Q161" s="48">
        <f t="shared" si="43"/>
        <v>0.82058075455701573</v>
      </c>
      <c r="R161" s="48">
        <f>COUNTIF('1. Data'!D:D,'sim. matches 2019_2020'!$E161)</f>
        <v>0</v>
      </c>
      <c r="S161" s="48">
        <f>COUNTIF($E$2:E160,$E160)</f>
        <v>9</v>
      </c>
      <c r="T161" s="48">
        <f>SUMIF('1. Data'!D:D,'sim. matches 2019_2020'!E161,'1. Data'!F:F)</f>
        <v>0</v>
      </c>
      <c r="U161" s="48">
        <f>SUMIF($E$2:E160,$E161,$G$2:G160)</f>
        <v>0</v>
      </c>
      <c r="V161" s="48">
        <f t="shared" si="45"/>
        <v>0</v>
      </c>
      <c r="W161" s="48">
        <f>SUMIF('1. Data'!D:D,'sim. matches 2019_2020'!$E161,'1. Data'!E:E)</f>
        <v>0</v>
      </c>
      <c r="X161" s="48">
        <f>SUMIF($E$2:E160,E161,$F$2:F160)</f>
        <v>0</v>
      </c>
      <c r="Y161" s="48">
        <f t="shared" si="46"/>
        <v>0</v>
      </c>
      <c r="Z161" s="92">
        <f>AVERAGE('1. Data'!E:E,'sim. matches 2019_2020'!$F$2:F160)</f>
        <v>1.6136560069144339</v>
      </c>
      <c r="AA161" s="92">
        <f>AVERAGE('1. Data'!F:F,'sim. matches 2019_2020'!$G$2:G160)</f>
        <v>1.2621722846441947</v>
      </c>
      <c r="AB161" s="48">
        <f t="shared" si="47"/>
        <v>0</v>
      </c>
      <c r="AC161" s="48">
        <f t="shared" si="48"/>
        <v>0</v>
      </c>
      <c r="AD161" s="48">
        <f t="shared" si="34"/>
        <v>1</v>
      </c>
      <c r="AE161" s="48">
        <f t="shared" si="49"/>
        <v>0</v>
      </c>
      <c r="AF161" s="48">
        <f t="shared" si="49"/>
        <v>0</v>
      </c>
      <c r="AG161" s="48">
        <f t="shared" si="49"/>
        <v>0</v>
      </c>
      <c r="AH161" s="48">
        <f t="shared" si="49"/>
        <v>0</v>
      </c>
      <c r="AI161" s="48">
        <f t="shared" si="49"/>
        <v>0</v>
      </c>
      <c r="AJ161" s="48">
        <f t="shared" si="49"/>
        <v>0</v>
      </c>
      <c r="AK161" s="48">
        <f t="shared" si="49"/>
        <v>0</v>
      </c>
      <c r="AL161" s="48">
        <f t="shared" si="49"/>
        <v>0</v>
      </c>
      <c r="AM161" s="48">
        <f t="shared" si="49"/>
        <v>0</v>
      </c>
      <c r="AN161" s="48">
        <f t="shared" si="49"/>
        <v>0</v>
      </c>
      <c r="AO161" s="48">
        <f t="shared" si="35"/>
        <v>1</v>
      </c>
      <c r="AP161" s="48">
        <f t="shared" si="50"/>
        <v>0</v>
      </c>
      <c r="AQ161" s="48">
        <f t="shared" si="50"/>
        <v>0</v>
      </c>
      <c r="AR161" s="48">
        <f t="shared" si="50"/>
        <v>0</v>
      </c>
      <c r="AS161" s="48">
        <f t="shared" si="50"/>
        <v>0</v>
      </c>
      <c r="AT161" s="48">
        <f t="shared" si="50"/>
        <v>0</v>
      </c>
      <c r="AU161" s="48">
        <f t="shared" si="50"/>
        <v>0</v>
      </c>
      <c r="AV161" s="48">
        <f t="shared" si="50"/>
        <v>0</v>
      </c>
      <c r="AW161" s="48">
        <f t="shared" si="50"/>
        <v>0</v>
      </c>
      <c r="AX161" s="48">
        <f t="shared" si="50"/>
        <v>0</v>
      </c>
      <c r="AY161" s="48">
        <f t="shared" si="50"/>
        <v>0</v>
      </c>
    </row>
    <row r="162" spans="1:51">
      <c r="A162" s="48">
        <v>161</v>
      </c>
      <c r="B162" s="48">
        <f t="shared" si="44"/>
        <v>149</v>
      </c>
      <c r="C162" s="87">
        <v>43849</v>
      </c>
      <c r="D162" s="48" t="s">
        <v>21</v>
      </c>
      <c r="E162" s="48" t="s">
        <v>6</v>
      </c>
      <c r="F162" s="48">
        <f t="shared" si="39"/>
        <v>0</v>
      </c>
      <c r="G162" s="48">
        <f t="shared" si="38"/>
        <v>2</v>
      </c>
      <c r="H162" s="48">
        <f t="shared" si="40"/>
        <v>0</v>
      </c>
      <c r="I162" s="48">
        <f t="shared" si="41"/>
        <v>3</v>
      </c>
      <c r="J162" s="48">
        <f>COUNTIF('1. Data'!C:C,'sim. matches 2019_2020'!$D162)</f>
        <v>150</v>
      </c>
      <c r="K162" s="48">
        <f>COUNTIF($D$2:D161,$D161)</f>
        <v>9</v>
      </c>
      <c r="L162" s="48">
        <f>SUMIF('1. Data'!C:C,'sim. matches 2019_2020'!D162,'1. Data'!E:E)</f>
        <v>192</v>
      </c>
      <c r="M162" s="48">
        <f>SUMIF($D$2:D161,$D162,$F$2:F161)</f>
        <v>7</v>
      </c>
      <c r="N162" s="48">
        <f t="shared" si="42"/>
        <v>0.77583630057076514</v>
      </c>
      <c r="O162" s="48">
        <f>SUMIF('1. Data'!C:C,'sim. matches 2019_2020'!$D162,'1. Data'!F:F)</f>
        <v>200</v>
      </c>
      <c r="P162" s="48">
        <f>SUMIF($D$2:D161,$D162,$G$2:G161)</f>
        <v>9</v>
      </c>
      <c r="Q162" s="48">
        <f t="shared" si="43"/>
        <v>1.0417310886489541</v>
      </c>
      <c r="R162" s="48">
        <f>COUNTIF('1. Data'!D:D,'sim. matches 2019_2020'!$E162)</f>
        <v>181</v>
      </c>
      <c r="S162" s="48">
        <f>COUNTIF($E$2:E161,$E161)</f>
        <v>9</v>
      </c>
      <c r="T162" s="48">
        <f>SUMIF('1. Data'!D:D,'sim. matches 2019_2020'!E162,'1. Data'!F:F)</f>
        <v>374</v>
      </c>
      <c r="U162" s="48">
        <f>SUMIF($E$2:E161,$E162,$G$2:G161)</f>
        <v>18</v>
      </c>
      <c r="V162" s="48">
        <f t="shared" si="45"/>
        <v>2.0631578947368423</v>
      </c>
      <c r="W162" s="48">
        <f>SUMIF('1. Data'!D:D,'sim. matches 2019_2020'!$E162,'1. Data'!E:E)</f>
        <v>158</v>
      </c>
      <c r="X162" s="48">
        <f>SUMIF($E$2:E161,E162,$F$2:F161)</f>
        <v>1</v>
      </c>
      <c r="Y162" s="48">
        <f t="shared" si="46"/>
        <v>0.51874947142897421</v>
      </c>
      <c r="Z162" s="92">
        <f>AVERAGE('1. Data'!E:E,'sim. matches 2019_2020'!$F$2:F161)</f>
        <v>1.6131912442396312</v>
      </c>
      <c r="AA162" s="92">
        <f>AVERAGE('1. Data'!F:F,'sim. matches 2019_2020'!$G$2:G161)</f>
        <v>1.2618087557603688</v>
      </c>
      <c r="AB162" s="48">
        <f t="shared" si="47"/>
        <v>0.64925248310921924</v>
      </c>
      <c r="AC162" s="48">
        <f t="shared" si="48"/>
        <v>2.7119496855345906</v>
      </c>
      <c r="AD162" s="48">
        <f t="shared" si="34"/>
        <v>0.52243616068801702</v>
      </c>
      <c r="AE162" s="48">
        <f t="shared" si="49"/>
        <v>0.33919297459274217</v>
      </c>
      <c r="AF162" s="48">
        <f t="shared" si="49"/>
        <v>0.11011094050377007</v>
      </c>
      <c r="AG162" s="48">
        <f t="shared" si="49"/>
        <v>2.382993384652141E-2</v>
      </c>
      <c r="AH162" s="48">
        <f t="shared" si="49"/>
        <v>3.8679109305456128E-3</v>
      </c>
      <c r="AI162" s="48">
        <f t="shared" si="49"/>
        <v>5.0225015522040628E-4</v>
      </c>
      <c r="AJ162" s="48">
        <f t="shared" si="49"/>
        <v>5.4347860069806566E-5</v>
      </c>
      <c r="AK162" s="48">
        <f t="shared" si="49"/>
        <v>5.0407833002849064E-6</v>
      </c>
      <c r="AL162" s="48">
        <f t="shared" si="49"/>
        <v>4.0909263431568112E-7</v>
      </c>
      <c r="AM162" s="48">
        <f t="shared" si="49"/>
        <v>2.9511600961238682E-8</v>
      </c>
      <c r="AN162" s="48">
        <f t="shared" si="49"/>
        <v>1.9160480204612621E-9</v>
      </c>
      <c r="AO162" s="48">
        <f t="shared" si="35"/>
        <v>6.6407207245605712E-2</v>
      </c>
      <c r="AP162" s="48">
        <f t="shared" si="50"/>
        <v>0.18009300480695081</v>
      </c>
      <c r="AQ162" s="48">
        <f t="shared" si="50"/>
        <v>0.24420158387659494</v>
      </c>
      <c r="AR162" s="48">
        <f t="shared" si="50"/>
        <v>0.22075413620039352</v>
      </c>
      <c r="AS162" s="48">
        <f t="shared" si="50"/>
        <v>0.14966852756227936</v>
      </c>
      <c r="AT162" s="48">
        <f t="shared" si="50"/>
        <v>8.1178703251389733E-2</v>
      </c>
      <c r="AU162" s="48">
        <f t="shared" si="50"/>
        <v>3.669209312578537E-2</v>
      </c>
      <c r="AV162" s="48">
        <f t="shared" si="50"/>
        <v>1.4215301487725656E-2</v>
      </c>
      <c r="AW162" s="48">
        <f t="shared" si="50"/>
        <v>4.8188977999271219E-3</v>
      </c>
      <c r="AX162" s="48">
        <f t="shared" si="50"/>
        <v>1.4520675970150782E-3</v>
      </c>
      <c r="AY162" s="48">
        <f t="shared" si="50"/>
        <v>3.9379342631000089E-4</v>
      </c>
    </row>
    <row r="163" spans="1:51">
      <c r="A163" s="48">
        <v>162</v>
      </c>
      <c r="B163" s="48">
        <f t="shared" si="44"/>
        <v>148</v>
      </c>
      <c r="C163" s="87">
        <v>43849</v>
      </c>
      <c r="D163" s="48" t="s">
        <v>32</v>
      </c>
      <c r="E163" s="48" t="s">
        <v>12</v>
      </c>
      <c r="F163" s="48">
        <f t="shared" si="39"/>
        <v>0</v>
      </c>
      <c r="G163" s="48">
        <f t="shared" si="38"/>
        <v>2</v>
      </c>
      <c r="H163" s="48">
        <f t="shared" si="40"/>
        <v>0</v>
      </c>
      <c r="I163" s="48">
        <f t="shared" si="41"/>
        <v>3</v>
      </c>
      <c r="J163" s="48">
        <f>COUNTIF('1. Data'!C:C,'sim. matches 2019_2020'!$D163)</f>
        <v>16</v>
      </c>
      <c r="K163" s="48">
        <f>COUNTIF($D$2:D162,$D162)</f>
        <v>9</v>
      </c>
      <c r="L163" s="48">
        <f>SUMIF('1. Data'!C:C,'sim. matches 2019_2020'!D163,'1. Data'!E:E)</f>
        <v>21</v>
      </c>
      <c r="M163" s="48">
        <f>SUMIF($D$2:D162,$D163,$F$2:F162)</f>
        <v>6</v>
      </c>
      <c r="N163" s="48">
        <f t="shared" si="42"/>
        <v>0.66967327262988752</v>
      </c>
      <c r="O163" s="48">
        <f>SUMIF('1. Data'!C:C,'sim. matches 2019_2020'!$D163,'1. Data'!F:F)</f>
        <v>28</v>
      </c>
      <c r="P163" s="48">
        <f>SUMIF($D$2:D162,$D163,$G$2:G162)</f>
        <v>12</v>
      </c>
      <c r="Q163" s="48">
        <f t="shared" si="43"/>
        <v>1.2678074378279718</v>
      </c>
      <c r="R163" s="48">
        <f>COUNTIF('1. Data'!D:D,'sim. matches 2019_2020'!$E163)</f>
        <v>184</v>
      </c>
      <c r="S163" s="48">
        <f>COUNTIF($E$2:E162,$E162)</f>
        <v>9</v>
      </c>
      <c r="T163" s="48">
        <f>SUMIF('1. Data'!D:D,'sim. matches 2019_2020'!E163,'1. Data'!F:F)</f>
        <v>300</v>
      </c>
      <c r="U163" s="48">
        <f>SUMIF($E$2:E162,$E163,$G$2:G162)</f>
        <v>13</v>
      </c>
      <c r="V163" s="48">
        <f t="shared" si="45"/>
        <v>1.6217616580310881</v>
      </c>
      <c r="W163" s="48">
        <f>SUMIF('1. Data'!D:D,'sim. matches 2019_2020'!$E163,'1. Data'!E:E)</f>
        <v>245</v>
      </c>
      <c r="X163" s="48">
        <f>SUMIF($E$2:E162,E163,$F$2:F162)</f>
        <v>8</v>
      </c>
      <c r="Y163" s="48">
        <f t="shared" si="46"/>
        <v>0.81283505073575868</v>
      </c>
      <c r="Z163" s="92">
        <f>AVERAGE('1. Data'!E:E,'sim. matches 2019_2020'!$F$2:F162)</f>
        <v>1.6127267492081774</v>
      </c>
      <c r="AA163" s="92">
        <f>AVERAGE('1. Data'!F:F,'sim. matches 2019_2020'!$G$2:G162)</f>
        <v>1.2620213072271811</v>
      </c>
      <c r="AB163" s="48">
        <f t="shared" si="47"/>
        <v>0.87786185479461931</v>
      </c>
      <c r="AC163" s="48">
        <f t="shared" si="48"/>
        <v>2.594818652849741</v>
      </c>
      <c r="AD163" s="48">
        <f t="shared" si="34"/>
        <v>0.41567072657581422</v>
      </c>
      <c r="AE163" s="48">
        <f t="shared" si="49"/>
        <v>0.36490147501567133</v>
      </c>
      <c r="AF163" s="48">
        <f t="shared" si="49"/>
        <v>0.16016654283727483</v>
      </c>
      <c r="AG163" s="48">
        <f t="shared" si="49"/>
        <v>4.6868032790390646E-2</v>
      </c>
      <c r="AH163" s="48">
        <f t="shared" si="49"/>
        <v>1.0285914548986841E-2</v>
      </c>
      <c r="AI163" s="48">
        <f t="shared" si="49"/>
        <v>1.8059224048465102E-3</v>
      </c>
      <c r="AJ163" s="48">
        <f t="shared" si="49"/>
        <v>2.6422506532228603E-4</v>
      </c>
      <c r="AK163" s="48">
        <f t="shared" si="49"/>
        <v>3.3136157989578833E-5</v>
      </c>
      <c r="AL163" s="48">
        <f t="shared" si="49"/>
        <v>3.6361211391873886E-6</v>
      </c>
      <c r="AM163" s="48">
        <f t="shared" si="49"/>
        <v>3.5466800527832984E-7</v>
      </c>
      <c r="AN163" s="48">
        <f t="shared" si="49"/>
        <v>3.1134951294994214E-8</v>
      </c>
      <c r="AO163" s="48">
        <f t="shared" si="35"/>
        <v>7.4659414118846051E-2</v>
      </c>
      <c r="AP163" s="48">
        <f t="shared" si="50"/>
        <v>0.19372764036641504</v>
      </c>
      <c r="AQ163" s="48">
        <f t="shared" si="50"/>
        <v>0.25134404739767013</v>
      </c>
      <c r="AR163" s="48">
        <f t="shared" si="50"/>
        <v>0.21739740749007463</v>
      </c>
      <c r="AS163" s="48">
        <f t="shared" si="50"/>
        <v>0.14102671200910541</v>
      </c>
      <c r="AT163" s="48">
        <f t="shared" si="50"/>
        <v>7.3187748574259082E-2</v>
      </c>
      <c r="AU163" s="48">
        <f t="shared" si="50"/>
        <v>3.1651489193427397E-2</v>
      </c>
      <c r="AV163" s="48">
        <f t="shared" si="50"/>
        <v>1.1732839221368212E-2</v>
      </c>
      <c r="AW163" s="48">
        <f t="shared" si="50"/>
        <v>3.8055737578116576E-3</v>
      </c>
      <c r="AX163" s="48">
        <f t="shared" si="50"/>
        <v>1.0971970857294629E-3</v>
      </c>
      <c r="AY163" s="48">
        <f t="shared" si="50"/>
        <v>2.8470274639031908E-4</v>
      </c>
    </row>
    <row r="164" spans="1:51">
      <c r="A164" s="48">
        <v>163</v>
      </c>
      <c r="B164" s="48">
        <f t="shared" si="44"/>
        <v>147</v>
      </c>
      <c r="C164" s="87">
        <v>43854</v>
      </c>
      <c r="D164" s="48" t="s">
        <v>13</v>
      </c>
      <c r="E164" s="48" t="s">
        <v>11</v>
      </c>
      <c r="F164" s="48">
        <f t="shared" si="39"/>
        <v>2</v>
      </c>
      <c r="G164" s="48">
        <f t="shared" si="38"/>
        <v>0</v>
      </c>
      <c r="H164" s="48">
        <f t="shared" si="40"/>
        <v>3</v>
      </c>
      <c r="I164" s="48">
        <f t="shared" si="41"/>
        <v>0</v>
      </c>
      <c r="J164" s="48">
        <f>COUNTIF('1. Data'!C:C,'sim. matches 2019_2020'!$D164)</f>
        <v>176</v>
      </c>
      <c r="K164" s="48">
        <f>COUNTIF($D$2:D163,$D163)</f>
        <v>10</v>
      </c>
      <c r="L164" s="48">
        <f>SUMIF('1. Data'!C:C,'sim. matches 2019_2020'!D164,'1. Data'!E:E)</f>
        <v>403</v>
      </c>
      <c r="M164" s="48">
        <f>SUMIF($D$2:D163,$D164,$F$2:F163)</f>
        <v>14</v>
      </c>
      <c r="N164" s="48">
        <f t="shared" si="42"/>
        <v>1.3905523783195395</v>
      </c>
      <c r="O164" s="48">
        <f>SUMIF('1. Data'!C:C,'sim. matches 2019_2020'!$D164,'1. Data'!F:F)</f>
        <v>163</v>
      </c>
      <c r="P164" s="48">
        <f>SUMIF($D$2:D163,$D164,$G$2:G163)</f>
        <v>5</v>
      </c>
      <c r="Q164" s="48">
        <f t="shared" si="43"/>
        <v>0.71557729797329606</v>
      </c>
      <c r="R164" s="48">
        <f>COUNTIF('1. Data'!D:D,'sim. matches 2019_2020'!$E164)</f>
        <v>167</v>
      </c>
      <c r="S164" s="48">
        <f>COUNTIF($E$2:E163,$E163)</f>
        <v>9</v>
      </c>
      <c r="T164" s="48">
        <f>SUMIF('1. Data'!D:D,'sim. matches 2019_2020'!E164,'1. Data'!F:F)</f>
        <v>179</v>
      </c>
      <c r="U164" s="48">
        <f>SUMIF($E$2:E163,$E164,$G$2:G163)</f>
        <v>7</v>
      </c>
      <c r="V164" s="48">
        <f t="shared" si="45"/>
        <v>1.0568181818181819</v>
      </c>
      <c r="W164" s="48">
        <f>SUMIF('1. Data'!D:D,'sim. matches 2019_2020'!$E164,'1. Data'!E:E)</f>
        <v>293</v>
      </c>
      <c r="X164" s="48">
        <f>SUMIF($E$2:E163,E164,$F$2:F163)</f>
        <v>10</v>
      </c>
      <c r="Y164" s="48">
        <f t="shared" si="46"/>
        <v>1.0678105370794175</v>
      </c>
      <c r="Z164" s="92">
        <f>AVERAGE('1. Data'!E:E,'sim. matches 2019_2020'!$F$2:F163)</f>
        <v>1.6122625215889466</v>
      </c>
      <c r="AA164" s="92">
        <f>AVERAGE('1. Data'!F:F,'sim. matches 2019_2020'!$G$2:G163)</f>
        <v>1.2622337363270006</v>
      </c>
      <c r="AB164" s="48">
        <f t="shared" si="47"/>
        <v>2.3939623331296613</v>
      </c>
      <c r="AC164" s="48">
        <f t="shared" si="48"/>
        <v>0.9545454545454547</v>
      </c>
      <c r="AD164" s="48">
        <f t="shared" si="34"/>
        <v>9.1267334893184823E-2</v>
      </c>
      <c r="AE164" s="48">
        <f t="shared" si="49"/>
        <v>0.21849056197941488</v>
      </c>
      <c r="AF164" s="48">
        <f t="shared" si="49"/>
        <v>0.2615290877615255</v>
      </c>
      <c r="AG164" s="48">
        <f t="shared" si="49"/>
        <v>0.20869692837295117</v>
      </c>
      <c r="AH164" s="48">
        <f t="shared" si="49"/>
        <v>0.12490314639117603</v>
      </c>
      <c r="AI164" s="48">
        <f t="shared" si="49"/>
        <v>5.9802685549971077E-2</v>
      </c>
      <c r="AJ164" s="48">
        <f t="shared" si="49"/>
        <v>2.3860896104438034E-2</v>
      </c>
      <c r="AK164" s="48">
        <f t="shared" si="49"/>
        <v>8.1602980726778532E-3</v>
      </c>
      <c r="AL164" s="48">
        <f t="shared" si="49"/>
        <v>2.4419307766376679E-3</v>
      </c>
      <c r="AM164" s="48">
        <f t="shared" si="49"/>
        <v>6.495433665978488E-4</v>
      </c>
      <c r="AN164" s="48">
        <f t="shared" si="49"/>
        <v>1.5549823533694791E-4</v>
      </c>
      <c r="AO164" s="48">
        <f t="shared" si="35"/>
        <v>0.38498709892348354</v>
      </c>
      <c r="AP164" s="48">
        <f t="shared" si="50"/>
        <v>0.36748768533605253</v>
      </c>
      <c r="AQ164" s="48">
        <f t="shared" si="50"/>
        <v>0.17539184981947961</v>
      </c>
      <c r="AR164" s="48">
        <f t="shared" si="50"/>
        <v>5.5806497669834441E-2</v>
      </c>
      <c r="AS164" s="48">
        <f t="shared" si="50"/>
        <v>1.3317459671210494E-2</v>
      </c>
      <c r="AT164" s="48">
        <f t="shared" si="50"/>
        <v>2.5424241190492771E-3</v>
      </c>
      <c r="AU164" s="48">
        <f t="shared" si="50"/>
        <v>4.0447656439420305E-4</v>
      </c>
      <c r="AV164" s="48">
        <f t="shared" si="50"/>
        <v>5.5155895144664159E-5</v>
      </c>
      <c r="AW164" s="48">
        <f t="shared" si="50"/>
        <v>6.5811011252155853E-6</v>
      </c>
      <c r="AX164" s="48">
        <f t="shared" si="50"/>
        <v>6.9799557388650242E-7</v>
      </c>
      <c r="AY164" s="48">
        <f t="shared" si="50"/>
        <v>6.6626850234620612E-8</v>
      </c>
    </row>
    <row r="165" spans="1:51">
      <c r="A165" s="48">
        <v>164</v>
      </c>
      <c r="B165" s="48">
        <f t="shared" si="44"/>
        <v>146</v>
      </c>
      <c r="C165" s="87">
        <v>43855</v>
      </c>
      <c r="D165" s="48" t="s">
        <v>22</v>
      </c>
      <c r="E165" s="48" t="s">
        <v>25</v>
      </c>
      <c r="F165" s="48">
        <f t="shared" si="39"/>
        <v>1</v>
      </c>
      <c r="G165" s="48">
        <f t="shared" si="38"/>
        <v>1</v>
      </c>
      <c r="H165" s="48">
        <f t="shared" si="40"/>
        <v>1</v>
      </c>
      <c r="I165" s="48">
        <f t="shared" si="41"/>
        <v>1</v>
      </c>
      <c r="J165" s="48">
        <f>COUNTIF('1. Data'!C:C,'sim. matches 2019_2020'!$D165)</f>
        <v>184</v>
      </c>
      <c r="K165" s="48">
        <f>COUNTIF($D$2:D164,$D164)</f>
        <v>9</v>
      </c>
      <c r="L165" s="48">
        <f>SUMIF('1. Data'!C:C,'sim. matches 2019_2020'!D165,'1. Data'!E:E)</f>
        <v>322</v>
      </c>
      <c r="M165" s="48">
        <f>SUMIF($D$2:D164,$D165,$F$2:F164)</f>
        <v>8</v>
      </c>
      <c r="N165" s="48">
        <f t="shared" si="42"/>
        <v>1.060451516073458</v>
      </c>
      <c r="O165" s="48">
        <f>SUMIF('1. Data'!C:C,'sim. matches 2019_2020'!$D165,'1. Data'!F:F)</f>
        <v>214</v>
      </c>
      <c r="P165" s="48">
        <f>SUMIF($D$2:D164,$D165,$G$2:G164)</f>
        <v>9</v>
      </c>
      <c r="Q165" s="48">
        <f t="shared" si="43"/>
        <v>0.91565688492919228</v>
      </c>
      <c r="R165" s="48">
        <f>COUNTIF('1. Data'!D:D,'sim. matches 2019_2020'!$E165)</f>
        <v>170</v>
      </c>
      <c r="S165" s="48">
        <f>COUNTIF($E$2:E164,$E164)</f>
        <v>10</v>
      </c>
      <c r="T165" s="48">
        <f>SUMIF('1. Data'!D:D,'sim. matches 2019_2020'!E165,'1. Data'!F:F)</f>
        <v>194</v>
      </c>
      <c r="U165" s="48">
        <f>SUMIF($E$2:E164,$E165,$G$2:G164)</f>
        <v>8</v>
      </c>
      <c r="V165" s="48">
        <f t="shared" si="45"/>
        <v>1.1222222222222222</v>
      </c>
      <c r="W165" s="48">
        <f>SUMIF('1. Data'!D:D,'sim. matches 2019_2020'!$E165,'1. Data'!E:E)</f>
        <v>284</v>
      </c>
      <c r="X165" s="48">
        <f>SUMIF($E$2:E164,E165,$F$2:F164)</f>
        <v>10</v>
      </c>
      <c r="Y165" s="48">
        <f t="shared" si="46"/>
        <v>1.0129989886370396</v>
      </c>
      <c r="Z165" s="92">
        <f>AVERAGE('1. Data'!E:E,'sim. matches 2019_2020'!$F$2:F164)</f>
        <v>1.6123741007194246</v>
      </c>
      <c r="AA165" s="92">
        <f>AVERAGE('1. Data'!F:F,'sim. matches 2019_2020'!$G$2:G164)</f>
        <v>1.2618705035971223</v>
      </c>
      <c r="AB165" s="48">
        <f t="shared" si="47"/>
        <v>1.7320708095866482</v>
      </c>
      <c r="AC165" s="48">
        <f t="shared" si="48"/>
        <v>1.2966609096142776</v>
      </c>
      <c r="AD165" s="48">
        <f t="shared" si="34"/>
        <v>0.17691766757204253</v>
      </c>
      <c r="AE165" s="48">
        <f t="shared" si="49"/>
        <v>0.30643392770168915</v>
      </c>
      <c r="AF165" s="48">
        <f t="shared" si="49"/>
        <v>0.26538263061954065</v>
      </c>
      <c r="AG165" s="48">
        <f t="shared" si="49"/>
        <v>0.15322050262247405</v>
      </c>
      <c r="AH165" s="48">
        <f t="shared" si="49"/>
        <v>6.6347190005645498E-2</v>
      </c>
      <c r="AI165" s="48">
        <f t="shared" si="49"/>
        <v>2.2983606221375508E-2</v>
      </c>
      <c r="AJ165" s="48">
        <f t="shared" si="49"/>
        <v>6.6348722391797559E-3</v>
      </c>
      <c r="AK165" s="48">
        <f t="shared" si="49"/>
        <v>1.6417240758314368E-3</v>
      </c>
      <c r="AL165" s="48">
        <f t="shared" si="49"/>
        <v>3.5544779364290644E-4</v>
      </c>
      <c r="AM165" s="48">
        <f t="shared" si="49"/>
        <v>6.8406749744539505E-5</v>
      </c>
      <c r="AN165" s="48">
        <f t="shared" si="49"/>
        <v>1.1848533441121625E-5</v>
      </c>
      <c r="AO165" s="48">
        <f t="shared" si="35"/>
        <v>0.27344332231634128</v>
      </c>
      <c r="AP165" s="48">
        <f t="shared" si="50"/>
        <v>0.35456326704265717</v>
      </c>
      <c r="AQ165" s="48">
        <f t="shared" si="50"/>
        <v>0.22987416417967094</v>
      </c>
      <c r="AR165" s="48">
        <f t="shared" si="50"/>
        <v>9.9356280940677999E-2</v>
      </c>
      <c r="AS165" s="48">
        <f t="shared" si="50"/>
        <v>3.2207851405107825E-2</v>
      </c>
      <c r="AT165" s="48">
        <f t="shared" si="50"/>
        <v>8.3525323799337192E-3</v>
      </c>
      <c r="AU165" s="48">
        <f t="shared" si="50"/>
        <v>1.8050670388912603E-3</v>
      </c>
      <c r="AV165" s="48">
        <f t="shared" si="50"/>
        <v>3.3436569550907019E-4</v>
      </c>
      <c r="AW165" s="48">
        <f t="shared" si="50"/>
        <v>5.4194865860325201E-5</v>
      </c>
      <c r="AX165" s="48">
        <f t="shared" si="50"/>
        <v>7.8080404514303342E-6</v>
      </c>
      <c r="AY165" s="48">
        <f t="shared" si="50"/>
        <v>1.0124380834056725E-6</v>
      </c>
    </row>
    <row r="166" spans="1:51">
      <c r="A166" s="48">
        <v>165</v>
      </c>
      <c r="B166" s="48">
        <f t="shared" si="44"/>
        <v>145</v>
      </c>
      <c r="C166" s="87">
        <v>43855</v>
      </c>
      <c r="D166" s="48" t="s">
        <v>10</v>
      </c>
      <c r="E166" s="48" t="s">
        <v>21</v>
      </c>
      <c r="F166" s="48">
        <f t="shared" si="39"/>
        <v>1</v>
      </c>
      <c r="G166" s="48">
        <f t="shared" si="38"/>
        <v>1</v>
      </c>
      <c r="H166" s="48">
        <f t="shared" si="40"/>
        <v>1</v>
      </c>
      <c r="I166" s="48">
        <f t="shared" si="41"/>
        <v>1</v>
      </c>
      <c r="J166" s="48">
        <f>COUNTIF('1. Data'!C:C,'sim. matches 2019_2020'!$D166)</f>
        <v>184</v>
      </c>
      <c r="K166" s="48">
        <f>COUNTIF($D$2:D165,$D165)</f>
        <v>10</v>
      </c>
      <c r="L166" s="48">
        <f>SUMIF('1. Data'!C:C,'sim. matches 2019_2020'!D166,'1. Data'!E:E)</f>
        <v>347</v>
      </c>
      <c r="M166" s="48">
        <f>SUMIF($D$2:D165,$D166,$F$2:F165)</f>
        <v>11</v>
      </c>
      <c r="N166" s="48">
        <f t="shared" si="42"/>
        <v>1.1446242374739695</v>
      </c>
      <c r="O166" s="48">
        <f>SUMIF('1. Data'!C:C,'sim. matches 2019_2020'!$D166,'1. Data'!F:F)</f>
        <v>250</v>
      </c>
      <c r="P166" s="48">
        <f>SUMIF($D$2:D165,$D166,$G$2:G165)</f>
        <v>8</v>
      </c>
      <c r="Q166" s="48">
        <f t="shared" si="43"/>
        <v>1.0539721043056398</v>
      </c>
      <c r="R166" s="48">
        <f>COUNTIF('1. Data'!D:D,'sim. matches 2019_2020'!$E166)</f>
        <v>149</v>
      </c>
      <c r="S166" s="48">
        <f>COUNTIF($E$2:E165,$E165)</f>
        <v>10</v>
      </c>
      <c r="T166" s="48">
        <f>SUMIF('1. Data'!D:D,'sim. matches 2019_2020'!E166,'1. Data'!F:F)</f>
        <v>176</v>
      </c>
      <c r="U166" s="48">
        <f>SUMIF($E$2:E165,$E166,$G$2:G165)</f>
        <v>7</v>
      </c>
      <c r="V166" s="48">
        <f t="shared" si="45"/>
        <v>1.1509433962264151</v>
      </c>
      <c r="W166" s="48">
        <f>SUMIF('1. Data'!D:D,'sim. matches 2019_2020'!$E166,'1. Data'!E:E)</f>
        <v>246</v>
      </c>
      <c r="X166" s="48">
        <f>SUMIF($E$2:E165,E166,$F$2:F165)</f>
        <v>9</v>
      </c>
      <c r="Y166" s="48">
        <f t="shared" si="46"/>
        <v>0.99477462190079868</v>
      </c>
      <c r="Z166" s="92">
        <f>AVERAGE('1. Data'!E:E,'sim. matches 2019_2020'!$F$2:F165)</f>
        <v>1.6121979286536248</v>
      </c>
      <c r="AA166" s="92">
        <f>AVERAGE('1. Data'!F:F,'sim. matches 2019_2020'!$G$2:G165)</f>
        <v>1.2617951668584579</v>
      </c>
      <c r="AB166" s="48">
        <f t="shared" si="47"/>
        <v>1.8357181167035359</v>
      </c>
      <c r="AC166" s="48">
        <f t="shared" si="48"/>
        <v>1.5306360630227582</v>
      </c>
      <c r="AD166" s="48">
        <f t="shared" si="34"/>
        <v>0.15949892179220976</v>
      </c>
      <c r="AE166" s="48">
        <f t="shared" si="49"/>
        <v>0.29279506032863989</v>
      </c>
      <c r="AF166" s="48">
        <f t="shared" si="49"/>
        <v>0.26874459836329456</v>
      </c>
      <c r="AG166" s="48">
        <f t="shared" si="49"/>
        <v>0.16444644266057173</v>
      </c>
      <c r="AH166" s="48">
        <f t="shared" si="49"/>
        <v>7.5469328504865207E-2</v>
      </c>
      <c r="AI166" s="48">
        <f t="shared" si="49"/>
        <v>2.7708082718366323E-2</v>
      </c>
      <c r="AJ166" s="48">
        <f t="shared" si="49"/>
        <v>8.4773715708708688E-3</v>
      </c>
      <c r="AK166" s="48">
        <f t="shared" si="49"/>
        <v>2.223152082096452E-3</v>
      </c>
      <c r="AL166" s="48">
        <f t="shared" si="49"/>
        <v>5.1013506916145531E-4</v>
      </c>
      <c r="AM166" s="48">
        <f t="shared" si="49"/>
        <v>1.0405157649172167E-4</v>
      </c>
      <c r="AN166" s="48">
        <f t="shared" si="49"/>
        <v>1.9100936403741738E-5</v>
      </c>
      <c r="AO166" s="48">
        <f t="shared" si="35"/>
        <v>0.21639798077821884</v>
      </c>
      <c r="AP166" s="48">
        <f t="shared" si="50"/>
        <v>0.33122655334444739</v>
      </c>
      <c r="AQ166" s="48">
        <f t="shared" si="50"/>
        <v>0.25349365378987132</v>
      </c>
      <c r="AR166" s="48">
        <f t="shared" si="50"/>
        <v>0.12933550941272762</v>
      </c>
      <c r="AS166" s="48">
        <f t="shared" si="50"/>
        <v>4.9491398734135064E-2</v>
      </c>
      <c r="AT166" s="48">
        <f t="shared" si="50"/>
        <v>1.5150663942381196E-2</v>
      </c>
      <c r="AU166" s="48">
        <f t="shared" si="50"/>
        <v>3.8650254348245412E-3</v>
      </c>
      <c r="AV166" s="48">
        <f t="shared" si="50"/>
        <v>8.4513533072038067E-4</v>
      </c>
      <c r="AW166" s="48">
        <f t="shared" si="50"/>
        <v>1.6169932691690976E-4</v>
      </c>
      <c r="AX166" s="48">
        <f t="shared" si="50"/>
        <v>2.7500313460614315E-5</v>
      </c>
      <c r="AY166" s="48">
        <f t="shared" si="50"/>
        <v>4.209297152724643E-6</v>
      </c>
    </row>
    <row r="167" spans="1:51">
      <c r="A167" s="48">
        <v>166</v>
      </c>
      <c r="B167" s="48">
        <f t="shared" si="44"/>
        <v>144</v>
      </c>
      <c r="C167" s="87">
        <v>43855</v>
      </c>
      <c r="D167" s="48" t="s">
        <v>20</v>
      </c>
      <c r="E167" s="48" t="s">
        <v>35</v>
      </c>
      <c r="F167" s="48">
        <f t="shared" si="39"/>
        <v>1</v>
      </c>
      <c r="G167" s="48">
        <f t="shared" si="38"/>
        <v>2</v>
      </c>
      <c r="H167" s="48">
        <f t="shared" si="40"/>
        <v>0</v>
      </c>
      <c r="I167" s="48">
        <f t="shared" si="41"/>
        <v>3</v>
      </c>
      <c r="J167" s="48">
        <f>COUNTIF('1. Data'!C:C,'sim. matches 2019_2020'!$D167)</f>
        <v>168</v>
      </c>
      <c r="K167" s="48">
        <f>COUNTIF($D$2:D166,$D166)</f>
        <v>10</v>
      </c>
      <c r="L167" s="48">
        <f>SUMIF('1. Data'!C:C,'sim. matches 2019_2020'!D167,'1. Data'!E:E)</f>
        <v>258</v>
      </c>
      <c r="M167" s="48">
        <f>SUMIF($D$2:D166,$D167,$F$2:F166)</f>
        <v>8</v>
      </c>
      <c r="N167" s="48">
        <f t="shared" si="42"/>
        <v>0.92702342410969341</v>
      </c>
      <c r="O167" s="48">
        <f>SUMIF('1. Data'!C:C,'sim. matches 2019_2020'!$D167,'1. Data'!F:F)</f>
        <v>234</v>
      </c>
      <c r="P167" s="48">
        <f>SUMIF($D$2:D166,$D167,$G$2:G166)</f>
        <v>13</v>
      </c>
      <c r="Q167" s="48">
        <f t="shared" si="43"/>
        <v>1.0998007391603897</v>
      </c>
      <c r="R167" s="48">
        <f>COUNTIF('1. Data'!D:D,'sim. matches 2019_2020'!$E167)</f>
        <v>48</v>
      </c>
      <c r="S167" s="48">
        <f>COUNTIF($E$2:E166,$E166)</f>
        <v>10</v>
      </c>
      <c r="T167" s="48">
        <f>SUMIF('1. Data'!D:D,'sim. matches 2019_2020'!E167,'1. Data'!F:F)</f>
        <v>79</v>
      </c>
      <c r="U167" s="48">
        <f>SUMIF($E$2:E166,$E167,$G$2:G166)</f>
        <v>13</v>
      </c>
      <c r="V167" s="48">
        <f t="shared" si="45"/>
        <v>1.5862068965517242</v>
      </c>
      <c r="W167" s="48">
        <f>SUMIF('1. Data'!D:D,'sim. matches 2019_2020'!$E167,'1. Data'!E:E)</f>
        <v>68</v>
      </c>
      <c r="X167" s="48">
        <f>SUMIF($E$2:E166,E167,$F$2:F166)</f>
        <v>7</v>
      </c>
      <c r="Y167" s="48">
        <f t="shared" si="46"/>
        <v>0.80216247808299246</v>
      </c>
      <c r="Z167" s="92">
        <f>AVERAGE('1. Data'!E:E,'sim. matches 2019_2020'!$F$2:F166)</f>
        <v>1.6120218579234973</v>
      </c>
      <c r="AA167" s="92">
        <f>AVERAGE('1. Data'!F:F,'sim. matches 2019_2020'!$G$2:G166)</f>
        <v>1.2617198734541271</v>
      </c>
      <c r="AB167" s="48">
        <f t="shared" si="47"/>
        <v>1.1987371863487415</v>
      </c>
      <c r="AC167" s="48">
        <f t="shared" si="48"/>
        <v>2.2010848508330105</v>
      </c>
      <c r="AD167" s="48">
        <f t="shared" si="34"/>
        <v>0.30157480433275952</v>
      </c>
      <c r="AE167" s="48">
        <f t="shared" si="49"/>
        <v>0.36150893241952436</v>
      </c>
      <c r="AF167" s="48">
        <f t="shared" si="49"/>
        <v>0.21667710024425904</v>
      </c>
      <c r="AG167" s="48">
        <f t="shared" si="49"/>
        <v>8.6579632497669104E-2</v>
      </c>
      <c r="AH167" s="48">
        <f t="shared" ref="AE167:AN192" si="51">_xlfn.POISSON.DIST(AH$1,$AB167,FALSE)</f>
        <v>2.5946556263840997E-2</v>
      </c>
      <c r="AI167" s="48">
        <f t="shared" si="51"/>
        <v>6.2206203702312082E-3</v>
      </c>
      <c r="AJ167" s="48">
        <f t="shared" si="51"/>
        <v>1.242814826659106E-3</v>
      </c>
      <c r="AK167" s="48">
        <f t="shared" si="51"/>
        <v>2.1282976406597639E-4</v>
      </c>
      <c r="AL167" s="48">
        <f t="shared" si="51"/>
        <v>3.189086906846435E-5</v>
      </c>
      <c r="AM167" s="48">
        <f t="shared" si="51"/>
        <v>4.2476411841496683E-6</v>
      </c>
      <c r="AN167" s="48">
        <f t="shared" si="51"/>
        <v>5.0918054417066059E-7</v>
      </c>
      <c r="AO167" s="48">
        <f t="shared" si="35"/>
        <v>0.1106830186423047</v>
      </c>
      <c r="AP167" s="48">
        <f t="shared" si="50"/>
        <v>0.24362271557804452</v>
      </c>
      <c r="AQ167" s="48">
        <f t="shared" si="50"/>
        <v>0.26811713428881662</v>
      </c>
      <c r="AR167" s="48">
        <f t="shared" si="50"/>
        <v>0.19671618751062475</v>
      </c>
      <c r="AS167" s="48">
        <f t="shared" ref="AP167:AY192" si="52">_xlfn.POISSON.DIST(AS$1,$AC167,FALSE)</f>
        <v>0.10824725506081549</v>
      </c>
      <c r="AT167" s="48">
        <f t="shared" si="52"/>
        <v>4.7652278651723549E-2</v>
      </c>
      <c r="AU167" s="48">
        <f t="shared" si="52"/>
        <v>1.7481118107996994E-2</v>
      </c>
      <c r="AV167" s="48">
        <f t="shared" si="52"/>
        <v>5.4967748918764063E-3</v>
      </c>
      <c r="AW167" s="48">
        <f t="shared" si="52"/>
        <v>1.5123584928685516E-3</v>
      </c>
      <c r="AX167" s="48">
        <f t="shared" si="52"/>
        <v>3.6986992974240144E-4</v>
      </c>
      <c r="AY167" s="48">
        <f t="shared" si="52"/>
        <v>8.1411509913466889E-5</v>
      </c>
    </row>
    <row r="168" spans="1:51">
      <c r="A168" s="48">
        <v>167</v>
      </c>
      <c r="B168" s="48">
        <f t="shared" si="44"/>
        <v>143</v>
      </c>
      <c r="C168" s="87">
        <v>43855</v>
      </c>
      <c r="D168" s="48" t="s">
        <v>26</v>
      </c>
      <c r="E168" s="48" t="s">
        <v>32</v>
      </c>
      <c r="F168" s="48">
        <f t="shared" si="39"/>
        <v>1</v>
      </c>
      <c r="G168" s="48">
        <f t="shared" si="38"/>
        <v>0</v>
      </c>
      <c r="H168" s="48">
        <f t="shared" si="40"/>
        <v>3</v>
      </c>
      <c r="I168" s="48">
        <f t="shared" si="41"/>
        <v>0</v>
      </c>
      <c r="J168" s="48">
        <f>COUNTIF('1. Data'!C:C,'sim. matches 2019_2020'!$D168)</f>
        <v>152</v>
      </c>
      <c r="K168" s="48">
        <f>COUNTIF($D$2:D167,$D167)</f>
        <v>10</v>
      </c>
      <c r="L168" s="48">
        <f>SUMIF('1. Data'!C:C,'sim. matches 2019_2020'!D168,'1. Data'!E:E)</f>
        <v>205</v>
      </c>
      <c r="M168" s="48">
        <f>SUMIF($D$2:D167,$D168,$F$2:F167)</f>
        <v>7</v>
      </c>
      <c r="N168" s="48">
        <f t="shared" si="42"/>
        <v>0.8118902586734672</v>
      </c>
      <c r="O168" s="48">
        <f>SUMIF('1. Data'!C:C,'sim. matches 2019_2020'!$D168,'1. Data'!F:F)</f>
        <v>205</v>
      </c>
      <c r="P168" s="48">
        <f>SUMIF($D$2:D167,$D168,$G$2:G167)</f>
        <v>11</v>
      </c>
      <c r="Q168" s="48">
        <f t="shared" si="43"/>
        <v>1.0565808460545303</v>
      </c>
      <c r="R168" s="48">
        <f>COUNTIF('1. Data'!D:D,'sim. matches 2019_2020'!$E168)</f>
        <v>17</v>
      </c>
      <c r="S168" s="48">
        <f>COUNTIF($E$2:E167,$E167)</f>
        <v>10</v>
      </c>
      <c r="T168" s="48">
        <f>SUMIF('1. Data'!D:D,'sim. matches 2019_2020'!E168,'1. Data'!F:F)</f>
        <v>10</v>
      </c>
      <c r="U168" s="48">
        <f>SUMIF($E$2:E167,$E168,$G$2:G167)</f>
        <v>0</v>
      </c>
      <c r="V168" s="48">
        <f t="shared" si="45"/>
        <v>0.37037037037037035</v>
      </c>
      <c r="W168" s="48">
        <f>SUMIF('1. Data'!D:D,'sim. matches 2019_2020'!$E168,'1. Data'!E:E)</f>
        <v>34</v>
      </c>
      <c r="X168" s="48">
        <f>SUMIF($E$2:E167,E168,$F$2:F167)</f>
        <v>11</v>
      </c>
      <c r="Y168" s="48">
        <f t="shared" si="46"/>
        <v>1.034011178499227</v>
      </c>
      <c r="Z168" s="92">
        <f>AVERAGE('1. Data'!E:E,'sim. matches 2019_2020'!$F$2:F167)</f>
        <v>1.6118458884416331</v>
      </c>
      <c r="AA168" s="92">
        <f>AVERAGE('1. Data'!F:F,'sim. matches 2019_2020'!$G$2:G167)</f>
        <v>1.2619321449108682</v>
      </c>
      <c r="AB168" s="48">
        <f t="shared" si="47"/>
        <v>1.3531504311224454</v>
      </c>
      <c r="AC168" s="48">
        <f t="shared" si="48"/>
        <v>0.49382716049382713</v>
      </c>
      <c r="AD168" s="48">
        <f t="shared" ref="AD168:AD231" si="53">_xlfn.POISSON.DIST(AD$1,$AB168,FALSE)</f>
        <v>0.25842482721843191</v>
      </c>
      <c r="AE168" s="48">
        <f t="shared" si="51"/>
        <v>0.34968766636336457</v>
      </c>
      <c r="AF168" s="48">
        <f t="shared" si="51"/>
        <v>0.23659000824889434</v>
      </c>
      <c r="AG168" s="48">
        <f t="shared" si="51"/>
        <v>0.10671395722041813</v>
      </c>
      <c r="AH168" s="48">
        <f t="shared" si="51"/>
        <v>3.6100009304897741E-2</v>
      </c>
      <c r="AI168" s="48">
        <f t="shared" si="51"/>
        <v>9.7697486308893251E-3</v>
      </c>
      <c r="AJ168" s="48">
        <f t="shared" si="51"/>
        <v>2.2033232619743034E-3</v>
      </c>
      <c r="AK168" s="48">
        <f t="shared" si="51"/>
        <v>4.2591826026323513E-4</v>
      </c>
      <c r="AL168" s="48">
        <f t="shared" si="51"/>
        <v>7.2041434687264682E-5</v>
      </c>
      <c r="AM168" s="48">
        <f t="shared" si="51"/>
        <v>1.0831433156194622E-5</v>
      </c>
      <c r="AN168" s="48">
        <f t="shared" si="51"/>
        <v>1.4656558444978719E-6</v>
      </c>
      <c r="AO168" s="48">
        <f t="shared" ref="AO168:AO231" si="54">_xlfn.POISSON.DIST(AO$1,$AC168,FALSE)</f>
        <v>0.61028625555054672</v>
      </c>
      <c r="AP168" s="48">
        <f t="shared" si="52"/>
        <v>0.30137592866693663</v>
      </c>
      <c r="AQ168" s="48">
        <f t="shared" si="52"/>
        <v>7.441380954739174E-2</v>
      </c>
      <c r="AR168" s="48">
        <f t="shared" si="52"/>
        <v>1.2249186756772303E-2</v>
      </c>
      <c r="AS168" s="48">
        <f t="shared" si="52"/>
        <v>1.5122452786138644E-3</v>
      </c>
      <c r="AT168" s="48">
        <f t="shared" si="52"/>
        <v>1.4935755838161628E-4</v>
      </c>
      <c r="AU168" s="48">
        <f t="shared" si="52"/>
        <v>1.2292803158980756E-5</v>
      </c>
      <c r="AV168" s="48">
        <f t="shared" si="52"/>
        <v>8.6721715407271778E-7</v>
      </c>
      <c r="AW168" s="48">
        <f t="shared" si="52"/>
        <v>5.3531923090908305E-8</v>
      </c>
      <c r="AX168" s="48">
        <f t="shared" si="52"/>
        <v>2.9372797306396909E-9</v>
      </c>
      <c r="AY168" s="48">
        <f t="shared" si="52"/>
        <v>1.4505085089578707E-10</v>
      </c>
    </row>
    <row r="169" spans="1:51">
      <c r="A169" s="48">
        <v>168</v>
      </c>
      <c r="B169" s="48">
        <f t="shared" si="44"/>
        <v>142</v>
      </c>
      <c r="C169" s="87">
        <v>43855</v>
      </c>
      <c r="D169" s="48" t="s">
        <v>42</v>
      </c>
      <c r="E169" s="48" t="s">
        <v>28</v>
      </c>
      <c r="F169" s="48">
        <f t="shared" si="39"/>
        <v>0</v>
      </c>
      <c r="G169" s="48">
        <f t="shared" si="38"/>
        <v>0</v>
      </c>
      <c r="H169" s="48">
        <f t="shared" si="40"/>
        <v>1</v>
      </c>
      <c r="I169" s="48">
        <f t="shared" si="41"/>
        <v>1</v>
      </c>
      <c r="J169" s="48">
        <f>COUNTIF('1. Data'!C:C,'sim. matches 2019_2020'!$D169)</f>
        <v>0</v>
      </c>
      <c r="K169" s="48">
        <f>COUNTIF($D$2:D168,$D168)</f>
        <v>9</v>
      </c>
      <c r="L169" s="48">
        <f>SUMIF('1. Data'!C:C,'sim. matches 2019_2020'!D169,'1. Data'!E:E)</f>
        <v>0</v>
      </c>
      <c r="M169" s="48">
        <f>SUMIF($D$2:D168,$D169,$F$2:F168)</f>
        <v>0</v>
      </c>
      <c r="N169" s="48">
        <f t="shared" si="42"/>
        <v>0</v>
      </c>
      <c r="O169" s="48">
        <f>SUMIF('1. Data'!C:C,'sim. matches 2019_2020'!$D169,'1. Data'!F:F)</f>
        <v>0</v>
      </c>
      <c r="P169" s="48">
        <f>SUMIF($D$2:D168,$D169,$G$2:G168)</f>
        <v>0</v>
      </c>
      <c r="Q169" s="48">
        <f t="shared" si="43"/>
        <v>0</v>
      </c>
      <c r="R169" s="48">
        <f>COUNTIF('1. Data'!D:D,'sim. matches 2019_2020'!$E169)</f>
        <v>136</v>
      </c>
      <c r="S169" s="48">
        <f>COUNTIF($E$2:E168,$E168)</f>
        <v>9</v>
      </c>
      <c r="T169" s="48">
        <f>SUMIF('1. Data'!D:D,'sim. matches 2019_2020'!E169,'1. Data'!F:F)</f>
        <v>138</v>
      </c>
      <c r="U169" s="48">
        <f>SUMIF($E$2:E168,$E169,$G$2:G168)</f>
        <v>8</v>
      </c>
      <c r="V169" s="48">
        <f t="shared" si="45"/>
        <v>1.0068965517241379</v>
      </c>
      <c r="W169" s="48">
        <f>SUMIF('1. Data'!D:D,'sim. matches 2019_2020'!$E169,'1. Data'!E:E)</f>
        <v>217</v>
      </c>
      <c r="X169" s="48">
        <f>SUMIF($E$2:E168,E169,$F$2:F168)</f>
        <v>10</v>
      </c>
      <c r="Y169" s="48">
        <f t="shared" si="46"/>
        <v>0.97136338197942229</v>
      </c>
      <c r="Z169" s="92">
        <f>AVERAGE('1. Data'!E:E,'sim. matches 2019_2020'!$F$2:F168)</f>
        <v>1.6116700201207244</v>
      </c>
      <c r="AA169" s="92">
        <f>AVERAGE('1. Data'!F:F,'sim. matches 2019_2020'!$G$2:G168)</f>
        <v>1.2615694164989939</v>
      </c>
      <c r="AB169" s="48">
        <f t="shared" si="47"/>
        <v>0</v>
      </c>
      <c r="AC169" s="48">
        <f t="shared" si="48"/>
        <v>0</v>
      </c>
      <c r="AD169" s="48">
        <f t="shared" si="53"/>
        <v>1</v>
      </c>
      <c r="AE169" s="48">
        <f t="shared" si="51"/>
        <v>0</v>
      </c>
      <c r="AF169" s="48">
        <f t="shared" si="51"/>
        <v>0</v>
      </c>
      <c r="AG169" s="48">
        <f t="shared" si="51"/>
        <v>0</v>
      </c>
      <c r="AH169" s="48">
        <f t="shared" si="51"/>
        <v>0</v>
      </c>
      <c r="AI169" s="48">
        <f t="shared" si="51"/>
        <v>0</v>
      </c>
      <c r="AJ169" s="48">
        <f t="shared" si="51"/>
        <v>0</v>
      </c>
      <c r="AK169" s="48">
        <f t="shared" si="51"/>
        <v>0</v>
      </c>
      <c r="AL169" s="48">
        <f t="shared" si="51"/>
        <v>0</v>
      </c>
      <c r="AM169" s="48">
        <f t="shared" si="51"/>
        <v>0</v>
      </c>
      <c r="AN169" s="48">
        <f t="shared" si="51"/>
        <v>0</v>
      </c>
      <c r="AO169" s="48">
        <f t="shared" si="54"/>
        <v>1</v>
      </c>
      <c r="AP169" s="48">
        <f t="shared" si="52"/>
        <v>0</v>
      </c>
      <c r="AQ169" s="48">
        <f t="shared" si="52"/>
        <v>0</v>
      </c>
      <c r="AR169" s="48">
        <f t="shared" si="52"/>
        <v>0</v>
      </c>
      <c r="AS169" s="48">
        <f t="shared" si="52"/>
        <v>0</v>
      </c>
      <c r="AT169" s="48">
        <f t="shared" si="52"/>
        <v>0</v>
      </c>
      <c r="AU169" s="48">
        <f t="shared" si="52"/>
        <v>0</v>
      </c>
      <c r="AV169" s="48">
        <f t="shared" si="52"/>
        <v>0</v>
      </c>
      <c r="AW169" s="48">
        <f t="shared" si="52"/>
        <v>0</v>
      </c>
      <c r="AX169" s="48">
        <f t="shared" si="52"/>
        <v>0</v>
      </c>
      <c r="AY169" s="48">
        <f t="shared" si="52"/>
        <v>0</v>
      </c>
    </row>
    <row r="170" spans="1:51">
      <c r="A170" s="48">
        <v>169</v>
      </c>
      <c r="B170" s="48">
        <f t="shared" si="44"/>
        <v>141</v>
      </c>
      <c r="C170" s="87">
        <v>43855</v>
      </c>
      <c r="D170" s="48" t="s">
        <v>6</v>
      </c>
      <c r="E170" s="48" t="s">
        <v>8</v>
      </c>
      <c r="F170" s="48">
        <f t="shared" si="39"/>
        <v>2</v>
      </c>
      <c r="G170" s="48">
        <f t="shared" si="38"/>
        <v>0</v>
      </c>
      <c r="H170" s="48">
        <f t="shared" si="40"/>
        <v>3</v>
      </c>
      <c r="I170" s="48">
        <f t="shared" si="41"/>
        <v>0</v>
      </c>
      <c r="J170" s="48">
        <f>COUNTIF('1. Data'!C:C,'sim. matches 2019_2020'!$D170)</f>
        <v>183</v>
      </c>
      <c r="K170" s="48">
        <f>COUNTIF($D$2:D169,$D169)</f>
        <v>10</v>
      </c>
      <c r="L170" s="48">
        <f>SUMIF('1. Data'!C:C,'sim. matches 2019_2020'!D170,'1. Data'!E:E)</f>
        <v>528</v>
      </c>
      <c r="M170" s="48">
        <f>SUMIF($D$2:D169,$D170,$F$2:F169)</f>
        <v>19</v>
      </c>
      <c r="N170" s="48">
        <f t="shared" si="42"/>
        <v>1.7590521101029337</v>
      </c>
      <c r="O170" s="48">
        <f>SUMIF('1. Data'!C:C,'sim. matches 2019_2020'!$D170,'1. Data'!F:F)</f>
        <v>132</v>
      </c>
      <c r="P170" s="48">
        <f>SUMIF($D$2:D169,$D170,$G$2:G169)</f>
        <v>3</v>
      </c>
      <c r="Q170" s="48">
        <f t="shared" si="43"/>
        <v>0.55461309892725219</v>
      </c>
      <c r="R170" s="48">
        <f>COUNTIF('1. Data'!D:D,'sim. matches 2019_2020'!$E170)</f>
        <v>181</v>
      </c>
      <c r="S170" s="48">
        <f>COUNTIF($E$2:E169,$E169)</f>
        <v>10</v>
      </c>
      <c r="T170" s="48">
        <f>SUMIF('1. Data'!D:D,'sim. matches 2019_2020'!E170,'1. Data'!F:F)</f>
        <v>234</v>
      </c>
      <c r="U170" s="48">
        <f>SUMIF($E$2:E169,$E170,$G$2:G169)</f>
        <v>9</v>
      </c>
      <c r="V170" s="48">
        <f t="shared" si="45"/>
        <v>1.2722513089005236</v>
      </c>
      <c r="W170" s="48">
        <f>SUMIF('1. Data'!D:D,'sim. matches 2019_2020'!$E170,'1. Data'!E:E)</f>
        <v>266</v>
      </c>
      <c r="X170" s="48">
        <f>SUMIF($E$2:E169,E170,$F$2:F169)</f>
        <v>8</v>
      </c>
      <c r="Y170" s="48">
        <f t="shared" si="46"/>
        <v>0.89036049739620549</v>
      </c>
      <c r="Z170" s="92">
        <f>AVERAGE('1. Data'!E:E,'sim. matches 2019_2020'!$F$2:F169)</f>
        <v>1.6112068965517241</v>
      </c>
      <c r="AA170" s="92">
        <f>AVERAGE('1. Data'!F:F,'sim. matches 2019_2020'!$G$2:G169)</f>
        <v>1.2612068965517242</v>
      </c>
      <c r="AB170" s="48">
        <f t="shared" si="47"/>
        <v>2.5234569537602298</v>
      </c>
      <c r="AC170" s="48">
        <f t="shared" si="48"/>
        <v>0.88991671866098809</v>
      </c>
      <c r="AD170" s="48">
        <f t="shared" si="53"/>
        <v>8.0181941823358513E-2</v>
      </c>
      <c r="AE170" s="48">
        <f t="shared" si="51"/>
        <v>0.20233567866015223</v>
      </c>
      <c r="AF170" s="48">
        <f t="shared" si="51"/>
        <v>0.25529268765437829</v>
      </c>
      <c r="AG170" s="48">
        <f t="shared" si="51"/>
        <v>0.21474003596852642</v>
      </c>
      <c r="AH170" s="48">
        <f t="shared" si="51"/>
        <v>0.13547180925387495</v>
      </c>
      <c r="AI170" s="48">
        <f t="shared" si="51"/>
        <v>6.8371455820034024E-2</v>
      </c>
      <c r="AJ170" s="48">
        <f t="shared" si="51"/>
        <v>2.8755404271295887E-2</v>
      </c>
      <c r="AK170" s="48">
        <f t="shared" si="51"/>
        <v>1.0366146409512604E-2</v>
      </c>
      <c r="AL170" s="48">
        <f t="shared" si="51"/>
        <v>3.2698155300976486E-3</v>
      </c>
      <c r="AM170" s="48">
        <f t="shared" si="51"/>
        <v>9.1680430410423562E-4</v>
      </c>
      <c r="AN170" s="48">
        <f t="shared" si="51"/>
        <v>2.3135161964291353E-4</v>
      </c>
      <c r="AO170" s="48">
        <f t="shared" si="54"/>
        <v>0.41068995413745646</v>
      </c>
      <c r="AP170" s="48">
        <f t="shared" si="52"/>
        <v>0.36547985637303687</v>
      </c>
      <c r="AQ170" s="48">
        <f t="shared" si="52"/>
        <v>0.1626233172600911</v>
      </c>
      <c r="AR170" s="48">
        <f t="shared" si="52"/>
        <v>4.8240402957955036E-2</v>
      </c>
      <c r="AS170" s="48">
        <f t="shared" si="52"/>
        <v>1.0732485276806791E-2</v>
      </c>
      <c r="AT170" s="48">
        <f t="shared" si="52"/>
        <v>1.9102036161226538E-3</v>
      </c>
      <c r="AU170" s="48">
        <f t="shared" si="52"/>
        <v>2.8332035567237089E-4</v>
      </c>
      <c r="AV170" s="48">
        <f t="shared" si="52"/>
        <v>3.6018788749974391E-5</v>
      </c>
      <c r="AW170" s="48">
        <f t="shared" si="52"/>
        <v>4.0067152868150505E-6</v>
      </c>
      <c r="AX170" s="48">
        <f t="shared" si="52"/>
        <v>3.9618254673903039E-7</v>
      </c>
      <c r="AY170" s="48">
        <f t="shared" si="52"/>
        <v>3.5256947198475108E-8</v>
      </c>
    </row>
    <row r="171" spans="1:51">
      <c r="A171" s="48">
        <v>170</v>
      </c>
      <c r="B171" s="48">
        <f t="shared" si="44"/>
        <v>140</v>
      </c>
      <c r="C171" s="87">
        <v>43856</v>
      </c>
      <c r="D171" s="48" t="s">
        <v>19</v>
      </c>
      <c r="E171" s="48" t="s">
        <v>17</v>
      </c>
      <c r="F171" s="48">
        <f t="shared" si="39"/>
        <v>1</v>
      </c>
      <c r="G171" s="48">
        <f t="shared" si="38"/>
        <v>2</v>
      </c>
      <c r="H171" s="48">
        <f t="shared" si="40"/>
        <v>0</v>
      </c>
      <c r="I171" s="48">
        <f t="shared" si="41"/>
        <v>3</v>
      </c>
      <c r="J171" s="48">
        <f>COUNTIF('1. Data'!C:C,'sim. matches 2019_2020'!$D171)</f>
        <v>181</v>
      </c>
      <c r="K171" s="48">
        <f>COUNTIF($D$2:D170,$D170)</f>
        <v>10</v>
      </c>
      <c r="L171" s="48">
        <f>SUMIF('1. Data'!C:C,'sim. matches 2019_2020'!D171,'1. Data'!E:E)</f>
        <v>307</v>
      </c>
      <c r="M171" s="48">
        <f>SUMIF($D$2:D170,$D171,$F$2:F170)</f>
        <v>8</v>
      </c>
      <c r="N171" s="48">
        <f t="shared" si="42"/>
        <v>1.0235186718428404</v>
      </c>
      <c r="O171" s="48">
        <f>SUMIF('1. Data'!C:C,'sim. matches 2019_2020'!$D171,'1. Data'!F:F)</f>
        <v>263</v>
      </c>
      <c r="P171" s="48">
        <f>SUMIF($D$2:D170,$D171,$G$2:G170)</f>
        <v>8</v>
      </c>
      <c r="Q171" s="48">
        <f t="shared" si="43"/>
        <v>1.1253156689916126</v>
      </c>
      <c r="R171" s="48">
        <f>COUNTIF('1. Data'!D:D,'sim. matches 2019_2020'!$E171)</f>
        <v>186</v>
      </c>
      <c r="S171" s="48">
        <f>COUNTIF($E$2:E170,$E170)</f>
        <v>9</v>
      </c>
      <c r="T171" s="48">
        <f>SUMIF('1. Data'!D:D,'sim. matches 2019_2020'!E171,'1. Data'!F:F)</f>
        <v>276</v>
      </c>
      <c r="U171" s="48">
        <f>SUMIF($E$2:E170,$E171,$G$2:G170)</f>
        <v>8</v>
      </c>
      <c r="V171" s="48">
        <f t="shared" si="45"/>
        <v>1.4564102564102563</v>
      </c>
      <c r="W171" s="48">
        <f>SUMIF('1. Data'!D:D,'sim. matches 2019_2020'!$E171,'1. Data'!E:E)</f>
        <v>331</v>
      </c>
      <c r="X171" s="48">
        <f>SUMIF($E$2:E170,E171,$F$2:F170)</f>
        <v>12</v>
      </c>
      <c r="Y171" s="48">
        <f t="shared" si="46"/>
        <v>1.0916366096612129</v>
      </c>
      <c r="Z171" s="92">
        <f>AVERAGE('1. Data'!E:E,'sim. matches 2019_2020'!$F$2:F170)</f>
        <v>1.6113185866130422</v>
      </c>
      <c r="AA171" s="92">
        <f>AVERAGE('1. Data'!F:F,'sim. matches 2019_2020'!$G$2:G170)</f>
        <v>1.2608445848893997</v>
      </c>
      <c r="AB171" s="48">
        <f t="shared" si="47"/>
        <v>1.8003430997030472</v>
      </c>
      <c r="AC171" s="48">
        <f t="shared" si="48"/>
        <v>2.0664250234930859</v>
      </c>
      <c r="AD171" s="48">
        <f t="shared" si="53"/>
        <v>0.16524218395028925</v>
      </c>
      <c r="AE171" s="48">
        <f t="shared" si="51"/>
        <v>0.29749262565476486</v>
      </c>
      <c r="AF171" s="48">
        <f t="shared" si="51"/>
        <v>0.26779439790504889</v>
      </c>
      <c r="AG171" s="48">
        <f t="shared" si="51"/>
        <v>0.16070726546916234</v>
      </c>
      <c r="AH171" s="48">
        <f t="shared" si="51"/>
        <v>7.2332054114888009E-2</v>
      </c>
      <c r="AI171" s="48">
        <f t="shared" si="51"/>
        <v>2.60445029026172E-2</v>
      </c>
      <c r="AJ171" s="48">
        <f t="shared" si="51"/>
        <v>7.8148401809871523E-3</v>
      </c>
      <c r="AK171" s="48">
        <f t="shared" si="51"/>
        <v>2.0099133707317599E-3</v>
      </c>
      <c r="AL171" s="48">
        <f t="shared" si="51"/>
        <v>4.5231670849972712E-4</v>
      </c>
      <c r="AM171" s="48">
        <f t="shared" si="51"/>
        <v>9.0480585003097655E-5</v>
      </c>
      <c r="AN171" s="48">
        <f t="shared" si="51"/>
        <v>1.6289609686742176E-5</v>
      </c>
      <c r="AO171" s="48">
        <f t="shared" si="54"/>
        <v>0.12663770022788162</v>
      </c>
      <c r="AP171" s="48">
        <f t="shared" si="52"/>
        <v>0.26168731266851064</v>
      </c>
      <c r="AQ171" s="48">
        <f t="shared" si="52"/>
        <v>0.27037860561443489</v>
      </c>
      <c r="AR171" s="48">
        <f t="shared" si="52"/>
        <v>0.1862390388196121</v>
      </c>
      <c r="AS171" s="48">
        <f t="shared" si="52"/>
        <v>9.6212252542036691E-2</v>
      </c>
      <c r="AT171" s="48">
        <f t="shared" si="52"/>
        <v>3.9763081243900177E-2</v>
      </c>
      <c r="AU171" s="48">
        <f t="shared" si="52"/>
        <v>1.3694571015597302E-2</v>
      </c>
      <c r="AV171" s="48">
        <f t="shared" si="52"/>
        <v>4.0426863189476333E-3</v>
      </c>
      <c r="AW171" s="48">
        <f t="shared" si="52"/>
        <v>1.0442385214508179E-3</v>
      </c>
      <c r="AX171" s="48">
        <f t="shared" si="52"/>
        <v>2.3976006791348776E-4</v>
      </c>
      <c r="AY171" s="48">
        <f t="shared" si="52"/>
        <v>4.9544620397083267E-5</v>
      </c>
    </row>
    <row r="172" spans="1:51">
      <c r="A172" s="48">
        <v>171</v>
      </c>
      <c r="B172" s="48">
        <f t="shared" si="44"/>
        <v>139</v>
      </c>
      <c r="C172" s="87">
        <v>43856</v>
      </c>
      <c r="D172" s="48" t="s">
        <v>12</v>
      </c>
      <c r="E172" s="48" t="s">
        <v>29</v>
      </c>
      <c r="F172" s="48">
        <f t="shared" si="39"/>
        <v>2</v>
      </c>
      <c r="G172" s="48">
        <f t="shared" si="38"/>
        <v>1</v>
      </c>
      <c r="H172" s="48">
        <f t="shared" si="40"/>
        <v>3</v>
      </c>
      <c r="I172" s="48">
        <f t="shared" si="41"/>
        <v>0</v>
      </c>
      <c r="J172" s="48">
        <f>COUNTIF('1. Data'!C:C,'sim. matches 2019_2020'!$D172)</f>
        <v>186</v>
      </c>
      <c r="K172" s="48">
        <f>COUNTIF($D$2:D171,$D171)</f>
        <v>9</v>
      </c>
      <c r="L172" s="48">
        <f>SUMIF('1. Data'!C:C,'sim. matches 2019_2020'!D172,'1. Data'!E:E)</f>
        <v>358</v>
      </c>
      <c r="M172" s="48">
        <f>SUMIF($D$2:D171,$D172,$F$2:F171)</f>
        <v>12</v>
      </c>
      <c r="N172" s="48">
        <f t="shared" si="42"/>
        <v>1.1776955071072717</v>
      </c>
      <c r="O172" s="48">
        <f>SUMIF('1. Data'!C:C,'sim. matches 2019_2020'!$D172,'1. Data'!F:F)</f>
        <v>224</v>
      </c>
      <c r="P172" s="48">
        <f>SUMIF($D$2:D171,$D172,$G$2:G171)</f>
        <v>7</v>
      </c>
      <c r="Q172" s="48">
        <f t="shared" si="43"/>
        <v>0.93938300369637184</v>
      </c>
      <c r="R172" s="48">
        <f>COUNTIF('1. Data'!D:D,'sim. matches 2019_2020'!$E172)</f>
        <v>34</v>
      </c>
      <c r="S172" s="48">
        <f>COUNTIF($E$2:E171,$E171)</f>
        <v>9</v>
      </c>
      <c r="T172" s="48">
        <f>SUMIF('1. Data'!D:D,'sim. matches 2019_2020'!E172,'1. Data'!F:F)</f>
        <v>37</v>
      </c>
      <c r="U172" s="48">
        <f>SUMIF($E$2:E171,$E172,$G$2:G171)</f>
        <v>8</v>
      </c>
      <c r="V172" s="48">
        <f t="shared" si="45"/>
        <v>1.0465116279069768</v>
      </c>
      <c r="W172" s="48">
        <f>SUMIF('1. Data'!D:D,'sim. matches 2019_2020'!$E172,'1. Data'!E:E)</f>
        <v>66</v>
      </c>
      <c r="X172" s="48">
        <f>SUMIF($E$2:E171,E172,$F$2:F171)</f>
        <v>10</v>
      </c>
      <c r="Y172" s="48">
        <f t="shared" si="46"/>
        <v>1.0970111511835177</v>
      </c>
      <c r="Z172" s="92">
        <f>AVERAGE('1. Data'!E:E,'sim. matches 2019_2020'!$F$2:F171)</f>
        <v>1.611143021252154</v>
      </c>
      <c r="AA172" s="92">
        <f>AVERAGE('1. Data'!F:F,'sim. matches 2019_2020'!$G$2:G171)</f>
        <v>1.2610568638713384</v>
      </c>
      <c r="AB172" s="48">
        <f t="shared" si="47"/>
        <v>2.0815083381430846</v>
      </c>
      <c r="AC172" s="48">
        <f t="shared" si="48"/>
        <v>1.2397137745974955</v>
      </c>
      <c r="AD172" s="48">
        <f t="shared" si="53"/>
        <v>0.12474191723623548</v>
      </c>
      <c r="AE172" s="48">
        <f t="shared" si="51"/>
        <v>0.2596513408431787</v>
      </c>
      <c r="AF172" s="48">
        <f t="shared" si="51"/>
        <v>0.27023321548755436</v>
      </c>
      <c r="AG172" s="48">
        <f t="shared" si="51"/>
        <v>0.18749756376018709</v>
      </c>
      <c r="AH172" s="48">
        <f t="shared" si="51"/>
        <v>9.7569435587086029E-2</v>
      </c>
      <c r="AI172" s="48">
        <f t="shared" si="51"/>
        <v>4.0618318744486799E-2</v>
      </c>
      <c r="AJ172" s="48">
        <f t="shared" si="51"/>
        <v>1.4091228191333823E-2</v>
      </c>
      <c r="AK172" s="48">
        <f t="shared" si="51"/>
        <v>4.1901441392768945E-3</v>
      </c>
      <c r="AL172" s="48">
        <f t="shared" si="51"/>
        <v>1.0902274954907784E-3</v>
      </c>
      <c r="AM172" s="48">
        <f t="shared" si="51"/>
        <v>2.5214640248187863E-4</v>
      </c>
      <c r="AN172" s="48">
        <f t="shared" si="51"/>
        <v>5.2484483919881097E-5</v>
      </c>
      <c r="AO172" s="48">
        <f t="shared" si="54"/>
        <v>0.28946705890833802</v>
      </c>
      <c r="AP172" s="48">
        <f t="shared" si="52"/>
        <v>0.35885630022089132</v>
      </c>
      <c r="AQ172" s="48">
        <f t="shared" si="52"/>
        <v>0.2224395492424667</v>
      </c>
      <c r="AR172" s="48">
        <f t="shared" si="52"/>
        <v>9.1920457737047948E-2</v>
      </c>
      <c r="AS172" s="48">
        <f t="shared" si="52"/>
        <v>2.8488764405981332E-2</v>
      </c>
      <c r="AT172" s="48">
        <f t="shared" si="52"/>
        <v>7.0635827310715762E-3</v>
      </c>
      <c r="AU172" s="48">
        <f t="shared" si="52"/>
        <v>1.45947013495307E-3</v>
      </c>
      <c r="AV172" s="48">
        <f t="shared" si="52"/>
        <v>2.5847503284499862E-4</v>
      </c>
      <c r="AW172" s="48">
        <f t="shared" si="52"/>
        <v>4.0054382325935572E-5</v>
      </c>
      <c r="AX172" s="48">
        <f t="shared" si="52"/>
        <v>5.517329944717419E-6</v>
      </c>
      <c r="AY172" s="48">
        <f t="shared" si="52"/>
        <v>6.8399099314653996E-7</v>
      </c>
    </row>
    <row r="173" spans="1:51">
      <c r="A173" s="48">
        <v>172</v>
      </c>
      <c r="B173" s="48">
        <f t="shared" si="44"/>
        <v>138</v>
      </c>
      <c r="C173" s="87">
        <v>43861</v>
      </c>
      <c r="D173" s="48" t="s">
        <v>21</v>
      </c>
      <c r="E173" s="48" t="s">
        <v>8</v>
      </c>
      <c r="F173" s="48">
        <f t="shared" si="39"/>
        <v>1</v>
      </c>
      <c r="G173" s="48">
        <f t="shared" si="38"/>
        <v>1</v>
      </c>
      <c r="H173" s="48">
        <f t="shared" si="40"/>
        <v>1</v>
      </c>
      <c r="I173" s="48">
        <f t="shared" si="41"/>
        <v>1</v>
      </c>
      <c r="J173" s="48">
        <f>COUNTIF('1. Data'!C:C,'sim. matches 2019_2020'!$D173)</f>
        <v>150</v>
      </c>
      <c r="K173" s="48">
        <f>COUNTIF($D$2:D172,$D172)</f>
        <v>10</v>
      </c>
      <c r="L173" s="48">
        <f>SUMIF('1. Data'!C:C,'sim. matches 2019_2020'!D173,'1. Data'!E:E)</f>
        <v>192</v>
      </c>
      <c r="M173" s="48">
        <f>SUMIF($D$2:D172,$D173,$F$2:F172)</f>
        <v>7</v>
      </c>
      <c r="N173" s="48">
        <f t="shared" si="42"/>
        <v>0.7719139789736279</v>
      </c>
      <c r="O173" s="48">
        <f>SUMIF('1. Data'!C:C,'sim. matches 2019_2020'!$D173,'1. Data'!F:F)</f>
        <v>200</v>
      </c>
      <c r="P173" s="48">
        <f>SUMIF($D$2:D172,$D173,$G$2:G172)</f>
        <v>11</v>
      </c>
      <c r="Q173" s="48">
        <f t="shared" si="43"/>
        <v>1.0458119877049181</v>
      </c>
      <c r="R173" s="48">
        <f>COUNTIF('1. Data'!D:D,'sim. matches 2019_2020'!$E173)</f>
        <v>181</v>
      </c>
      <c r="S173" s="48">
        <f>COUNTIF($E$2:E172,$E172)</f>
        <v>10</v>
      </c>
      <c r="T173" s="48">
        <f>SUMIF('1. Data'!D:D,'sim. matches 2019_2020'!E173,'1. Data'!F:F)</f>
        <v>234</v>
      </c>
      <c r="U173" s="48">
        <f>SUMIF($E$2:E172,$E173,$G$2:G172)</f>
        <v>9</v>
      </c>
      <c r="V173" s="48">
        <f t="shared" si="45"/>
        <v>1.2722513089005236</v>
      </c>
      <c r="W173" s="48">
        <f>SUMIF('1. Data'!D:D,'sim. matches 2019_2020'!$E173,'1. Data'!E:E)</f>
        <v>266</v>
      </c>
      <c r="X173" s="48">
        <f>SUMIF($E$2:E172,E173,$F$2:F172)</f>
        <v>10</v>
      </c>
      <c r="Y173" s="48">
        <f t="shared" si="46"/>
        <v>0.89683288988069698</v>
      </c>
      <c r="Z173" s="92">
        <f>AVERAGE('1. Data'!E:E,'sim. matches 2019_2020'!$F$2:F172)</f>
        <v>1.6112546655182314</v>
      </c>
      <c r="AA173" s="92">
        <f>AVERAGE('1. Data'!F:F,'sim. matches 2019_2020'!$G$2:G172)</f>
        <v>1.2609819121447028</v>
      </c>
      <c r="AB173" s="48">
        <f t="shared" si="47"/>
        <v>1.1154359067891169</v>
      </c>
      <c r="AC173" s="48">
        <f t="shared" si="48"/>
        <v>1.6777814136125655</v>
      </c>
      <c r="AD173" s="48">
        <f t="shared" si="53"/>
        <v>0.32777236955310118</v>
      </c>
      <c r="AE173" s="48">
        <f t="shared" si="51"/>
        <v>0.36560907025288092</v>
      </c>
      <c r="AF173" s="48">
        <f t="shared" si="51"/>
        <v>0.20390674240392412</v>
      </c>
      <c r="AG173" s="48">
        <f t="shared" si="51"/>
        <v>7.5814967371245323E-2</v>
      </c>
      <c r="AH173" s="48">
        <f t="shared" si="51"/>
        <v>2.1141684219483089E-2</v>
      </c>
      <c r="AI173" s="48">
        <f t="shared" si="51"/>
        <v>4.7164387416816561E-3</v>
      </c>
      <c r="AJ173" s="48">
        <f t="shared" si="51"/>
        <v>8.7681418744050025E-4</v>
      </c>
      <c r="AK173" s="48">
        <f t="shared" si="51"/>
        <v>1.397185754647512E-4</v>
      </c>
      <c r="AL173" s="48">
        <f t="shared" si="51"/>
        <v>1.9480889489851017E-5</v>
      </c>
      <c r="AM173" s="48">
        <f t="shared" si="51"/>
        <v>2.4144092925745022E-6</v>
      </c>
      <c r="AN173" s="48">
        <f t="shared" si="51"/>
        <v>2.6931188186229131E-7</v>
      </c>
      <c r="AO173" s="48">
        <f t="shared" si="54"/>
        <v>0.18678792182307236</v>
      </c>
      <c r="AP173" s="48">
        <f t="shared" si="52"/>
        <v>0.31338930352206767</v>
      </c>
      <c r="AQ173" s="48">
        <f t="shared" si="52"/>
        <v>0.2628993743371561</v>
      </c>
      <c r="AR173" s="48">
        <f t="shared" si="52"/>
        <v>0.14702922797108425</v>
      </c>
      <c r="AS173" s="48">
        <f t="shared" si="52"/>
        <v>6.167072648692247E-2</v>
      </c>
      <c r="AT173" s="48">
        <f t="shared" si="52"/>
        <v>2.0693999732748519E-2</v>
      </c>
      <c r="AU173" s="48">
        <f t="shared" si="52"/>
        <v>5.7866680208181484E-3</v>
      </c>
      <c r="AV173" s="48">
        <f t="shared" si="52"/>
        <v>1.3869662931535573E-3</v>
      </c>
      <c r="AW173" s="48">
        <f t="shared" si="52"/>
        <v>2.9087828349501918E-4</v>
      </c>
      <c r="AX173" s="48">
        <f t="shared" si="52"/>
        <v>5.4225575296829967E-5</v>
      </c>
      <c r="AY173" s="48">
        <f t="shared" si="52"/>
        <v>9.0978662375469851E-6</v>
      </c>
    </row>
    <row r="174" spans="1:51">
      <c r="A174" s="48">
        <v>173</v>
      </c>
      <c r="B174" s="48">
        <f t="shared" si="44"/>
        <v>137</v>
      </c>
      <c r="C174" s="87">
        <v>43862</v>
      </c>
      <c r="D174" s="48" t="s">
        <v>13</v>
      </c>
      <c r="E174" s="48" t="s">
        <v>42</v>
      </c>
      <c r="F174" s="48">
        <f t="shared" si="39"/>
        <v>0</v>
      </c>
      <c r="G174" s="48">
        <f t="shared" si="38"/>
        <v>0</v>
      </c>
      <c r="H174" s="48">
        <f t="shared" si="40"/>
        <v>1</v>
      </c>
      <c r="I174" s="48">
        <f t="shared" si="41"/>
        <v>1</v>
      </c>
      <c r="J174" s="48">
        <f>COUNTIF('1. Data'!C:C,'sim. matches 2019_2020'!$D174)</f>
        <v>176</v>
      </c>
      <c r="K174" s="48">
        <f>COUNTIF($D$2:D173,$D173)</f>
        <v>10</v>
      </c>
      <c r="L174" s="48">
        <f>SUMIF('1. Data'!C:C,'sim. matches 2019_2020'!D174,'1. Data'!E:E)</f>
        <v>403</v>
      </c>
      <c r="M174" s="48">
        <f>SUMIF($D$2:D173,$D174,$F$2:F173)</f>
        <v>16</v>
      </c>
      <c r="N174" s="48">
        <f t="shared" si="42"/>
        <v>1.3982479229285321</v>
      </c>
      <c r="O174" s="48">
        <f>SUMIF('1. Data'!C:C,'sim. matches 2019_2020'!$D174,'1. Data'!F:F)</f>
        <v>163</v>
      </c>
      <c r="P174" s="48">
        <f>SUMIF($D$2:D173,$D174,$G$2:G173)</f>
        <v>5</v>
      </c>
      <c r="Q174" s="48">
        <f t="shared" si="43"/>
        <v>0.71633023211414049</v>
      </c>
      <c r="R174" s="48">
        <f>COUNTIF('1. Data'!D:D,'sim. matches 2019_2020'!$E174)</f>
        <v>0</v>
      </c>
      <c r="S174" s="48">
        <f>COUNTIF($E$2:E173,$E173)</f>
        <v>10</v>
      </c>
      <c r="T174" s="48">
        <f>SUMIF('1. Data'!D:D,'sim. matches 2019_2020'!E174,'1. Data'!F:F)</f>
        <v>0</v>
      </c>
      <c r="U174" s="48">
        <f>SUMIF($E$2:E173,$E174,$G$2:G173)</f>
        <v>0</v>
      </c>
      <c r="V174" s="48">
        <f t="shared" si="45"/>
        <v>0</v>
      </c>
      <c r="W174" s="48">
        <f>SUMIF('1. Data'!D:D,'sim. matches 2019_2020'!$E174,'1. Data'!E:E)</f>
        <v>0</v>
      </c>
      <c r="X174" s="48">
        <f>SUMIF($E$2:E173,E174,$F$2:F173)</f>
        <v>0</v>
      </c>
      <c r="Y174" s="48">
        <f t="shared" si="46"/>
        <v>0</v>
      </c>
      <c r="Z174" s="92">
        <f>AVERAGE('1. Data'!E:E,'sim. matches 2019_2020'!$F$2:F173)</f>
        <v>1.6110792192881744</v>
      </c>
      <c r="AA174" s="92">
        <f>AVERAGE('1. Data'!F:F,'sim. matches 2019_2020'!$G$2:G173)</f>
        <v>1.2609070034443168</v>
      </c>
      <c r="AB174" s="48">
        <f t="shared" si="47"/>
        <v>0</v>
      </c>
      <c r="AC174" s="48">
        <f t="shared" si="48"/>
        <v>0</v>
      </c>
      <c r="AD174" s="48">
        <f t="shared" si="53"/>
        <v>1</v>
      </c>
      <c r="AE174" s="48">
        <f t="shared" si="51"/>
        <v>0</v>
      </c>
      <c r="AF174" s="48">
        <f t="shared" si="51"/>
        <v>0</v>
      </c>
      <c r="AG174" s="48">
        <f t="shared" si="51"/>
        <v>0</v>
      </c>
      <c r="AH174" s="48">
        <f t="shared" si="51"/>
        <v>0</v>
      </c>
      <c r="AI174" s="48">
        <f t="shared" si="51"/>
        <v>0</v>
      </c>
      <c r="AJ174" s="48">
        <f t="shared" si="51"/>
        <v>0</v>
      </c>
      <c r="AK174" s="48">
        <f t="shared" si="51"/>
        <v>0</v>
      </c>
      <c r="AL174" s="48">
        <f t="shared" si="51"/>
        <v>0</v>
      </c>
      <c r="AM174" s="48">
        <f t="shared" si="51"/>
        <v>0</v>
      </c>
      <c r="AN174" s="48">
        <f t="shared" si="51"/>
        <v>0</v>
      </c>
      <c r="AO174" s="48">
        <f t="shared" si="54"/>
        <v>1</v>
      </c>
      <c r="AP174" s="48">
        <f t="shared" si="52"/>
        <v>0</v>
      </c>
      <c r="AQ174" s="48">
        <f t="shared" si="52"/>
        <v>0</v>
      </c>
      <c r="AR174" s="48">
        <f t="shared" si="52"/>
        <v>0</v>
      </c>
      <c r="AS174" s="48">
        <f t="shared" si="52"/>
        <v>0</v>
      </c>
      <c r="AT174" s="48">
        <f t="shared" si="52"/>
        <v>0</v>
      </c>
      <c r="AU174" s="48">
        <f t="shared" si="52"/>
        <v>0</v>
      </c>
      <c r="AV174" s="48">
        <f t="shared" si="52"/>
        <v>0</v>
      </c>
      <c r="AW174" s="48">
        <f t="shared" si="52"/>
        <v>0</v>
      </c>
      <c r="AX174" s="48">
        <f t="shared" si="52"/>
        <v>0</v>
      </c>
      <c r="AY174" s="48">
        <f t="shared" si="52"/>
        <v>0</v>
      </c>
    </row>
    <row r="175" spans="1:51">
      <c r="A175" s="48">
        <v>174</v>
      </c>
      <c r="B175" s="48">
        <f t="shared" si="44"/>
        <v>136</v>
      </c>
      <c r="C175" s="87">
        <v>43862</v>
      </c>
      <c r="D175" s="48" t="s">
        <v>17</v>
      </c>
      <c r="E175" s="48" t="s">
        <v>12</v>
      </c>
      <c r="F175" s="48">
        <f t="shared" si="39"/>
        <v>1</v>
      </c>
      <c r="G175" s="48">
        <f t="shared" si="38"/>
        <v>2</v>
      </c>
      <c r="H175" s="48">
        <f t="shared" si="40"/>
        <v>0</v>
      </c>
      <c r="I175" s="48">
        <f t="shared" si="41"/>
        <v>3</v>
      </c>
      <c r="J175" s="48">
        <f>COUNTIF('1. Data'!C:C,'sim. matches 2019_2020'!$D175)</f>
        <v>186</v>
      </c>
      <c r="K175" s="48">
        <f>COUNTIF($D$2:D174,$D174)</f>
        <v>10</v>
      </c>
      <c r="L175" s="48">
        <f>SUMIF('1. Data'!C:C,'sim. matches 2019_2020'!D175,'1. Data'!E:E)</f>
        <v>321</v>
      </c>
      <c r="M175" s="48">
        <f>SUMIF($D$2:D174,$D175,$F$2:F174)</f>
        <v>10</v>
      </c>
      <c r="N175" s="48">
        <f t="shared" si="42"/>
        <v>1.048527107261932</v>
      </c>
      <c r="O175" s="48">
        <f>SUMIF('1. Data'!C:C,'sim. matches 2019_2020'!$D175,'1. Data'!F:F)</f>
        <v>236</v>
      </c>
      <c r="P175" s="48">
        <f>SUMIF($D$2:D174,$D175,$G$2:G174)</f>
        <v>10</v>
      </c>
      <c r="Q175" s="48">
        <f t="shared" si="43"/>
        <v>0.99568190581490956</v>
      </c>
      <c r="R175" s="48">
        <f>COUNTIF('1. Data'!D:D,'sim. matches 2019_2020'!$E175)</f>
        <v>184</v>
      </c>
      <c r="S175" s="48">
        <f>COUNTIF($E$2:E174,$E174)</f>
        <v>10</v>
      </c>
      <c r="T175" s="48">
        <f>SUMIF('1. Data'!D:D,'sim. matches 2019_2020'!E175,'1. Data'!F:F)</f>
        <v>300</v>
      </c>
      <c r="U175" s="48">
        <f>SUMIF($E$2:E174,$E175,$G$2:G174)</f>
        <v>15</v>
      </c>
      <c r="V175" s="48">
        <f t="shared" si="45"/>
        <v>1.6237113402061856</v>
      </c>
      <c r="W175" s="48">
        <f>SUMIF('1. Data'!D:D,'sim. matches 2019_2020'!$E175,'1. Data'!E:E)</f>
        <v>245</v>
      </c>
      <c r="X175" s="48">
        <f>SUMIF($E$2:E174,E175,$F$2:F174)</f>
        <v>8</v>
      </c>
      <c r="Y175" s="48">
        <f t="shared" si="46"/>
        <v>0.8097044600072365</v>
      </c>
      <c r="Z175" s="92">
        <f>AVERAGE('1. Data'!E:E,'sim. matches 2019_2020'!$F$2:F174)</f>
        <v>1.6106169296987087</v>
      </c>
      <c r="AA175" s="92">
        <f>AVERAGE('1. Data'!F:F,'sim. matches 2019_2020'!$G$2:G174)</f>
        <v>1.2605451936872309</v>
      </c>
      <c r="AB175" s="48">
        <f t="shared" si="47"/>
        <v>1.3674090625632411</v>
      </c>
      <c r="AC175" s="48">
        <f t="shared" si="48"/>
        <v>2.037923416789396</v>
      </c>
      <c r="AD175" s="48">
        <f t="shared" si="53"/>
        <v>0.25476618842885262</v>
      </c>
      <c r="AE175" s="48">
        <f t="shared" si="51"/>
        <v>0.3483695948923074</v>
      </c>
      <c r="AF175" s="48">
        <f t="shared" si="51"/>
        <v>0.23818187058861309</v>
      </c>
      <c r="AG175" s="48">
        <f t="shared" si="51"/>
        <v>0.10856401612704485</v>
      </c>
      <c r="AH175" s="48">
        <f t="shared" si="51"/>
        <v>3.711285488009574E-2</v>
      </c>
      <c r="AI175" s="48">
        <f t="shared" si="51"/>
        <v>1.0149690820127464E-2</v>
      </c>
      <c r="AJ175" s="48">
        <f t="shared" si="51"/>
        <v>2.3131298682762041E-3</v>
      </c>
      <c r="AK175" s="48">
        <f t="shared" si="51"/>
        <v>4.5185639210951417E-4</v>
      </c>
      <c r="AL175" s="48">
        <f t="shared" si="51"/>
        <v>7.7234065693459949E-5</v>
      </c>
      <c r="AM175" s="48">
        <f t="shared" si="51"/>
        <v>1.1734506818649079E-5</v>
      </c>
      <c r="AN175" s="48">
        <f t="shared" si="51"/>
        <v>1.6045870968530925E-6</v>
      </c>
      <c r="AO175" s="48">
        <f t="shared" si="54"/>
        <v>0.13029900686525581</v>
      </c>
      <c r="AP175" s="48">
        <f t="shared" si="52"/>
        <v>0.26553939727510706</v>
      </c>
      <c r="AQ175" s="48">
        <f t="shared" si="52"/>
        <v>0.27057447789354155</v>
      </c>
      <c r="AR175" s="48">
        <f t="shared" si="52"/>
        <v>0.18380335482827106</v>
      </c>
      <c r="AS175" s="48">
        <f t="shared" si="52"/>
        <v>9.3644290222245977E-2</v>
      </c>
      <c r="AT175" s="48">
        <f t="shared" si="52"/>
        <v>3.8167978378507453E-2</v>
      </c>
      <c r="AU175" s="48">
        <f t="shared" si="52"/>
        <v>1.2963902818178618E-2</v>
      </c>
      <c r="AV175" s="48">
        <f t="shared" si="52"/>
        <v>3.7742058751640351E-3</v>
      </c>
      <c r="AW175" s="48">
        <f t="shared" si="52"/>
        <v>9.614428165976136E-4</v>
      </c>
      <c r="AX175" s="48">
        <f t="shared" si="52"/>
        <v>2.1770520331646943E-4</v>
      </c>
      <c r="AY175" s="48">
        <f t="shared" si="52"/>
        <v>4.4366653179553043E-5</v>
      </c>
    </row>
    <row r="176" spans="1:51">
      <c r="A176" s="48">
        <v>175</v>
      </c>
      <c r="B176" s="48">
        <f t="shared" si="44"/>
        <v>135</v>
      </c>
      <c r="C176" s="87">
        <v>43862</v>
      </c>
      <c r="D176" s="48" t="s">
        <v>29</v>
      </c>
      <c r="E176" s="48" t="s">
        <v>20</v>
      </c>
      <c r="F176" s="48">
        <f t="shared" si="39"/>
        <v>1</v>
      </c>
      <c r="G176" s="48">
        <f t="shared" si="38"/>
        <v>1</v>
      </c>
      <c r="H176" s="48">
        <f t="shared" si="40"/>
        <v>1</v>
      </c>
      <c r="I176" s="48">
        <f t="shared" si="41"/>
        <v>1</v>
      </c>
      <c r="J176" s="48">
        <f>COUNTIF('1. Data'!C:C,'sim. matches 2019_2020'!$D176)</f>
        <v>34</v>
      </c>
      <c r="K176" s="48">
        <f>COUNTIF($D$2:D175,$D175)</f>
        <v>11</v>
      </c>
      <c r="L176" s="48">
        <f>SUMIF('1. Data'!C:C,'sim. matches 2019_2020'!D176,'1. Data'!E:E)</f>
        <v>51</v>
      </c>
      <c r="M176" s="48">
        <f>SUMIF($D$2:D175,$D176,$F$2:F175)</f>
        <v>7</v>
      </c>
      <c r="N176" s="48">
        <f t="shared" si="42"/>
        <v>0.800332502078138</v>
      </c>
      <c r="O176" s="48">
        <f>SUMIF('1. Data'!C:C,'sim. matches 2019_2020'!$D176,'1. Data'!F:F)</f>
        <v>56</v>
      </c>
      <c r="P176" s="48">
        <f>SUMIF($D$2:D175,$D176,$G$2:G175)</f>
        <v>14</v>
      </c>
      <c r="Q176" s="48">
        <f t="shared" si="43"/>
        <v>1.2338263177853621</v>
      </c>
      <c r="R176" s="48">
        <f>COUNTIF('1. Data'!D:D,'sim. matches 2019_2020'!$E176)</f>
        <v>166</v>
      </c>
      <c r="S176" s="48">
        <f>COUNTIF($E$2:E175,$E175)</f>
        <v>10</v>
      </c>
      <c r="T176" s="48">
        <f>SUMIF('1. Data'!D:D,'sim. matches 2019_2020'!E176,'1. Data'!F:F)</f>
        <v>175</v>
      </c>
      <c r="U176" s="48">
        <f>SUMIF($E$2:E175,$E176,$G$2:G175)</f>
        <v>8</v>
      </c>
      <c r="V176" s="48">
        <f t="shared" si="45"/>
        <v>1.0397727272727273</v>
      </c>
      <c r="W176" s="48">
        <f>SUMIF('1. Data'!D:D,'sim. matches 2019_2020'!$E176,'1. Data'!E:E)</f>
        <v>274</v>
      </c>
      <c r="X176" s="48">
        <f>SUMIF($E$2:E175,E176,$F$2:F175)</f>
        <v>8</v>
      </c>
      <c r="Y176" s="48">
        <f t="shared" si="46"/>
        <v>0.99492745409204264</v>
      </c>
      <c r="Z176" s="92">
        <f>AVERAGE('1. Data'!E:E,'sim. matches 2019_2020'!$F$2:F175)</f>
        <v>1.6104417670682731</v>
      </c>
      <c r="AA176" s="92">
        <f>AVERAGE('1. Data'!F:F,'sim. matches 2019_2020'!$G$2:G175)</f>
        <v>1.2607573149741824</v>
      </c>
      <c r="AB176" s="48">
        <f t="shared" si="47"/>
        <v>1.2823509408297438</v>
      </c>
      <c r="AC176" s="48">
        <f t="shared" si="48"/>
        <v>1.6174242424242424</v>
      </c>
      <c r="AD176" s="48">
        <f t="shared" si="53"/>
        <v>0.27738441895495469</v>
      </c>
      <c r="AE176" s="48">
        <f t="shared" si="51"/>
        <v>0.35570417061839793</v>
      </c>
      <c r="AF176" s="48">
        <f t="shared" si="51"/>
        <v>0.22806878892478324</v>
      </c>
      <c r="AG176" s="48">
        <f t="shared" si="51"/>
        <v>9.7488075350532014E-2</v>
      </c>
      <c r="AH176" s="48">
        <f t="shared" si="51"/>
        <v>3.1253481286358915E-2</v>
      </c>
      <c r="AI176" s="48">
        <f t="shared" si="51"/>
        <v>8.0155862263534272E-3</v>
      </c>
      <c r="AJ176" s="48">
        <f t="shared" si="51"/>
        <v>1.7131324231110423E-3</v>
      </c>
      <c r="AK176" s="48">
        <f t="shared" si="51"/>
        <v>3.1383385350605437E-4</v>
      </c>
      <c r="AL176" s="48">
        <f t="shared" si="51"/>
        <v>5.0305642163464243E-5</v>
      </c>
      <c r="AM176" s="48">
        <f t="shared" si="51"/>
        <v>7.1677208397069624E-6</v>
      </c>
      <c r="AN176" s="48">
        <f t="shared" si="51"/>
        <v>9.1915335624032021E-7</v>
      </c>
      <c r="AO176" s="48">
        <f t="shared" si="54"/>
        <v>0.19840909520316127</v>
      </c>
      <c r="AP176" s="48">
        <f t="shared" si="52"/>
        <v>0.3209116804990525</v>
      </c>
      <c r="AQ176" s="48">
        <f t="shared" si="52"/>
        <v>0.25952516585813534</v>
      </c>
      <c r="AR176" s="48">
        <f t="shared" si="52"/>
        <v>0.13992076492604011</v>
      </c>
      <c r="AS176" s="48">
        <f t="shared" si="52"/>
        <v>5.6577809302480242E-2</v>
      </c>
      <c r="AT176" s="48">
        <f t="shared" si="52"/>
        <v>1.8302064069817485E-2</v>
      </c>
      <c r="AU176" s="48">
        <f t="shared" si="52"/>
        <v>4.9337003521540803E-3</v>
      </c>
      <c r="AV176" s="48">
        <f t="shared" si="52"/>
        <v>1.1399837934901466E-3</v>
      </c>
      <c r="AW176" s="48">
        <f t="shared" si="52"/>
        <v>2.3047967794521436E-4</v>
      </c>
      <c r="AX176" s="48">
        <f t="shared" si="52"/>
        <v>4.1420379832746886E-5</v>
      </c>
      <c r="AY176" s="48">
        <f t="shared" si="52"/>
        <v>6.699432647190486E-6</v>
      </c>
    </row>
    <row r="177" spans="1:51">
      <c r="A177" s="48">
        <v>176</v>
      </c>
      <c r="B177" s="48">
        <f t="shared" si="44"/>
        <v>134</v>
      </c>
      <c r="C177" s="87">
        <v>43862</v>
      </c>
      <c r="D177" s="48" t="s">
        <v>25</v>
      </c>
      <c r="E177" s="48" t="s">
        <v>6</v>
      </c>
      <c r="F177" s="48">
        <f t="shared" si="39"/>
        <v>0</v>
      </c>
      <c r="G177" s="48">
        <f t="shared" si="38"/>
        <v>2</v>
      </c>
      <c r="H177" s="48">
        <f t="shared" si="40"/>
        <v>0</v>
      </c>
      <c r="I177" s="48">
        <f t="shared" si="41"/>
        <v>3</v>
      </c>
      <c r="J177" s="48">
        <f>COUNTIF('1. Data'!C:C,'sim. matches 2019_2020'!$D177)</f>
        <v>170</v>
      </c>
      <c r="K177" s="48">
        <f>COUNTIF($D$2:D176,$D176)</f>
        <v>10</v>
      </c>
      <c r="L177" s="48">
        <f>SUMIF('1. Data'!C:C,'sim. matches 2019_2020'!D177,'1. Data'!E:E)</f>
        <v>254</v>
      </c>
      <c r="M177" s="48">
        <f>SUMIF($D$2:D176,$D177,$F$2:F176)</f>
        <v>8</v>
      </c>
      <c r="N177" s="48">
        <f t="shared" si="42"/>
        <v>0.90392203423369932</v>
      </c>
      <c r="O177" s="48">
        <f>SUMIF('1. Data'!C:C,'sim. matches 2019_2020'!$D177,'1. Data'!F:F)</f>
        <v>198</v>
      </c>
      <c r="P177" s="48">
        <f>SUMIF($D$2:D176,$D177,$G$2:G176)</f>
        <v>9</v>
      </c>
      <c r="Q177" s="48">
        <f t="shared" si="43"/>
        <v>0.91220427661510461</v>
      </c>
      <c r="R177" s="48">
        <f>COUNTIF('1. Data'!D:D,'sim. matches 2019_2020'!$E177)</f>
        <v>181</v>
      </c>
      <c r="S177" s="48">
        <f>COUNTIF($E$2:E176,$E176)</f>
        <v>10</v>
      </c>
      <c r="T177" s="48">
        <f>SUMIF('1. Data'!D:D,'sim. matches 2019_2020'!E177,'1. Data'!F:F)</f>
        <v>374</v>
      </c>
      <c r="U177" s="48">
        <f>SUMIF($E$2:E176,$E177,$G$2:G176)</f>
        <v>20</v>
      </c>
      <c r="V177" s="48">
        <f t="shared" si="45"/>
        <v>2.0628272251308899</v>
      </c>
      <c r="W177" s="48">
        <f>SUMIF('1. Data'!D:D,'sim. matches 2019_2020'!$E177,'1. Data'!E:E)</f>
        <v>158</v>
      </c>
      <c r="X177" s="48">
        <f>SUMIF($E$2:E176,E177,$F$2:F176)</f>
        <v>1</v>
      </c>
      <c r="Y177" s="48">
        <f t="shared" si="46"/>
        <v>0.51697071699309538</v>
      </c>
      <c r="Z177" s="92">
        <f>AVERAGE('1. Data'!E:E,'sim. matches 2019_2020'!$F$2:F176)</f>
        <v>1.610266704903929</v>
      </c>
      <c r="AA177" s="92">
        <f>AVERAGE('1. Data'!F:F,'sim. matches 2019_2020'!$G$2:G176)</f>
        <v>1.2606825351304847</v>
      </c>
      <c r="AB177" s="48">
        <f t="shared" si="47"/>
        <v>0.75247959917883878</v>
      </c>
      <c r="AC177" s="48">
        <f t="shared" si="48"/>
        <v>2.3722513089005233</v>
      </c>
      <c r="AD177" s="48">
        <f t="shared" si="53"/>
        <v>0.47119672397733048</v>
      </c>
      <c r="AE177" s="48">
        <f t="shared" si="51"/>
        <v>0.35456592199284354</v>
      </c>
      <c r="AF177" s="48">
        <f t="shared" si="51"/>
        <v>0.13340181143182517</v>
      </c>
      <c r="AG177" s="48">
        <f t="shared" si="51"/>
        <v>3.3460713865316939E-2</v>
      </c>
      <c r="AH177" s="48">
        <f t="shared" si="51"/>
        <v>6.2946261394028757E-3</v>
      </c>
      <c r="AI177" s="48">
        <f t="shared" si="51"/>
        <v>9.4731555087170384E-4</v>
      </c>
      <c r="AJ177" s="48">
        <f t="shared" si="51"/>
        <v>1.1880593766930337E-4</v>
      </c>
      <c r="AK177" s="48">
        <f t="shared" si="51"/>
        <v>1.2771292051066236E-5</v>
      </c>
      <c r="AL177" s="48">
        <f t="shared" si="51"/>
        <v>1.2012670904477718E-6</v>
      </c>
      <c r="AM177" s="48">
        <f t="shared" si="51"/>
        <v>1.0043655319187448E-7</v>
      </c>
      <c r="AN177" s="48">
        <f t="shared" si="51"/>
        <v>7.5576457288725756E-9</v>
      </c>
      <c r="AO177" s="48">
        <f t="shared" si="54"/>
        <v>9.3270509007755756E-2</v>
      </c>
      <c r="AP177" s="48">
        <f t="shared" si="52"/>
        <v>0.2212610870754666</v>
      </c>
      <c r="AQ177" s="48">
        <f t="shared" si="52"/>
        <v>0.26244345171176425</v>
      </c>
      <c r="AR177" s="48">
        <f t="shared" si="52"/>
        <v>0.20752727394520132</v>
      </c>
      <c r="AS177" s="48">
        <f t="shared" si="52"/>
        <v>0.12307671181226533</v>
      </c>
      <c r="AT177" s="48">
        <f t="shared" si="52"/>
        <v>5.8393778138363751E-2</v>
      </c>
      <c r="AU177" s="48">
        <f t="shared" si="52"/>
        <v>2.3087452770063379E-2</v>
      </c>
      <c r="AV177" s="48">
        <f t="shared" si="52"/>
        <v>7.82417715042312E-3</v>
      </c>
      <c r="AW177" s="48">
        <f t="shared" si="52"/>
        <v>2.3201143107701031E-3</v>
      </c>
      <c r="AX177" s="48">
        <f t="shared" si="52"/>
        <v>6.1154380116924432E-4</v>
      </c>
      <c r="AY177" s="48">
        <f t="shared" si="52"/>
        <v>1.450735582773741E-4</v>
      </c>
    </row>
    <row r="178" spans="1:51">
      <c r="A178" s="48">
        <v>177</v>
      </c>
      <c r="B178" s="48">
        <f t="shared" si="44"/>
        <v>133</v>
      </c>
      <c r="C178" s="87">
        <v>43862</v>
      </c>
      <c r="D178" s="48" t="s">
        <v>28</v>
      </c>
      <c r="E178" s="48" t="s">
        <v>19</v>
      </c>
      <c r="F178" s="48">
        <f t="shared" si="39"/>
        <v>1</v>
      </c>
      <c r="G178" s="48">
        <f t="shared" si="38"/>
        <v>1</v>
      </c>
      <c r="H178" s="48">
        <f t="shared" si="40"/>
        <v>1</v>
      </c>
      <c r="I178" s="48">
        <f t="shared" si="41"/>
        <v>1</v>
      </c>
      <c r="J178" s="48">
        <f>COUNTIF('1. Data'!C:C,'sim. matches 2019_2020'!$D178)</f>
        <v>136</v>
      </c>
      <c r="K178" s="48">
        <f>COUNTIF($D$2:D177,$D177)</f>
        <v>10</v>
      </c>
      <c r="L178" s="48">
        <f>SUMIF('1. Data'!C:C,'sim. matches 2019_2020'!D178,'1. Data'!E:E)</f>
        <v>192</v>
      </c>
      <c r="M178" s="48">
        <f>SUMIF($D$2:D177,$D178,$F$2:F177)</f>
        <v>7</v>
      </c>
      <c r="N178" s="48">
        <f t="shared" si="42"/>
        <v>0.8466948852754973</v>
      </c>
      <c r="O178" s="48">
        <f>SUMIF('1. Data'!C:C,'sim. matches 2019_2020'!$D178,'1. Data'!F:F)</f>
        <v>193</v>
      </c>
      <c r="P178" s="48">
        <f>SUMIF($D$2:D177,$D178,$G$2:G177)</f>
        <v>11</v>
      </c>
      <c r="Q178" s="48">
        <f t="shared" si="43"/>
        <v>1.1081500308359342</v>
      </c>
      <c r="R178" s="48">
        <f>COUNTIF('1. Data'!D:D,'sim. matches 2019_2020'!$E178)</f>
        <v>184</v>
      </c>
      <c r="S178" s="48">
        <f>COUNTIF($E$2:E177,$E177)</f>
        <v>10</v>
      </c>
      <c r="T178" s="48">
        <f>SUMIF('1. Data'!D:D,'sim. matches 2019_2020'!E178,'1. Data'!F:F)</f>
        <v>263</v>
      </c>
      <c r="U178" s="48">
        <f>SUMIF($E$2:E177,$E178,$G$2:G177)</f>
        <v>9</v>
      </c>
      <c r="V178" s="48">
        <f t="shared" si="45"/>
        <v>1.402061855670103</v>
      </c>
      <c r="W178" s="48">
        <f>SUMIF('1. Data'!D:D,'sim. matches 2019_2020'!$E178,'1. Data'!E:E)</f>
        <v>350</v>
      </c>
      <c r="X178" s="48">
        <f>SUMIF($E$2:E177,E178,$F$2:F177)</f>
        <v>14</v>
      </c>
      <c r="Y178" s="48">
        <f t="shared" si="46"/>
        <v>1.1655378175175111</v>
      </c>
      <c r="Z178" s="92">
        <f>AVERAGE('1. Data'!E:E,'sim. matches 2019_2020'!$F$2:F177)</f>
        <v>1.6098050458715596</v>
      </c>
      <c r="AA178" s="92">
        <f>AVERAGE('1. Data'!F:F,'sim. matches 2019_2020'!$G$2:G177)</f>
        <v>1.260894495412844</v>
      </c>
      <c r="AB178" s="48">
        <f t="shared" si="47"/>
        <v>1.5886440115478402</v>
      </c>
      <c r="AC178" s="48">
        <f t="shared" si="48"/>
        <v>1.959045332580144</v>
      </c>
      <c r="AD178" s="48">
        <f t="shared" si="53"/>
        <v>0.20420232007308198</v>
      </c>
      <c r="AE178" s="48">
        <f t="shared" si="51"/>
        <v>0.32440479292827701</v>
      </c>
      <c r="AF178" s="48">
        <f t="shared" si="51"/>
        <v>0.25768186580146224</v>
      </c>
      <c r="AG178" s="48">
        <f t="shared" si="51"/>
        <v>0.13645491766332235</v>
      </c>
      <c r="AH178" s="48">
        <f t="shared" si="51"/>
        <v>5.4194571948022692E-2</v>
      </c>
      <c r="AI178" s="48">
        <f t="shared" si="51"/>
        <v>1.7219176436724961E-2</v>
      </c>
      <c r="AJ178" s="48">
        <f t="shared" si="51"/>
        <v>4.5591902549981331E-3</v>
      </c>
      <c r="AK178" s="48">
        <f t="shared" si="51"/>
        <v>1.0347043280157205E-3</v>
      </c>
      <c r="AL178" s="48">
        <f t="shared" si="51"/>
        <v>2.0547210430310099E-4</v>
      </c>
      <c r="AM178" s="48">
        <f t="shared" si="51"/>
        <v>3.6269114226806055E-5</v>
      </c>
      <c r="AN178" s="48">
        <f t="shared" si="51"/>
        <v>5.7618711120560127E-6</v>
      </c>
      <c r="AO178" s="48">
        <f t="shared" si="54"/>
        <v>0.14099295807521162</v>
      </c>
      <c r="AP178" s="48">
        <f t="shared" si="52"/>
        <v>0.27621159644391124</v>
      </c>
      <c r="AQ178" s="48">
        <f t="shared" si="52"/>
        <v>0.27055551940897737</v>
      </c>
      <c r="AR178" s="48">
        <f t="shared" si="52"/>
        <v>0.17667684250065124</v>
      </c>
      <c r="AS178" s="48">
        <f t="shared" si="52"/>
        <v>8.6529485918974539E-2</v>
      </c>
      <c r="AT178" s="48">
        <f t="shared" si="52"/>
        <v>3.3903037104025223E-2</v>
      </c>
      <c r="AU178" s="48">
        <f t="shared" si="52"/>
        <v>1.1069597766488684E-2</v>
      </c>
      <c r="AV178" s="48">
        <f t="shared" si="52"/>
        <v>3.0979776911398914E-3</v>
      </c>
      <c r="AW178" s="48">
        <f t="shared" si="52"/>
        <v>7.5863484203312758E-4</v>
      </c>
      <c r="AX178" s="48">
        <f t="shared" si="52"/>
        <v>1.6513333849085224E-4</v>
      </c>
      <c r="AY178" s="48">
        <f t="shared" si="52"/>
        <v>3.2350369602388178E-5</v>
      </c>
    </row>
    <row r="179" spans="1:51">
      <c r="A179" s="48">
        <v>178</v>
      </c>
      <c r="B179" s="48">
        <f t="shared" si="44"/>
        <v>132</v>
      </c>
      <c r="C179" s="87">
        <v>43862</v>
      </c>
      <c r="D179" s="48" t="s">
        <v>35</v>
      </c>
      <c r="E179" s="48" t="s">
        <v>22</v>
      </c>
      <c r="F179" s="48">
        <f t="shared" si="39"/>
        <v>1</v>
      </c>
      <c r="G179" s="48">
        <f t="shared" si="38"/>
        <v>1</v>
      </c>
      <c r="H179" s="48">
        <f t="shared" si="40"/>
        <v>1</v>
      </c>
      <c r="I179" s="48">
        <f t="shared" si="41"/>
        <v>1</v>
      </c>
      <c r="J179" s="48">
        <f>COUNTIF('1. Data'!C:C,'sim. matches 2019_2020'!$D179)</f>
        <v>47</v>
      </c>
      <c r="K179" s="48">
        <f>COUNTIF($D$2:D178,$D178)</f>
        <v>10</v>
      </c>
      <c r="L179" s="48">
        <f>SUMIF('1. Data'!C:C,'sim. matches 2019_2020'!D179,'1. Data'!E:E)</f>
        <v>94</v>
      </c>
      <c r="M179" s="48">
        <f>SUMIF($D$2:D178,$D179,$F$2:F178)</f>
        <v>9</v>
      </c>
      <c r="N179" s="48">
        <f t="shared" si="42"/>
        <v>1.1226289548657971</v>
      </c>
      <c r="O179" s="48">
        <f>SUMIF('1. Data'!C:C,'sim. matches 2019_2020'!$D179,'1. Data'!F:F)</f>
        <v>49</v>
      </c>
      <c r="P179" s="48">
        <f>SUMIF($D$2:D178,$D179,$G$2:G178)</f>
        <v>9</v>
      </c>
      <c r="Q179" s="48">
        <f t="shared" si="43"/>
        <v>0.80704944903746079</v>
      </c>
      <c r="R179" s="48">
        <f>COUNTIF('1. Data'!D:D,'sim. matches 2019_2020'!$E179)</f>
        <v>186</v>
      </c>
      <c r="S179" s="48">
        <f>COUNTIF($E$2:E178,$E178)</f>
        <v>11</v>
      </c>
      <c r="T179" s="48">
        <f>SUMIF('1. Data'!D:D,'sim. matches 2019_2020'!E179,'1. Data'!F:F)</f>
        <v>222</v>
      </c>
      <c r="U179" s="48">
        <f>SUMIF($E$2:E178,$E179,$G$2:G178)</f>
        <v>8</v>
      </c>
      <c r="V179" s="48">
        <f t="shared" si="45"/>
        <v>1.1675126903553299</v>
      </c>
      <c r="W179" s="48">
        <f>SUMIF('1. Data'!D:D,'sim. matches 2019_2020'!$E179,'1. Data'!E:E)</f>
        <v>299</v>
      </c>
      <c r="X179" s="48">
        <f>SUMIF($E$2:E178,E179,$F$2:F178)</f>
        <v>9</v>
      </c>
      <c r="Y179" s="48">
        <f t="shared" si="46"/>
        <v>0.97131111978827722</v>
      </c>
      <c r="Z179" s="92">
        <f>AVERAGE('1. Data'!E:E,'sim. matches 2019_2020'!$F$2:F178)</f>
        <v>1.6096302665520206</v>
      </c>
      <c r="AA179" s="92">
        <f>AVERAGE('1. Data'!F:F,'sim. matches 2019_2020'!$G$2:G178)</f>
        <v>1.2608197191172255</v>
      </c>
      <c r="AB179" s="48">
        <f t="shared" si="47"/>
        <v>1.7551762340033783</v>
      </c>
      <c r="AC179" s="48">
        <f t="shared" si="48"/>
        <v>1.1879953691334937</v>
      </c>
      <c r="AD179" s="48">
        <f t="shared" si="53"/>
        <v>0.17287677284114969</v>
      </c>
      <c r="AE179" s="48">
        <f t="shared" si="51"/>
        <v>0.30342920310198662</v>
      </c>
      <c r="AF179" s="48">
        <f t="shared" si="51"/>
        <v>0.26628586299359558</v>
      </c>
      <c r="AG179" s="48">
        <f t="shared" si="51"/>
        <v>0.15579287272581291</v>
      </c>
      <c r="AH179" s="48">
        <f t="shared" si="51"/>
        <v>6.8360986908864982E-2</v>
      </c>
      <c r="AI179" s="48">
        <f t="shared" si="51"/>
        <v>2.3997115911091174E-2</v>
      </c>
      <c r="AJ179" s="48">
        <f t="shared" si="51"/>
        <v>7.0198612552952577E-3</v>
      </c>
      <c r="AK179" s="48">
        <f t="shared" si="51"/>
        <v>1.7601562344707665E-3</v>
      </c>
      <c r="AL179" s="48">
        <f t="shared" si="51"/>
        <v>3.8617304885949573E-4</v>
      </c>
      <c r="AM179" s="48">
        <f t="shared" si="51"/>
        <v>7.5311306396756936E-5</v>
      </c>
      <c r="AN179" s="48">
        <f t="shared" si="51"/>
        <v>1.3218461513933409E-5</v>
      </c>
      <c r="AO179" s="48">
        <f t="shared" si="54"/>
        <v>0.30483172707496325</v>
      </c>
      <c r="AP179" s="48">
        <f t="shared" si="52"/>
        <v>0.36213868013002143</v>
      </c>
      <c r="AQ179" s="48">
        <f t="shared" si="52"/>
        <v>0.21510953748929054</v>
      </c>
      <c r="AR179" s="48">
        <f t="shared" si="52"/>
        <v>8.5183044797908281E-2</v>
      </c>
      <c r="AS179" s="48">
        <f t="shared" si="52"/>
        <v>2.5299265687151507E-2</v>
      </c>
      <c r="AT179" s="48">
        <f t="shared" si="52"/>
        <v>6.0110820957627676E-3</v>
      </c>
      <c r="AU179" s="48">
        <f t="shared" si="52"/>
        <v>1.1901896155412379E-3</v>
      </c>
      <c r="AV179" s="48">
        <f t="shared" si="52"/>
        <v>2.0199139309339486E-4</v>
      </c>
      <c r="AW179" s="48">
        <f t="shared" si="52"/>
        <v>2.9995604949972074E-5</v>
      </c>
      <c r="AX179" s="48">
        <f t="shared" si="52"/>
        <v>3.9594044194360557E-6</v>
      </c>
      <c r="AY179" s="48">
        <f t="shared" si="52"/>
        <v>4.703754114816722E-7</v>
      </c>
    </row>
    <row r="180" spans="1:51">
      <c r="A180" s="48">
        <v>179</v>
      </c>
      <c r="B180" s="48">
        <f t="shared" si="44"/>
        <v>131</v>
      </c>
      <c r="C180" s="87">
        <v>43863</v>
      </c>
      <c r="D180" s="48" t="s">
        <v>11</v>
      </c>
      <c r="E180" s="48" t="s">
        <v>26</v>
      </c>
      <c r="F180" s="48">
        <f t="shared" si="39"/>
        <v>1</v>
      </c>
      <c r="G180" s="48">
        <f t="shared" si="38"/>
        <v>1</v>
      </c>
      <c r="H180" s="48">
        <f t="shared" si="40"/>
        <v>1</v>
      </c>
      <c r="I180" s="48">
        <f t="shared" si="41"/>
        <v>1</v>
      </c>
      <c r="J180" s="48">
        <f>COUNTIF('1. Data'!C:C,'sim. matches 2019_2020'!$D180)</f>
        <v>167</v>
      </c>
      <c r="K180" s="48">
        <f>COUNTIF($D$2:D179,$D179)</f>
        <v>10</v>
      </c>
      <c r="L180" s="48">
        <f>SUMIF('1. Data'!C:C,'sim. matches 2019_2020'!D180,'1. Data'!E:E)</f>
        <v>200</v>
      </c>
      <c r="M180" s="48">
        <f>SUMIF($D$2:D179,$D180,$F$2:F179)</f>
        <v>7</v>
      </c>
      <c r="N180" s="48">
        <f t="shared" si="42"/>
        <v>0.72663796042884343</v>
      </c>
      <c r="O180" s="48">
        <f>SUMIF('1. Data'!C:C,'sim. matches 2019_2020'!$D180,'1. Data'!F:F)</f>
        <v>226</v>
      </c>
      <c r="P180" s="48">
        <f>SUMIF($D$2:D179,$D180,$G$2:G179)</f>
        <v>10</v>
      </c>
      <c r="Q180" s="48">
        <f t="shared" si="43"/>
        <v>1.0575757575757576</v>
      </c>
      <c r="R180" s="48">
        <f>COUNTIF('1. Data'!D:D,'sim. matches 2019_2020'!$E180)</f>
        <v>152</v>
      </c>
      <c r="S180" s="48">
        <f>COUNTIF($E$2:E179,$E179)</f>
        <v>10</v>
      </c>
      <c r="T180" s="48">
        <f>SUMIF('1. Data'!D:D,'sim. matches 2019_2020'!E180,'1. Data'!F:F)</f>
        <v>159</v>
      </c>
      <c r="U180" s="48">
        <f>SUMIF($E$2:E179,$E180,$G$2:G179)</f>
        <v>9</v>
      </c>
      <c r="V180" s="48">
        <f t="shared" si="45"/>
        <v>1.037037037037037</v>
      </c>
      <c r="W180" s="48">
        <f>SUMIF('1. Data'!D:D,'sim. matches 2019_2020'!$E180,'1. Data'!E:E)</f>
        <v>285</v>
      </c>
      <c r="X180" s="48">
        <f>SUMIF($E$2:E179,E180,$F$2:F179)</f>
        <v>10</v>
      </c>
      <c r="Y180" s="48">
        <f t="shared" si="46"/>
        <v>1.1314308195798908</v>
      </c>
      <c r="Z180" s="92">
        <f>AVERAGE('1. Data'!E:E,'sim. matches 2019_2020'!$F$2:F179)</f>
        <v>1.6094555873925502</v>
      </c>
      <c r="AA180" s="92">
        <f>AVERAGE('1. Data'!F:F,'sim. matches 2019_2020'!$G$2:G179)</f>
        <v>1.2607449856733524</v>
      </c>
      <c r="AB180" s="48">
        <f t="shared" si="47"/>
        <v>1.3231987551019062</v>
      </c>
      <c r="AC180" s="48">
        <f t="shared" si="48"/>
        <v>1.382716049382716</v>
      </c>
      <c r="AD180" s="48">
        <f t="shared" si="53"/>
        <v>0.26628216676851263</v>
      </c>
      <c r="AE180" s="48">
        <f t="shared" si="51"/>
        <v>0.35234423157393413</v>
      </c>
      <c r="AF180" s="48">
        <f t="shared" si="51"/>
        <v>0.23311072429298371</v>
      </c>
      <c r="AG180" s="48">
        <f t="shared" si="51"/>
        <v>0.10281727339512654</v>
      </c>
      <c r="AH180" s="48">
        <f t="shared" si="51"/>
        <v>3.4011922039850977E-2</v>
      </c>
      <c r="AI180" s="48">
        <f t="shared" si="51"/>
        <v>9.0009065803507825E-3</v>
      </c>
      <c r="AJ180" s="48">
        <f t="shared" si="51"/>
        <v>1.9849980636514491E-3</v>
      </c>
      <c r="AK180" s="48">
        <f t="shared" si="51"/>
        <v>3.7522099524332807E-4</v>
      </c>
      <c r="AL180" s="48">
        <f t="shared" si="51"/>
        <v>6.2061494224258673E-5</v>
      </c>
      <c r="AM180" s="48">
        <f t="shared" si="51"/>
        <v>9.1244102108114616E-6</v>
      </c>
      <c r="AN180" s="48">
        <f t="shared" si="51"/>
        <v>1.2073408231984865E-6</v>
      </c>
      <c r="AO180" s="48">
        <f t="shared" si="54"/>
        <v>0.25089618038444</v>
      </c>
      <c r="AP180" s="48">
        <f t="shared" si="52"/>
        <v>0.34691817534638614</v>
      </c>
      <c r="AQ180" s="48">
        <f t="shared" si="52"/>
        <v>0.23984466443700775</v>
      </c>
      <c r="AR180" s="48">
        <f t="shared" si="52"/>
        <v>0.11054568895862087</v>
      </c>
      <c r="AS180" s="48">
        <f t="shared" si="52"/>
        <v>3.8213324578288695E-2</v>
      </c>
      <c r="AT180" s="48">
        <f t="shared" si="52"/>
        <v>1.0567635438934155E-2</v>
      </c>
      <c r="AU180" s="48">
        <f t="shared" si="52"/>
        <v>2.4353398542399699E-3</v>
      </c>
      <c r="AV180" s="48">
        <f t="shared" si="52"/>
        <v>4.810547860227107E-4</v>
      </c>
      <c r="AW180" s="48">
        <f t="shared" si="52"/>
        <v>8.3145271658246141E-5</v>
      </c>
      <c r="AX180" s="48">
        <f t="shared" si="52"/>
        <v>1.2774033505793641E-5</v>
      </c>
      <c r="AY180" s="48">
        <f t="shared" si="52"/>
        <v>1.7662861143813448E-6</v>
      </c>
    </row>
    <row r="181" spans="1:51">
      <c r="A181" s="48">
        <v>180</v>
      </c>
      <c r="B181" s="48">
        <f t="shared" si="44"/>
        <v>130</v>
      </c>
      <c r="C181" s="87">
        <v>43863</v>
      </c>
      <c r="D181" s="48" t="s">
        <v>32</v>
      </c>
      <c r="E181" s="48" t="s">
        <v>10</v>
      </c>
      <c r="F181" s="48">
        <f t="shared" si="39"/>
        <v>0</v>
      </c>
      <c r="G181" s="48">
        <f t="shared" si="38"/>
        <v>2</v>
      </c>
      <c r="H181" s="48">
        <f t="shared" si="40"/>
        <v>0</v>
      </c>
      <c r="I181" s="48">
        <f t="shared" si="41"/>
        <v>3</v>
      </c>
      <c r="J181" s="48">
        <f>COUNTIF('1. Data'!C:C,'sim. matches 2019_2020'!$D181)</f>
        <v>16</v>
      </c>
      <c r="K181" s="48">
        <f>COUNTIF($D$2:D180,$D180)</f>
        <v>10</v>
      </c>
      <c r="L181" s="48">
        <f>SUMIF('1. Data'!C:C,'sim. matches 2019_2020'!D181,'1. Data'!E:E)</f>
        <v>21</v>
      </c>
      <c r="M181" s="48">
        <f>SUMIF($D$2:D180,$D181,$F$2:F180)</f>
        <v>6</v>
      </c>
      <c r="N181" s="48">
        <f t="shared" si="42"/>
        <v>0.64529534189555549</v>
      </c>
      <c r="O181" s="48">
        <f>SUMIF('1. Data'!C:C,'sim. matches 2019_2020'!$D181,'1. Data'!F:F)</f>
        <v>28</v>
      </c>
      <c r="P181" s="48">
        <f>SUMIF($D$2:D180,$D181,$G$2:G180)</f>
        <v>14</v>
      </c>
      <c r="Q181" s="48">
        <f t="shared" si="43"/>
        <v>1.2813696187929315</v>
      </c>
      <c r="R181" s="48">
        <f>COUNTIF('1. Data'!D:D,'sim. matches 2019_2020'!$E181)</f>
        <v>184</v>
      </c>
      <c r="S181" s="48">
        <f>COUNTIF($E$2:E180,$E180)</f>
        <v>11</v>
      </c>
      <c r="T181" s="48">
        <f>SUMIF('1. Data'!D:D,'sim. matches 2019_2020'!E181,'1. Data'!F:F)</f>
        <v>244</v>
      </c>
      <c r="U181" s="48">
        <f>SUMIF($E$2:E180,$E181,$G$2:G180)</f>
        <v>9</v>
      </c>
      <c r="V181" s="48">
        <f t="shared" si="45"/>
        <v>1.2974358974358975</v>
      </c>
      <c r="W181" s="48">
        <f>SUMIF('1. Data'!D:D,'sim. matches 2019_2020'!$E181,'1. Data'!E:E)</f>
        <v>282</v>
      </c>
      <c r="X181" s="48">
        <f>SUMIF($E$2:E180,E181,$F$2:F180)</f>
        <v>11</v>
      </c>
      <c r="Y181" s="48">
        <f t="shared" si="46"/>
        <v>0.93368659345875427</v>
      </c>
      <c r="Z181" s="92">
        <f>AVERAGE('1. Data'!E:E,'sim. matches 2019_2020'!$F$2:F180)</f>
        <v>1.6092810083070754</v>
      </c>
      <c r="AA181" s="92">
        <f>AVERAGE('1. Data'!F:F,'sim. matches 2019_2020'!$G$2:G180)</f>
        <v>1.2606702950444</v>
      </c>
      <c r="AB181" s="48">
        <f t="shared" si="47"/>
        <v>0.96959761628409113</v>
      </c>
      <c r="AC181" s="48">
        <f t="shared" si="48"/>
        <v>2.0958579881656805</v>
      </c>
      <c r="AD181" s="48">
        <f t="shared" si="53"/>
        <v>0.37923560563819614</v>
      </c>
      <c r="AE181" s="48">
        <f t="shared" si="51"/>
        <v>0.36770593923684858</v>
      </c>
      <c r="AF181" s="48">
        <f t="shared" si="51"/>
        <v>0.17826340108877561</v>
      </c>
      <c r="AG181" s="48">
        <f t="shared" si="51"/>
        <v>5.7614589588790573E-2</v>
      </c>
      <c r="AH181" s="48">
        <f t="shared" si="51"/>
        <v>1.3965742182119385E-2</v>
      </c>
      <c r="AI181" s="48">
        <f t="shared" si="51"/>
        <v>2.7082300658842285E-3</v>
      </c>
      <c r="AJ181" s="48">
        <f t="shared" si="51"/>
        <v>4.3764890270504229E-4</v>
      </c>
      <c r="AK181" s="48">
        <f t="shared" si="51"/>
        <v>6.0620476118879693E-5</v>
      </c>
      <c r="AL181" s="48">
        <f t="shared" si="51"/>
        <v>7.3471836428590247E-6</v>
      </c>
      <c r="AM181" s="48">
        <f t="shared" si="51"/>
        <v>7.9153463850195377E-7</v>
      </c>
      <c r="AN181" s="48">
        <f t="shared" si="51"/>
        <v>7.6747009869778335E-8</v>
      </c>
      <c r="AO181" s="48">
        <f t="shared" si="54"/>
        <v>0.12296469612710455</v>
      </c>
      <c r="AP181" s="48">
        <f t="shared" si="52"/>
        <v>0.25771654064035754</v>
      </c>
      <c r="AQ181" s="48">
        <f t="shared" si="52"/>
        <v>0.27006863519175939</v>
      </c>
      <c r="AR181" s="48">
        <f t="shared" si="52"/>
        <v>0.18867516880655064</v>
      </c>
      <c r="AS181" s="48">
        <f t="shared" si="52"/>
        <v>9.8859089927929369E-2</v>
      </c>
      <c r="AT181" s="48">
        <f t="shared" si="52"/>
        <v>4.1438922665648012E-2</v>
      </c>
      <c r="AU181" s="48">
        <f t="shared" si="52"/>
        <v>1.4475016181629712E-2</v>
      </c>
      <c r="AV181" s="48">
        <f t="shared" si="52"/>
        <v>4.3339397561565881E-3</v>
      </c>
      <c r="AW181" s="48">
        <f t="shared" si="52"/>
        <v>1.1354152822712017E-3</v>
      </c>
      <c r="AX181" s="48">
        <f t="shared" si="52"/>
        <v>2.6440768769260932E-4</v>
      </c>
      <c r="AY181" s="48">
        <f t="shared" si="52"/>
        <v>5.5416096438297275E-5</v>
      </c>
    </row>
    <row r="182" spans="1:51">
      <c r="A182" s="48">
        <v>181</v>
      </c>
      <c r="B182" s="48">
        <f t="shared" si="44"/>
        <v>129</v>
      </c>
      <c r="C182" s="87">
        <v>43868</v>
      </c>
      <c r="D182" s="48" t="s">
        <v>20</v>
      </c>
      <c r="E182" s="48" t="s">
        <v>28</v>
      </c>
      <c r="F182" s="48">
        <f t="shared" si="39"/>
        <v>1</v>
      </c>
      <c r="G182" s="48">
        <f t="shared" si="38"/>
        <v>1</v>
      </c>
      <c r="H182" s="48">
        <f t="shared" si="40"/>
        <v>1</v>
      </c>
      <c r="I182" s="48">
        <f t="shared" si="41"/>
        <v>1</v>
      </c>
      <c r="J182" s="48">
        <f>COUNTIF('1. Data'!C:C,'sim. matches 2019_2020'!$D182)</f>
        <v>168</v>
      </c>
      <c r="K182" s="48">
        <f>COUNTIF($D$2:D181,$D181)</f>
        <v>11</v>
      </c>
      <c r="L182" s="48">
        <f>SUMIF('1. Data'!C:C,'sim. matches 2019_2020'!D182,'1. Data'!E:E)</f>
        <v>258</v>
      </c>
      <c r="M182" s="48">
        <f>SUMIF($D$2:D181,$D182,$F$2:F181)</f>
        <v>9</v>
      </c>
      <c r="N182" s="48">
        <f t="shared" si="42"/>
        <v>0.92715155396361648</v>
      </c>
      <c r="O182" s="48">
        <f>SUMIF('1. Data'!C:C,'sim. matches 2019_2020'!$D182,'1. Data'!F:F)</f>
        <v>234</v>
      </c>
      <c r="P182" s="48">
        <f>SUMIF($D$2:D181,$D182,$G$2:G181)</f>
        <v>15</v>
      </c>
      <c r="Q182" s="48">
        <f t="shared" si="43"/>
        <v>1.103244740444872</v>
      </c>
      <c r="R182" s="48">
        <f>COUNTIF('1. Data'!D:D,'sim. matches 2019_2020'!$E182)</f>
        <v>136</v>
      </c>
      <c r="S182" s="48">
        <f>COUNTIF($E$2:E181,$E181)</f>
        <v>10</v>
      </c>
      <c r="T182" s="48">
        <f>SUMIF('1. Data'!D:D,'sim. matches 2019_2020'!E182,'1. Data'!F:F)</f>
        <v>138</v>
      </c>
      <c r="U182" s="48">
        <f>SUMIF($E$2:E181,$E182,$G$2:G181)</f>
        <v>8</v>
      </c>
      <c r="V182" s="48">
        <f t="shared" si="45"/>
        <v>1</v>
      </c>
      <c r="W182" s="48">
        <f>SUMIF('1. Data'!D:D,'sim. matches 2019_2020'!$E182,'1. Data'!E:E)</f>
        <v>217</v>
      </c>
      <c r="X182" s="48">
        <f>SUMIF($E$2:E181,E182,$F$2:F181)</f>
        <v>10</v>
      </c>
      <c r="Y182" s="48">
        <f t="shared" si="46"/>
        <v>0.96641909322773667</v>
      </c>
      <c r="Z182" s="92">
        <f>AVERAGE('1. Data'!E:E,'sim. matches 2019_2020'!$F$2:F181)</f>
        <v>1.6088201603665522</v>
      </c>
      <c r="AA182" s="92">
        <f>AVERAGE('1. Data'!F:F,'sim. matches 2019_2020'!$G$2:G181)</f>
        <v>1.2608820160366552</v>
      </c>
      <c r="AB182" s="48">
        <f t="shared" si="47"/>
        <v>1.4415301558201434</v>
      </c>
      <c r="AC182" s="48">
        <f t="shared" si="48"/>
        <v>1.3910614525139666</v>
      </c>
      <c r="AD182" s="48">
        <f t="shared" si="53"/>
        <v>0.23656549952038522</v>
      </c>
      <c r="AE182" s="48">
        <f t="shared" si="51"/>
        <v>0.34101630138529099</v>
      </c>
      <c r="AF182" s="48">
        <f t="shared" si="51"/>
        <v>0.24579264103657381</v>
      </c>
      <c r="AG182" s="48">
        <f t="shared" si="51"/>
        <v>0.11810583471096564</v>
      </c>
      <c r="AH182" s="48">
        <f t="shared" si="51"/>
        <v>4.2563280578541578E-2</v>
      </c>
      <c r="AI182" s="48">
        <f t="shared" si="51"/>
        <v>1.2271250496920304E-2</v>
      </c>
      <c r="AJ182" s="48">
        <f t="shared" si="51"/>
        <v>2.9482296068222562E-3</v>
      </c>
      <c r="AK182" s="48">
        <f t="shared" si="51"/>
        <v>6.0713741207372128E-4</v>
      </c>
      <c r="AL182" s="48">
        <f t="shared" si="51"/>
        <v>1.0940086102885886E-4</v>
      </c>
      <c r="AM182" s="48">
        <f t="shared" si="51"/>
        <v>1.7522737805087647E-5</v>
      </c>
      <c r="AN182" s="48">
        <f t="shared" si="51"/>
        <v>2.5259554958563432E-6</v>
      </c>
      <c r="AO182" s="48">
        <f t="shared" si="54"/>
        <v>0.24881106328802879</v>
      </c>
      <c r="AP182" s="48">
        <f t="shared" si="52"/>
        <v>0.34611147909898982</v>
      </c>
      <c r="AQ182" s="48">
        <f t="shared" si="52"/>
        <v>0.24073116842359912</v>
      </c>
      <c r="AR182" s="48">
        <f t="shared" si="52"/>
        <v>0.11162394960423873</v>
      </c>
      <c r="AS182" s="48">
        <f t="shared" si="52"/>
        <v>3.8818943367954543E-2</v>
      </c>
      <c r="AT182" s="48">
        <f t="shared" si="52"/>
        <v>1.0799907149296855E-2</v>
      </c>
      <c r="AU182" s="48">
        <f t="shared" si="52"/>
        <v>2.5038890876861392E-3</v>
      </c>
      <c r="AV182" s="48">
        <f t="shared" si="52"/>
        <v>4.9758051303579393E-4</v>
      </c>
      <c r="AW182" s="48">
        <f t="shared" si="52"/>
        <v>8.65206339007769E-5</v>
      </c>
      <c r="AX182" s="48">
        <f t="shared" si="52"/>
        <v>1.3372835407382665E-5</v>
      </c>
      <c r="AY182" s="48">
        <f t="shared" si="52"/>
        <v>1.8602435846023928E-6</v>
      </c>
    </row>
    <row r="183" spans="1:51">
      <c r="A183" s="48">
        <v>182</v>
      </c>
      <c r="B183" s="48">
        <f t="shared" si="44"/>
        <v>128</v>
      </c>
      <c r="C183" s="87">
        <v>43869</v>
      </c>
      <c r="D183" s="48" t="s">
        <v>10</v>
      </c>
      <c r="E183" s="48" t="s">
        <v>29</v>
      </c>
      <c r="F183" s="48">
        <f t="shared" si="39"/>
        <v>1</v>
      </c>
      <c r="G183" s="48">
        <f t="shared" si="38"/>
        <v>1</v>
      </c>
      <c r="H183" s="48">
        <f t="shared" si="40"/>
        <v>1</v>
      </c>
      <c r="I183" s="48">
        <f t="shared" si="41"/>
        <v>1</v>
      </c>
      <c r="J183" s="48">
        <f>COUNTIF('1. Data'!C:C,'sim. matches 2019_2020'!$D183)</f>
        <v>184</v>
      </c>
      <c r="K183" s="48">
        <f>COUNTIF($D$2:D182,$D182)</f>
        <v>11</v>
      </c>
      <c r="L183" s="48">
        <f>SUMIF('1. Data'!C:C,'sim. matches 2019_2020'!D183,'1. Data'!E:E)</f>
        <v>347</v>
      </c>
      <c r="M183" s="48">
        <f>SUMIF($D$2:D182,$D183,$F$2:F182)</f>
        <v>12</v>
      </c>
      <c r="N183" s="48">
        <f t="shared" si="42"/>
        <v>1.1444567652789754</v>
      </c>
      <c r="O183" s="48">
        <f>SUMIF('1. Data'!C:C,'sim. matches 2019_2020'!$D183,'1. Data'!F:F)</f>
        <v>250</v>
      </c>
      <c r="P183" s="48">
        <f>SUMIF($D$2:D182,$D183,$G$2:G182)</f>
        <v>9</v>
      </c>
      <c r="Q183" s="48">
        <f t="shared" si="43"/>
        <v>1.0534560655814063</v>
      </c>
      <c r="R183" s="48">
        <f>COUNTIF('1. Data'!D:D,'sim. matches 2019_2020'!$E183)</f>
        <v>34</v>
      </c>
      <c r="S183" s="48">
        <f>COUNTIF($E$2:E182,$E182)</f>
        <v>11</v>
      </c>
      <c r="T183" s="48">
        <f>SUMIF('1. Data'!D:D,'sim. matches 2019_2020'!E183,'1. Data'!F:F)</f>
        <v>37</v>
      </c>
      <c r="U183" s="48">
        <f>SUMIF($E$2:E182,$E183,$G$2:G182)</f>
        <v>9</v>
      </c>
      <c r="V183" s="48">
        <f t="shared" si="45"/>
        <v>1.0222222222222221</v>
      </c>
      <c r="W183" s="48">
        <f>SUMIF('1. Data'!D:D,'sim. matches 2019_2020'!$E183,'1. Data'!E:E)</f>
        <v>66</v>
      </c>
      <c r="X183" s="48">
        <f>SUMIF($E$2:E182,E183,$F$2:F182)</f>
        <v>12</v>
      </c>
      <c r="Y183" s="48">
        <f t="shared" si="46"/>
        <v>1.0775108263629354</v>
      </c>
      <c r="Z183" s="92">
        <f>AVERAGE('1. Data'!E:E,'sim. matches 2019_2020'!$F$2:F182)</f>
        <v>1.6086458631548812</v>
      </c>
      <c r="AA183" s="92">
        <f>AVERAGE('1. Data'!F:F,'sim. matches 2019_2020'!$G$2:G182)</f>
        <v>1.2608073289436015</v>
      </c>
      <c r="AB183" s="48">
        <f t="shared" si="47"/>
        <v>1.9837250598168912</v>
      </c>
      <c r="AC183" s="48">
        <f t="shared" si="48"/>
        <v>1.3577207977207977</v>
      </c>
      <c r="AD183" s="48">
        <f t="shared" si="53"/>
        <v>0.13755587788394116</v>
      </c>
      <c r="AE183" s="48">
        <f t="shared" si="51"/>
        <v>0.27287304208348617</v>
      </c>
      <c r="AF183" s="48">
        <f t="shared" si="51"/>
        <v>0.27065254586474041</v>
      </c>
      <c r="AG183" s="48">
        <f t="shared" si="51"/>
        <v>0.17896674591170869</v>
      </c>
      <c r="AH183" s="48">
        <f t="shared" si="51"/>
        <v>8.875520468473462E-2</v>
      </c>
      <c r="AI183" s="48">
        <f t="shared" si="51"/>
        <v>3.5213184744457136E-2</v>
      </c>
      <c r="AJ183" s="48">
        <f t="shared" si="51"/>
        <v>1.1642212835590249E-2</v>
      </c>
      <c r="AK183" s="48">
        <f t="shared" si="51"/>
        <v>3.2992784790974654E-3</v>
      </c>
      <c r="AL183" s="48">
        <f t="shared" si="51"/>
        <v>8.1810767478752479E-4</v>
      </c>
      <c r="AM183" s="48">
        <f t="shared" si="51"/>
        <v>1.8032229956717118E-4</v>
      </c>
      <c r="AN183" s="48">
        <f t="shared" si="51"/>
        <v>3.577098644952057E-5</v>
      </c>
      <c r="AO183" s="48">
        <f t="shared" si="54"/>
        <v>0.25724642593409025</v>
      </c>
      <c r="AP183" s="48">
        <f t="shared" si="52"/>
        <v>0.34926882263005715</v>
      </c>
      <c r="AQ183" s="48">
        <f t="shared" si="52"/>
        <v>0.23710477224014251</v>
      </c>
      <c r="AR183" s="48">
        <f t="shared" si="52"/>
        <v>0.10730736016976483</v>
      </c>
      <c r="AS183" s="48">
        <f t="shared" si="52"/>
        <v>3.6423358662751495E-2</v>
      </c>
      <c r="AT183" s="48">
        <f t="shared" si="52"/>
        <v>9.8905503158523509E-3</v>
      </c>
      <c r="AU183" s="48">
        <f t="shared" si="52"/>
        <v>2.2381009774561202E-3</v>
      </c>
      <c r="AV183" s="48">
        <f t="shared" si="52"/>
        <v>4.341023206416324E-4</v>
      </c>
      <c r="AW183" s="48">
        <f t="shared" si="52"/>
        <v>7.3673718634250724E-5</v>
      </c>
      <c r="AX183" s="48">
        <f t="shared" si="52"/>
        <v>1.1114260003905796E-5</v>
      </c>
      <c r="AY183" s="48">
        <f t="shared" si="52"/>
        <v>1.5090061958579385E-6</v>
      </c>
    </row>
    <row r="184" spans="1:51">
      <c r="A184" s="48">
        <v>183</v>
      </c>
      <c r="B184" s="48">
        <f t="shared" si="44"/>
        <v>127</v>
      </c>
      <c r="C184" s="87">
        <v>43869</v>
      </c>
      <c r="D184" s="48" t="s">
        <v>19</v>
      </c>
      <c r="E184" s="48" t="s">
        <v>42</v>
      </c>
      <c r="F184" s="48">
        <f t="shared" si="39"/>
        <v>0</v>
      </c>
      <c r="G184" s="48">
        <f t="shared" si="38"/>
        <v>0</v>
      </c>
      <c r="H184" s="48">
        <f t="shared" si="40"/>
        <v>1</v>
      </c>
      <c r="I184" s="48">
        <f t="shared" si="41"/>
        <v>1</v>
      </c>
      <c r="J184" s="48">
        <f>COUNTIF('1. Data'!C:C,'sim. matches 2019_2020'!$D184)</f>
        <v>181</v>
      </c>
      <c r="K184" s="48">
        <f>COUNTIF($D$2:D183,$D183)</f>
        <v>11</v>
      </c>
      <c r="L184" s="48">
        <f>SUMIF('1. Data'!C:C,'sim. matches 2019_2020'!D184,'1. Data'!E:E)</f>
        <v>307</v>
      </c>
      <c r="M184" s="48">
        <f>SUMIF($D$2:D183,$D184,$F$2:F183)</f>
        <v>9</v>
      </c>
      <c r="N184" s="48">
        <f t="shared" si="42"/>
        <v>1.0232280545670225</v>
      </c>
      <c r="O184" s="48">
        <f>SUMIF('1. Data'!C:C,'sim. matches 2019_2020'!$D184,'1. Data'!F:F)</f>
        <v>263</v>
      </c>
      <c r="P184" s="48">
        <f>SUMIF($D$2:D183,$D184,$G$2:G183)</f>
        <v>10</v>
      </c>
      <c r="Q184" s="48">
        <f t="shared" si="43"/>
        <v>1.1278164018161181</v>
      </c>
      <c r="R184" s="48">
        <f>COUNTIF('1. Data'!D:D,'sim. matches 2019_2020'!$E184)</f>
        <v>0</v>
      </c>
      <c r="S184" s="48">
        <f>COUNTIF($E$2:E183,$E183)</f>
        <v>11</v>
      </c>
      <c r="T184" s="48">
        <f>SUMIF('1. Data'!D:D,'sim. matches 2019_2020'!E184,'1. Data'!F:F)</f>
        <v>0</v>
      </c>
      <c r="U184" s="48">
        <f>SUMIF($E$2:E183,$E184,$G$2:G183)</f>
        <v>0</v>
      </c>
      <c r="V184" s="48">
        <f t="shared" si="45"/>
        <v>0</v>
      </c>
      <c r="W184" s="48">
        <f>SUMIF('1. Data'!D:D,'sim. matches 2019_2020'!$E184,'1. Data'!E:E)</f>
        <v>0</v>
      </c>
      <c r="X184" s="48">
        <f>SUMIF($E$2:E183,E184,$F$2:F183)</f>
        <v>0</v>
      </c>
      <c r="Y184" s="48">
        <f t="shared" si="46"/>
        <v>0</v>
      </c>
      <c r="Z184" s="92">
        <f>AVERAGE('1. Data'!E:E,'sim. matches 2019_2020'!$F$2:F183)</f>
        <v>1.6084716657126503</v>
      </c>
      <c r="AA184" s="92">
        <f>AVERAGE('1. Data'!F:F,'sim. matches 2019_2020'!$G$2:G183)</f>
        <v>1.2607326846021751</v>
      </c>
      <c r="AB184" s="48">
        <f t="shared" si="47"/>
        <v>0</v>
      </c>
      <c r="AC184" s="48">
        <f t="shared" si="48"/>
        <v>0</v>
      </c>
      <c r="AD184" s="48">
        <f t="shared" si="53"/>
        <v>1</v>
      </c>
      <c r="AE184" s="48">
        <f t="shared" si="51"/>
        <v>0</v>
      </c>
      <c r="AF184" s="48">
        <f t="shared" si="51"/>
        <v>0</v>
      </c>
      <c r="AG184" s="48">
        <f t="shared" si="51"/>
        <v>0</v>
      </c>
      <c r="AH184" s="48">
        <f t="shared" si="51"/>
        <v>0</v>
      </c>
      <c r="AI184" s="48">
        <f t="shared" si="51"/>
        <v>0</v>
      </c>
      <c r="AJ184" s="48">
        <f t="shared" si="51"/>
        <v>0</v>
      </c>
      <c r="AK184" s="48">
        <f t="shared" si="51"/>
        <v>0</v>
      </c>
      <c r="AL184" s="48">
        <f t="shared" si="51"/>
        <v>0</v>
      </c>
      <c r="AM184" s="48">
        <f t="shared" si="51"/>
        <v>0</v>
      </c>
      <c r="AN184" s="48">
        <f t="shared" si="51"/>
        <v>0</v>
      </c>
      <c r="AO184" s="48">
        <f t="shared" si="54"/>
        <v>1</v>
      </c>
      <c r="AP184" s="48">
        <f t="shared" si="52"/>
        <v>0</v>
      </c>
      <c r="AQ184" s="48">
        <f t="shared" si="52"/>
        <v>0</v>
      </c>
      <c r="AR184" s="48">
        <f t="shared" si="52"/>
        <v>0</v>
      </c>
      <c r="AS184" s="48">
        <f t="shared" si="52"/>
        <v>0</v>
      </c>
      <c r="AT184" s="48">
        <f t="shared" si="52"/>
        <v>0</v>
      </c>
      <c r="AU184" s="48">
        <f t="shared" si="52"/>
        <v>0</v>
      </c>
      <c r="AV184" s="48">
        <f t="shared" si="52"/>
        <v>0</v>
      </c>
      <c r="AW184" s="48">
        <f t="shared" si="52"/>
        <v>0</v>
      </c>
      <c r="AX184" s="48">
        <f t="shared" si="52"/>
        <v>0</v>
      </c>
      <c r="AY184" s="48">
        <f t="shared" si="52"/>
        <v>0</v>
      </c>
    </row>
    <row r="185" spans="1:51">
      <c r="A185" s="48">
        <v>184</v>
      </c>
      <c r="B185" s="48">
        <f t="shared" si="44"/>
        <v>126</v>
      </c>
      <c r="C185" s="87">
        <v>43869</v>
      </c>
      <c r="D185" s="48" t="s">
        <v>21</v>
      </c>
      <c r="E185" s="48" t="s">
        <v>25</v>
      </c>
      <c r="F185" s="48">
        <f t="shared" si="39"/>
        <v>1</v>
      </c>
      <c r="G185" s="48">
        <f t="shared" si="38"/>
        <v>1</v>
      </c>
      <c r="H185" s="48">
        <f t="shared" si="40"/>
        <v>1</v>
      </c>
      <c r="I185" s="48">
        <f t="shared" si="41"/>
        <v>1</v>
      </c>
      <c r="J185" s="48">
        <f>COUNTIF('1. Data'!C:C,'sim. matches 2019_2020'!$D185)</f>
        <v>150</v>
      </c>
      <c r="K185" s="48">
        <f>COUNTIF($D$2:D184,$D184)</f>
        <v>10</v>
      </c>
      <c r="L185" s="48">
        <f>SUMIF('1. Data'!C:C,'sim. matches 2019_2020'!D185,'1. Data'!E:E)</f>
        <v>192</v>
      </c>
      <c r="M185" s="48">
        <f>SUMIF($D$2:D184,$D185,$F$2:F184)</f>
        <v>8</v>
      </c>
      <c r="N185" s="48">
        <f t="shared" si="42"/>
        <v>0.77735765124555167</v>
      </c>
      <c r="O185" s="48">
        <f>SUMIF('1. Data'!C:C,'sim. matches 2019_2020'!$D185,'1. Data'!F:F)</f>
        <v>200</v>
      </c>
      <c r="P185" s="48">
        <f>SUMIF($D$2:D184,$D185,$G$2:G184)</f>
        <v>12</v>
      </c>
      <c r="Q185" s="48">
        <f t="shared" si="43"/>
        <v>1.0512769580022701</v>
      </c>
      <c r="R185" s="48">
        <f>COUNTIF('1. Data'!D:D,'sim. matches 2019_2020'!$E185)</f>
        <v>170</v>
      </c>
      <c r="S185" s="48">
        <f>COUNTIF($E$2:E184,$E184)</f>
        <v>11</v>
      </c>
      <c r="T185" s="48">
        <f>SUMIF('1. Data'!D:D,'sim. matches 2019_2020'!E185,'1. Data'!F:F)</f>
        <v>194</v>
      </c>
      <c r="U185" s="48">
        <f>SUMIF($E$2:E184,$E185,$G$2:G184)</f>
        <v>9</v>
      </c>
      <c r="V185" s="48">
        <f t="shared" si="45"/>
        <v>1.1215469613259668</v>
      </c>
      <c r="W185" s="48">
        <f>SUMIF('1. Data'!D:D,'sim. matches 2019_2020'!$E185,'1. Data'!E:E)</f>
        <v>284</v>
      </c>
      <c r="X185" s="48">
        <f>SUMIF($E$2:E184,E185,$F$2:F184)</f>
        <v>11</v>
      </c>
      <c r="Y185" s="48">
        <f t="shared" si="46"/>
        <v>1.0135713021765203</v>
      </c>
      <c r="Z185" s="92">
        <f>AVERAGE('1. Data'!E:E,'sim. matches 2019_2020'!$F$2:F184)</f>
        <v>1.6080114449213161</v>
      </c>
      <c r="AA185" s="92">
        <f>AVERAGE('1. Data'!F:F,'sim. matches 2019_2020'!$G$2:G184)</f>
        <v>1.2603719599427754</v>
      </c>
      <c r="AB185" s="48">
        <f t="shared" si="47"/>
        <v>1.2669641277206503</v>
      </c>
      <c r="AC185" s="48">
        <f t="shared" si="48"/>
        <v>1.4860497237569057</v>
      </c>
      <c r="AD185" s="48">
        <f t="shared" si="53"/>
        <v>0.28168548616991507</v>
      </c>
      <c r="AE185" s="48">
        <f t="shared" si="51"/>
        <v>0.35688540627683374</v>
      </c>
      <c r="AF185" s="48">
        <f t="shared" si="51"/>
        <v>0.22608050372987931</v>
      </c>
      <c r="AG185" s="48">
        <f t="shared" si="51"/>
        <v>9.5478629400923901E-2</v>
      </c>
      <c r="AH185" s="48">
        <f t="shared" si="51"/>
        <v>3.024199960372621E-2</v>
      </c>
      <c r="AI185" s="48">
        <f t="shared" si="51"/>
        <v>7.6631057296926448E-3</v>
      </c>
      <c r="AJ185" s="48">
        <f t="shared" si="51"/>
        <v>1.6181466777418605E-3</v>
      </c>
      <c r="AK185" s="48">
        <f t="shared" si="51"/>
        <v>2.9287625629846934E-4</v>
      </c>
      <c r="AL185" s="48">
        <f t="shared" si="51"/>
        <v>4.6382963823909935E-5</v>
      </c>
      <c r="AM185" s="48">
        <f t="shared" si="51"/>
        <v>6.5295057002509571E-6</v>
      </c>
      <c r="AN185" s="48">
        <f t="shared" si="51"/>
        <v>8.27264949396544E-7</v>
      </c>
      <c r="AO185" s="48">
        <f t="shared" si="54"/>
        <v>0.22626470053853684</v>
      </c>
      <c r="AP185" s="48">
        <f t="shared" si="52"/>
        <v>0.33624059573123161</v>
      </c>
      <c r="AQ185" s="48">
        <f t="shared" si="52"/>
        <v>0.24983512220112714</v>
      </c>
      <c r="AR185" s="48">
        <f t="shared" si="52"/>
        <v>0.12375580477725261</v>
      </c>
      <c r="AS185" s="48">
        <f t="shared" si="52"/>
        <v>4.5976819875637454E-2</v>
      </c>
      <c r="AT185" s="48">
        <f t="shared" si="52"/>
        <v>1.3664768095082403E-2</v>
      </c>
      <c r="AU185" s="48">
        <f t="shared" si="52"/>
        <v>3.3844208088165675E-3</v>
      </c>
      <c r="AV185" s="48">
        <f t="shared" si="52"/>
        <v>7.1848822971699693E-4</v>
      </c>
      <c r="AW185" s="48">
        <f t="shared" si="52"/>
        <v>1.3346365441169137E-4</v>
      </c>
      <c r="AX185" s="48">
        <f t="shared" si="52"/>
        <v>2.2037069641120069E-5</v>
      </c>
      <c r="AY185" s="48">
        <f t="shared" si="52"/>
        <v>3.2748181252598261E-6</v>
      </c>
    </row>
    <row r="186" spans="1:51">
      <c r="A186" s="48">
        <v>185</v>
      </c>
      <c r="B186" s="48">
        <f t="shared" si="44"/>
        <v>125</v>
      </c>
      <c r="C186" s="87">
        <v>43869</v>
      </c>
      <c r="D186" s="48" t="s">
        <v>26</v>
      </c>
      <c r="E186" s="48" t="s">
        <v>17</v>
      </c>
      <c r="F186" s="48">
        <f t="shared" si="39"/>
        <v>1</v>
      </c>
      <c r="G186" s="48">
        <f t="shared" si="38"/>
        <v>1</v>
      </c>
      <c r="H186" s="48">
        <f t="shared" si="40"/>
        <v>1</v>
      </c>
      <c r="I186" s="48">
        <f t="shared" si="41"/>
        <v>1</v>
      </c>
      <c r="J186" s="48">
        <f>COUNTIF('1. Data'!C:C,'sim. matches 2019_2020'!$D186)</f>
        <v>152</v>
      </c>
      <c r="K186" s="48">
        <f>COUNTIF($D$2:D185,$D185)</f>
        <v>11</v>
      </c>
      <c r="L186" s="48">
        <f>SUMIF('1. Data'!C:C,'sim. matches 2019_2020'!D186,'1. Data'!E:E)</f>
        <v>205</v>
      </c>
      <c r="M186" s="48">
        <f>SUMIF($D$2:D185,$D186,$F$2:F185)</f>
        <v>8</v>
      </c>
      <c r="N186" s="48">
        <f t="shared" si="42"/>
        <v>0.81273663725970635</v>
      </c>
      <c r="O186" s="48">
        <f>SUMIF('1. Data'!C:C,'sim. matches 2019_2020'!$D186,'1. Data'!F:F)</f>
        <v>205</v>
      </c>
      <c r="P186" s="48">
        <f>SUMIF($D$2:D185,$D186,$G$2:G185)</f>
        <v>11</v>
      </c>
      <c r="Q186" s="48">
        <f t="shared" si="43"/>
        <v>1.0514607799180704</v>
      </c>
      <c r="R186" s="48">
        <f>COUNTIF('1. Data'!D:D,'sim. matches 2019_2020'!$E186)</f>
        <v>186</v>
      </c>
      <c r="S186" s="48">
        <f>COUNTIF($E$2:E185,$E185)</f>
        <v>11</v>
      </c>
      <c r="T186" s="48">
        <f>SUMIF('1. Data'!D:D,'sim. matches 2019_2020'!E186,'1. Data'!F:F)</f>
        <v>276</v>
      </c>
      <c r="U186" s="48">
        <f>SUMIF($E$2:E185,$E186,$G$2:G185)</f>
        <v>10</v>
      </c>
      <c r="V186" s="48">
        <f t="shared" si="45"/>
        <v>1.4517766497461928</v>
      </c>
      <c r="W186" s="48">
        <f>SUMIF('1. Data'!D:D,'sim. matches 2019_2020'!$E186,'1. Data'!E:E)</f>
        <v>331</v>
      </c>
      <c r="X186" s="48">
        <f>SUMIF($E$2:E185,E186,$F$2:F185)</f>
        <v>13</v>
      </c>
      <c r="Y186" s="48">
        <f t="shared" si="46"/>
        <v>1.0860505880323694</v>
      </c>
      <c r="Z186" s="92">
        <f>AVERAGE('1. Data'!E:E,'sim. matches 2019_2020'!$F$2:F185)</f>
        <v>1.6078375286041191</v>
      </c>
      <c r="AA186" s="92">
        <f>AVERAGE('1. Data'!F:F,'sim. matches 2019_2020'!$G$2:G185)</f>
        <v>1.2602974828375286</v>
      </c>
      <c r="AB186" s="48">
        <f t="shared" si="47"/>
        <v>1.4191949401895378</v>
      </c>
      <c r="AC186" s="48">
        <f t="shared" si="48"/>
        <v>1.9238267260440345</v>
      </c>
      <c r="AD186" s="48">
        <f t="shared" si="53"/>
        <v>0.24190868948869121</v>
      </c>
      <c r="AE186" s="48">
        <f t="shared" si="51"/>
        <v>0.34331558811023261</v>
      </c>
      <c r="AF186" s="48">
        <f t="shared" si="51"/>
        <v>0.24361587276711882</v>
      </c>
      <c r="AG186" s="48">
        <f t="shared" si="51"/>
        <v>0.11524613799365102</v>
      </c>
      <c r="AH186" s="48">
        <f t="shared" si="51"/>
        <v>4.088918397924371E-2</v>
      </c>
      <c r="AI186" s="48">
        <f t="shared" si="51"/>
        <v>1.1605944602364355E-2</v>
      </c>
      <c r="AJ186" s="48">
        <f t="shared" si="51"/>
        <v>2.7451829759659267E-3</v>
      </c>
      <c r="AK186" s="48">
        <f t="shared" si="51"/>
        <v>5.5656425562647177E-4</v>
      </c>
      <c r="AL186" s="48">
        <f t="shared" si="51"/>
        <v>9.8734146934430762E-5</v>
      </c>
      <c r="AM186" s="48">
        <f t="shared" si="51"/>
        <v>1.5569222417030468E-5</v>
      </c>
      <c r="AN186" s="48">
        <f t="shared" si="51"/>
        <v>2.2095761676935176E-6</v>
      </c>
      <c r="AO186" s="48">
        <f t="shared" si="54"/>
        <v>0.14604700952605712</v>
      </c>
      <c r="AP186" s="48">
        <f t="shared" si="52"/>
        <v>0.28096914018503638</v>
      </c>
      <c r="AQ186" s="48">
        <f t="shared" si="52"/>
        <v>0.27026797054079299</v>
      </c>
      <c r="AR186" s="48">
        <f t="shared" si="52"/>
        <v>0.17331624830668646</v>
      </c>
      <c r="AS186" s="48">
        <f t="shared" si="52"/>
        <v>8.3357607637521855E-2</v>
      </c>
      <c r="AT186" s="48">
        <f t="shared" si="52"/>
        <v>3.2073118678431364E-2</v>
      </c>
      <c r="AU186" s="48">
        <f t="shared" si="52"/>
        <v>1.0283853816858077E-2</v>
      </c>
      <c r="AV186" s="48">
        <f t="shared" si="52"/>
        <v>2.8263361170859269E-3</v>
      </c>
      <c r="AW186" s="48">
        <f t="shared" si="52"/>
        <v>6.7967261985417903E-4</v>
      </c>
      <c r="AX186" s="48">
        <f t="shared" si="52"/>
        <v>1.4528581678175962E-4</v>
      </c>
      <c r="AY186" s="48">
        <f t="shared" si="52"/>
        <v>2.7950473723988685E-5</v>
      </c>
    </row>
    <row r="187" spans="1:51">
      <c r="A187" s="48">
        <v>186</v>
      </c>
      <c r="B187" s="48">
        <f t="shared" si="44"/>
        <v>124</v>
      </c>
      <c r="C187" s="87">
        <v>43869</v>
      </c>
      <c r="D187" s="48" t="s">
        <v>8</v>
      </c>
      <c r="E187" s="48" t="s">
        <v>32</v>
      </c>
      <c r="F187" s="48">
        <f t="shared" si="39"/>
        <v>1</v>
      </c>
      <c r="G187" s="48">
        <f t="shared" si="38"/>
        <v>0</v>
      </c>
      <c r="H187" s="48">
        <f t="shared" si="40"/>
        <v>3</v>
      </c>
      <c r="I187" s="48">
        <f t="shared" si="41"/>
        <v>0</v>
      </c>
      <c r="J187" s="48">
        <f>COUNTIF('1. Data'!C:C,'sim. matches 2019_2020'!$D187)</f>
        <v>187</v>
      </c>
      <c r="K187" s="48">
        <f>COUNTIF($D$2:D186,$D186)</f>
        <v>10</v>
      </c>
      <c r="L187" s="48">
        <f>SUMIF('1. Data'!C:C,'sim. matches 2019_2020'!D187,'1. Data'!E:E)</f>
        <v>324</v>
      </c>
      <c r="M187" s="48">
        <f>SUMIF($D$2:D186,$D187,$F$2:F186)</f>
        <v>8</v>
      </c>
      <c r="N187" s="48">
        <f t="shared" si="42"/>
        <v>1.0482784275697179</v>
      </c>
      <c r="O187" s="48">
        <f>SUMIF('1. Data'!C:C,'sim. matches 2019_2020'!$D187,'1. Data'!F:F)</f>
        <v>196</v>
      </c>
      <c r="P187" s="48">
        <f>SUMIF($D$2:D186,$D187,$G$2:G186)</f>
        <v>10</v>
      </c>
      <c r="Q187" s="48">
        <f t="shared" si="43"/>
        <v>0.82976206519623263</v>
      </c>
      <c r="R187" s="48">
        <f>COUNTIF('1. Data'!D:D,'sim. matches 2019_2020'!$E187)</f>
        <v>17</v>
      </c>
      <c r="S187" s="48">
        <f>COUNTIF($E$2:E186,$E186)</f>
        <v>10</v>
      </c>
      <c r="T187" s="48">
        <f>SUMIF('1. Data'!D:D,'sim. matches 2019_2020'!E187,'1. Data'!F:F)</f>
        <v>10</v>
      </c>
      <c r="U187" s="48">
        <f>SUMIF($E$2:E186,$E187,$G$2:G186)</f>
        <v>0</v>
      </c>
      <c r="V187" s="48">
        <f t="shared" si="45"/>
        <v>0.37037037037037035</v>
      </c>
      <c r="W187" s="48">
        <f>SUMIF('1. Data'!D:D,'sim. matches 2019_2020'!$E187,'1. Data'!E:E)</f>
        <v>34</v>
      </c>
      <c r="X187" s="48">
        <f>SUMIF($E$2:E186,E187,$F$2:F186)</f>
        <v>12</v>
      </c>
      <c r="Y187" s="48">
        <f t="shared" si="46"/>
        <v>1.0597388566082981</v>
      </c>
      <c r="Z187" s="92">
        <f>AVERAGE('1. Data'!E:E,'sim. matches 2019_2020'!$F$2:F186)</f>
        <v>1.6076637117529311</v>
      </c>
      <c r="AA187" s="92">
        <f>AVERAGE('1. Data'!F:F,'sim. matches 2019_2020'!$G$2:G186)</f>
        <v>1.2602230483271375</v>
      </c>
      <c r="AB187" s="48">
        <f t="shared" si="47"/>
        <v>1.7859558395632231</v>
      </c>
      <c r="AC187" s="48">
        <f t="shared" si="48"/>
        <v>0.38729084414363601</v>
      </c>
      <c r="AD187" s="48">
        <f t="shared" si="53"/>
        <v>0.16763675055842603</v>
      </c>
      <c r="AE187" s="48">
        <f t="shared" si="51"/>
        <v>0.29939183358522431</v>
      </c>
      <c r="AF187" s="48">
        <f t="shared" si="51"/>
        <v>0.26735029675453609</v>
      </c>
      <c r="AG187" s="48">
        <f t="shared" si="51"/>
        <v>0.15915860789924147</v>
      </c>
      <c r="AH187" s="48">
        <f t="shared" si="51"/>
        <v>7.106256129860096E-2</v>
      </c>
      <c r="AI187" s="48">
        <f t="shared" si="51"/>
        <v>2.5382919265111149E-2</v>
      </c>
      <c r="AJ187" s="48">
        <f t="shared" si="51"/>
        <v>7.5554621477811803E-3</v>
      </c>
      <c r="AK187" s="48">
        <f t="shared" si="51"/>
        <v>1.9276745347755267E-3</v>
      </c>
      <c r="AL187" s="48">
        <f t="shared" si="51"/>
        <v>4.3034269901995954E-4</v>
      </c>
      <c r="AM187" s="48">
        <f t="shared" si="51"/>
        <v>8.5397006258677274E-5</v>
      </c>
      <c r="AN187" s="48">
        <f t="shared" si="51"/>
        <v>1.5251528200890148E-5</v>
      </c>
      <c r="AO187" s="48">
        <f t="shared" si="54"/>
        <v>0.67889361397816284</v>
      </c>
      <c r="AP187" s="48">
        <f t="shared" si="52"/>
        <v>0.26292928084132644</v>
      </c>
      <c r="AQ187" s="48">
        <f t="shared" si="52"/>
        <v>5.0915051563558231E-2</v>
      </c>
      <c r="AR187" s="48">
        <f t="shared" si="52"/>
        <v>6.5729777665557423E-3</v>
      </c>
      <c r="AS187" s="48">
        <f t="shared" si="52"/>
        <v>6.3641352693668098E-4</v>
      </c>
      <c r="AT187" s="48">
        <f t="shared" si="52"/>
        <v>4.9295426414347179E-5</v>
      </c>
      <c r="AU187" s="48">
        <f t="shared" si="52"/>
        <v>3.1819445514055017E-6</v>
      </c>
      <c r="AV187" s="48">
        <f t="shared" si="52"/>
        <v>1.7604828447601162E-7</v>
      </c>
      <c r="AW187" s="48">
        <f t="shared" si="52"/>
        <v>8.5227360880941594E-9</v>
      </c>
      <c r="AX187" s="48">
        <f t="shared" si="52"/>
        <v>3.667530726634911E-10</v>
      </c>
      <c r="AY187" s="48">
        <f t="shared" si="52"/>
        <v>1.4204010710411563E-11</v>
      </c>
    </row>
    <row r="188" spans="1:51">
      <c r="A188" s="48">
        <v>187</v>
      </c>
      <c r="B188" s="48">
        <f t="shared" si="44"/>
        <v>123</v>
      </c>
      <c r="C188" s="87">
        <v>43869</v>
      </c>
      <c r="D188" s="48" t="s">
        <v>12</v>
      </c>
      <c r="E188" s="48" t="s">
        <v>13</v>
      </c>
      <c r="F188" s="48">
        <f t="shared" si="39"/>
        <v>1</v>
      </c>
      <c r="G188" s="48">
        <f t="shared" si="38"/>
        <v>2</v>
      </c>
      <c r="H188" s="48">
        <f t="shared" si="40"/>
        <v>0</v>
      </c>
      <c r="I188" s="48">
        <f t="shared" si="41"/>
        <v>3</v>
      </c>
      <c r="J188" s="48">
        <f>COUNTIF('1. Data'!C:C,'sim. matches 2019_2020'!$D188)</f>
        <v>186</v>
      </c>
      <c r="K188" s="48">
        <f>COUNTIF($D$2:D187,$D187)</f>
        <v>11</v>
      </c>
      <c r="L188" s="48">
        <f>SUMIF('1. Data'!C:C,'sim. matches 2019_2020'!D188,'1. Data'!E:E)</f>
        <v>358</v>
      </c>
      <c r="M188" s="48">
        <f>SUMIF($D$2:D187,$D188,$F$2:F187)</f>
        <v>14</v>
      </c>
      <c r="N188" s="48">
        <f t="shared" si="42"/>
        <v>1.1747039669378216</v>
      </c>
      <c r="O188" s="48">
        <f>SUMIF('1. Data'!C:C,'sim. matches 2019_2020'!$D188,'1. Data'!F:F)</f>
        <v>224</v>
      </c>
      <c r="P188" s="48">
        <f>SUMIF($D$2:D187,$D188,$G$2:G187)</f>
        <v>8</v>
      </c>
      <c r="Q188" s="48">
        <f t="shared" si="43"/>
        <v>0.93475654214165504</v>
      </c>
      <c r="R188" s="48">
        <f>COUNTIF('1. Data'!D:D,'sim. matches 2019_2020'!$E188)</f>
        <v>178</v>
      </c>
      <c r="S188" s="48">
        <f>COUNTIF($E$2:E187,$E187)</f>
        <v>10</v>
      </c>
      <c r="T188" s="48">
        <f>SUMIF('1. Data'!D:D,'sim. matches 2019_2020'!E188,'1. Data'!F:F)</f>
        <v>322</v>
      </c>
      <c r="U188" s="48">
        <f>SUMIF($E$2:E187,$E188,$G$2:G187)</f>
        <v>16</v>
      </c>
      <c r="V188" s="48">
        <f t="shared" si="45"/>
        <v>1.7978723404255319</v>
      </c>
      <c r="W188" s="48">
        <f>SUMIF('1. Data'!D:D,'sim. matches 2019_2020'!$E188,'1. Data'!E:E)</f>
        <v>232</v>
      </c>
      <c r="X188" s="48">
        <f>SUMIF($E$2:E187,E188,$F$2:F187)</f>
        <v>8</v>
      </c>
      <c r="Y188" s="48">
        <f t="shared" si="46"/>
        <v>0.79415470654341402</v>
      </c>
      <c r="Z188" s="92">
        <f>AVERAGE('1. Data'!E:E,'sim. matches 2019_2020'!$F$2:F187)</f>
        <v>1.6074899942824472</v>
      </c>
      <c r="AA188" s="92">
        <f>AVERAGE('1. Data'!F:F,'sim. matches 2019_2020'!$G$2:G187)</f>
        <v>1.2598627787307033</v>
      </c>
      <c r="AB188" s="48">
        <f t="shared" si="47"/>
        <v>1.4996220854525384</v>
      </c>
      <c r="AC188" s="48">
        <f t="shared" si="48"/>
        <v>2.1172912841559564</v>
      </c>
      <c r="AD188" s="48">
        <f t="shared" si="53"/>
        <v>0.22321450021759312</v>
      </c>
      <c r="AE188" s="48">
        <f t="shared" si="51"/>
        <v>0.33473739431955307</v>
      </c>
      <c r="AF188" s="48">
        <f t="shared" si="51"/>
        <v>0.25098979467421845</v>
      </c>
      <c r="AG188" s="48">
        <f t="shared" si="51"/>
        <v>0.12546327977221858</v>
      </c>
      <c r="AH188" s="48">
        <f t="shared" si="51"/>
        <v>4.7036876314932467E-2</v>
      </c>
      <c r="AI188" s="48">
        <f t="shared" si="51"/>
        <v>1.410750771051442E-2</v>
      </c>
      <c r="AJ188" s="48">
        <f t="shared" si="51"/>
        <v>3.525988355563235E-3</v>
      </c>
      <c r="AK188" s="48">
        <f t="shared" si="51"/>
        <v>7.5537857300730113E-4</v>
      </c>
      <c r="AL188" s="48">
        <f t="shared" si="51"/>
        <v>1.4159779886992137E-4</v>
      </c>
      <c r="AM188" s="48">
        <f t="shared" si="51"/>
        <v>2.3593687381866693E-5</v>
      </c>
      <c r="AN188" s="48">
        <f t="shared" si="51"/>
        <v>3.5381614675110196E-6</v>
      </c>
      <c r="AO188" s="48">
        <f t="shared" si="54"/>
        <v>0.12035720082777372</v>
      </c>
      <c r="AP188" s="48">
        <f t="shared" si="52"/>
        <v>0.25483125229805337</v>
      </c>
      <c r="AQ188" s="48">
        <f t="shared" si="52"/>
        <v>0.26977599471060798</v>
      </c>
      <c r="AR188" s="48">
        <f t="shared" si="52"/>
        <v>0.19039812075842455</v>
      </c>
      <c r="AS188" s="48">
        <f t="shared" si="52"/>
        <v>0.10078207040037142</v>
      </c>
      <c r="AT188" s="48">
        <f t="shared" si="52"/>
        <v>4.2676999851579682E-2</v>
      </c>
      <c r="AU188" s="48">
        <f t="shared" si="52"/>
        <v>1.5059939969945785E-2</v>
      </c>
      <c r="AV188" s="48">
        <f t="shared" si="52"/>
        <v>4.5551828054682993E-3</v>
      </c>
      <c r="AW188" s="48">
        <f t="shared" si="52"/>
        <v>1.2055811064693891E-3</v>
      </c>
      <c r="AX188" s="48">
        <f t="shared" si="52"/>
        <v>2.8361848545230289E-4</v>
      </c>
      <c r="AY188" s="48">
        <f t="shared" si="52"/>
        <v>6.0050294727367487E-5</v>
      </c>
    </row>
    <row r="189" spans="1:51">
      <c r="A189" s="48">
        <v>188</v>
      </c>
      <c r="B189" s="48">
        <f t="shared" si="44"/>
        <v>122</v>
      </c>
      <c r="C189" s="87">
        <v>43870</v>
      </c>
      <c r="D189" s="48" t="s">
        <v>6</v>
      </c>
      <c r="E189" s="48" t="s">
        <v>35</v>
      </c>
      <c r="F189" s="48">
        <f t="shared" si="39"/>
        <v>2</v>
      </c>
      <c r="G189" s="48">
        <f t="shared" si="38"/>
        <v>1</v>
      </c>
      <c r="H189" s="48">
        <f t="shared" si="40"/>
        <v>3</v>
      </c>
      <c r="I189" s="48">
        <f t="shared" si="41"/>
        <v>0</v>
      </c>
      <c r="J189" s="48">
        <f>COUNTIF('1. Data'!C:C,'sim. matches 2019_2020'!$D189)</f>
        <v>183</v>
      </c>
      <c r="K189" s="48">
        <f>COUNTIF($D$2:D188,$D188)</f>
        <v>11</v>
      </c>
      <c r="L189" s="48">
        <f>SUMIF('1. Data'!C:C,'sim. matches 2019_2020'!D189,'1. Data'!E:E)</f>
        <v>528</v>
      </c>
      <c r="M189" s="48">
        <f>SUMIF($D$2:D188,$D189,$F$2:F188)</f>
        <v>21</v>
      </c>
      <c r="N189" s="48">
        <f t="shared" si="42"/>
        <v>1.760634651200305</v>
      </c>
      <c r="O189" s="48">
        <f>SUMIF('1. Data'!C:C,'sim. matches 2019_2020'!$D189,'1. Data'!F:F)</f>
        <v>132</v>
      </c>
      <c r="P189" s="48">
        <f>SUMIF($D$2:D188,$D189,$G$2:G188)</f>
        <v>3</v>
      </c>
      <c r="Q189" s="48">
        <f t="shared" si="43"/>
        <v>0.55225020050365581</v>
      </c>
      <c r="R189" s="48">
        <f>COUNTIF('1. Data'!D:D,'sim. matches 2019_2020'!$E189)</f>
        <v>48</v>
      </c>
      <c r="S189" s="48">
        <f>COUNTIF($E$2:E188,$E188)</f>
        <v>11</v>
      </c>
      <c r="T189" s="48">
        <f>SUMIF('1. Data'!D:D,'sim. matches 2019_2020'!E189,'1. Data'!F:F)</f>
        <v>79</v>
      </c>
      <c r="U189" s="48">
        <f>SUMIF($E$2:E188,$E189,$G$2:G188)</f>
        <v>15</v>
      </c>
      <c r="V189" s="48">
        <f t="shared" si="45"/>
        <v>1.5932203389830508</v>
      </c>
      <c r="W189" s="48">
        <f>SUMIF('1. Data'!D:D,'sim. matches 2019_2020'!$E189,'1. Data'!E:E)</f>
        <v>68</v>
      </c>
      <c r="X189" s="48">
        <f>SUMIF($E$2:E188,E189,$F$2:F188)</f>
        <v>8</v>
      </c>
      <c r="Y189" s="48">
        <f t="shared" si="46"/>
        <v>0.80142006413192846</v>
      </c>
      <c r="Z189" s="92">
        <f>AVERAGE('1. Data'!E:E,'sim. matches 2019_2020'!$F$2:F188)</f>
        <v>1.6073163761074594</v>
      </c>
      <c r="AA189" s="92">
        <f>AVERAGE('1. Data'!F:F,'sim. matches 2019_2020'!$G$2:G188)</f>
        <v>1.2600743069448415</v>
      </c>
      <c r="AB189" s="48">
        <f t="shared" si="47"/>
        <v>2.2679361608681896</v>
      </c>
      <c r="AC189" s="48">
        <f t="shared" si="48"/>
        <v>1.1086842565088242</v>
      </c>
      <c r="AD189" s="48">
        <f t="shared" si="53"/>
        <v>0.10352561998019325</v>
      </c>
      <c r="AE189" s="48">
        <f t="shared" si="51"/>
        <v>0.2347894971293786</v>
      </c>
      <c r="AF189" s="48">
        <f t="shared" si="51"/>
        <v>0.26624379536588794</v>
      </c>
      <c r="AG189" s="48">
        <f t="shared" si="51"/>
        <v>0.20127464370569589</v>
      </c>
      <c r="AH189" s="48">
        <f t="shared" si="51"/>
        <v>0.11411951068150215</v>
      </c>
      <c r="AI189" s="48">
        <f t="shared" si="51"/>
        <v>5.1763152987032469E-2</v>
      </c>
      <c r="AJ189" s="48">
        <f t="shared" si="51"/>
        <v>1.9565921076640538E-2</v>
      </c>
      <c r="AK189" s="48">
        <f t="shared" si="51"/>
        <v>6.3391799900580159E-3</v>
      </c>
      <c r="AL189" s="48">
        <f t="shared" si="51"/>
        <v>1.7971069412130783E-3</v>
      </c>
      <c r="AM189" s="48">
        <f t="shared" si="51"/>
        <v>4.528582018804853E-4</v>
      </c>
      <c r="AN189" s="48">
        <f t="shared" si="51"/>
        <v>1.0270534917904991E-4</v>
      </c>
      <c r="AO189" s="48">
        <f t="shared" si="54"/>
        <v>0.3299928615214297</v>
      </c>
      <c r="AP189" s="48">
        <f t="shared" si="52"/>
        <v>0.36585789032910565</v>
      </c>
      <c r="AQ189" s="48">
        <f t="shared" si="52"/>
        <v>0.20281044156370576</v>
      </c>
      <c r="AR189" s="48">
        <f t="shared" si="52"/>
        <v>7.4950914539094457E-2</v>
      </c>
      <c r="AS189" s="48">
        <f t="shared" si="52"/>
        <v>2.0774224740108111E-2</v>
      </c>
      <c r="AT189" s="48">
        <f t="shared" si="52"/>
        <v>4.6064111821067979E-3</v>
      </c>
      <c r="AU189" s="48">
        <f t="shared" si="52"/>
        <v>8.511759261013328E-4</v>
      </c>
      <c r="AV189" s="48">
        <f t="shared" si="52"/>
        <v>1.3481219268398096E-4</v>
      </c>
      <c r="AW189" s="48">
        <f t="shared" si="52"/>
        <v>1.868301945177048E-5</v>
      </c>
      <c r="AX189" s="48">
        <f t="shared" si="52"/>
        <v>2.3015077255806685E-6</v>
      </c>
      <c r="AY189" s="48">
        <f t="shared" si="52"/>
        <v>2.5516453815847199E-7</v>
      </c>
    </row>
    <row r="190" spans="1:51">
      <c r="A190" s="48">
        <v>189</v>
      </c>
      <c r="B190" s="48">
        <f t="shared" si="44"/>
        <v>121</v>
      </c>
      <c r="C190" s="87">
        <v>43901</v>
      </c>
      <c r="D190" s="48" t="s">
        <v>22</v>
      </c>
      <c r="E190" s="48" t="s">
        <v>11</v>
      </c>
      <c r="F190" s="48">
        <f t="shared" si="39"/>
        <v>1</v>
      </c>
      <c r="G190" s="48">
        <f t="shared" si="38"/>
        <v>1</v>
      </c>
      <c r="H190" s="48">
        <f t="shared" si="40"/>
        <v>1</v>
      </c>
      <c r="I190" s="48">
        <f t="shared" si="41"/>
        <v>1</v>
      </c>
      <c r="J190" s="48">
        <f>COUNTIF('1. Data'!C:C,'sim. matches 2019_2020'!$D190)</f>
        <v>184</v>
      </c>
      <c r="K190" s="48">
        <f>COUNTIF($D$2:D189,$D189)</f>
        <v>11</v>
      </c>
      <c r="L190" s="48">
        <f>SUMIF('1. Data'!C:C,'sim. matches 2019_2020'!D190,'1. Data'!E:E)</f>
        <v>322</v>
      </c>
      <c r="M190" s="48">
        <f>SUMIF($D$2:D189,$D190,$F$2:F189)</f>
        <v>9</v>
      </c>
      <c r="N190" s="48">
        <f t="shared" si="42"/>
        <v>1.0559946038083259</v>
      </c>
      <c r="O190" s="48">
        <f>SUMIF('1. Data'!C:C,'sim. matches 2019_2020'!$D190,'1. Data'!F:F)</f>
        <v>214</v>
      </c>
      <c r="P190" s="48">
        <f>SUMIF($D$2:D189,$D190,$G$2:G189)</f>
        <v>10</v>
      </c>
      <c r="Q190" s="48">
        <f t="shared" si="43"/>
        <v>0.91168091168091159</v>
      </c>
      <c r="R190" s="48">
        <f>COUNTIF('1. Data'!D:D,'sim. matches 2019_2020'!$E190)</f>
        <v>167</v>
      </c>
      <c r="S190" s="48">
        <f>COUNTIF($E$2:E189,$E189)</f>
        <v>11</v>
      </c>
      <c r="T190" s="48">
        <f>SUMIF('1. Data'!D:D,'sim. matches 2019_2020'!E190,'1. Data'!F:F)</f>
        <v>179</v>
      </c>
      <c r="U190" s="48">
        <f>SUMIF($E$2:E189,$E190,$G$2:G189)</f>
        <v>7</v>
      </c>
      <c r="V190" s="48">
        <f t="shared" si="45"/>
        <v>1.0449438202247192</v>
      </c>
      <c r="W190" s="48">
        <f>SUMIF('1. Data'!D:D,'sim. matches 2019_2020'!$E190,'1. Data'!E:E)</f>
        <v>293</v>
      </c>
      <c r="X190" s="48">
        <f>SUMIF($E$2:E189,E190,$F$2:F189)</f>
        <v>12</v>
      </c>
      <c r="Y190" s="48">
        <f t="shared" si="46"/>
        <v>1.065977783724841</v>
      </c>
      <c r="Z190" s="92">
        <f>AVERAGE('1. Data'!E:E,'sim. matches 2019_2020'!$F$2:F189)</f>
        <v>1.6074285714285714</v>
      </c>
      <c r="AA190" s="92">
        <f>AVERAGE('1. Data'!F:F,'sim. matches 2019_2020'!$G$2:G189)</f>
        <v>1.26</v>
      </c>
      <c r="AB190" s="48">
        <f t="shared" si="47"/>
        <v>1.8094289559637045</v>
      </c>
      <c r="AC190" s="48">
        <f t="shared" si="48"/>
        <v>1.2003457216940363</v>
      </c>
      <c r="AD190" s="48">
        <f t="shared" si="53"/>
        <v>0.16374761720971456</v>
      </c>
      <c r="AE190" s="48">
        <f t="shared" si="51"/>
        <v>0.2962896800493181</v>
      </c>
      <c r="AF190" s="48">
        <f t="shared" si="51"/>
        <v>0.2680575632172289</v>
      </c>
      <c r="AG190" s="48">
        <f t="shared" si="51"/>
        <v>0.16167703891677507</v>
      </c>
      <c r="AH190" s="48">
        <f t="shared" si="51"/>
        <v>7.313577893262091E-2</v>
      </c>
      <c r="AI190" s="48">
        <f t="shared" si="51"/>
        <v>2.6466799223528906E-2</v>
      </c>
      <c r="AJ190" s="48">
        <f t="shared" si="51"/>
        <v>7.9816321477884766E-3</v>
      </c>
      <c r="AK190" s="48">
        <f t="shared" si="51"/>
        <v>2.063170903437037E-3</v>
      </c>
      <c r="AL190" s="48">
        <f t="shared" si="51"/>
        <v>4.6664514672259638E-4</v>
      </c>
      <c r="AM190" s="48">
        <f t="shared" si="51"/>
        <v>9.3817915626644206E-5</v>
      </c>
      <c r="AN190" s="48">
        <f t="shared" si="51"/>
        <v>1.6975685312300949E-5</v>
      </c>
      <c r="AO190" s="48">
        <f t="shared" si="54"/>
        <v>0.30109010053684337</v>
      </c>
      <c r="AP190" s="48">
        <f t="shared" si="52"/>
        <v>0.36141221402382723</v>
      </c>
      <c r="AQ190" s="48">
        <f t="shared" si="52"/>
        <v>0.21690980243573527</v>
      </c>
      <c r="AR190" s="48">
        <f t="shared" si="52"/>
        <v>8.6788917782411171E-2</v>
      </c>
      <c r="AS190" s="48">
        <f t="shared" si="52"/>
        <v>2.6044176537643175E-2</v>
      </c>
      <c r="AT190" s="48">
        <f t="shared" si="52"/>
        <v>6.2524031764008368E-3</v>
      </c>
      <c r="AU190" s="48">
        <f t="shared" si="52"/>
        <v>1.250840900516491E-3</v>
      </c>
      <c r="AV190" s="48">
        <f t="shared" si="52"/>
        <v>2.1449164620784074E-4</v>
      </c>
      <c r="AW190" s="48">
        <f t="shared" si="52"/>
        <v>3.2183016233086564E-5</v>
      </c>
      <c r="AX190" s="48">
        <f t="shared" si="52"/>
        <v>4.2923050940661334E-6</v>
      </c>
      <c r="AY190" s="48">
        <f t="shared" si="52"/>
        <v>5.1522500558677988E-7</v>
      </c>
    </row>
    <row r="191" spans="1:51">
      <c r="A191" s="48">
        <v>190</v>
      </c>
      <c r="B191" s="48">
        <f t="shared" si="44"/>
        <v>120</v>
      </c>
      <c r="C191" s="87">
        <v>43875</v>
      </c>
      <c r="D191" s="48" t="s">
        <v>13</v>
      </c>
      <c r="E191" s="48" t="s">
        <v>20</v>
      </c>
      <c r="F191" s="48">
        <f t="shared" si="39"/>
        <v>2</v>
      </c>
      <c r="G191" s="48">
        <f t="shared" si="38"/>
        <v>0</v>
      </c>
      <c r="H191" s="48">
        <f t="shared" si="40"/>
        <v>3</v>
      </c>
      <c r="I191" s="48">
        <f t="shared" si="41"/>
        <v>0</v>
      </c>
      <c r="J191" s="48">
        <f>COUNTIF('1. Data'!C:C,'sim. matches 2019_2020'!$D191)</f>
        <v>176</v>
      </c>
      <c r="K191" s="48">
        <f>COUNTIF($D$2:D190,$D190)</f>
        <v>11</v>
      </c>
      <c r="L191" s="48">
        <f>SUMIF('1. Data'!C:C,'sim. matches 2019_2020'!D191,'1. Data'!E:E)</f>
        <v>403</v>
      </c>
      <c r="M191" s="48">
        <f>SUMIF($D$2:D190,$D191,$F$2:F190)</f>
        <v>16</v>
      </c>
      <c r="N191" s="48">
        <f t="shared" si="42"/>
        <v>1.3940797282772424</v>
      </c>
      <c r="O191" s="48">
        <f>SUMIF('1. Data'!C:C,'sim. matches 2019_2020'!$D191,'1. Data'!F:F)</f>
        <v>163</v>
      </c>
      <c r="P191" s="48">
        <f>SUMIF($D$2:D190,$D191,$G$2:G190)</f>
        <v>5</v>
      </c>
      <c r="Q191" s="48">
        <f t="shared" si="43"/>
        <v>0.71305450520514457</v>
      </c>
      <c r="R191" s="48">
        <f>COUNTIF('1. Data'!D:D,'sim. matches 2019_2020'!$E191)</f>
        <v>166</v>
      </c>
      <c r="S191" s="48">
        <f>COUNTIF($E$2:E190,$E190)</f>
        <v>11</v>
      </c>
      <c r="T191" s="48">
        <f>SUMIF('1. Data'!D:D,'sim. matches 2019_2020'!E191,'1. Data'!F:F)</f>
        <v>175</v>
      </c>
      <c r="U191" s="48">
        <f>SUMIF($E$2:E190,$E191,$G$2:G190)</f>
        <v>9</v>
      </c>
      <c r="V191" s="48">
        <f t="shared" si="45"/>
        <v>1.03954802259887</v>
      </c>
      <c r="W191" s="48">
        <f>SUMIF('1. Data'!D:D,'sim. matches 2019_2020'!$E191,'1. Data'!E:E)</f>
        <v>274</v>
      </c>
      <c r="X191" s="48">
        <f>SUMIF($E$2:E190,E191,$F$2:F190)</f>
        <v>9</v>
      </c>
      <c r="Y191" s="48">
        <f t="shared" si="46"/>
        <v>0.99478302253360773</v>
      </c>
      <c r="Z191" s="92">
        <f>AVERAGE('1. Data'!E:E,'sim. matches 2019_2020'!$F$2:F190)</f>
        <v>1.6072550699800057</v>
      </c>
      <c r="AA191" s="92">
        <f>AVERAGE('1. Data'!F:F,'sim. matches 2019_2020'!$G$2:G190)</f>
        <v>1.2599257355041418</v>
      </c>
      <c r="AB191" s="48">
        <f t="shared" si="47"/>
        <v>2.228952333912201</v>
      </c>
      <c r="AC191" s="48">
        <f t="shared" si="48"/>
        <v>0.93392549623855703</v>
      </c>
      <c r="AD191" s="48">
        <f t="shared" si="53"/>
        <v>0.10764114305796607</v>
      </c>
      <c r="AE191" s="48">
        <f t="shared" si="51"/>
        <v>0.23992697704403063</v>
      </c>
      <c r="AF191" s="48">
        <f t="shared" si="51"/>
        <v>0.2673928977253956</v>
      </c>
      <c r="AG191" s="48">
        <f t="shared" si="51"/>
        <v>0.19866867448552233</v>
      </c>
      <c r="AH191" s="48">
        <f t="shared" si="51"/>
        <v>0.11070575141743708</v>
      </c>
      <c r="AI191" s="48">
        <f t="shared" si="51"/>
        <v>4.935156859988004E-2</v>
      </c>
      <c r="AJ191" s="48">
        <f t="shared" si="51"/>
        <v>1.8333715668821804E-2</v>
      </c>
      <c r="AK191" s="48">
        <f t="shared" si="51"/>
        <v>5.8378540470432954E-3</v>
      </c>
      <c r="AL191" s="48">
        <f t="shared" si="51"/>
        <v>1.6265373003994923E-3</v>
      </c>
      <c r="AM191" s="48">
        <f t="shared" si="51"/>
        <v>4.028304568800779E-4</v>
      </c>
      <c r="AN191" s="48">
        <f t="shared" si="51"/>
        <v>8.978898870337655E-5</v>
      </c>
      <c r="AO191" s="48">
        <f t="shared" si="54"/>
        <v>0.39300792723355665</v>
      </c>
      <c r="AP191" s="48">
        <f t="shared" si="52"/>
        <v>0.36704012346728609</v>
      </c>
      <c r="AQ191" s="48">
        <f t="shared" si="52"/>
        <v>0.1713940647243232</v>
      </c>
      <c r="AR191" s="48">
        <f t="shared" si="52"/>
        <v>5.3356428983335639E-2</v>
      </c>
      <c r="AS191" s="48">
        <f t="shared" si="52"/>
        <v>1.2457732353944763E-2</v>
      </c>
      <c r="AT191" s="48">
        <f t="shared" si="52"/>
        <v>2.3269187741329989E-3</v>
      </c>
      <c r="AU191" s="48">
        <f t="shared" si="52"/>
        <v>3.6219479513982918E-4</v>
      </c>
      <c r="AV191" s="48">
        <f t="shared" si="52"/>
        <v>4.8323279112283997E-5</v>
      </c>
      <c r="AW191" s="48">
        <f t="shared" si="52"/>
        <v>5.6412928031017455E-6</v>
      </c>
      <c r="AX191" s="48">
        <f t="shared" si="52"/>
        <v>5.8539413117375592E-7</v>
      </c>
      <c r="AY191" s="48">
        <f t="shared" si="52"/>
        <v>5.4671450445158839E-8</v>
      </c>
    </row>
    <row r="192" spans="1:51">
      <c r="A192" s="48">
        <v>191</v>
      </c>
      <c r="B192" s="48">
        <f t="shared" si="44"/>
        <v>119</v>
      </c>
      <c r="C192" s="87">
        <v>43876</v>
      </c>
      <c r="D192" s="48" t="s">
        <v>35</v>
      </c>
      <c r="E192" s="48" t="s">
        <v>19</v>
      </c>
      <c r="F192" s="48">
        <f t="shared" si="39"/>
        <v>2</v>
      </c>
      <c r="G192" s="48">
        <f t="shared" si="38"/>
        <v>1</v>
      </c>
      <c r="H192" s="48">
        <f t="shared" si="40"/>
        <v>3</v>
      </c>
      <c r="I192" s="48">
        <f t="shared" si="41"/>
        <v>0</v>
      </c>
      <c r="J192" s="48">
        <f>COUNTIF('1. Data'!C:C,'sim. matches 2019_2020'!$D192)</f>
        <v>47</v>
      </c>
      <c r="K192" s="48">
        <f>COUNTIF($D$2:D191,$D191)</f>
        <v>11</v>
      </c>
      <c r="L192" s="48">
        <f>SUMIF('1. Data'!C:C,'sim. matches 2019_2020'!D192,'1. Data'!E:E)</f>
        <v>94</v>
      </c>
      <c r="M192" s="48">
        <f>SUMIF($D$2:D191,$D192,$F$2:F191)</f>
        <v>10</v>
      </c>
      <c r="N192" s="48">
        <f t="shared" si="42"/>
        <v>1.115553077964482</v>
      </c>
      <c r="O192" s="48">
        <f>SUMIF('1. Data'!C:C,'sim. matches 2019_2020'!$D192,'1. Data'!F:F)</f>
        <v>49</v>
      </c>
      <c r="P192" s="48">
        <f>SUMIF($D$2:D191,$D192,$G$2:G191)</f>
        <v>10</v>
      </c>
      <c r="Q192" s="48">
        <f t="shared" si="43"/>
        <v>0.80761262986733784</v>
      </c>
      <c r="R192" s="48">
        <f>COUNTIF('1. Data'!D:D,'sim. matches 2019_2020'!$E192)</f>
        <v>184</v>
      </c>
      <c r="S192" s="48">
        <f>COUNTIF($E$2:E191,$E191)</f>
        <v>11</v>
      </c>
      <c r="T192" s="48">
        <f>SUMIF('1. Data'!D:D,'sim. matches 2019_2020'!E192,'1. Data'!F:F)</f>
        <v>263</v>
      </c>
      <c r="U192" s="48">
        <f>SUMIF($E$2:E191,$E192,$G$2:G191)</f>
        <v>10</v>
      </c>
      <c r="V192" s="48">
        <f t="shared" si="45"/>
        <v>1.4</v>
      </c>
      <c r="W192" s="48">
        <f>SUMIF('1. Data'!D:D,'sim. matches 2019_2020'!$E192,'1. Data'!E:E)</f>
        <v>350</v>
      </c>
      <c r="X192" s="48">
        <f>SUMIF($E$2:E191,E192,$F$2:F191)</f>
        <v>15</v>
      </c>
      <c r="Y192" s="48">
        <f t="shared" si="46"/>
        <v>1.1645097958830415</v>
      </c>
      <c r="Z192" s="92">
        <f>AVERAGE('1. Data'!E:E,'sim. matches 2019_2020'!$F$2:F191)</f>
        <v>1.607367218732153</v>
      </c>
      <c r="AA192" s="92">
        <f>AVERAGE('1. Data'!F:F,'sim. matches 2019_2020'!$G$2:G191)</f>
        <v>1.259565962307253</v>
      </c>
      <c r="AB192" s="48">
        <f t="shared" si="47"/>
        <v>2.0880865305489018</v>
      </c>
      <c r="AC192" s="48">
        <f t="shared" si="48"/>
        <v>1.4241379310344824</v>
      </c>
      <c r="AD192" s="48">
        <f t="shared" si="53"/>
        <v>0.12392403394972402</v>
      </c>
      <c r="AE192" s="48">
        <f t="shared" si="51"/>
        <v>0.25876410610170353</v>
      </c>
      <c r="AF192" s="48">
        <f t="shared" si="51"/>
        <v>0.27016092227024707</v>
      </c>
      <c r="AG192" s="48">
        <f t="shared" si="51"/>
        <v>0.18803979429105727</v>
      </c>
      <c r="AH192" s="48">
        <f t="shared" si="51"/>
        <v>9.8160840416585737E-2</v>
      </c>
      <c r="AI192" s="48">
        <f t="shared" si="51"/>
        <v>4.0993665740246592E-2</v>
      </c>
      <c r="AJ192" s="48">
        <f t="shared" si="51"/>
        <v>1.4266386878338816E-2</v>
      </c>
      <c r="AK192" s="48">
        <f t="shared" si="51"/>
        <v>4.2556357543226987E-3</v>
      </c>
      <c r="AL192" s="48">
        <f t="shared" si="51"/>
        <v>1.1107669621904437E-3</v>
      </c>
      <c r="AM192" s="48">
        <f t="shared" ref="AE192:AN218" si="55">_xlfn.POISSON.DIST(AM$1,$AB192,FALSE)</f>
        <v>2.5770861470317572E-4</v>
      </c>
      <c r="AN192" s="48">
        <f t="shared" si="55"/>
        <v>5.3811788716811904E-5</v>
      </c>
      <c r="AO192" s="48">
        <f t="shared" si="54"/>
        <v>0.24071588748458816</v>
      </c>
      <c r="AP192" s="48">
        <f t="shared" si="52"/>
        <v>0.34281262596943063</v>
      </c>
      <c r="AQ192" s="48">
        <f t="shared" si="52"/>
        <v>0.24410623194030145</v>
      </c>
      <c r="AR192" s="48">
        <f t="shared" si="52"/>
        <v>0.11588031470269475</v>
      </c>
      <c r="AS192" s="48">
        <f t="shared" si="52"/>
        <v>4.1257387907080112E-2</v>
      </c>
      <c r="AT192" s="48">
        <f t="shared" si="52"/>
        <v>1.1751242210775226E-2</v>
      </c>
      <c r="AU192" s="48">
        <f t="shared" si="52"/>
        <v>2.7892316281897477E-3</v>
      </c>
      <c r="AV192" s="48">
        <f t="shared" si="52"/>
        <v>5.6746436573515641E-4</v>
      </c>
      <c r="AW192" s="48">
        <f t="shared" si="52"/>
        <v>1.0101844096923244E-4</v>
      </c>
      <c r="AX192" s="48">
        <f t="shared" ref="AP192:AY218" si="56">_xlfn.POISSON.DIST(AX$1,$AC192,FALSE)</f>
        <v>1.5984910390916829E-5</v>
      </c>
      <c r="AY192" s="48">
        <f t="shared" si="56"/>
        <v>2.276471721189189E-6</v>
      </c>
    </row>
    <row r="193" spans="1:51">
      <c r="A193" s="48">
        <v>192</v>
      </c>
      <c r="B193" s="48">
        <f t="shared" si="44"/>
        <v>118</v>
      </c>
      <c r="C193" s="87">
        <v>43876</v>
      </c>
      <c r="D193" s="48" t="s">
        <v>17</v>
      </c>
      <c r="E193" s="48" t="s">
        <v>10</v>
      </c>
      <c r="F193" s="48">
        <f t="shared" si="39"/>
        <v>1</v>
      </c>
      <c r="G193" s="48">
        <f t="shared" si="38"/>
        <v>1</v>
      </c>
      <c r="H193" s="48">
        <f t="shared" si="40"/>
        <v>1</v>
      </c>
      <c r="I193" s="48">
        <f t="shared" si="41"/>
        <v>1</v>
      </c>
      <c r="J193" s="48">
        <f>COUNTIF('1. Data'!C:C,'sim. matches 2019_2020'!$D193)</f>
        <v>186</v>
      </c>
      <c r="K193" s="48">
        <f>COUNTIF($D$2:D192,$D192)</f>
        <v>11</v>
      </c>
      <c r="L193" s="48">
        <f>SUMIF('1. Data'!C:C,'sim. matches 2019_2020'!D193,'1. Data'!E:E)</f>
        <v>321</v>
      </c>
      <c r="M193" s="48">
        <f>SUMIF($D$2:D192,$D193,$F$2:F192)</f>
        <v>11</v>
      </c>
      <c r="N193" s="48">
        <f t="shared" si="42"/>
        <v>1.0483986849447449</v>
      </c>
      <c r="O193" s="48">
        <f>SUMIF('1. Data'!C:C,'sim. matches 2019_2020'!$D193,'1. Data'!F:F)</f>
        <v>236</v>
      </c>
      <c r="P193" s="48">
        <f>SUMIF($D$2:D192,$D193,$G$2:G192)</f>
        <v>12</v>
      </c>
      <c r="Q193" s="48">
        <f t="shared" si="43"/>
        <v>0.99951677704092667</v>
      </c>
      <c r="R193" s="48">
        <f>COUNTIF('1. Data'!D:D,'sim. matches 2019_2020'!$E193)</f>
        <v>184</v>
      </c>
      <c r="S193" s="48">
        <f>COUNTIF($E$2:E192,$E192)</f>
        <v>12</v>
      </c>
      <c r="T193" s="48">
        <f>SUMIF('1. Data'!D:D,'sim. matches 2019_2020'!E193,'1. Data'!F:F)</f>
        <v>244</v>
      </c>
      <c r="U193" s="48">
        <f>SUMIF($E$2:E192,$E193,$G$2:G192)</f>
        <v>11</v>
      </c>
      <c r="V193" s="48">
        <f t="shared" si="45"/>
        <v>1.3010204081632653</v>
      </c>
      <c r="W193" s="48">
        <f>SUMIF('1. Data'!D:D,'sim. matches 2019_2020'!$E193,'1. Data'!E:E)</f>
        <v>282</v>
      </c>
      <c r="X193" s="48">
        <f>SUMIF($E$2:E192,E193,$F$2:F192)</f>
        <v>11</v>
      </c>
      <c r="Y193" s="48">
        <f t="shared" si="46"/>
        <v>0.92996404741971384</v>
      </c>
      <c r="Z193" s="92">
        <f>AVERAGE('1. Data'!E:E,'sim. matches 2019_2020'!$F$2:F192)</f>
        <v>1.6074793034541821</v>
      </c>
      <c r="AA193" s="92">
        <f>AVERAGE('1. Data'!F:F,'sim. matches 2019_2020'!$G$2:G192)</f>
        <v>1.2594918641164716</v>
      </c>
      <c r="AB193" s="48">
        <f t="shared" si="47"/>
        <v>1.5672490545347464</v>
      </c>
      <c r="AC193" s="48">
        <f t="shared" si="48"/>
        <v>1.6378327980938567</v>
      </c>
      <c r="AD193" s="48">
        <f t="shared" si="53"/>
        <v>0.20861829124221143</v>
      </c>
      <c r="AE193" s="48">
        <f t="shared" si="55"/>
        <v>0.32695681970801022</v>
      </c>
      <c r="AF193" s="48">
        <f t="shared" si="55"/>
        <v>0.25621138328053333</v>
      </c>
      <c r="AG193" s="48">
        <f t="shared" si="55"/>
        <v>0.13384901606915178</v>
      </c>
      <c r="AH193" s="48">
        <f t="shared" si="55"/>
        <v>5.2443685971196065E-2</v>
      </c>
      <c r="AI193" s="48">
        <f t="shared" si="55"/>
        <v>1.6438463450934835E-2</v>
      </c>
      <c r="AJ193" s="48">
        <f t="shared" si="55"/>
        <v>4.2938610502469311E-3</v>
      </c>
      <c r="AK193" s="48">
        <f t="shared" si="55"/>
        <v>9.6136423875758253E-4</v>
      </c>
      <c r="AL193" s="48">
        <f t="shared" si="55"/>
        <v>1.8833714928204206E-4</v>
      </c>
      <c r="AM193" s="48">
        <f t="shared" si="55"/>
        <v>3.2796802127338864E-5</v>
      </c>
      <c r="AN193" s="48">
        <f t="shared" si="55"/>
        <v>5.1400757125835008E-6</v>
      </c>
      <c r="AO193" s="48">
        <f t="shared" si="54"/>
        <v>0.19440089207680825</v>
      </c>
      <c r="AP193" s="48">
        <f t="shared" si="56"/>
        <v>0.31839615702210072</v>
      </c>
      <c r="AQ193" s="48">
        <f t="shared" si="56"/>
        <v>0.26073983437891918</v>
      </c>
      <c r="AR193" s="48">
        <f t="shared" si="56"/>
        <v>0.14234941750511795</v>
      </c>
      <c r="AS193" s="48">
        <f t="shared" si="56"/>
        <v>5.8286136194859506E-2</v>
      </c>
      <c r="AT193" s="48">
        <f t="shared" si="56"/>
        <v>1.909258910682126E-2</v>
      </c>
      <c r="AU193" s="48">
        <f t="shared" si="56"/>
        <v>5.2117447732802262E-3</v>
      </c>
      <c r="AV193" s="48">
        <f t="shared" si="56"/>
        <v>1.2194237892817993E-3</v>
      </c>
      <c r="AW193" s="48">
        <f t="shared" si="56"/>
        <v>2.4965153460770249E-4</v>
      </c>
      <c r="AX193" s="48">
        <f t="shared" si="56"/>
        <v>4.5431941274995447E-5</v>
      </c>
      <c r="AY193" s="48">
        <f t="shared" si="56"/>
        <v>7.4409923501261401E-6</v>
      </c>
    </row>
    <row r="194" spans="1:51">
      <c r="A194" s="48">
        <v>193</v>
      </c>
      <c r="B194" s="48">
        <f t="shared" si="44"/>
        <v>117</v>
      </c>
      <c r="C194" s="87">
        <v>43876</v>
      </c>
      <c r="D194" s="48" t="s">
        <v>28</v>
      </c>
      <c r="E194" s="48" t="s">
        <v>26</v>
      </c>
      <c r="F194" s="48">
        <f t="shared" si="39"/>
        <v>1</v>
      </c>
      <c r="G194" s="48">
        <f t="shared" ref="G194:G257" si="57">HLOOKUP(MAX($AN194:$AY194),$AN194:$AY502,$B194,FALSE)</f>
        <v>1</v>
      </c>
      <c r="H194" s="48">
        <f t="shared" si="40"/>
        <v>1</v>
      </c>
      <c r="I194" s="48">
        <f t="shared" si="41"/>
        <v>1</v>
      </c>
      <c r="J194" s="48">
        <f>COUNTIF('1. Data'!C:C,'sim. matches 2019_2020'!$D194)</f>
        <v>136</v>
      </c>
      <c r="K194" s="48">
        <f>COUNTIF($D$2:D193,$D193)</f>
        <v>12</v>
      </c>
      <c r="L194" s="48">
        <f>SUMIF('1. Data'!C:C,'sim. matches 2019_2020'!D194,'1. Data'!E:E)</f>
        <v>192</v>
      </c>
      <c r="M194" s="48">
        <f>SUMIF($D$2:D193,$D194,$F$2:F193)</f>
        <v>8</v>
      </c>
      <c r="N194" s="48">
        <f t="shared" si="42"/>
        <v>0.84075552825552824</v>
      </c>
      <c r="O194" s="48">
        <f>SUMIF('1. Data'!C:C,'sim. matches 2019_2020'!$D194,'1. Data'!F:F)</f>
        <v>193</v>
      </c>
      <c r="P194" s="48">
        <f>SUMIF($D$2:D193,$D194,$G$2:G193)</f>
        <v>12</v>
      </c>
      <c r="Q194" s="48">
        <f t="shared" si="43"/>
        <v>1.0998217796314329</v>
      </c>
      <c r="R194" s="48">
        <f>COUNTIF('1. Data'!D:D,'sim. matches 2019_2020'!$E194)</f>
        <v>152</v>
      </c>
      <c r="S194" s="48">
        <f>COUNTIF($E$2:E193,$E193)</f>
        <v>11</v>
      </c>
      <c r="T194" s="48">
        <f>SUMIF('1. Data'!D:D,'sim. matches 2019_2020'!E194,'1. Data'!F:F)</f>
        <v>159</v>
      </c>
      <c r="U194" s="48">
        <f>SUMIF($E$2:E193,$E194,$G$2:G193)</f>
        <v>10</v>
      </c>
      <c r="V194" s="48">
        <f t="shared" si="45"/>
        <v>1.0368098159509203</v>
      </c>
      <c r="W194" s="48">
        <f>SUMIF('1. Data'!D:D,'sim. matches 2019_2020'!$E194,'1. Data'!E:E)</f>
        <v>285</v>
      </c>
      <c r="X194" s="48">
        <f>SUMIF($E$2:E193,E194,$F$2:F193)</f>
        <v>11</v>
      </c>
      <c r="Y194" s="48">
        <f t="shared" si="46"/>
        <v>1.1298103736754044</v>
      </c>
      <c r="Z194" s="92">
        <f>AVERAGE('1. Data'!E:E,'sim. matches 2019_2020'!$F$2:F193)</f>
        <v>1.6073059360730593</v>
      </c>
      <c r="AA194" s="92">
        <f>AVERAGE('1. Data'!F:F,'sim. matches 2019_2020'!$G$2:G193)</f>
        <v>1.259417808219178</v>
      </c>
      <c r="AB194" s="48">
        <f t="shared" si="47"/>
        <v>1.5267707752370328</v>
      </c>
      <c r="AC194" s="48">
        <f t="shared" si="48"/>
        <v>1.4361217045266124</v>
      </c>
      <c r="AD194" s="48">
        <f t="shared" si="53"/>
        <v>0.21723603987656009</v>
      </c>
      <c r="AE194" s="48">
        <f t="shared" si="55"/>
        <v>0.33166963701175861</v>
      </c>
      <c r="AF194" s="48">
        <f t="shared" si="55"/>
        <v>0.25319175441151404</v>
      </c>
      <c r="AG194" s="48">
        <f t="shared" si="55"/>
        <v>0.12885525705549727</v>
      </c>
      <c r="AH194" s="48">
        <f t="shared" si="55"/>
        <v>4.9183110176997155E-2</v>
      </c>
      <c r="AI194" s="48">
        <f t="shared" si="55"/>
        <v>1.5018267050700463E-2</v>
      </c>
      <c r="AJ194" s="48">
        <f t="shared" si="55"/>
        <v>3.8215752046191274E-3</v>
      </c>
      <c r="AK194" s="48">
        <f t="shared" si="55"/>
        <v>8.3352419111185246E-4</v>
      </c>
      <c r="AL194" s="48">
        <f t="shared" si="55"/>
        <v>1.5907504693033283E-4</v>
      </c>
      <c r="AM194" s="48">
        <f t="shared" si="55"/>
        <v>2.6985681413632347E-5</v>
      </c>
      <c r="AN194" s="48">
        <f t="shared" si="55"/>
        <v>4.1200949732191054E-6</v>
      </c>
      <c r="AO194" s="48">
        <f t="shared" si="54"/>
        <v>0.2378484186779018</v>
      </c>
      <c r="AP194" s="48">
        <f t="shared" si="56"/>
        <v>0.34157927645066771</v>
      </c>
      <c r="AQ194" s="48">
        <f t="shared" si="56"/>
        <v>0.24527470636364995</v>
      </c>
      <c r="AR194" s="48">
        <f t="shared" si="56"/>
        <v>0.11741477646007648</v>
      </c>
      <c r="AS194" s="48">
        <f t="shared" si="56"/>
        <v>4.2155477226614065E-2</v>
      </c>
      <c r="AT194" s="48">
        <f t="shared" si="56"/>
        <v>1.2108079161963542E-2</v>
      </c>
      <c r="AU194" s="48">
        <f t="shared" si="56"/>
        <v>2.898112547437041E-3</v>
      </c>
      <c r="AV194" s="48">
        <f t="shared" si="56"/>
        <v>5.9457747593360708E-4</v>
      </c>
      <c r="AW194" s="48">
        <f t="shared" si="56"/>
        <v>1.0673570227636281E-4</v>
      </c>
      <c r="AX194" s="48">
        <f t="shared" si="56"/>
        <v>1.7031717631886092E-5</v>
      </c>
      <c r="AY194" s="48">
        <f t="shared" si="56"/>
        <v>2.4459619356520227E-6</v>
      </c>
    </row>
    <row r="195" spans="1:51">
      <c r="A195" s="48">
        <v>194</v>
      </c>
      <c r="B195" s="48">
        <f t="shared" si="44"/>
        <v>116</v>
      </c>
      <c r="C195" s="87">
        <v>43876</v>
      </c>
      <c r="D195" s="48" t="s">
        <v>32</v>
      </c>
      <c r="E195" s="48" t="s">
        <v>21</v>
      </c>
      <c r="F195" s="48">
        <f t="shared" ref="F195:F258" si="58">HLOOKUP(MAX($AD195:$AN195),$AD195:$AN503,$B195,FALSE)</f>
        <v>0</v>
      </c>
      <c r="G195" s="48">
        <f t="shared" si="57"/>
        <v>1</v>
      </c>
      <c r="H195" s="48">
        <f t="shared" ref="H195:H258" si="59">IF(F195=G195,1,IF(F195&gt;G195,3,0))</f>
        <v>0</v>
      </c>
      <c r="I195" s="48">
        <f t="shared" ref="I195:I258" si="60">IF(F195=G195,1,IF(F195&lt;G195,3,0))</f>
        <v>3</v>
      </c>
      <c r="J195" s="48">
        <f>COUNTIF('1. Data'!C:C,'sim. matches 2019_2020'!$D195)</f>
        <v>16</v>
      </c>
      <c r="K195" s="48">
        <f>COUNTIF($D$2:D194,$D194)</f>
        <v>11</v>
      </c>
      <c r="L195" s="48">
        <f>SUMIF('1. Data'!C:C,'sim. matches 2019_2020'!D195,'1. Data'!E:E)</f>
        <v>21</v>
      </c>
      <c r="M195" s="48">
        <f>SUMIF($D$2:D194,$D195,$F$2:F194)</f>
        <v>6</v>
      </c>
      <c r="N195" s="48">
        <f t="shared" ref="N195:N258" si="61">((M195+L195)/(K195+J195))/Z195</f>
        <v>0.62222616722883017</v>
      </c>
      <c r="O195" s="48">
        <f>SUMIF('1. Data'!C:C,'sim. matches 2019_2020'!$D195,'1. Data'!F:F)</f>
        <v>28</v>
      </c>
      <c r="P195" s="48">
        <f>SUMIF($D$2:D194,$D195,$G$2:G194)</f>
        <v>16</v>
      </c>
      <c r="Q195" s="48">
        <f t="shared" ref="Q195:Q258" si="62">((O195+P195)/(K195+J195))/AA195</f>
        <v>1.2940307774924902</v>
      </c>
      <c r="R195" s="48">
        <f>COUNTIF('1. Data'!D:D,'sim. matches 2019_2020'!$E195)</f>
        <v>149</v>
      </c>
      <c r="S195" s="48">
        <f>COUNTIF($E$2:E194,$E194)</f>
        <v>12</v>
      </c>
      <c r="T195" s="48">
        <f>SUMIF('1. Data'!D:D,'sim. matches 2019_2020'!E195,'1. Data'!F:F)</f>
        <v>176</v>
      </c>
      <c r="U195" s="48">
        <f>SUMIF($E$2:E194,$E195,$G$2:G194)</f>
        <v>8</v>
      </c>
      <c r="V195" s="48">
        <f t="shared" si="45"/>
        <v>1.1428571428571428</v>
      </c>
      <c r="W195" s="48">
        <f>SUMIF('1. Data'!D:D,'sim. matches 2019_2020'!$E195,'1. Data'!E:E)</f>
        <v>246</v>
      </c>
      <c r="X195" s="48">
        <f>SUMIF($E$2:E194,E195,$F$2:F194)</f>
        <v>10</v>
      </c>
      <c r="Y195" s="48">
        <f t="shared" si="46"/>
        <v>0.98937825348186648</v>
      </c>
      <c r="Z195" s="92">
        <f>AVERAGE('1. Data'!E:E,'sim. matches 2019_2020'!$F$2:F194)</f>
        <v>1.6071326676176889</v>
      </c>
      <c r="AA195" s="92">
        <f>AVERAGE('1. Data'!F:F,'sim. matches 2019_2020'!$G$2:G194)</f>
        <v>1.2593437945791726</v>
      </c>
      <c r="AB195" s="48">
        <f t="shared" si="47"/>
        <v>0.98937825348186648</v>
      </c>
      <c r="AC195" s="48">
        <f t="shared" si="48"/>
        <v>1.8624338624338623</v>
      </c>
      <c r="AD195" s="48">
        <f t="shared" si="53"/>
        <v>0.37180778937076042</v>
      </c>
      <c r="AE195" s="48">
        <f t="shared" si="55"/>
        <v>0.36785854127859663</v>
      </c>
      <c r="AF195" s="48">
        <f t="shared" si="55"/>
        <v>0.1819756205493025</v>
      </c>
      <c r="AG195" s="48">
        <f t="shared" si="55"/>
        <v>6.0014240545115928E-2</v>
      </c>
      <c r="AH195" s="48">
        <f t="shared" si="55"/>
        <v>1.4844196123641851E-2</v>
      </c>
      <c r="AI195" s="48">
        <f t="shared" si="55"/>
        <v>2.9373049670302141E-3</v>
      </c>
      <c r="AJ195" s="48">
        <f t="shared" si="55"/>
        <v>4.843509430373273E-4</v>
      </c>
      <c r="AK195" s="48">
        <f t="shared" si="55"/>
        <v>6.8458041442080942E-5</v>
      </c>
      <c r="AL195" s="48">
        <f t="shared" si="55"/>
        <v>8.4663621848443766E-6</v>
      </c>
      <c r="AM195" s="48">
        <f t="shared" si="55"/>
        <v>9.3071495908736212E-7</v>
      </c>
      <c r="AN195" s="48">
        <f t="shared" si="55"/>
        <v>9.2082914071130026E-8</v>
      </c>
      <c r="AO195" s="48">
        <f t="shared" si="54"/>
        <v>0.15529420530504243</v>
      </c>
      <c r="AP195" s="48">
        <f t="shared" si="56"/>
        <v>0.28922518659986735</v>
      </c>
      <c r="AQ195" s="48">
        <f t="shared" si="56"/>
        <v>0.26933139069617279</v>
      </c>
      <c r="AR195" s="48">
        <f t="shared" si="56"/>
        <v>0.1672039674163189</v>
      </c>
      <c r="AS195" s="48">
        <f t="shared" si="56"/>
        <v>7.7851582712360104E-2</v>
      </c>
      <c r="AT195" s="48">
        <f t="shared" si="56"/>
        <v>2.8998684777514022E-2</v>
      </c>
      <c r="AU195" s="48">
        <f t="shared" si="56"/>
        <v>9.0013554159479175E-3</v>
      </c>
      <c r="AV195" s="48">
        <f t="shared" si="56"/>
        <v>2.3949184477805498E-3</v>
      </c>
      <c r="AW195" s="48">
        <f t="shared" si="56"/>
        <v>5.5754715186425471E-4</v>
      </c>
      <c r="AX195" s="48">
        <f t="shared" si="56"/>
        <v>1.1537718839283809E-4</v>
      </c>
      <c r="AY195" s="48">
        <f t="shared" si="56"/>
        <v>2.1488238261523295E-5</v>
      </c>
    </row>
    <row r="196" spans="1:51">
      <c r="A196" s="48">
        <v>195</v>
      </c>
      <c r="B196" s="48">
        <f t="shared" ref="B196:B259" si="63">B195-1</f>
        <v>115</v>
      </c>
      <c r="C196" s="87">
        <v>43876</v>
      </c>
      <c r="D196" s="48" t="s">
        <v>42</v>
      </c>
      <c r="E196" s="48" t="s">
        <v>12</v>
      </c>
      <c r="F196" s="48">
        <f t="shared" si="58"/>
        <v>0</v>
      </c>
      <c r="G196" s="48">
        <f t="shared" si="57"/>
        <v>0</v>
      </c>
      <c r="H196" s="48">
        <f t="shared" si="59"/>
        <v>1</v>
      </c>
      <c r="I196" s="48">
        <f t="shared" si="60"/>
        <v>1</v>
      </c>
      <c r="J196" s="48">
        <f>COUNTIF('1. Data'!C:C,'sim. matches 2019_2020'!$D196)</f>
        <v>0</v>
      </c>
      <c r="K196" s="48">
        <f>COUNTIF($D$2:D195,$D195)</f>
        <v>12</v>
      </c>
      <c r="L196" s="48">
        <f>SUMIF('1. Data'!C:C,'sim. matches 2019_2020'!D196,'1. Data'!E:E)</f>
        <v>0</v>
      </c>
      <c r="M196" s="48">
        <f>SUMIF($D$2:D195,$D196,$F$2:F195)</f>
        <v>0</v>
      </c>
      <c r="N196" s="48">
        <f t="shared" si="61"/>
        <v>0</v>
      </c>
      <c r="O196" s="48">
        <f>SUMIF('1. Data'!C:C,'sim. matches 2019_2020'!$D196,'1. Data'!F:F)</f>
        <v>0</v>
      </c>
      <c r="P196" s="48">
        <f>SUMIF($D$2:D195,$D196,$G$2:G195)</f>
        <v>0</v>
      </c>
      <c r="Q196" s="48">
        <f t="shared" si="62"/>
        <v>0</v>
      </c>
      <c r="R196" s="48">
        <f>COUNTIF('1. Data'!D:D,'sim. matches 2019_2020'!$E196)</f>
        <v>184</v>
      </c>
      <c r="S196" s="48">
        <f>COUNTIF($E$2:E195,$E195)</f>
        <v>11</v>
      </c>
      <c r="T196" s="48">
        <f>SUMIF('1. Data'!D:D,'sim. matches 2019_2020'!E196,'1. Data'!F:F)</f>
        <v>300</v>
      </c>
      <c r="U196" s="48">
        <f>SUMIF($E$2:E195,$E196,$G$2:G195)</f>
        <v>17</v>
      </c>
      <c r="V196" s="48">
        <f t="shared" ref="V196:V259" si="64">(U196+T196)/(R196+S196)</f>
        <v>1.6256410256410256</v>
      </c>
      <c r="W196" s="48">
        <f>SUMIF('1. Data'!D:D,'sim. matches 2019_2020'!$E196,'1. Data'!E:E)</f>
        <v>245</v>
      </c>
      <c r="X196" s="48">
        <f>SUMIF($E$2:E195,E196,$F$2:F195)</f>
        <v>9</v>
      </c>
      <c r="Y196" s="48">
        <f t="shared" ref="Y196:Y259" si="65">((X196+W196)/(R196+S196))/Z196</f>
        <v>0.81072070718795386</v>
      </c>
      <c r="Z196" s="92">
        <f>AVERAGE('1. Data'!E:E,'sim. matches 2019_2020'!$F$2:F195)</f>
        <v>1.6066742726754135</v>
      </c>
      <c r="AA196" s="92">
        <f>AVERAGE('1. Data'!F:F,'sim. matches 2019_2020'!$G$2:G195)</f>
        <v>1.2592698231602966</v>
      </c>
      <c r="AB196" s="48">
        <f t="shared" ref="AB196:AB259" si="66">N196*Y196*Z196</f>
        <v>0</v>
      </c>
      <c r="AC196" s="48">
        <f t="shared" ref="AC196:AC259" si="67">V196*Q196*AA196</f>
        <v>0</v>
      </c>
      <c r="AD196" s="48">
        <f t="shared" si="53"/>
        <v>1</v>
      </c>
      <c r="AE196" s="48">
        <f t="shared" si="55"/>
        <v>0</v>
      </c>
      <c r="AF196" s="48">
        <f t="shared" si="55"/>
        <v>0</v>
      </c>
      <c r="AG196" s="48">
        <f t="shared" si="55"/>
        <v>0</v>
      </c>
      <c r="AH196" s="48">
        <f t="shared" si="55"/>
        <v>0</v>
      </c>
      <c r="AI196" s="48">
        <f t="shared" si="55"/>
        <v>0</v>
      </c>
      <c r="AJ196" s="48">
        <f t="shared" si="55"/>
        <v>0</v>
      </c>
      <c r="AK196" s="48">
        <f t="shared" si="55"/>
        <v>0</v>
      </c>
      <c r="AL196" s="48">
        <f t="shared" si="55"/>
        <v>0</v>
      </c>
      <c r="AM196" s="48">
        <f t="shared" si="55"/>
        <v>0</v>
      </c>
      <c r="AN196" s="48">
        <f t="shared" si="55"/>
        <v>0</v>
      </c>
      <c r="AO196" s="48">
        <f t="shared" si="54"/>
        <v>1</v>
      </c>
      <c r="AP196" s="48">
        <f t="shared" si="56"/>
        <v>0</v>
      </c>
      <c r="AQ196" s="48">
        <f t="shared" si="56"/>
        <v>0</v>
      </c>
      <c r="AR196" s="48">
        <f t="shared" si="56"/>
        <v>0</v>
      </c>
      <c r="AS196" s="48">
        <f t="shared" si="56"/>
        <v>0</v>
      </c>
      <c r="AT196" s="48">
        <f t="shared" si="56"/>
        <v>0</v>
      </c>
      <c r="AU196" s="48">
        <f t="shared" si="56"/>
        <v>0</v>
      </c>
      <c r="AV196" s="48">
        <f t="shared" si="56"/>
        <v>0</v>
      </c>
      <c r="AW196" s="48">
        <f t="shared" si="56"/>
        <v>0</v>
      </c>
      <c r="AX196" s="48">
        <f t="shared" si="56"/>
        <v>0</v>
      </c>
      <c r="AY196" s="48">
        <f t="shared" si="56"/>
        <v>0</v>
      </c>
    </row>
    <row r="197" spans="1:51">
      <c r="A197" s="48">
        <v>196</v>
      </c>
      <c r="B197" s="48">
        <f t="shared" si="63"/>
        <v>114</v>
      </c>
      <c r="C197" s="87">
        <v>43876</v>
      </c>
      <c r="D197" s="48" t="s">
        <v>29</v>
      </c>
      <c r="E197" s="48" t="s">
        <v>22</v>
      </c>
      <c r="F197" s="48">
        <f t="shared" si="58"/>
        <v>1</v>
      </c>
      <c r="G197" s="48">
        <f t="shared" si="57"/>
        <v>1</v>
      </c>
      <c r="H197" s="48">
        <f t="shared" si="59"/>
        <v>1</v>
      </c>
      <c r="I197" s="48">
        <f t="shared" si="60"/>
        <v>1</v>
      </c>
      <c r="J197" s="48">
        <f>COUNTIF('1. Data'!C:C,'sim. matches 2019_2020'!$D197)</f>
        <v>34</v>
      </c>
      <c r="K197" s="48">
        <f>COUNTIF($D$2:D196,$D196)</f>
        <v>11</v>
      </c>
      <c r="L197" s="48">
        <f>SUMIF('1. Data'!C:C,'sim. matches 2019_2020'!D197,'1. Data'!E:E)</f>
        <v>51</v>
      </c>
      <c r="M197" s="48">
        <f>SUMIF($D$2:D196,$D197,$F$2:F196)</f>
        <v>8</v>
      </c>
      <c r="N197" s="48">
        <f t="shared" si="61"/>
        <v>0.81627315225753005</v>
      </c>
      <c r="O197" s="48">
        <f>SUMIF('1. Data'!C:C,'sim. matches 2019_2020'!$D197,'1. Data'!F:F)</f>
        <v>56</v>
      </c>
      <c r="P197" s="48">
        <f>SUMIF($D$2:D196,$D197,$G$2:G196)</f>
        <v>15</v>
      </c>
      <c r="Q197" s="48">
        <f t="shared" si="62"/>
        <v>1.2532880332200831</v>
      </c>
      <c r="R197" s="48">
        <f>COUNTIF('1. Data'!D:D,'sim. matches 2019_2020'!$E197)</f>
        <v>186</v>
      </c>
      <c r="S197" s="48">
        <f>COUNTIF($E$2:E196,$E196)</f>
        <v>11</v>
      </c>
      <c r="T197" s="48">
        <f>SUMIF('1. Data'!D:D,'sim. matches 2019_2020'!E197,'1. Data'!F:F)</f>
        <v>222</v>
      </c>
      <c r="U197" s="48">
        <f>SUMIF($E$2:E196,$E197,$G$2:G196)</f>
        <v>9</v>
      </c>
      <c r="V197" s="48">
        <f t="shared" si="64"/>
        <v>1.1725888324873097</v>
      </c>
      <c r="W197" s="48">
        <f>SUMIF('1. Data'!D:D,'sim. matches 2019_2020'!$E197,'1. Data'!E:E)</f>
        <v>299</v>
      </c>
      <c r="X197" s="48">
        <f>SUMIF($E$2:E196,E197,$F$2:F196)</f>
        <v>10</v>
      </c>
      <c r="Y197" s="48">
        <f t="shared" si="65"/>
        <v>0.97653602186534927</v>
      </c>
      <c r="Z197" s="92">
        <f>AVERAGE('1. Data'!E:E,'sim. matches 2019_2020'!$F$2:F196)</f>
        <v>1.6062161391502709</v>
      </c>
      <c r="AA197" s="92">
        <f>AVERAGE('1. Data'!F:F,'sim. matches 2019_2020'!$G$2:G196)</f>
        <v>1.258910749928714</v>
      </c>
      <c r="AB197" s="48">
        <f t="shared" si="66"/>
        <v>1.2803472286679025</v>
      </c>
      <c r="AC197" s="48">
        <f t="shared" si="67"/>
        <v>1.8500846023688664</v>
      </c>
      <c r="AD197" s="48">
        <f t="shared" si="53"/>
        <v>0.27794077469095629</v>
      </c>
      <c r="AE197" s="48">
        <f t="shared" si="55"/>
        <v>0.3558607006093758</v>
      </c>
      <c r="AF197" s="48">
        <f t="shared" si="55"/>
        <v>0.22781263090851625</v>
      </c>
      <c r="AG197" s="48">
        <f t="shared" si="55"/>
        <v>9.7226423546420859E-2</v>
      </c>
      <c r="AH197" s="48">
        <f t="shared" si="55"/>
        <v>3.1120895485237918E-2</v>
      </c>
      <c r="AI197" s="48">
        <f t="shared" si="55"/>
        <v>7.9691104576375647E-3</v>
      </c>
      <c r="AJ197" s="48">
        <f t="shared" si="55"/>
        <v>1.700538081564107E-3</v>
      </c>
      <c r="AK197" s="48">
        <f t="shared" si="55"/>
        <v>3.1103988856783421E-4</v>
      </c>
      <c r="AL197" s="48">
        <f t="shared" si="55"/>
        <v>4.9779882416624903E-5</v>
      </c>
      <c r="AM197" s="48">
        <f t="shared" si="55"/>
        <v>7.081726055059973E-6</v>
      </c>
      <c r="AN197" s="48">
        <f t="shared" si="55"/>
        <v>9.0670683287813117E-7</v>
      </c>
      <c r="AO197" s="48">
        <f t="shared" si="54"/>
        <v>0.15722386423958506</v>
      </c>
      <c r="AP197" s="48">
        <f t="shared" si="56"/>
        <v>0.29087745035458934</v>
      </c>
      <c r="AQ197" s="48">
        <f t="shared" si="56"/>
        <v>0.26907394603867013</v>
      </c>
      <c r="AR197" s="48">
        <f t="shared" si="56"/>
        <v>0.1659365214882583</v>
      </c>
      <c r="AS197" s="48">
        <f t="shared" si="56"/>
        <v>7.6749150844019287E-2</v>
      </c>
      <c r="AT197" s="48">
        <f t="shared" si="56"/>
        <v>2.8398484444281093E-2</v>
      </c>
      <c r="AU197" s="48">
        <f t="shared" si="56"/>
        <v>8.7565998001627107E-3</v>
      </c>
      <c r="AV197" s="48">
        <f t="shared" si="56"/>
        <v>2.3143500656267633E-3</v>
      </c>
      <c r="AW197" s="48">
        <f t="shared" si="56"/>
        <v>5.3521792761343067E-4</v>
      </c>
      <c r="AX197" s="48">
        <f t="shared" si="56"/>
        <v>1.1002204964326447E-4</v>
      </c>
      <c r="AY197" s="48">
        <f t="shared" si="56"/>
        <v>2.035500999660673E-5</v>
      </c>
    </row>
    <row r="198" spans="1:51">
      <c r="A198" s="48">
        <v>197</v>
      </c>
      <c r="B198" s="48">
        <f t="shared" si="63"/>
        <v>113</v>
      </c>
      <c r="C198" s="87">
        <v>43877</v>
      </c>
      <c r="D198" s="48" t="s">
        <v>11</v>
      </c>
      <c r="E198" s="48" t="s">
        <v>6</v>
      </c>
      <c r="F198" s="48">
        <f t="shared" si="58"/>
        <v>0</v>
      </c>
      <c r="G198" s="48">
        <f t="shared" si="57"/>
        <v>2</v>
      </c>
      <c r="H198" s="48">
        <f t="shared" si="59"/>
        <v>0</v>
      </c>
      <c r="I198" s="48">
        <f t="shared" si="60"/>
        <v>3</v>
      </c>
      <c r="J198" s="48">
        <f>COUNTIF('1. Data'!C:C,'sim. matches 2019_2020'!$D198)</f>
        <v>167</v>
      </c>
      <c r="K198" s="48">
        <f>COUNTIF($D$2:D197,$D197)</f>
        <v>11</v>
      </c>
      <c r="L198" s="48">
        <f>SUMIF('1. Data'!C:C,'sim. matches 2019_2020'!D198,'1. Data'!E:E)</f>
        <v>200</v>
      </c>
      <c r="M198" s="48">
        <f>SUMIF($D$2:D197,$D198,$F$2:F197)</f>
        <v>8</v>
      </c>
      <c r="N198" s="48">
        <f t="shared" si="61"/>
        <v>0.72758891641039747</v>
      </c>
      <c r="O198" s="48">
        <f>SUMIF('1. Data'!C:C,'sim. matches 2019_2020'!$D198,'1. Data'!F:F)</f>
        <v>226</v>
      </c>
      <c r="P198" s="48">
        <f>SUMIF($D$2:D197,$D198,$G$2:G197)</f>
        <v>11</v>
      </c>
      <c r="Q198" s="48">
        <f t="shared" si="62"/>
        <v>1.0576911333659014</v>
      </c>
      <c r="R198" s="48">
        <f>COUNTIF('1. Data'!D:D,'sim. matches 2019_2020'!$E198)</f>
        <v>181</v>
      </c>
      <c r="S198" s="48">
        <f>COUNTIF($E$2:E197,$E197)</f>
        <v>11</v>
      </c>
      <c r="T198" s="48">
        <f>SUMIF('1. Data'!D:D,'sim. matches 2019_2020'!E198,'1. Data'!F:F)</f>
        <v>374</v>
      </c>
      <c r="U198" s="48">
        <f>SUMIF($E$2:E197,$E198,$G$2:G197)</f>
        <v>22</v>
      </c>
      <c r="V198" s="48">
        <f t="shared" si="64"/>
        <v>2.0625</v>
      </c>
      <c r="W198" s="48">
        <f>SUMIF('1. Data'!D:D,'sim. matches 2019_2020'!$E198,'1. Data'!E:E)</f>
        <v>158</v>
      </c>
      <c r="X198" s="48">
        <f>SUMIF($E$2:E197,E198,$F$2:F197)</f>
        <v>1</v>
      </c>
      <c r="Y198" s="48">
        <f t="shared" si="65"/>
        <v>0.51563054668086616</v>
      </c>
      <c r="Z198" s="92">
        <f>AVERAGE('1. Data'!E:E,'sim. matches 2019_2020'!$F$2:F197)</f>
        <v>1.6060433295324972</v>
      </c>
      <c r="AA198" s="92">
        <f>AVERAGE('1. Data'!F:F,'sim. matches 2019_2020'!$G$2:G197)</f>
        <v>1.2588369441277081</v>
      </c>
      <c r="AB198" s="48">
        <f t="shared" si="66"/>
        <v>0.60253457140236044</v>
      </c>
      <c r="AC198" s="48">
        <f t="shared" si="67"/>
        <v>2.746137640449438</v>
      </c>
      <c r="AD198" s="48">
        <f t="shared" si="53"/>
        <v>0.5474223951248286</v>
      </c>
      <c r="AE198" s="48">
        <f t="shared" si="55"/>
        <v>0.32984091822259221</v>
      </c>
      <c r="AF198" s="48">
        <f t="shared" si="55"/>
        <v>9.9370278146105301E-2</v>
      </c>
      <c r="AG198" s="48">
        <f t="shared" si="55"/>
        <v>1.9958009317632305E-2</v>
      </c>
      <c r="AH198" s="48">
        <f t="shared" si="55"/>
        <v>3.006347647560974E-3</v>
      </c>
      <c r="AI198" s="48">
        <f t="shared" si="55"/>
        <v>3.6228567826192927E-4</v>
      </c>
      <c r="AJ198" s="48">
        <f t="shared" si="55"/>
        <v>3.6381607646127496E-5</v>
      </c>
      <c r="AK198" s="48">
        <f t="shared" si="55"/>
        <v>3.1315966242840443E-6</v>
      </c>
      <c r="AL198" s="48">
        <f t="shared" si="55"/>
        <v>2.3586190372725724E-7</v>
      </c>
      <c r="AM198" s="48">
        <f t="shared" si="55"/>
        <v>1.5790550119160874E-8</v>
      </c>
      <c r="AN198" s="48">
        <f t="shared" si="55"/>
        <v>9.5143523482560773E-10</v>
      </c>
      <c r="AO198" s="48">
        <f t="shared" si="54"/>
        <v>6.4175251038683392E-2</v>
      </c>
      <c r="AP198" s="48">
        <f t="shared" si="56"/>
        <v>0.17623407246262035</v>
      </c>
      <c r="AQ198" s="48">
        <f t="shared" si="56"/>
        <v>0.24198150995964782</v>
      </c>
      <c r="AR198" s="48">
        <f t="shared" si="56"/>
        <v>0.22150484426432648</v>
      </c>
      <c r="AS198" s="48">
        <f t="shared" si="56"/>
        <v>0.15207069759403946</v>
      </c>
      <c r="AT198" s="48">
        <f t="shared" si="56"/>
        <v>8.3521413334479086E-2</v>
      </c>
      <c r="AU198" s="48">
        <f t="shared" si="56"/>
        <v>3.822688282355808E-2</v>
      </c>
      <c r="AV198" s="48">
        <f t="shared" si="56"/>
        <v>1.4996611685546148E-2</v>
      </c>
      <c r="AW198" s="48">
        <f t="shared" si="56"/>
        <v>5.1478449786102731E-3</v>
      </c>
      <c r="AX198" s="48">
        <f t="shared" si="56"/>
        <v>1.5707434292178072E-3</v>
      </c>
      <c r="AY198" s="48">
        <f t="shared" si="56"/>
        <v>4.3134776544636542E-4</v>
      </c>
    </row>
    <row r="199" spans="1:51">
      <c r="A199" s="48">
        <v>198</v>
      </c>
      <c r="B199" s="48">
        <f t="shared" si="63"/>
        <v>112</v>
      </c>
      <c r="C199" s="87">
        <v>43877</v>
      </c>
      <c r="D199" s="48" t="s">
        <v>25</v>
      </c>
      <c r="E199" s="48" t="s">
        <v>8</v>
      </c>
      <c r="F199" s="48">
        <f t="shared" si="58"/>
        <v>1</v>
      </c>
      <c r="G199" s="48">
        <f t="shared" si="57"/>
        <v>1</v>
      </c>
      <c r="H199" s="48">
        <f t="shared" si="59"/>
        <v>1</v>
      </c>
      <c r="I199" s="48">
        <f t="shared" si="60"/>
        <v>1</v>
      </c>
      <c r="J199" s="48">
        <f>COUNTIF('1. Data'!C:C,'sim. matches 2019_2020'!$D199)</f>
        <v>170</v>
      </c>
      <c r="K199" s="48">
        <f>COUNTIF($D$2:D198,$D198)</f>
        <v>11</v>
      </c>
      <c r="L199" s="48">
        <f>SUMIF('1. Data'!C:C,'sim. matches 2019_2020'!D199,'1. Data'!E:E)</f>
        <v>254</v>
      </c>
      <c r="M199" s="48">
        <f>SUMIF($D$2:D198,$D199,$F$2:F198)</f>
        <v>8</v>
      </c>
      <c r="N199" s="48">
        <f t="shared" si="61"/>
        <v>0.90154880490785039</v>
      </c>
      <c r="O199" s="48">
        <f>SUMIF('1. Data'!C:C,'sim. matches 2019_2020'!$D199,'1. Data'!F:F)</f>
        <v>198</v>
      </c>
      <c r="P199" s="48">
        <f>SUMIF($D$2:D198,$D199,$G$2:G198)</f>
        <v>11</v>
      </c>
      <c r="Q199" s="48">
        <f t="shared" si="62"/>
        <v>0.91711831808097966</v>
      </c>
      <c r="R199" s="48">
        <f>COUNTIF('1. Data'!D:D,'sim. matches 2019_2020'!$E199)</f>
        <v>181</v>
      </c>
      <c r="S199" s="48">
        <f>COUNTIF($E$2:E198,$E198)</f>
        <v>11</v>
      </c>
      <c r="T199" s="48">
        <f>SUMIF('1. Data'!D:D,'sim. matches 2019_2020'!E199,'1. Data'!F:F)</f>
        <v>234</v>
      </c>
      <c r="U199" s="48">
        <f>SUMIF($E$2:E198,$E199,$G$2:G198)</f>
        <v>10</v>
      </c>
      <c r="V199" s="48">
        <f t="shared" si="64"/>
        <v>1.2708333333333333</v>
      </c>
      <c r="W199" s="48">
        <f>SUMIF('1. Data'!D:D,'sim. matches 2019_2020'!$E199,'1. Data'!E:E)</f>
        <v>266</v>
      </c>
      <c r="X199" s="48">
        <f>SUMIF($E$2:E198,E199,$F$2:F198)</f>
        <v>11</v>
      </c>
      <c r="Y199" s="48">
        <f t="shared" si="65"/>
        <v>0.89855582919181165</v>
      </c>
      <c r="Z199" s="92">
        <f>AVERAGE('1. Data'!E:E,'sim. matches 2019_2020'!$F$2:F198)</f>
        <v>1.6055856369335992</v>
      </c>
      <c r="AA199" s="92">
        <f>AVERAGE('1. Data'!F:F,'sim. matches 2019_2020'!$G$2:G198)</f>
        <v>1.2590481618694784</v>
      </c>
      <c r="AB199" s="48">
        <f t="shared" si="66"/>
        <v>1.3006719737472632</v>
      </c>
      <c r="AC199" s="48">
        <f t="shared" si="67"/>
        <v>1.4674263351749539</v>
      </c>
      <c r="AD199" s="48">
        <f t="shared" si="53"/>
        <v>0.27234872034070989</v>
      </c>
      <c r="AE199" s="48">
        <f t="shared" si="55"/>
        <v>0.35423634763309253</v>
      </c>
      <c r="AF199" s="48">
        <f t="shared" si="55"/>
        <v>0.2303726447244781</v>
      </c>
      <c r="AG199" s="48">
        <f t="shared" si="55"/>
        <v>9.9879747503721292E-2</v>
      </c>
      <c r="AH199" s="48">
        <f t="shared" si="55"/>
        <v>3.247769708076087E-2</v>
      </c>
      <c r="AI199" s="48">
        <f t="shared" si="55"/>
        <v>8.4485660729597904E-3</v>
      </c>
      <c r="AJ199" s="48">
        <f t="shared" si="55"/>
        <v>1.8314688515751294E-3</v>
      </c>
      <c r="AK199" s="48">
        <f t="shared" si="55"/>
        <v>3.4030574371926499E-4</v>
      </c>
      <c r="AL199" s="48">
        <f t="shared" si="55"/>
        <v>5.5328267920108424E-5</v>
      </c>
      <c r="AM199" s="48">
        <f t="shared" si="55"/>
        <v>7.9959919377405228E-6</v>
      </c>
      <c r="AN199" s="48">
        <f t="shared" si="55"/>
        <v>1.0400162615728177E-6</v>
      </c>
      <c r="AO199" s="48">
        <f t="shared" si="54"/>
        <v>0.23051799845855864</v>
      </c>
      <c r="AP199" s="48">
        <f t="shared" si="56"/>
        <v>0.33826818166990835</v>
      </c>
      <c r="AQ199" s="48">
        <f t="shared" si="56"/>
        <v>0.24819181906708462</v>
      </c>
      <c r="AR199" s="48">
        <f t="shared" si="56"/>
        <v>0.12140107049133907</v>
      </c>
      <c r="AS199" s="48">
        <f t="shared" si="56"/>
        <v>4.4536781989355484E-2</v>
      </c>
      <c r="AT199" s="48">
        <f t="shared" si="56"/>
        <v>1.3070889355025156E-2</v>
      </c>
      <c r="AU199" s="48">
        <f t="shared" si="56"/>
        <v>3.1967612106203118E-3</v>
      </c>
      <c r="AV199" s="48">
        <f t="shared" si="56"/>
        <v>6.7014451253286002E-4</v>
      </c>
      <c r="AW199" s="48">
        <f t="shared" si="56"/>
        <v>1.2292346325796244E-4</v>
      </c>
      <c r="AX199" s="48">
        <f t="shared" si="56"/>
        <v>2.0042347466182761E-5</v>
      </c>
      <c r="AY199" s="48">
        <f t="shared" si="56"/>
        <v>2.9410668490603592E-6</v>
      </c>
    </row>
    <row r="200" spans="1:51">
      <c r="A200" s="48">
        <v>199</v>
      </c>
      <c r="B200" s="48">
        <f t="shared" si="63"/>
        <v>111</v>
      </c>
      <c r="C200" s="87">
        <v>43882</v>
      </c>
      <c r="D200" s="48" t="s">
        <v>6</v>
      </c>
      <c r="E200" s="48" t="s">
        <v>32</v>
      </c>
      <c r="F200" s="48">
        <f t="shared" si="58"/>
        <v>2</v>
      </c>
      <c r="G200" s="48">
        <f t="shared" si="57"/>
        <v>0</v>
      </c>
      <c r="H200" s="48">
        <f t="shared" si="59"/>
        <v>3</v>
      </c>
      <c r="I200" s="48">
        <f t="shared" si="60"/>
        <v>0</v>
      </c>
      <c r="J200" s="48">
        <f>COUNTIF('1. Data'!C:C,'sim. matches 2019_2020'!$D200)</f>
        <v>183</v>
      </c>
      <c r="K200" s="48">
        <f>COUNTIF($D$2:D199,$D199)</f>
        <v>11</v>
      </c>
      <c r="L200" s="48">
        <f>SUMIF('1. Data'!C:C,'sim. matches 2019_2020'!D200,'1. Data'!E:E)</f>
        <v>528</v>
      </c>
      <c r="M200" s="48">
        <f>SUMIF($D$2:D199,$D200,$F$2:F199)</f>
        <v>23</v>
      </c>
      <c r="N200" s="48">
        <f t="shared" si="61"/>
        <v>1.7691435157657864</v>
      </c>
      <c r="O200" s="48">
        <f>SUMIF('1. Data'!C:C,'sim. matches 2019_2020'!$D200,'1. Data'!F:F)</f>
        <v>132</v>
      </c>
      <c r="P200" s="48">
        <f>SUMIF($D$2:D199,$D200,$G$2:G199)</f>
        <v>4</v>
      </c>
      <c r="Q200" s="48">
        <f t="shared" si="62"/>
        <v>0.55682700988934841</v>
      </c>
      <c r="R200" s="48">
        <f>COUNTIF('1. Data'!D:D,'sim. matches 2019_2020'!$E200)</f>
        <v>17</v>
      </c>
      <c r="S200" s="48">
        <f>COUNTIF($E$2:E199,$E199)</f>
        <v>11</v>
      </c>
      <c r="T200" s="48">
        <f>SUMIF('1. Data'!D:D,'sim. matches 2019_2020'!E200,'1. Data'!F:F)</f>
        <v>10</v>
      </c>
      <c r="U200" s="48">
        <f>SUMIF($E$2:E199,$E200,$G$2:G199)</f>
        <v>0</v>
      </c>
      <c r="V200" s="48">
        <f t="shared" si="64"/>
        <v>0.35714285714285715</v>
      </c>
      <c r="W200" s="48">
        <f>SUMIF('1. Data'!D:D,'sim. matches 2019_2020'!$E200,'1. Data'!E:E)</f>
        <v>34</v>
      </c>
      <c r="X200" s="48">
        <f>SUMIF($E$2:E199,E200,$F$2:F199)</f>
        <v>13</v>
      </c>
      <c r="Y200" s="48">
        <f t="shared" si="65"/>
        <v>1.0455697807073141</v>
      </c>
      <c r="Z200" s="92">
        <f>AVERAGE('1. Data'!E:E,'sim. matches 2019_2020'!$F$2:F199)</f>
        <v>1.6054131054131053</v>
      </c>
      <c r="AA200" s="92">
        <f>AVERAGE('1. Data'!F:F,'sim. matches 2019_2020'!$G$2:G199)</f>
        <v>1.2589743589743589</v>
      </c>
      <c r="AB200" s="48">
        <f t="shared" si="66"/>
        <v>2.969633758606856</v>
      </c>
      <c r="AC200" s="48">
        <f t="shared" si="67"/>
        <v>0.25036818851251835</v>
      </c>
      <c r="AD200" s="48">
        <f t="shared" si="53"/>
        <v>5.132210316891532E-2</v>
      </c>
      <c r="AE200" s="48">
        <f t="shared" si="55"/>
        <v>0.15240785013311484</v>
      </c>
      <c r="AF200" s="48">
        <f t="shared" si="55"/>
        <v>0.22629774841599615</v>
      </c>
      <c r="AG200" s="48">
        <f t="shared" si="55"/>
        <v>0.22400714439762109</v>
      </c>
      <c r="AH200" s="48">
        <f t="shared" si="55"/>
        <v>0.16630479454307406</v>
      </c>
      <c r="AI200" s="48">
        <f t="shared" si="55"/>
        <v>9.8772866418657984E-2</v>
      </c>
      <c r="AJ200" s="48">
        <f t="shared" si="55"/>
        <v>4.8886539758535352E-2</v>
      </c>
      <c r="AK200" s="48">
        <f t="shared" si="55"/>
        <v>2.0739302686917566E-2</v>
      </c>
      <c r="AL200" s="48">
        <f t="shared" si="55"/>
        <v>7.6985166736295348E-3</v>
      </c>
      <c r="AM200" s="48">
        <f t="shared" si="55"/>
        <v>2.5401972228008916E-3</v>
      </c>
      <c r="AN200" s="48">
        <f t="shared" si="55"/>
        <v>7.543455426348906E-4</v>
      </c>
      <c r="AO200" s="48">
        <f t="shared" si="54"/>
        <v>0.77851409035125951</v>
      </c>
      <c r="AP200" s="48">
        <f t="shared" si="56"/>
        <v>0.19491516253271587</v>
      </c>
      <c r="AQ200" s="48">
        <f t="shared" si="56"/>
        <v>2.4400278078469576E-2</v>
      </c>
      <c r="AR200" s="48">
        <f t="shared" si="56"/>
        <v>2.0363511405693791E-3</v>
      </c>
      <c r="AS200" s="48">
        <f t="shared" si="56"/>
        <v>1.2745938655993905E-4</v>
      </c>
      <c r="AT200" s="48">
        <f t="shared" si="56"/>
        <v>6.3823551443857583E-6</v>
      </c>
      <c r="AU200" s="48">
        <f t="shared" si="56"/>
        <v>2.6632311599056865E-7</v>
      </c>
      <c r="AV200" s="48">
        <f t="shared" si="56"/>
        <v>9.5255480156525884E-9</v>
      </c>
      <c r="AW200" s="48">
        <f t="shared" si="56"/>
        <v>2.9811177515849304E-10</v>
      </c>
      <c r="AX200" s="48">
        <f t="shared" si="56"/>
        <v>8.2930783467425752E-12</v>
      </c>
      <c r="AY200" s="48">
        <f t="shared" si="56"/>
        <v>2.0763230028663278E-13</v>
      </c>
    </row>
    <row r="201" spans="1:51">
      <c r="A201" s="48">
        <v>200</v>
      </c>
      <c r="B201" s="48">
        <f t="shared" si="63"/>
        <v>110</v>
      </c>
      <c r="C201" s="87">
        <v>43883</v>
      </c>
      <c r="D201" s="48" t="s">
        <v>22</v>
      </c>
      <c r="E201" s="48" t="s">
        <v>17</v>
      </c>
      <c r="F201" s="48">
        <f t="shared" si="58"/>
        <v>1</v>
      </c>
      <c r="G201" s="48">
        <f t="shared" si="57"/>
        <v>1</v>
      </c>
      <c r="H201" s="48">
        <f t="shared" si="59"/>
        <v>1</v>
      </c>
      <c r="I201" s="48">
        <f t="shared" si="60"/>
        <v>1</v>
      </c>
      <c r="J201" s="48">
        <f>COUNTIF('1. Data'!C:C,'sim. matches 2019_2020'!$D201)</f>
        <v>184</v>
      </c>
      <c r="K201" s="48">
        <f>COUNTIF($D$2:D200,$D200)</f>
        <v>12</v>
      </c>
      <c r="L201" s="48">
        <f>SUMIF('1. Data'!C:C,'sim. matches 2019_2020'!D201,'1. Data'!E:E)</f>
        <v>322</v>
      </c>
      <c r="M201" s="48">
        <f>SUMIF($D$2:D200,$D201,$F$2:F200)</f>
        <v>10</v>
      </c>
      <c r="N201" s="48">
        <f t="shared" si="61"/>
        <v>1.0550299949676518</v>
      </c>
      <c r="O201" s="48">
        <f>SUMIF('1. Data'!C:C,'sim. matches 2019_2020'!$D201,'1. Data'!F:F)</f>
        <v>214</v>
      </c>
      <c r="P201" s="48">
        <f>SUMIF($D$2:D200,$D201,$G$2:G200)</f>
        <v>11</v>
      </c>
      <c r="Q201" s="48">
        <f t="shared" si="62"/>
        <v>0.91208071823434078</v>
      </c>
      <c r="R201" s="48">
        <f>COUNTIF('1. Data'!D:D,'sim. matches 2019_2020'!$E201)</f>
        <v>186</v>
      </c>
      <c r="S201" s="48">
        <f>COUNTIF($E$2:E200,$E200)</f>
        <v>11</v>
      </c>
      <c r="T201" s="48">
        <f>SUMIF('1. Data'!D:D,'sim. matches 2019_2020'!E201,'1. Data'!F:F)</f>
        <v>276</v>
      </c>
      <c r="U201" s="48">
        <f>SUMIF($E$2:E200,$E201,$G$2:G200)</f>
        <v>11</v>
      </c>
      <c r="V201" s="48">
        <f t="shared" si="64"/>
        <v>1.4568527918781726</v>
      </c>
      <c r="W201" s="48">
        <f>SUMIF('1. Data'!D:D,'sim. matches 2019_2020'!$E201,'1. Data'!E:E)</f>
        <v>331</v>
      </c>
      <c r="X201" s="48">
        <f>SUMIF($E$2:E200,E201,$F$2:F200)</f>
        <v>14</v>
      </c>
      <c r="Y201" s="48">
        <f t="shared" si="65"/>
        <v>1.0907762256087183</v>
      </c>
      <c r="Z201" s="92">
        <f>AVERAGE('1. Data'!E:E,'sim. matches 2019_2020'!$F$2:F200)</f>
        <v>1.6055254913130161</v>
      </c>
      <c r="AA201" s="92">
        <f>AVERAGE('1. Data'!F:F,'sim. matches 2019_2020'!$G$2:G200)</f>
        <v>1.2586157789803474</v>
      </c>
      <c r="AB201" s="48">
        <f t="shared" si="66"/>
        <v>1.84764136174538</v>
      </c>
      <c r="AC201" s="48">
        <f t="shared" si="67"/>
        <v>1.6724075416968822</v>
      </c>
      <c r="AD201" s="48">
        <f t="shared" si="53"/>
        <v>0.15760846962210129</v>
      </c>
      <c r="AE201" s="48">
        <f t="shared" si="55"/>
        <v>0.29120392743518458</v>
      </c>
      <c r="AF201" s="48">
        <f t="shared" si="55"/>
        <v>0.26902021051597369</v>
      </c>
      <c r="AG201" s="48">
        <f t="shared" si="55"/>
        <v>0.1656842893649208</v>
      </c>
      <c r="AH201" s="48">
        <f t="shared" si="55"/>
        <v>7.6531286505504462E-2</v>
      </c>
      <c r="AI201" s="48">
        <f t="shared" si="55"/>
        <v>2.8280474083031224E-2</v>
      </c>
      <c r="AJ201" s="48">
        <f t="shared" si="55"/>
        <v>8.7086956075961217E-3</v>
      </c>
      <c r="AK201" s="48">
        <f t="shared" si="55"/>
        <v>2.2986494587778428E-3</v>
      </c>
      <c r="AL201" s="48">
        <f t="shared" si="55"/>
        <v>5.3088497702394701E-4</v>
      </c>
      <c r="AM201" s="48">
        <f t="shared" si="55"/>
        <v>1.0898722687541015E-4</v>
      </c>
      <c r="AN201" s="48">
        <f t="shared" si="55"/>
        <v>2.0136930827693541E-5</v>
      </c>
      <c r="AO201" s="48">
        <f t="shared" si="54"/>
        <v>0.18779439810553439</v>
      </c>
      <c r="AP201" s="48">
        <f t="shared" si="56"/>
        <v>0.31406876768012237</v>
      </c>
      <c r="AQ201" s="48">
        <f t="shared" si="56"/>
        <v>0.26262548783984141</v>
      </c>
      <c r="AR201" s="48">
        <f t="shared" si="56"/>
        <v>0.14640561550172451</v>
      </c>
      <c r="AS201" s="48">
        <f t="shared" si="56"/>
        <v>6.1212463877964536E-2</v>
      </c>
      <c r="AT201" s="48">
        <f t="shared" si="56"/>
        <v>2.0474437247071143E-2</v>
      </c>
      <c r="AU201" s="48">
        <f t="shared" si="56"/>
        <v>5.7069338773335608E-3</v>
      </c>
      <c r="AV201" s="48">
        <f t="shared" si="56"/>
        <v>1.3634741794882948E-3</v>
      </c>
      <c r="AW201" s="48">
        <f t="shared" si="56"/>
        <v>2.8503556258564945E-4</v>
      </c>
      <c r="AX201" s="48">
        <f t="shared" si="56"/>
        <v>5.2966180502228189E-5</v>
      </c>
      <c r="AY201" s="48">
        <f t="shared" si="56"/>
        <v>8.8581039726804838E-6</v>
      </c>
    </row>
    <row r="202" spans="1:51">
      <c r="A202" s="48">
        <v>201</v>
      </c>
      <c r="B202" s="48">
        <f t="shared" si="63"/>
        <v>109</v>
      </c>
      <c r="C202" s="87">
        <v>43883</v>
      </c>
      <c r="D202" s="48" t="s">
        <v>19</v>
      </c>
      <c r="E202" s="48" t="s">
        <v>13</v>
      </c>
      <c r="F202" s="48">
        <f t="shared" si="58"/>
        <v>1</v>
      </c>
      <c r="G202" s="48">
        <f t="shared" si="57"/>
        <v>2</v>
      </c>
      <c r="H202" s="48">
        <f t="shared" si="59"/>
        <v>0</v>
      </c>
      <c r="I202" s="48">
        <f t="shared" si="60"/>
        <v>3</v>
      </c>
      <c r="J202" s="48">
        <f>COUNTIF('1. Data'!C:C,'sim. matches 2019_2020'!$D202)</f>
        <v>181</v>
      </c>
      <c r="K202" s="48">
        <f>COUNTIF($D$2:D201,$D201)</f>
        <v>12</v>
      </c>
      <c r="L202" s="48">
        <f>SUMIF('1. Data'!C:C,'sim. matches 2019_2020'!D202,'1. Data'!E:E)</f>
        <v>307</v>
      </c>
      <c r="M202" s="48">
        <f>SUMIF($D$2:D201,$D202,$F$2:F201)</f>
        <v>9</v>
      </c>
      <c r="N202" s="48">
        <f t="shared" si="61"/>
        <v>1.0199037986130384</v>
      </c>
      <c r="O202" s="48">
        <f>SUMIF('1. Data'!C:C,'sim. matches 2019_2020'!$D202,'1. Data'!F:F)</f>
        <v>263</v>
      </c>
      <c r="P202" s="48">
        <f>SUMIF($D$2:D201,$D202,$G$2:G201)</f>
        <v>10</v>
      </c>
      <c r="Q202" s="48">
        <f t="shared" si="62"/>
        <v>1.1239256324291373</v>
      </c>
      <c r="R202" s="48">
        <f>COUNTIF('1. Data'!D:D,'sim. matches 2019_2020'!$E202)</f>
        <v>178</v>
      </c>
      <c r="S202" s="48">
        <f>COUNTIF($E$2:E201,$E201)</f>
        <v>11</v>
      </c>
      <c r="T202" s="48">
        <f>SUMIF('1. Data'!D:D,'sim. matches 2019_2020'!E202,'1. Data'!F:F)</f>
        <v>322</v>
      </c>
      <c r="U202" s="48">
        <f>SUMIF($E$2:E201,$E202,$G$2:G201)</f>
        <v>18</v>
      </c>
      <c r="V202" s="48">
        <f t="shared" si="64"/>
        <v>1.7989417989417988</v>
      </c>
      <c r="W202" s="48">
        <f>SUMIF('1. Data'!D:D,'sim. matches 2019_2020'!$E202,'1. Data'!E:E)</f>
        <v>232</v>
      </c>
      <c r="X202" s="48">
        <f>SUMIF($E$2:E201,E202,$F$2:F201)</f>
        <v>9</v>
      </c>
      <c r="Y202" s="48">
        <f t="shared" si="65"/>
        <v>0.79430020401996271</v>
      </c>
      <c r="Z202" s="92">
        <f>AVERAGE('1. Data'!E:E,'sim. matches 2019_2020'!$F$2:F201)</f>
        <v>1.6053530751708429</v>
      </c>
      <c r="AA202" s="92">
        <f>AVERAGE('1. Data'!F:F,'sim. matches 2019_2020'!$G$2:G201)</f>
        <v>1.2585421412300684</v>
      </c>
      <c r="AB202" s="48">
        <f t="shared" si="66"/>
        <v>1.3005122511414933</v>
      </c>
      <c r="AC202" s="48">
        <f t="shared" si="67"/>
        <v>2.5446171560161193</v>
      </c>
      <c r="AD202" s="48">
        <f t="shared" si="53"/>
        <v>0.27239222406217223</v>
      </c>
      <c r="AE202" s="48">
        <f t="shared" si="55"/>
        <v>0.35424942450853364</v>
      </c>
      <c r="AF202" s="48">
        <f t="shared" si="55"/>
        <v>0.2303528582665858</v>
      </c>
      <c r="AG202" s="48">
        <f t="shared" si="55"/>
        <v>9.9858904753718322E-2</v>
      </c>
      <c r="AH202" s="48">
        <f t="shared" si="55"/>
        <v>3.2466932254445545E-2</v>
      </c>
      <c r="AI202" s="48">
        <f t="shared" si="55"/>
        <v>8.4447286307774601E-3</v>
      </c>
      <c r="AJ202" s="48">
        <f t="shared" si="55"/>
        <v>1.8304121736485717E-3</v>
      </c>
      <c r="AK202" s="48">
        <f t="shared" si="55"/>
        <v>3.4006763663835667E-4</v>
      </c>
      <c r="AL202" s="48">
        <f t="shared" si="55"/>
        <v>5.5282765958114579E-5</v>
      </c>
      <c r="AM202" s="48">
        <f t="shared" si="55"/>
        <v>7.9884349339461875E-6</v>
      </c>
      <c r="AN202" s="48">
        <f t="shared" si="55"/>
        <v>1.0389057499043734E-6</v>
      </c>
      <c r="AO202" s="48">
        <f t="shared" si="54"/>
        <v>7.8503100668180892E-2</v>
      </c>
      <c r="AP202" s="48">
        <f t="shared" si="56"/>
        <v>0.19976033676071356</v>
      </c>
      <c r="AQ202" s="48">
        <f t="shared" si="56"/>
        <v>0.25415679000643465</v>
      </c>
      <c r="AR202" s="48">
        <f t="shared" si="56"/>
        <v>0.21557724272278656</v>
      </c>
      <c r="AS202" s="48">
        <f t="shared" si="56"/>
        <v>0.13714038756976352</v>
      </c>
      <c r="AT202" s="48">
        <f t="shared" si="56"/>
        <v>6.9793956598543969E-2</v>
      </c>
      <c r="AU202" s="48">
        <f t="shared" si="56"/>
        <v>2.9599816557816558E-2</v>
      </c>
      <c r="AV202" s="48">
        <f t="shared" si="56"/>
        <v>1.0760028718278568E-2</v>
      </c>
      <c r="AW202" s="48">
        <f t="shared" si="56"/>
        <v>3.4225192094697265E-3</v>
      </c>
      <c r="AX202" s="48">
        <f t="shared" si="56"/>
        <v>9.6766678857904262E-4</v>
      </c>
      <c r="AY202" s="48">
        <f t="shared" si="56"/>
        <v>2.462341511525253E-4</v>
      </c>
    </row>
    <row r="203" spans="1:51">
      <c r="A203" s="48">
        <v>202</v>
      </c>
      <c r="B203" s="48">
        <f t="shared" si="63"/>
        <v>108</v>
      </c>
      <c r="C203" s="87">
        <v>43883</v>
      </c>
      <c r="D203" s="48" t="s">
        <v>21</v>
      </c>
      <c r="E203" s="48" t="s">
        <v>11</v>
      </c>
      <c r="F203" s="48">
        <f t="shared" si="58"/>
        <v>1</v>
      </c>
      <c r="G203" s="48">
        <f t="shared" si="57"/>
        <v>1</v>
      </c>
      <c r="H203" s="48">
        <f t="shared" si="59"/>
        <v>1</v>
      </c>
      <c r="I203" s="48">
        <f t="shared" si="60"/>
        <v>1</v>
      </c>
      <c r="J203" s="48">
        <f>COUNTIF('1. Data'!C:C,'sim. matches 2019_2020'!$D203)</f>
        <v>150</v>
      </c>
      <c r="K203" s="48">
        <f>COUNTIF($D$2:D202,$D202)</f>
        <v>11</v>
      </c>
      <c r="L203" s="48">
        <f>SUMIF('1. Data'!C:C,'sim. matches 2019_2020'!D203,'1. Data'!E:E)</f>
        <v>192</v>
      </c>
      <c r="M203" s="48">
        <f>SUMIF($D$2:D202,$D203,$F$2:F202)</f>
        <v>9</v>
      </c>
      <c r="N203" s="48">
        <f t="shared" si="61"/>
        <v>0.77776113336689146</v>
      </c>
      <c r="O203" s="48">
        <f>SUMIF('1. Data'!C:C,'sim. matches 2019_2020'!$D203,'1. Data'!F:F)</f>
        <v>200</v>
      </c>
      <c r="P203" s="48">
        <f>SUMIF($D$2:D202,$D203,$G$2:G202)</f>
        <v>13</v>
      </c>
      <c r="Q203" s="48">
        <f t="shared" si="62"/>
        <v>1.0510252239648734</v>
      </c>
      <c r="R203" s="48">
        <f>COUNTIF('1. Data'!D:D,'sim. matches 2019_2020'!$E203)</f>
        <v>167</v>
      </c>
      <c r="S203" s="48">
        <f>COUNTIF($E$2:E202,$E202)</f>
        <v>12</v>
      </c>
      <c r="T203" s="48">
        <f>SUMIF('1. Data'!D:D,'sim. matches 2019_2020'!E203,'1. Data'!F:F)</f>
        <v>179</v>
      </c>
      <c r="U203" s="48">
        <f>SUMIF($E$2:E202,$E203,$G$2:G202)</f>
        <v>8</v>
      </c>
      <c r="V203" s="48">
        <f t="shared" si="64"/>
        <v>1.0446927374301676</v>
      </c>
      <c r="W203" s="48">
        <f>SUMIF('1. Data'!D:D,'sim. matches 2019_2020'!$E203,'1. Data'!E:E)</f>
        <v>293</v>
      </c>
      <c r="X203" s="48">
        <f>SUMIF($E$2:E202,E203,$F$2:F202)</f>
        <v>13</v>
      </c>
      <c r="Y203" s="48">
        <f t="shared" si="65"/>
        <v>1.064987353635545</v>
      </c>
      <c r="Z203" s="92">
        <f>AVERAGE('1. Data'!E:E,'sim. matches 2019_2020'!$F$2:F202)</f>
        <v>1.6051807571875889</v>
      </c>
      <c r="AA203" s="92">
        <f>AVERAGE('1. Data'!F:F,'sim. matches 2019_2020'!$G$2:G202)</f>
        <v>1.2587532023911188</v>
      </c>
      <c r="AB203" s="48">
        <f t="shared" si="66"/>
        <v>1.3295804849735686</v>
      </c>
      <c r="AC203" s="48">
        <f t="shared" si="67"/>
        <v>1.3821090252958117</v>
      </c>
      <c r="AD203" s="48">
        <f t="shared" si="53"/>
        <v>0.26458823676139792</v>
      </c>
      <c r="AE203" s="48">
        <f t="shared" si="55"/>
        <v>0.35179135615152091</v>
      </c>
      <c r="AF203" s="48">
        <f t="shared" si="55"/>
        <v>0.2338674609607243</v>
      </c>
      <c r="AG203" s="48">
        <f t="shared" si="55"/>
        <v>0.10364853738789898</v>
      </c>
      <c r="AH203" s="48">
        <f t="shared" si="55"/>
        <v>3.4452268151750925E-2</v>
      </c>
      <c r="AI203" s="48">
        <f t="shared" si="55"/>
        <v>9.1614126795288818E-3</v>
      </c>
      <c r="AJ203" s="48">
        <f t="shared" si="55"/>
        <v>2.0301392522485027E-3</v>
      </c>
      <c r="AK203" s="48">
        <f t="shared" si="55"/>
        <v>3.8560479022406295E-4</v>
      </c>
      <c r="AL203" s="48">
        <f t="shared" si="55"/>
        <v>6.4086575499280185E-5</v>
      </c>
      <c r="AM203" s="48">
        <f t="shared" si="55"/>
        <v>9.4675844591808757E-6</v>
      </c>
      <c r="AN203" s="48">
        <f t="shared" si="55"/>
        <v>1.258791553676596E-6</v>
      </c>
      <c r="AO203" s="48">
        <f t="shared" si="54"/>
        <v>0.25104852664349203</v>
      </c>
      <c r="AP203" s="48">
        <f t="shared" si="56"/>
        <v>0.34697643446118631</v>
      </c>
      <c r="AQ203" s="48">
        <f t="shared" si="56"/>
        <v>0.23977963081688322</v>
      </c>
      <c r="AR203" s="48">
        <f t="shared" si="56"/>
        <v>0.11046719727803733</v>
      </c>
      <c r="AS203" s="48">
        <f t="shared" si="56"/>
        <v>3.8169427589277126E-2</v>
      </c>
      <c r="AT203" s="48">
        <f t="shared" si="56"/>
        <v>1.0550862072302967E-2</v>
      </c>
      <c r="AU203" s="48">
        <f t="shared" si="56"/>
        <v>2.4304069491302011E-3</v>
      </c>
      <c r="AV203" s="48">
        <f t="shared" si="56"/>
        <v>4.7986962564778711E-4</v>
      </c>
      <c r="AW203" s="48">
        <f t="shared" si="56"/>
        <v>8.2904017571641168E-5</v>
      </c>
      <c r="AX203" s="48">
        <f t="shared" si="56"/>
        <v>1.273137676878308E-5</v>
      </c>
      <c r="AY203" s="48">
        <f t="shared" si="56"/>
        <v>1.7596150736576516E-6</v>
      </c>
    </row>
    <row r="204" spans="1:51">
      <c r="A204" s="48">
        <v>203</v>
      </c>
      <c r="B204" s="48">
        <f t="shared" si="63"/>
        <v>107</v>
      </c>
      <c r="C204" s="87">
        <v>43883</v>
      </c>
      <c r="D204" s="48" t="s">
        <v>26</v>
      </c>
      <c r="E204" s="48" t="s">
        <v>29</v>
      </c>
      <c r="F204" s="48">
        <f t="shared" si="58"/>
        <v>1</v>
      </c>
      <c r="G204" s="48">
        <f t="shared" si="57"/>
        <v>1</v>
      </c>
      <c r="H204" s="48">
        <f t="shared" si="59"/>
        <v>1</v>
      </c>
      <c r="I204" s="48">
        <f t="shared" si="60"/>
        <v>1</v>
      </c>
      <c r="J204" s="48">
        <f>COUNTIF('1. Data'!C:C,'sim. matches 2019_2020'!$D204)</f>
        <v>152</v>
      </c>
      <c r="K204" s="48">
        <f>COUNTIF($D$2:D203,$D203)</f>
        <v>12</v>
      </c>
      <c r="L204" s="48">
        <f>SUMIF('1. Data'!C:C,'sim. matches 2019_2020'!D204,'1. Data'!E:E)</f>
        <v>205</v>
      </c>
      <c r="M204" s="48">
        <f>SUMIF($D$2:D203,$D204,$F$2:F203)</f>
        <v>9</v>
      </c>
      <c r="N204" s="48">
        <f t="shared" si="61"/>
        <v>0.81300380556997065</v>
      </c>
      <c r="O204" s="48">
        <f>SUMIF('1. Data'!C:C,'sim. matches 2019_2020'!$D204,'1. Data'!F:F)</f>
        <v>205</v>
      </c>
      <c r="P204" s="48">
        <f>SUMIF($D$2:D203,$D204,$G$2:G203)</f>
        <v>12</v>
      </c>
      <c r="Q204" s="48">
        <f t="shared" si="62"/>
        <v>1.0512371583132518</v>
      </c>
      <c r="R204" s="48">
        <f>COUNTIF('1. Data'!D:D,'sim. matches 2019_2020'!$E204)</f>
        <v>34</v>
      </c>
      <c r="S204" s="48">
        <f>COUNTIF($E$2:E203,$E203)</f>
        <v>12</v>
      </c>
      <c r="T204" s="48">
        <f>SUMIF('1. Data'!D:D,'sim. matches 2019_2020'!E204,'1. Data'!F:F)</f>
        <v>37</v>
      </c>
      <c r="U204" s="48">
        <f>SUMIF($E$2:E203,$E204,$G$2:G203)</f>
        <v>10</v>
      </c>
      <c r="V204" s="48">
        <f t="shared" si="64"/>
        <v>1.0217391304347827</v>
      </c>
      <c r="W204" s="48">
        <f>SUMIF('1. Data'!D:D,'sim. matches 2019_2020'!$E204,'1. Data'!E:E)</f>
        <v>66</v>
      </c>
      <c r="X204" s="48">
        <f>SUMIF($E$2:E203,E204,$F$2:F203)</f>
        <v>13</v>
      </c>
      <c r="Y204" s="48">
        <f t="shared" si="65"/>
        <v>1.0700200431699045</v>
      </c>
      <c r="Z204" s="92">
        <f>AVERAGE('1. Data'!E:E,'sim. matches 2019_2020'!$F$2:F203)</f>
        <v>1.6050085372794536</v>
      </c>
      <c r="AA204" s="92">
        <f>AVERAGE('1. Data'!F:F,'sim. matches 2019_2020'!$G$2:G203)</f>
        <v>1.2586795674445077</v>
      </c>
      <c r="AB204" s="48">
        <f t="shared" si="66"/>
        <v>1.3962456660875584</v>
      </c>
      <c r="AC204" s="48">
        <f t="shared" si="67"/>
        <v>1.3519353128313896</v>
      </c>
      <c r="AD204" s="48">
        <f t="shared" si="53"/>
        <v>0.24752451135791453</v>
      </c>
      <c r="AE204" s="48">
        <f t="shared" si="55"/>
        <v>0.3456050262339288</v>
      </c>
      <c r="AF204" s="48">
        <f t="shared" si="55"/>
        <v>0.24127476002860007</v>
      </c>
      <c r="AG204" s="48">
        <f t="shared" si="55"/>
        <v>0.11229294600874946</v>
      </c>
      <c r="AH204" s="48">
        <f t="shared" si="55"/>
        <v>3.9197134799230177E-2</v>
      </c>
      <c r="AI204" s="48">
        <f t="shared" si="55"/>
        <v>1.094576591729499E-2</v>
      </c>
      <c r="AJ204" s="48">
        <f t="shared" si="55"/>
        <v>2.5471630373386672E-3</v>
      </c>
      <c r="AK204" s="48">
        <f t="shared" si="55"/>
        <v>5.0806647881464911E-4</v>
      </c>
      <c r="AL204" s="48">
        <f t="shared" si="55"/>
        <v>8.8673202391164927E-5</v>
      </c>
      <c r="AM204" s="48">
        <f t="shared" si="55"/>
        <v>1.3756619392974326E-5</v>
      </c>
      <c r="AN204" s="48">
        <f t="shared" si="55"/>
        <v>1.9207620207456501E-6</v>
      </c>
      <c r="AO204" s="48">
        <f t="shared" si="54"/>
        <v>0.25873903481388522</v>
      </c>
      <c r="AP204" s="48">
        <f t="shared" si="56"/>
        <v>0.34979843797280169</v>
      </c>
      <c r="AQ204" s="48">
        <f t="shared" si="56"/>
        <v>0.2364524303343456</v>
      </c>
      <c r="AR204" s="48">
        <f t="shared" si="56"/>
        <v>0.10655613012460197</v>
      </c>
      <c r="AS204" s="48">
        <f t="shared" si="56"/>
        <v>3.601424877852652E-2</v>
      </c>
      <c r="AT204" s="48">
        <f t="shared" si="56"/>
        <v>9.7377869377569468E-3</v>
      </c>
      <c r="AU204" s="48">
        <f t="shared" si="56"/>
        <v>2.1941430049969759E-3</v>
      </c>
      <c r="AV204" s="48">
        <f t="shared" si="56"/>
        <v>4.2376277283676973E-4</v>
      </c>
      <c r="AW204" s="48">
        <f t="shared" si="56"/>
        <v>7.1612482107671986E-5</v>
      </c>
      <c r="AX204" s="48">
        <f t="shared" si="56"/>
        <v>1.07572714889853E-5</v>
      </c>
      <c r="AY204" s="48">
        <f t="shared" si="56"/>
        <v>1.4543135195673558E-6</v>
      </c>
    </row>
    <row r="205" spans="1:51">
      <c r="A205" s="48">
        <v>204</v>
      </c>
      <c r="B205" s="48">
        <f t="shared" si="63"/>
        <v>106</v>
      </c>
      <c r="C205" s="87">
        <v>43883</v>
      </c>
      <c r="D205" s="48" t="s">
        <v>8</v>
      </c>
      <c r="E205" s="48" t="s">
        <v>35</v>
      </c>
      <c r="F205" s="48">
        <f t="shared" si="58"/>
        <v>1</v>
      </c>
      <c r="G205" s="48">
        <f t="shared" si="57"/>
        <v>1</v>
      </c>
      <c r="H205" s="48">
        <f t="shared" si="59"/>
        <v>1</v>
      </c>
      <c r="I205" s="48">
        <f t="shared" si="60"/>
        <v>1</v>
      </c>
      <c r="J205" s="48">
        <f>COUNTIF('1. Data'!C:C,'sim. matches 2019_2020'!$D205)</f>
        <v>187</v>
      </c>
      <c r="K205" s="48">
        <f>COUNTIF($D$2:D204,$D204)</f>
        <v>11</v>
      </c>
      <c r="L205" s="48">
        <f>SUMIF('1. Data'!C:C,'sim. matches 2019_2020'!D205,'1. Data'!E:E)</f>
        <v>324</v>
      </c>
      <c r="M205" s="48">
        <f>SUMIF($D$2:D204,$D205,$F$2:F204)</f>
        <v>9</v>
      </c>
      <c r="N205" s="48">
        <f t="shared" si="61"/>
        <v>1.0479686064688722</v>
      </c>
      <c r="O205" s="48">
        <f>SUMIF('1. Data'!C:C,'sim. matches 2019_2020'!$D205,'1. Data'!F:F)</f>
        <v>196</v>
      </c>
      <c r="P205" s="48">
        <f>SUMIF($D$2:D204,$D205,$G$2:G204)</f>
        <v>10</v>
      </c>
      <c r="Q205" s="48">
        <f t="shared" si="62"/>
        <v>0.82663205289787567</v>
      </c>
      <c r="R205" s="48">
        <f>COUNTIF('1. Data'!D:D,'sim. matches 2019_2020'!$E205)</f>
        <v>48</v>
      </c>
      <c r="S205" s="48">
        <f>COUNTIF($E$2:E204,$E204)</f>
        <v>12</v>
      </c>
      <c r="T205" s="48">
        <f>SUMIF('1. Data'!D:D,'sim. matches 2019_2020'!E205,'1. Data'!F:F)</f>
        <v>79</v>
      </c>
      <c r="U205" s="48">
        <f>SUMIF($E$2:E204,$E205,$G$2:G204)</f>
        <v>16</v>
      </c>
      <c r="V205" s="48">
        <f t="shared" si="64"/>
        <v>1.5833333333333333</v>
      </c>
      <c r="W205" s="48">
        <f>SUMIF('1. Data'!D:D,'sim. matches 2019_2020'!$E205,'1. Data'!E:E)</f>
        <v>68</v>
      </c>
      <c r="X205" s="48">
        <f>SUMIF($E$2:E204,E205,$F$2:F204)</f>
        <v>10</v>
      </c>
      <c r="Y205" s="48">
        <f t="shared" si="65"/>
        <v>0.81005140932458786</v>
      </c>
      <c r="Z205" s="92">
        <f>AVERAGE('1. Data'!E:E,'sim. matches 2019_2020'!$F$2:F204)</f>
        <v>1.6048364153627313</v>
      </c>
      <c r="AA205" s="92">
        <f>AVERAGE('1. Data'!F:F,'sim. matches 2019_2020'!$G$2:G204)</f>
        <v>1.2586059743954481</v>
      </c>
      <c r="AB205" s="48">
        <f t="shared" si="66"/>
        <v>1.3623591884095341</v>
      </c>
      <c r="AC205" s="48">
        <f t="shared" si="67"/>
        <v>1.6473063973063971</v>
      </c>
      <c r="AD205" s="48">
        <f t="shared" si="53"/>
        <v>0.25605597951944697</v>
      </c>
      <c r="AE205" s="48">
        <f t="shared" si="55"/>
        <v>0.34884021644552204</v>
      </c>
      <c r="AF205" s="48">
        <f t="shared" si="55"/>
        <v>0.23762283708066384</v>
      </c>
      <c r="AG205" s="48">
        <f t="shared" si="55"/>
        <v>0.10790921849092805</v>
      </c>
      <c r="AH205" s="48">
        <f t="shared" si="55"/>
        <v>3.6752778831301985E-2</v>
      </c>
      <c r="AI205" s="48">
        <f t="shared" si="55"/>
        <v>1.0014097188081522E-2</v>
      </c>
      <c r="AJ205" s="48">
        <f t="shared" si="55"/>
        <v>2.2737995529681582E-3</v>
      </c>
      <c r="AK205" s="48">
        <f t="shared" si="55"/>
        <v>4.4253310194109413E-4</v>
      </c>
      <c r="AL205" s="48">
        <f t="shared" si="55"/>
        <v>7.5361129700602931E-5</v>
      </c>
      <c r="AM205" s="48">
        <f t="shared" si="55"/>
        <v>1.1407658610726533E-5</v>
      </c>
      <c r="AN205" s="48">
        <f t="shared" si="55"/>
        <v>1.5541328526562443E-6</v>
      </c>
      <c r="AO205" s="48">
        <f t="shared" si="54"/>
        <v>0.19256791210651583</v>
      </c>
      <c r="AP205" s="48">
        <f t="shared" si="56"/>
        <v>0.31721835352899952</v>
      </c>
      <c r="AQ205" s="48">
        <f t="shared" si="56"/>
        <v>0.26127791155566166</v>
      </c>
      <c r="AR205" s="48">
        <f t="shared" si="56"/>
        <v>0.1434682583934988</v>
      </c>
      <c r="AS205" s="48">
        <f t="shared" si="56"/>
        <v>5.908404496550447E-2</v>
      </c>
      <c r="AT205" s="48">
        <f t="shared" si="56"/>
        <v>1.946590505008286E-2</v>
      </c>
      <c r="AU205" s="48">
        <f t="shared" si="56"/>
        <v>5.3443849863933947E-3</v>
      </c>
      <c r="AV205" s="48">
        <f t="shared" si="56"/>
        <v>1.2576913682505874E-3</v>
      </c>
      <c r="AW205" s="48">
        <f t="shared" si="56"/>
        <v>2.5897537959452865E-4</v>
      </c>
      <c r="AX205" s="48">
        <f t="shared" si="56"/>
        <v>4.7401311061213248E-5</v>
      </c>
      <c r="AY205" s="48">
        <f t="shared" si="56"/>
        <v>7.8084482951846964E-6</v>
      </c>
    </row>
    <row r="206" spans="1:51">
      <c r="A206" s="48">
        <v>205</v>
      </c>
      <c r="B206" s="48">
        <f t="shared" si="63"/>
        <v>105</v>
      </c>
      <c r="C206" s="87">
        <v>43884</v>
      </c>
      <c r="D206" s="48" t="s">
        <v>12</v>
      </c>
      <c r="E206" s="48" t="s">
        <v>28</v>
      </c>
      <c r="F206" s="48">
        <f t="shared" si="58"/>
        <v>1</v>
      </c>
      <c r="G206" s="48">
        <f t="shared" si="57"/>
        <v>1</v>
      </c>
      <c r="H206" s="48">
        <f t="shared" si="59"/>
        <v>1</v>
      </c>
      <c r="I206" s="48">
        <f t="shared" si="60"/>
        <v>1</v>
      </c>
      <c r="J206" s="48">
        <f>COUNTIF('1. Data'!C:C,'sim. matches 2019_2020'!$D206)</f>
        <v>186</v>
      </c>
      <c r="K206" s="48">
        <f>COUNTIF($D$2:D205,$D205)</f>
        <v>12</v>
      </c>
      <c r="L206" s="48">
        <f>SUMIF('1. Data'!C:C,'sim. matches 2019_2020'!D206,'1. Data'!E:E)</f>
        <v>358</v>
      </c>
      <c r="M206" s="48">
        <f>SUMIF($D$2:D205,$D206,$F$2:F205)</f>
        <v>15</v>
      </c>
      <c r="N206" s="48">
        <f t="shared" si="61"/>
        <v>1.1739765610733353</v>
      </c>
      <c r="O206" s="48">
        <f>SUMIF('1. Data'!C:C,'sim. matches 2019_2020'!$D206,'1. Data'!F:F)</f>
        <v>224</v>
      </c>
      <c r="P206" s="48">
        <f>SUMIF($D$2:D205,$D206,$G$2:G205)</f>
        <v>10</v>
      </c>
      <c r="Q206" s="48">
        <f t="shared" si="62"/>
        <v>0.93904468412942987</v>
      </c>
      <c r="R206" s="48">
        <f>COUNTIF('1. Data'!D:D,'sim. matches 2019_2020'!$E206)</f>
        <v>136</v>
      </c>
      <c r="S206" s="48">
        <f>COUNTIF($E$2:E205,$E205)</f>
        <v>12</v>
      </c>
      <c r="T206" s="48">
        <f>SUMIF('1. Data'!D:D,'sim. matches 2019_2020'!E206,'1. Data'!F:F)</f>
        <v>138</v>
      </c>
      <c r="U206" s="48">
        <f>SUMIF($E$2:E205,$E206,$G$2:G205)</f>
        <v>9</v>
      </c>
      <c r="V206" s="48">
        <f t="shared" si="64"/>
        <v>0.9932432432432432</v>
      </c>
      <c r="W206" s="48">
        <f>SUMIF('1. Data'!D:D,'sim. matches 2019_2020'!$E206,'1. Data'!E:E)</f>
        <v>217</v>
      </c>
      <c r="X206" s="48">
        <f>SUMIF($E$2:E205,E206,$F$2:F205)</f>
        <v>11</v>
      </c>
      <c r="Y206" s="48">
        <f t="shared" si="65"/>
        <v>0.96003908907134716</v>
      </c>
      <c r="Z206" s="92">
        <f>AVERAGE('1. Data'!E:E,'sim. matches 2019_2020'!$F$2:F205)</f>
        <v>1.6046643913538112</v>
      </c>
      <c r="AA206" s="92">
        <f>AVERAGE('1. Data'!F:F,'sim. matches 2019_2020'!$G$2:G205)</f>
        <v>1.2585324232081911</v>
      </c>
      <c r="AB206" s="48">
        <f t="shared" si="66"/>
        <v>1.808558485977841</v>
      </c>
      <c r="AC206" s="48">
        <f t="shared" si="67"/>
        <v>1.1738329238329237</v>
      </c>
      <c r="AD206" s="48">
        <f t="shared" si="53"/>
        <v>0.16389021665101491</v>
      </c>
      <c r="AE206" s="48">
        <f t="shared" si="55"/>
        <v>0.29640504209293989</v>
      </c>
      <c r="AF206" s="48">
        <f t="shared" si="55"/>
        <v>0.26803292708190285</v>
      </c>
      <c r="AG206" s="48">
        <f t="shared" si="55"/>
        <v>0.16158440826515172</v>
      </c>
      <c r="AH206" s="48">
        <f t="shared" si="55"/>
        <v>7.3058713192412056E-2</v>
      </c>
      <c r="AI206" s="48">
        <f t="shared" si="55"/>
        <v>2.6426191143751606E-2</v>
      </c>
      <c r="AJ206" s="48">
        <f t="shared" si="55"/>
        <v>7.9655520408507333E-3</v>
      </c>
      <c r="AK206" s="48">
        <f t="shared" si="55"/>
        <v>2.0580238198541008E-3</v>
      </c>
      <c r="AL206" s="48">
        <f t="shared" si="55"/>
        <v>4.6525705546770861E-4</v>
      </c>
      <c r="AM206" s="48">
        <f t="shared" si="55"/>
        <v>9.3493843980798586E-5</v>
      </c>
      <c r="AN206" s="48">
        <f t="shared" si="55"/>
        <v>1.690890849181613E-5</v>
      </c>
      <c r="AO206" s="48">
        <f t="shared" si="54"/>
        <v>0.30917960535703332</v>
      </c>
      <c r="AP206" s="48">
        <f t="shared" si="56"/>
        <v>0.36292520014575586</v>
      </c>
      <c r="AQ206" s="48">
        <f t="shared" si="56"/>
        <v>0.21300677440987087</v>
      </c>
      <c r="AR206" s="48">
        <f t="shared" si="56"/>
        <v>8.3344788267252876E-2</v>
      </c>
      <c r="AS206" s="48">
        <f t="shared" si="56"/>
        <v>2.4458214124496367E-2</v>
      </c>
      <c r="AT206" s="48">
        <f t="shared" si="56"/>
        <v>5.7419713994978578E-3</v>
      </c>
      <c r="AU206" s="48">
        <f t="shared" si="56"/>
        <v>1.1233525127395964E-3</v>
      </c>
      <c r="AV206" s="48">
        <f t="shared" si="56"/>
        <v>1.8837545207488348E-4</v>
      </c>
      <c r="AW206" s="48">
        <f t="shared" si="56"/>
        <v>2.7640163460926167E-5</v>
      </c>
      <c r="AX206" s="48">
        <f t="shared" si="56"/>
        <v>3.6049926545065359E-6</v>
      </c>
      <c r="AY206" s="48">
        <f t="shared" si="56"/>
        <v>4.231659068035626E-7</v>
      </c>
    </row>
    <row r="207" spans="1:51">
      <c r="A207" s="48">
        <v>206</v>
      </c>
      <c r="B207" s="48">
        <f t="shared" si="63"/>
        <v>104</v>
      </c>
      <c r="C207" s="87">
        <v>43884</v>
      </c>
      <c r="D207" s="48" t="s">
        <v>10</v>
      </c>
      <c r="E207" s="48" t="s">
        <v>25</v>
      </c>
      <c r="F207" s="48">
        <f t="shared" si="58"/>
        <v>1</v>
      </c>
      <c r="G207" s="48">
        <f t="shared" si="57"/>
        <v>1</v>
      </c>
      <c r="H207" s="48">
        <f t="shared" si="59"/>
        <v>1</v>
      </c>
      <c r="I207" s="48">
        <f t="shared" si="60"/>
        <v>1</v>
      </c>
      <c r="J207" s="48">
        <f>COUNTIF('1. Data'!C:C,'sim. matches 2019_2020'!$D207)</f>
        <v>184</v>
      </c>
      <c r="K207" s="48">
        <f>COUNTIF($D$2:D206,$D206)</f>
        <v>12</v>
      </c>
      <c r="L207" s="48">
        <f>SUMIF('1. Data'!C:C,'sim. matches 2019_2020'!D207,'1. Data'!E:E)</f>
        <v>347</v>
      </c>
      <c r="M207" s="48">
        <f>SUMIF($D$2:D206,$D207,$F$2:F206)</f>
        <v>13</v>
      </c>
      <c r="N207" s="48">
        <f t="shared" si="61"/>
        <v>1.1447449793314455</v>
      </c>
      <c r="O207" s="48">
        <f>SUMIF('1. Data'!C:C,'sim. matches 2019_2020'!$D207,'1. Data'!F:F)</f>
        <v>250</v>
      </c>
      <c r="P207" s="48">
        <f>SUMIF($D$2:D206,$D207,$G$2:G206)</f>
        <v>10</v>
      </c>
      <c r="Q207" s="48">
        <f t="shared" si="62"/>
        <v>1.0540913156948273</v>
      </c>
      <c r="R207" s="48">
        <f>COUNTIF('1. Data'!D:D,'sim. matches 2019_2020'!$E207)</f>
        <v>170</v>
      </c>
      <c r="S207" s="48">
        <f>COUNTIF($E$2:E206,$E206)</f>
        <v>12</v>
      </c>
      <c r="T207" s="48">
        <f>SUMIF('1. Data'!D:D,'sim. matches 2019_2020'!E207,'1. Data'!F:F)</f>
        <v>194</v>
      </c>
      <c r="U207" s="48">
        <f>SUMIF($E$2:E206,$E207,$G$2:G206)</f>
        <v>10</v>
      </c>
      <c r="V207" s="48">
        <f t="shared" si="64"/>
        <v>1.1208791208791209</v>
      </c>
      <c r="W207" s="48">
        <f>SUMIF('1. Data'!D:D,'sim. matches 2019_2020'!$E207,'1. Data'!E:E)</f>
        <v>284</v>
      </c>
      <c r="X207" s="48">
        <f>SUMIF($E$2:E206,E207,$F$2:F206)</f>
        <v>12</v>
      </c>
      <c r="Y207" s="48">
        <f t="shared" si="65"/>
        <v>1.0136374346900663</v>
      </c>
      <c r="Z207" s="92">
        <f>AVERAGE('1. Data'!E:E,'sim. matches 2019_2020'!$F$2:F206)</f>
        <v>1.6044924651691783</v>
      </c>
      <c r="AA207" s="92">
        <f>AVERAGE('1. Data'!F:F,'sim. matches 2019_2020'!$G$2:G206)</f>
        <v>1.2584589138470288</v>
      </c>
      <c r="AB207" s="48">
        <f t="shared" si="66"/>
        <v>1.8617830433082849</v>
      </c>
      <c r="AC207" s="48">
        <f t="shared" si="67"/>
        <v>1.4868804664723032</v>
      </c>
      <c r="AD207" s="48">
        <f t="shared" si="53"/>
        <v>0.15539530663971882</v>
      </c>
      <c r="AE207" s="48">
        <f t="shared" si="55"/>
        <v>0.28931234691151975</v>
      </c>
      <c r="AF207" s="48">
        <f t="shared" si="55"/>
        <v>0.26931841084979591</v>
      </c>
      <c r="AG207" s="48">
        <f t="shared" si="55"/>
        <v>0.16713748352362801</v>
      </c>
      <c r="AH207" s="48">
        <f t="shared" si="55"/>
        <v>7.7793433181377089E-2</v>
      </c>
      <c r="AI207" s="48">
        <f t="shared" si="55"/>
        <v>2.8966898955564785E-2</v>
      </c>
      <c r="AJ207" s="48">
        <f t="shared" si="55"/>
        <v>8.9883468821158295E-3</v>
      </c>
      <c r="AK207" s="48">
        <f t="shared" si="55"/>
        <v>2.3906216874994479E-3</v>
      </c>
      <c r="AL207" s="48">
        <f t="shared" si="55"/>
        <v>5.5635236509393954E-4</v>
      </c>
      <c r="AM207" s="48">
        <f t="shared" si="55"/>
        <v>1.1508971104848411E-4</v>
      </c>
      <c r="AN207" s="48">
        <f t="shared" si="55"/>
        <v>2.1427207248931751E-5</v>
      </c>
      <c r="AO207" s="48">
        <f t="shared" si="54"/>
        <v>0.2260768108416171</v>
      </c>
      <c r="AP207" s="48">
        <f t="shared" si="56"/>
        <v>0.33614919396275428</v>
      </c>
      <c r="AQ207" s="48">
        <f t="shared" si="56"/>
        <v>0.24990683516181444</v>
      </c>
      <c r="AR207" s="48">
        <f t="shared" si="56"/>
        <v>0.12386053054667194</v>
      </c>
      <c r="AS207" s="48">
        <f t="shared" si="56"/>
        <v>4.6041450859185595E-2</v>
      </c>
      <c r="AT207" s="48">
        <f t="shared" si="56"/>
        <v>1.3691626786113504E-2</v>
      </c>
      <c r="AU207" s="48">
        <f t="shared" si="56"/>
        <v>3.3929687370835211E-3</v>
      </c>
      <c r="AV207" s="48">
        <f t="shared" si="56"/>
        <v>7.2070556264581186E-4</v>
      </c>
      <c r="AW207" s="48">
        <f t="shared" si="56"/>
        <v>1.3395037789699855E-4</v>
      </c>
      <c r="AX207" s="48">
        <f t="shared" si="56"/>
        <v>2.2129800041292293E-5</v>
      </c>
      <c r="AY207" s="48">
        <f t="shared" si="56"/>
        <v>3.2904367408335454E-6</v>
      </c>
    </row>
    <row r="208" spans="1:51">
      <c r="A208" s="48">
        <v>207</v>
      </c>
      <c r="B208" s="48">
        <f t="shared" si="63"/>
        <v>103</v>
      </c>
      <c r="C208" s="87">
        <v>43885</v>
      </c>
      <c r="D208" s="48" t="s">
        <v>20</v>
      </c>
      <c r="E208" s="48" t="s">
        <v>42</v>
      </c>
      <c r="F208" s="48">
        <f t="shared" si="58"/>
        <v>0</v>
      </c>
      <c r="G208" s="48">
        <f t="shared" si="57"/>
        <v>0</v>
      </c>
      <c r="H208" s="48">
        <f t="shared" si="59"/>
        <v>1</v>
      </c>
      <c r="I208" s="48">
        <f t="shared" si="60"/>
        <v>1</v>
      </c>
      <c r="J208" s="48">
        <f>COUNTIF('1. Data'!C:C,'sim. matches 2019_2020'!$D208)</f>
        <v>168</v>
      </c>
      <c r="K208" s="48">
        <f>COUNTIF($D$2:D207,$D207)</f>
        <v>12</v>
      </c>
      <c r="L208" s="48">
        <f>SUMIF('1. Data'!C:C,'sim. matches 2019_2020'!D208,'1. Data'!E:E)</f>
        <v>258</v>
      </c>
      <c r="M208" s="48">
        <f>SUMIF($D$2:D207,$D208,$F$2:F207)</f>
        <v>10</v>
      </c>
      <c r="N208" s="48">
        <f t="shared" si="61"/>
        <v>0.92804945271281203</v>
      </c>
      <c r="O208" s="48">
        <f>SUMIF('1. Data'!C:C,'sim. matches 2019_2020'!$D208,'1. Data'!F:F)</f>
        <v>234</v>
      </c>
      <c r="P208" s="48">
        <f>SUMIF($D$2:D207,$D208,$G$2:G207)</f>
        <v>16</v>
      </c>
      <c r="Q208" s="48">
        <f t="shared" si="62"/>
        <v>1.1037070501719248</v>
      </c>
      <c r="R208" s="48">
        <f>COUNTIF('1. Data'!D:D,'sim. matches 2019_2020'!$E208)</f>
        <v>0</v>
      </c>
      <c r="S208" s="48">
        <f>COUNTIF($E$2:E207,$E207)</f>
        <v>12</v>
      </c>
      <c r="T208" s="48">
        <f>SUMIF('1. Data'!D:D,'sim. matches 2019_2020'!E208,'1. Data'!F:F)</f>
        <v>0</v>
      </c>
      <c r="U208" s="48">
        <f>SUMIF($E$2:E207,$E208,$G$2:G207)</f>
        <v>0</v>
      </c>
      <c r="V208" s="48">
        <f t="shared" si="64"/>
        <v>0</v>
      </c>
      <c r="W208" s="48">
        <f>SUMIF('1. Data'!D:D,'sim. matches 2019_2020'!$E208,'1. Data'!E:E)</f>
        <v>0</v>
      </c>
      <c r="X208" s="48">
        <f>SUMIF($E$2:E207,E208,$F$2:F207)</f>
        <v>0</v>
      </c>
      <c r="Y208" s="48">
        <f t="shared" si="65"/>
        <v>0</v>
      </c>
      <c r="Z208" s="92">
        <f>AVERAGE('1. Data'!E:E,'sim. matches 2019_2020'!$F$2:F207)</f>
        <v>1.6043206367254121</v>
      </c>
      <c r="AA208" s="92">
        <f>AVERAGE('1. Data'!F:F,'sim. matches 2019_2020'!$G$2:G207)</f>
        <v>1.2583854462762933</v>
      </c>
      <c r="AB208" s="48">
        <f t="shared" si="66"/>
        <v>0</v>
      </c>
      <c r="AC208" s="48">
        <f t="shared" si="67"/>
        <v>0</v>
      </c>
      <c r="AD208" s="48">
        <f t="shared" si="53"/>
        <v>1</v>
      </c>
      <c r="AE208" s="48">
        <f t="shared" si="55"/>
        <v>0</v>
      </c>
      <c r="AF208" s="48">
        <f t="shared" si="55"/>
        <v>0</v>
      </c>
      <c r="AG208" s="48">
        <f t="shared" si="55"/>
        <v>0</v>
      </c>
      <c r="AH208" s="48">
        <f t="shared" si="55"/>
        <v>0</v>
      </c>
      <c r="AI208" s="48">
        <f t="shared" si="55"/>
        <v>0</v>
      </c>
      <c r="AJ208" s="48">
        <f t="shared" si="55"/>
        <v>0</v>
      </c>
      <c r="AK208" s="48">
        <f t="shared" si="55"/>
        <v>0</v>
      </c>
      <c r="AL208" s="48">
        <f t="shared" si="55"/>
        <v>0</v>
      </c>
      <c r="AM208" s="48">
        <f t="shared" si="55"/>
        <v>0</v>
      </c>
      <c r="AN208" s="48">
        <f t="shared" si="55"/>
        <v>0</v>
      </c>
      <c r="AO208" s="48">
        <f t="shared" si="54"/>
        <v>1</v>
      </c>
      <c r="AP208" s="48">
        <f t="shared" si="56"/>
        <v>0</v>
      </c>
      <c r="AQ208" s="48">
        <f t="shared" si="56"/>
        <v>0</v>
      </c>
      <c r="AR208" s="48">
        <f t="shared" si="56"/>
        <v>0</v>
      </c>
      <c r="AS208" s="48">
        <f t="shared" si="56"/>
        <v>0</v>
      </c>
      <c r="AT208" s="48">
        <f t="shared" si="56"/>
        <v>0</v>
      </c>
      <c r="AU208" s="48">
        <f t="shared" si="56"/>
        <v>0</v>
      </c>
      <c r="AV208" s="48">
        <f t="shared" si="56"/>
        <v>0</v>
      </c>
      <c r="AW208" s="48">
        <f t="shared" si="56"/>
        <v>0</v>
      </c>
      <c r="AX208" s="48">
        <f t="shared" si="56"/>
        <v>0</v>
      </c>
      <c r="AY208" s="48">
        <f t="shared" si="56"/>
        <v>0</v>
      </c>
    </row>
    <row r="209" spans="1:51">
      <c r="A209" s="48">
        <v>208</v>
      </c>
      <c r="B209" s="48">
        <f t="shared" si="63"/>
        <v>102</v>
      </c>
      <c r="C209" s="87">
        <v>43889</v>
      </c>
      <c r="D209" s="48" t="s">
        <v>29</v>
      </c>
      <c r="E209" s="48" t="s">
        <v>21</v>
      </c>
      <c r="F209" s="48">
        <f t="shared" si="58"/>
        <v>1</v>
      </c>
      <c r="G209" s="48">
        <f t="shared" si="57"/>
        <v>1</v>
      </c>
      <c r="H209" s="48">
        <f t="shared" si="59"/>
        <v>1</v>
      </c>
      <c r="I209" s="48">
        <f t="shared" si="60"/>
        <v>1</v>
      </c>
      <c r="J209" s="48">
        <f>COUNTIF('1. Data'!C:C,'sim. matches 2019_2020'!$D209)</f>
        <v>34</v>
      </c>
      <c r="K209" s="48">
        <f>COUNTIF($D$2:D208,$D208)</f>
        <v>12</v>
      </c>
      <c r="L209" s="48">
        <f>SUMIF('1. Data'!C:C,'sim. matches 2019_2020'!D209,'1. Data'!E:E)</f>
        <v>51</v>
      </c>
      <c r="M209" s="48">
        <f>SUMIF($D$2:D208,$D209,$F$2:F208)</f>
        <v>9</v>
      </c>
      <c r="N209" s="48">
        <f t="shared" si="61"/>
        <v>0.81325301204819278</v>
      </c>
      <c r="O209" s="48">
        <f>SUMIF('1. Data'!C:C,'sim. matches 2019_2020'!$D209,'1. Data'!F:F)</f>
        <v>56</v>
      </c>
      <c r="P209" s="48">
        <f>SUMIF($D$2:D208,$D209,$G$2:G208)</f>
        <v>16</v>
      </c>
      <c r="Q209" s="48">
        <f t="shared" si="62"/>
        <v>1.2441834199231985</v>
      </c>
      <c r="R209" s="48">
        <f>COUNTIF('1. Data'!D:D,'sim. matches 2019_2020'!$E209)</f>
        <v>149</v>
      </c>
      <c r="S209" s="48">
        <f>COUNTIF($E$2:E208,$E208)</f>
        <v>12</v>
      </c>
      <c r="T209" s="48">
        <f>SUMIF('1. Data'!D:D,'sim. matches 2019_2020'!E209,'1. Data'!F:F)</f>
        <v>176</v>
      </c>
      <c r="U209" s="48">
        <f>SUMIF($E$2:E208,$E209,$G$2:G208)</f>
        <v>9</v>
      </c>
      <c r="V209" s="48">
        <f t="shared" si="64"/>
        <v>1.1490683229813665</v>
      </c>
      <c r="W209" s="48">
        <f>SUMIF('1. Data'!D:D,'sim. matches 2019_2020'!$E209,'1. Data'!E:E)</f>
        <v>246</v>
      </c>
      <c r="X209" s="48">
        <f>SUMIF($E$2:E208,E209,$F$2:F208)</f>
        <v>10</v>
      </c>
      <c r="Y209" s="48">
        <f t="shared" si="65"/>
        <v>0.99139414802065395</v>
      </c>
      <c r="Z209" s="92">
        <f>AVERAGE('1. Data'!E:E,'sim. matches 2019_2020'!$F$2:F208)</f>
        <v>1.6038647342995169</v>
      </c>
      <c r="AA209" s="92">
        <f>AVERAGE('1. Data'!F:F,'sim. matches 2019_2020'!$G$2:G208)</f>
        <v>1.2580278488206877</v>
      </c>
      <c r="AB209" s="48">
        <f t="shared" si="66"/>
        <v>1.2931228017660705</v>
      </c>
      <c r="AC209" s="48">
        <f t="shared" si="67"/>
        <v>1.7985417229273561</v>
      </c>
      <c r="AD209" s="48">
        <f t="shared" si="53"/>
        <v>0.27441250781143328</v>
      </c>
      <c r="AE209" s="48">
        <f t="shared" si="55"/>
        <v>0.35484907094077434</v>
      </c>
      <c r="AF209" s="48">
        <f t="shared" si="55"/>
        <v>0.22943171240951063</v>
      </c>
      <c r="AG209" s="48">
        <f t="shared" si="55"/>
        <v>9.8894459588324615E-2</v>
      </c>
      <c r="AH209" s="48">
        <f t="shared" si="55"/>
        <v>3.1970670165498913E-2</v>
      </c>
      <c r="AI209" s="48">
        <f t="shared" si="55"/>
        <v>8.2684005157497749E-3</v>
      </c>
      <c r="AJ209" s="48">
        <f t="shared" si="55"/>
        <v>1.7820095401750635E-3</v>
      </c>
      <c r="AK209" s="48">
        <f t="shared" si="55"/>
        <v>3.2919388133786345E-4</v>
      </c>
      <c r="AL209" s="48">
        <f t="shared" si="55"/>
        <v>5.3211014269983181E-5</v>
      </c>
      <c r="AM209" s="48">
        <f t="shared" si="55"/>
        <v>7.6453750952905489E-6</v>
      </c>
      <c r="AN209" s="48">
        <f t="shared" si="55"/>
        <v>9.886408863774665E-7</v>
      </c>
      <c r="AO209" s="48">
        <f t="shared" si="54"/>
        <v>0.1655401156458757</v>
      </c>
      <c r="AP209" s="48">
        <f t="shared" si="56"/>
        <v>0.29773080480732705</v>
      </c>
      <c r="AQ209" s="48">
        <f t="shared" si="56"/>
        <v>0.26774063732335929</v>
      </c>
      <c r="AR209" s="48">
        <f t="shared" si="56"/>
        <v>0.16051423571640772</v>
      </c>
      <c r="AS209" s="48">
        <f t="shared" si="56"/>
        <v>7.2172887514938888E-2</v>
      </c>
      <c r="AT209" s="48">
        <f t="shared" si="56"/>
        <v>2.5961189891952088E-2</v>
      </c>
      <c r="AU209" s="48">
        <f t="shared" si="56"/>
        <v>7.7820471995859704E-3</v>
      </c>
      <c r="AV209" s="48">
        <f t="shared" si="56"/>
        <v>1.9994766540350497E-3</v>
      </c>
      <c r="AW209" s="48">
        <f t="shared" si="56"/>
        <v>4.4951777328765296E-4</v>
      </c>
      <c r="AX209" s="48">
        <f t="shared" si="56"/>
        <v>8.9830718939471472E-5</v>
      </c>
      <c r="AY209" s="48">
        <f t="shared" si="56"/>
        <v>1.6156429601320042E-5</v>
      </c>
    </row>
    <row r="210" spans="1:51">
      <c r="A210" s="48">
        <v>209</v>
      </c>
      <c r="B210" s="48">
        <f t="shared" si="63"/>
        <v>101</v>
      </c>
      <c r="C210" s="87">
        <v>43890</v>
      </c>
      <c r="D210" s="48" t="s">
        <v>13</v>
      </c>
      <c r="E210" s="48" t="s">
        <v>26</v>
      </c>
      <c r="F210" s="48">
        <f t="shared" si="58"/>
        <v>2</v>
      </c>
      <c r="G210" s="48">
        <f t="shared" si="57"/>
        <v>0</v>
      </c>
      <c r="H210" s="48">
        <f t="shared" si="59"/>
        <v>3</v>
      </c>
      <c r="I210" s="48">
        <f t="shared" si="60"/>
        <v>0</v>
      </c>
      <c r="J210" s="48">
        <f>COUNTIF('1. Data'!C:C,'sim. matches 2019_2020'!$D210)</f>
        <v>176</v>
      </c>
      <c r="K210" s="48">
        <f>COUNTIF($D$2:D209,$D209)</f>
        <v>12</v>
      </c>
      <c r="L210" s="48">
        <f>SUMIF('1. Data'!C:C,'sim. matches 2019_2020'!D210,'1. Data'!E:E)</f>
        <v>403</v>
      </c>
      <c r="M210" s="48">
        <f>SUMIF($D$2:D209,$D210,$F$2:F209)</f>
        <v>18</v>
      </c>
      <c r="N210" s="48">
        <f t="shared" si="61"/>
        <v>1.3963778904321278</v>
      </c>
      <c r="O210" s="48">
        <f>SUMIF('1. Data'!C:C,'sim. matches 2019_2020'!$D210,'1. Data'!F:F)</f>
        <v>163</v>
      </c>
      <c r="P210" s="48">
        <f>SUMIF($D$2:D209,$D210,$G$2:G209)</f>
        <v>5</v>
      </c>
      <c r="Q210" s="48">
        <f t="shared" si="62"/>
        <v>0.71037306117742016</v>
      </c>
      <c r="R210" s="48">
        <f>COUNTIF('1. Data'!D:D,'sim. matches 2019_2020'!$E210)</f>
        <v>152</v>
      </c>
      <c r="S210" s="48">
        <f>COUNTIF($E$2:E209,$E209)</f>
        <v>12</v>
      </c>
      <c r="T210" s="48">
        <f>SUMIF('1. Data'!D:D,'sim. matches 2019_2020'!E210,'1. Data'!F:F)</f>
        <v>159</v>
      </c>
      <c r="U210" s="48">
        <f>SUMIF($E$2:E209,$E210,$G$2:G209)</f>
        <v>11</v>
      </c>
      <c r="V210" s="48">
        <f t="shared" si="64"/>
        <v>1.0365853658536586</v>
      </c>
      <c r="W210" s="48">
        <f>SUMIF('1. Data'!D:D,'sim. matches 2019_2020'!$E210,'1. Data'!E:E)</f>
        <v>285</v>
      </c>
      <c r="X210" s="48">
        <f>SUMIF($E$2:E209,E210,$F$2:F209)</f>
        <v>12</v>
      </c>
      <c r="Y210" s="48">
        <f t="shared" si="65"/>
        <v>1.1292531702996391</v>
      </c>
      <c r="Z210" s="92">
        <f>AVERAGE('1. Data'!E:E,'sim. matches 2019_2020'!$F$2:F209)</f>
        <v>1.6036931818181819</v>
      </c>
      <c r="AA210" s="92">
        <f>AVERAGE('1. Data'!F:F,'sim. matches 2019_2020'!$G$2:G209)</f>
        <v>1.2579545454545455</v>
      </c>
      <c r="AB210" s="48">
        <f t="shared" si="66"/>
        <v>2.5288063015752558</v>
      </c>
      <c r="AC210" s="48">
        <f t="shared" si="67"/>
        <v>0.92631032693305648</v>
      </c>
      <c r="AD210" s="48">
        <f t="shared" si="53"/>
        <v>7.9754165909222435E-2</v>
      </c>
      <c r="AE210" s="48">
        <f t="shared" si="55"/>
        <v>0.20168283732812012</v>
      </c>
      <c r="AF210" s="48">
        <f t="shared" si="55"/>
        <v>0.25500841497746379</v>
      </c>
      <c r="AG210" s="48">
        <f t="shared" si="55"/>
        <v>0.21495562891657605</v>
      </c>
      <c r="AH210" s="48">
        <f t="shared" si="55"/>
        <v>0.13589528724082742</v>
      </c>
      <c r="AI210" s="48">
        <f t="shared" si="55"/>
        <v>6.8730571745796762E-2</v>
      </c>
      <c r="AJ210" s="48">
        <f t="shared" si="55"/>
        <v>2.8967717156940184E-2</v>
      </c>
      <c r="AK210" s="48">
        <f t="shared" si="55"/>
        <v>1.0464820812674297E-2</v>
      </c>
      <c r="AL210" s="48">
        <f t="shared" si="55"/>
        <v>3.3079381019933294E-3</v>
      </c>
      <c r="AM210" s="48">
        <f t="shared" si="55"/>
        <v>9.2945941306017959E-4</v>
      </c>
      <c r="AN210" s="48">
        <f t="shared" si="55"/>
        <v>2.3504228208050243E-4</v>
      </c>
      <c r="AO210" s="48">
        <f t="shared" si="54"/>
        <v>0.39601217354177282</v>
      </c>
      <c r="AP210" s="48">
        <f t="shared" si="56"/>
        <v>0.36683016594294987</v>
      </c>
      <c r="AQ210" s="48">
        <f t="shared" si="56"/>
        <v>0.16989928547176061</v>
      </c>
      <c r="AR210" s="48">
        <f t="shared" si="56"/>
        <v>5.2459820890346433E-2</v>
      </c>
      <c r="AS210" s="48">
        <f t="shared" si="56"/>
        <v>1.2148518459946593E-2</v>
      </c>
      <c r="AT210" s="48">
        <f t="shared" si="56"/>
        <v>2.2506596212770813E-3</v>
      </c>
      <c r="AU210" s="48">
        <f t="shared" si="56"/>
        <v>3.4746820826670019E-4</v>
      </c>
      <c r="AV210" s="48">
        <f t="shared" si="56"/>
        <v>4.5980484228338711E-5</v>
      </c>
      <c r="AW210" s="48">
        <f t="shared" si="56"/>
        <v>5.3240246722615637E-6</v>
      </c>
      <c r="AX210" s="48">
        <f t="shared" si="56"/>
        <v>5.4796655941803047E-7</v>
      </c>
      <c r="AY210" s="48">
        <f t="shared" si="56"/>
        <v>5.0758708280289731E-8</v>
      </c>
    </row>
    <row r="211" spans="1:51">
      <c r="A211" s="48">
        <v>210</v>
      </c>
      <c r="B211" s="48">
        <f t="shared" si="63"/>
        <v>100</v>
      </c>
      <c r="C211" s="87">
        <v>43890</v>
      </c>
      <c r="D211" s="48" t="s">
        <v>17</v>
      </c>
      <c r="E211" s="48" t="s">
        <v>6</v>
      </c>
      <c r="F211" s="48">
        <f t="shared" si="58"/>
        <v>0</v>
      </c>
      <c r="G211" s="48">
        <f t="shared" si="57"/>
        <v>2</v>
      </c>
      <c r="H211" s="48">
        <f t="shared" si="59"/>
        <v>0</v>
      </c>
      <c r="I211" s="48">
        <f t="shared" si="60"/>
        <v>3</v>
      </c>
      <c r="J211" s="48">
        <f>COUNTIF('1. Data'!C:C,'sim. matches 2019_2020'!$D211)</f>
        <v>186</v>
      </c>
      <c r="K211" s="48">
        <f>COUNTIF($D$2:D210,$D210)</f>
        <v>12</v>
      </c>
      <c r="L211" s="48">
        <f>SUMIF('1. Data'!C:C,'sim. matches 2019_2020'!D211,'1. Data'!E:E)</f>
        <v>321</v>
      </c>
      <c r="M211" s="48">
        <f>SUMIF($D$2:D210,$D211,$F$2:F210)</f>
        <v>12</v>
      </c>
      <c r="N211" s="48">
        <f t="shared" si="61"/>
        <v>1.0486420786580164</v>
      </c>
      <c r="O211" s="48">
        <f>SUMIF('1. Data'!C:C,'sim. matches 2019_2020'!$D211,'1. Data'!F:F)</f>
        <v>236</v>
      </c>
      <c r="P211" s="48">
        <f>SUMIF($D$2:D210,$D211,$G$2:G210)</f>
        <v>13</v>
      </c>
      <c r="Q211" s="48">
        <f t="shared" si="62"/>
        <v>0.99998289124305384</v>
      </c>
      <c r="R211" s="48">
        <f>COUNTIF('1. Data'!D:D,'sim. matches 2019_2020'!$E211)</f>
        <v>181</v>
      </c>
      <c r="S211" s="48">
        <f>COUNTIF($E$2:E210,$E210)</f>
        <v>13</v>
      </c>
      <c r="T211" s="48">
        <f>SUMIF('1. Data'!D:D,'sim. matches 2019_2020'!E211,'1. Data'!F:F)</f>
        <v>374</v>
      </c>
      <c r="U211" s="48">
        <f>SUMIF($E$2:E210,$E211,$G$2:G210)</f>
        <v>24</v>
      </c>
      <c r="V211" s="48">
        <f t="shared" si="64"/>
        <v>2.0515463917525771</v>
      </c>
      <c r="W211" s="48">
        <f>SUMIF('1. Data'!D:D,'sim. matches 2019_2020'!$E211,'1. Data'!E:E)</f>
        <v>158</v>
      </c>
      <c r="X211" s="48">
        <f>SUMIF($E$2:E210,E211,$F$2:F210)</f>
        <v>1</v>
      </c>
      <c r="Y211" s="48">
        <f t="shared" si="65"/>
        <v>0.51102674716435514</v>
      </c>
      <c r="Z211" s="92">
        <f>AVERAGE('1. Data'!E:E,'sim. matches 2019_2020'!$F$2:F210)</f>
        <v>1.6038057370065322</v>
      </c>
      <c r="AA211" s="92">
        <f>AVERAGE('1. Data'!F:F,'sim. matches 2019_2020'!$G$2:G210)</f>
        <v>1.2575972735018461</v>
      </c>
      <c r="AB211" s="48">
        <f t="shared" si="66"/>
        <v>0.85945407477641556</v>
      </c>
      <c r="AC211" s="48">
        <f t="shared" si="67"/>
        <v>2.579975007810059</v>
      </c>
      <c r="AD211" s="48">
        <f t="shared" si="53"/>
        <v>0.42339316024204526</v>
      </c>
      <c r="AE211" s="48">
        <f t="shared" si="55"/>
        <v>0.36388697680248966</v>
      </c>
      <c r="AF211" s="48">
        <f t="shared" si="55"/>
        <v>0.15637207248548535</v>
      </c>
      <c r="AG211" s="48">
        <f t="shared" si="55"/>
        <v>4.4798204959627809E-2</v>
      </c>
      <c r="AH211" s="48">
        <f t="shared" si="55"/>
        <v>9.6254999488052835E-3</v>
      </c>
      <c r="AI211" s="48">
        <f t="shared" si="55"/>
        <v>1.6545350305521768E-3</v>
      </c>
      <c r="AJ211" s="48">
        <f t="shared" si="55"/>
        <v>2.3699947897806484E-4</v>
      </c>
      <c r="AK211" s="48">
        <f t="shared" si="55"/>
        <v>2.9098595418226505E-5</v>
      </c>
      <c r="AL211" s="48">
        <f t="shared" si="55"/>
        <v>3.1261133003081264E-6</v>
      </c>
      <c r="AM211" s="48">
        <f t="shared" si="55"/>
        <v>2.9852786824028568E-7</v>
      </c>
      <c r="AN211" s="48">
        <f t="shared" si="55"/>
        <v>2.5657099279343013E-8</v>
      </c>
      <c r="AO211" s="48">
        <f t="shared" si="54"/>
        <v>7.5775897804811393E-2</v>
      </c>
      <c r="AP211" s="48">
        <f t="shared" si="56"/>
        <v>0.19549992253078247</v>
      </c>
      <c r="AQ211" s="48">
        <f t="shared" si="56"/>
        <v>0.25219245707911081</v>
      </c>
      <c r="AR211" s="48">
        <f t="shared" si="56"/>
        <v>0.21688341214077228</v>
      </c>
      <c r="AS211" s="48">
        <f t="shared" si="56"/>
        <v>0.13988844573294026</v>
      </c>
      <c r="AT211" s="48">
        <f t="shared" si="56"/>
        <v>7.2181738774475951E-2</v>
      </c>
      <c r="AU211" s="48">
        <f t="shared" si="56"/>
        <v>3.1037847009737034E-2</v>
      </c>
      <c r="AV211" s="48">
        <f t="shared" si="56"/>
        <v>1.1439552797336246E-2</v>
      </c>
      <c r="AW211" s="48">
        <f t="shared" si="56"/>
        <v>3.689220039706394E-3</v>
      </c>
      <c r="AX211" s="48">
        <f t="shared" si="56"/>
        <v>1.0575661667505036E-3</v>
      </c>
      <c r="AY211" s="48">
        <f t="shared" si="56"/>
        <v>2.7284942793217817E-4</v>
      </c>
    </row>
    <row r="212" spans="1:51">
      <c r="A212" s="48">
        <v>211</v>
      </c>
      <c r="B212" s="48">
        <f t="shared" si="63"/>
        <v>99</v>
      </c>
      <c r="C212" s="87">
        <v>43890</v>
      </c>
      <c r="D212" s="48" t="s">
        <v>25</v>
      </c>
      <c r="E212" s="48" t="s">
        <v>32</v>
      </c>
      <c r="F212" s="48">
        <f t="shared" si="58"/>
        <v>1</v>
      </c>
      <c r="G212" s="48">
        <f t="shared" si="57"/>
        <v>0</v>
      </c>
      <c r="H212" s="48">
        <f t="shared" si="59"/>
        <v>3</v>
      </c>
      <c r="I212" s="48">
        <f t="shared" si="60"/>
        <v>0</v>
      </c>
      <c r="J212" s="48">
        <f>COUNTIF('1. Data'!C:C,'sim. matches 2019_2020'!$D212)</f>
        <v>170</v>
      </c>
      <c r="K212" s="48">
        <f>COUNTIF($D$2:D211,$D211)</f>
        <v>13</v>
      </c>
      <c r="L212" s="48">
        <f>SUMIF('1. Data'!C:C,'sim. matches 2019_2020'!D212,'1. Data'!E:E)</f>
        <v>254</v>
      </c>
      <c r="M212" s="48">
        <f>SUMIF($D$2:D211,$D212,$F$2:F211)</f>
        <v>9</v>
      </c>
      <c r="N212" s="48">
        <f t="shared" si="61"/>
        <v>0.89634711017310797</v>
      </c>
      <c r="O212" s="48">
        <f>SUMIF('1. Data'!C:C,'sim. matches 2019_2020'!$D212,'1. Data'!F:F)</f>
        <v>198</v>
      </c>
      <c r="P212" s="48">
        <f>SUMIF($D$2:D211,$D212,$G$2:G211)</f>
        <v>12</v>
      </c>
      <c r="Q212" s="48">
        <f t="shared" si="62"/>
        <v>0.91233393775672578</v>
      </c>
      <c r="R212" s="48">
        <f>COUNTIF('1. Data'!D:D,'sim. matches 2019_2020'!$E212)</f>
        <v>17</v>
      </c>
      <c r="S212" s="48">
        <f>COUNTIF($E$2:E211,$E211)</f>
        <v>12</v>
      </c>
      <c r="T212" s="48">
        <f>SUMIF('1. Data'!D:D,'sim. matches 2019_2020'!E212,'1. Data'!F:F)</f>
        <v>10</v>
      </c>
      <c r="U212" s="48">
        <f>SUMIF($E$2:E211,$E212,$G$2:G211)</f>
        <v>0</v>
      </c>
      <c r="V212" s="48">
        <f t="shared" si="64"/>
        <v>0.34482758620689657</v>
      </c>
      <c r="W212" s="48">
        <f>SUMIF('1. Data'!D:D,'sim. matches 2019_2020'!$E212,'1. Data'!E:E)</f>
        <v>34</v>
      </c>
      <c r="X212" s="48">
        <f>SUMIF($E$2:E211,E212,$F$2:F211)</f>
        <v>15</v>
      </c>
      <c r="Y212" s="48">
        <f t="shared" si="65"/>
        <v>1.0538277877176163</v>
      </c>
      <c r="Z212" s="92">
        <f>AVERAGE('1. Data'!E:E,'sim. matches 2019_2020'!$F$2:F211)</f>
        <v>1.6033503691084612</v>
      </c>
      <c r="AA212" s="92">
        <f>AVERAGE('1. Data'!F:F,'sim. matches 2019_2020'!$G$2:G211)</f>
        <v>1.2578080636002271</v>
      </c>
      <c r="AB212" s="48">
        <f t="shared" si="66"/>
        <v>1.5145175309821479</v>
      </c>
      <c r="AC212" s="48">
        <f t="shared" si="67"/>
        <v>0.39570378745053703</v>
      </c>
      <c r="AD212" s="48">
        <f t="shared" si="53"/>
        <v>0.21991426107400974</v>
      </c>
      <c r="AE212" s="48">
        <f t="shared" si="55"/>
        <v>0.33306400370957273</v>
      </c>
      <c r="AF212" s="48">
        <f t="shared" si="55"/>
        <v>0.25221563627862553</v>
      </c>
      <c r="AG212" s="48">
        <f t="shared" si="55"/>
        <v>0.12732833424393181</v>
      </c>
      <c r="AH212" s="48">
        <f t="shared" si="55"/>
        <v>4.8210248600797333E-2</v>
      </c>
      <c r="AI212" s="48">
        <f t="shared" si="55"/>
        <v>1.4603053335783012E-2</v>
      </c>
      <c r="AJ212" s="48">
        <f t="shared" si="55"/>
        <v>3.6860967138184547E-3</v>
      </c>
      <c r="AK212" s="48">
        <f t="shared" si="55"/>
        <v>7.975225848533919E-4</v>
      </c>
      <c r="AL212" s="48">
        <f t="shared" si="55"/>
        <v>1.5098274201433225E-4</v>
      </c>
      <c r="AM212" s="48">
        <f t="shared" si="55"/>
        <v>2.5407334406273464E-5</v>
      </c>
      <c r="AN212" s="48">
        <f t="shared" si="55"/>
        <v>3.8479853373827055E-6</v>
      </c>
      <c r="AO212" s="48">
        <f t="shared" si="54"/>
        <v>0.67320607849494574</v>
      </c>
      <c r="AP212" s="48">
        <f t="shared" si="56"/>
        <v>0.26639019499517352</v>
      </c>
      <c r="AQ212" s="48">
        <f t="shared" si="56"/>
        <v>5.2705804549638621E-2</v>
      </c>
      <c r="AR212" s="48">
        <f t="shared" si="56"/>
        <v>6.9519621603065856E-3</v>
      </c>
      <c r="AS212" s="48">
        <f t="shared" si="56"/>
        <v>6.8772943926153328E-4</v>
      </c>
      <c r="AT212" s="48">
        <f t="shared" si="56"/>
        <v>5.4427428771404584E-5</v>
      </c>
      <c r="AU212" s="48">
        <f t="shared" si="56"/>
        <v>3.5895232843398524E-6</v>
      </c>
      <c r="AV212" s="48">
        <f t="shared" si="56"/>
        <v>2.0291256553645322E-7</v>
      </c>
      <c r="AW212" s="48">
        <f t="shared" si="56"/>
        <v>1.0036658838009943E-8</v>
      </c>
      <c r="AX212" s="48">
        <f t="shared" si="56"/>
        <v>4.412826572832717E-10</v>
      </c>
      <c r="AY212" s="48">
        <f t="shared" si="56"/>
        <v>1.7461721882322788E-11</v>
      </c>
    </row>
    <row r="213" spans="1:51">
      <c r="A213" s="48">
        <v>212</v>
      </c>
      <c r="B213" s="48">
        <f t="shared" si="63"/>
        <v>98</v>
      </c>
      <c r="C213" s="87">
        <v>43890</v>
      </c>
      <c r="D213" s="48" t="s">
        <v>28</v>
      </c>
      <c r="E213" s="48" t="s">
        <v>22</v>
      </c>
      <c r="F213" s="48">
        <f t="shared" si="58"/>
        <v>1</v>
      </c>
      <c r="G213" s="48">
        <f t="shared" si="57"/>
        <v>1</v>
      </c>
      <c r="H213" s="48">
        <f t="shared" si="59"/>
        <v>1</v>
      </c>
      <c r="I213" s="48">
        <f t="shared" si="60"/>
        <v>1</v>
      </c>
      <c r="J213" s="48">
        <f>COUNTIF('1. Data'!C:C,'sim. matches 2019_2020'!$D213)</f>
        <v>136</v>
      </c>
      <c r="K213" s="48">
        <f>COUNTIF($D$2:D212,$D212)</f>
        <v>12</v>
      </c>
      <c r="L213" s="48">
        <f>SUMIF('1. Data'!C:C,'sim. matches 2019_2020'!D213,'1. Data'!E:E)</f>
        <v>192</v>
      </c>
      <c r="M213" s="48">
        <f>SUMIF($D$2:D212,$D213,$F$2:F212)</f>
        <v>9</v>
      </c>
      <c r="N213" s="48">
        <f t="shared" si="61"/>
        <v>0.84713435992649877</v>
      </c>
      <c r="O213" s="48">
        <f>SUMIF('1. Data'!C:C,'sim. matches 2019_2020'!$D213,'1. Data'!F:F)</f>
        <v>193</v>
      </c>
      <c r="P213" s="48">
        <f>SUMIF($D$2:D212,$D213,$G$2:G212)</f>
        <v>13</v>
      </c>
      <c r="Q213" s="48">
        <f t="shared" si="62"/>
        <v>1.1069153803916782</v>
      </c>
      <c r="R213" s="48">
        <f>COUNTIF('1. Data'!D:D,'sim. matches 2019_2020'!$E213)</f>
        <v>186</v>
      </c>
      <c r="S213" s="48">
        <f>COUNTIF($E$2:E212,$E212)</f>
        <v>12</v>
      </c>
      <c r="T213" s="48">
        <f>SUMIF('1. Data'!D:D,'sim. matches 2019_2020'!E213,'1. Data'!F:F)</f>
        <v>222</v>
      </c>
      <c r="U213" s="48">
        <f>SUMIF($E$2:E212,$E213,$G$2:G212)</f>
        <v>10</v>
      </c>
      <c r="V213" s="48">
        <f t="shared" si="64"/>
        <v>1.1717171717171717</v>
      </c>
      <c r="W213" s="48">
        <f>SUMIF('1. Data'!D:D,'sim. matches 2019_2020'!$E213,'1. Data'!E:E)</f>
        <v>299</v>
      </c>
      <c r="X213" s="48">
        <f>SUMIF($E$2:E212,E213,$F$2:F212)</f>
        <v>11</v>
      </c>
      <c r="Y213" s="48">
        <f t="shared" si="65"/>
        <v>0.97659491515723817</v>
      </c>
      <c r="Z213" s="92">
        <f>AVERAGE('1. Data'!E:E,'sim. matches 2019_2020'!$F$2:F212)</f>
        <v>1.603179108714164</v>
      </c>
      <c r="AA213" s="92">
        <f>AVERAGE('1. Data'!F:F,'sim. matches 2019_2020'!$G$2:G212)</f>
        <v>1.257451036048822</v>
      </c>
      <c r="AB213" s="48">
        <f t="shared" si="66"/>
        <v>1.326321472612195</v>
      </c>
      <c r="AC213" s="48">
        <f t="shared" si="67"/>
        <v>1.6309036309036307</v>
      </c>
      <c r="AD213" s="48">
        <f t="shared" si="53"/>
        <v>0.26545193974055958</v>
      </c>
      <c r="AE213" s="48">
        <f t="shared" si="55"/>
        <v>0.35207460762446263</v>
      </c>
      <c r="AF213" s="48">
        <f t="shared" si="55"/>
        <v>0.23348205602691904</v>
      </c>
      <c r="AG213" s="48">
        <f t="shared" si="55"/>
        <v>0.10322408812604877</v>
      </c>
      <c r="AH213" s="48">
        <f t="shared" si="55"/>
        <v>3.4227081143098012E-2</v>
      </c>
      <c r="AI213" s="48">
        <f t="shared" si="55"/>
        <v>9.0792225329861687E-3</v>
      </c>
      <c r="AJ213" s="48">
        <f t="shared" si="55"/>
        <v>2.0069946333540062E-3</v>
      </c>
      <c r="AK213" s="48">
        <f t="shared" si="55"/>
        <v>3.8027429680498017E-4</v>
      </c>
      <c r="AL213" s="48">
        <f t="shared" si="55"/>
        <v>6.3045745666868424E-5</v>
      </c>
      <c r="AM213" s="48">
        <f t="shared" si="55"/>
        <v>9.2909918038683041E-6</v>
      </c>
      <c r="AN213" s="48">
        <f t="shared" si="55"/>
        <v>1.2322841931334458E-6</v>
      </c>
      <c r="AO213" s="48">
        <f t="shared" si="54"/>
        <v>0.19575260607773409</v>
      </c>
      <c r="AP213" s="48">
        <f t="shared" si="56"/>
        <v>0.31925363601102463</v>
      </c>
      <c r="AQ213" s="48">
        <f t="shared" si="56"/>
        <v>0.26033595707478319</v>
      </c>
      <c r="AR213" s="48">
        <f t="shared" si="56"/>
        <v>0.1415276192160119</v>
      </c>
      <c r="AS213" s="48">
        <f t="shared" si="56"/>
        <v>5.770447701313506E-2</v>
      </c>
      <c r="AT213" s="48">
        <f t="shared" si="56"/>
        <v>1.8822088216023405E-2</v>
      </c>
      <c r="AU213" s="48">
        <f t="shared" si="56"/>
        <v>5.1161686687835016E-3</v>
      </c>
      <c r="AV213" s="48">
        <f t="shared" si="56"/>
        <v>1.1919968654620586E-3</v>
      </c>
      <c r="AW213" s="48">
        <f t="shared" si="56"/>
        <v>2.4300400198847718E-4</v>
      </c>
      <c r="AX213" s="48">
        <f t="shared" si="56"/>
        <v>4.4035123240791217E-5</v>
      </c>
      <c r="AY213" s="48">
        <f t="shared" si="56"/>
        <v>7.1817042380695038E-6</v>
      </c>
    </row>
    <row r="214" spans="1:51">
      <c r="A214" s="48">
        <v>213</v>
      </c>
      <c r="B214" s="48">
        <f t="shared" si="63"/>
        <v>97</v>
      </c>
      <c r="C214" s="87">
        <v>43890</v>
      </c>
      <c r="D214" s="48" t="s">
        <v>11</v>
      </c>
      <c r="E214" s="48" t="s">
        <v>8</v>
      </c>
      <c r="F214" s="48">
        <f t="shared" si="58"/>
        <v>1</v>
      </c>
      <c r="G214" s="48">
        <f t="shared" si="57"/>
        <v>1</v>
      </c>
      <c r="H214" s="48">
        <f t="shared" si="59"/>
        <v>1</v>
      </c>
      <c r="I214" s="48">
        <f t="shared" si="60"/>
        <v>1</v>
      </c>
      <c r="J214" s="48">
        <f>COUNTIF('1. Data'!C:C,'sim. matches 2019_2020'!$D214)</f>
        <v>167</v>
      </c>
      <c r="K214" s="48">
        <f>COUNTIF($D$2:D213,$D213)</f>
        <v>12</v>
      </c>
      <c r="L214" s="48">
        <f>SUMIF('1. Data'!C:C,'sim. matches 2019_2020'!D214,'1. Data'!E:E)</f>
        <v>200</v>
      </c>
      <c r="M214" s="48">
        <f>SUMIF($D$2:D213,$D214,$F$2:F213)</f>
        <v>8</v>
      </c>
      <c r="N214" s="48">
        <f t="shared" si="61"/>
        <v>0.7248942068156623</v>
      </c>
      <c r="O214" s="48">
        <f>SUMIF('1. Data'!C:C,'sim. matches 2019_2020'!$D214,'1. Data'!F:F)</f>
        <v>226</v>
      </c>
      <c r="P214" s="48">
        <f>SUMIF($D$2:D213,$D214,$G$2:G213)</f>
        <v>13</v>
      </c>
      <c r="Q214" s="48">
        <f t="shared" si="62"/>
        <v>1.0618887497809366</v>
      </c>
      <c r="R214" s="48">
        <f>COUNTIF('1. Data'!D:D,'sim. matches 2019_2020'!$E214)</f>
        <v>181</v>
      </c>
      <c r="S214" s="48">
        <f>COUNTIF($E$2:E213,$E213)</f>
        <v>12</v>
      </c>
      <c r="T214" s="48">
        <f>SUMIF('1. Data'!D:D,'sim. matches 2019_2020'!E214,'1. Data'!F:F)</f>
        <v>234</v>
      </c>
      <c r="U214" s="48">
        <f>SUMIF($E$2:E213,$E214,$G$2:G213)</f>
        <v>11</v>
      </c>
      <c r="V214" s="48">
        <f t="shared" si="64"/>
        <v>1.2694300518134716</v>
      </c>
      <c r="W214" s="48">
        <f>SUMIF('1. Data'!D:D,'sim. matches 2019_2020'!$E214,'1. Data'!E:E)</f>
        <v>266</v>
      </c>
      <c r="X214" s="48">
        <f>SUMIF($E$2:E213,E214,$F$2:F213)</f>
        <v>12</v>
      </c>
      <c r="Y214" s="48">
        <f t="shared" si="65"/>
        <v>0.89856978675670052</v>
      </c>
      <c r="Z214" s="92">
        <f>AVERAGE('1. Data'!E:E,'sim. matches 2019_2020'!$F$2:F213)</f>
        <v>1.6030079455164585</v>
      </c>
      <c r="AA214" s="92">
        <f>AVERAGE('1. Data'!F:F,'sim. matches 2019_2020'!$G$2:G213)</f>
        <v>1.2573779795686719</v>
      </c>
      <c r="AB214" s="48">
        <f t="shared" si="66"/>
        <v>1.0441481320971717</v>
      </c>
      <c r="AC214" s="48">
        <f t="shared" si="67"/>
        <v>1.6949373317509482</v>
      </c>
      <c r="AD214" s="48">
        <f t="shared" si="53"/>
        <v>0.35199154199459554</v>
      </c>
      <c r="AE214" s="48">
        <f t="shared" si="55"/>
        <v>0.36753131108766007</v>
      </c>
      <c r="AF214" s="48">
        <f t="shared" si="55"/>
        <v>0.1918785659797024</v>
      </c>
      <c r="AG214" s="48">
        <f t="shared" si="55"/>
        <v>6.6783215419063402E-2</v>
      </c>
      <c r="AH214" s="48">
        <f t="shared" si="55"/>
        <v>1.7432892408814519E-2</v>
      </c>
      <c r="AI214" s="48">
        <f t="shared" si="55"/>
        <v>3.6405044091429302E-3</v>
      </c>
      <c r="AJ214" s="48">
        <f t="shared" si="55"/>
        <v>6.3353764644968446E-4</v>
      </c>
      <c r="AK214" s="48">
        <f t="shared" si="55"/>
        <v>9.4501021450525352E-5</v>
      </c>
      <c r="AL214" s="48">
        <f t="shared" si="55"/>
        <v>1.2334133128605053E-5</v>
      </c>
      <c r="AM214" s="48">
        <f t="shared" si="55"/>
        <v>1.4309624519189808E-6</v>
      </c>
      <c r="AN214" s="48">
        <f t="shared" si="55"/>
        <v>1.494136771272391E-7</v>
      </c>
      <c r="AO214" s="48">
        <f t="shared" si="54"/>
        <v>0.18361073523046134</v>
      </c>
      <c r="AP214" s="48">
        <f t="shared" si="56"/>
        <v>0.31120868965234794</v>
      </c>
      <c r="AQ214" s="48">
        <f t="shared" si="56"/>
        <v>0.26373961302852983</v>
      </c>
      <c r="AR214" s="48">
        <f t="shared" si="56"/>
        <v>0.14900737199453468</v>
      </c>
      <c r="AS214" s="48">
        <f t="shared" si="56"/>
        <v>6.3139539374909417E-2</v>
      </c>
      <c r="AT214" s="48">
        <f t="shared" si="56"/>
        <v>2.1403512479218584E-2</v>
      </c>
      <c r="AU214" s="48">
        <f t="shared" si="56"/>
        <v>6.0462687219374738E-3</v>
      </c>
      <c r="AV214" s="48">
        <f t="shared" si="56"/>
        <v>1.4640066535157017E-3</v>
      </c>
      <c r="AW214" s="48">
        <f t="shared" si="56"/>
        <v>3.1017494137194245E-4</v>
      </c>
      <c r="AX214" s="48">
        <f t="shared" si="56"/>
        <v>5.8414120833885283E-5</v>
      </c>
      <c r="AY214" s="48">
        <f t="shared" si="56"/>
        <v>9.9008274102762973E-6</v>
      </c>
    </row>
    <row r="215" spans="1:51">
      <c r="A215" s="48">
        <v>214</v>
      </c>
      <c r="B215" s="48">
        <f t="shared" si="63"/>
        <v>96</v>
      </c>
      <c r="C215" s="87">
        <v>43891</v>
      </c>
      <c r="D215" s="48" t="s">
        <v>42</v>
      </c>
      <c r="E215" s="48" t="s">
        <v>10</v>
      </c>
      <c r="F215" s="48">
        <f t="shared" si="58"/>
        <v>0</v>
      </c>
      <c r="G215" s="48">
        <f t="shared" si="57"/>
        <v>0</v>
      </c>
      <c r="H215" s="48">
        <f t="shared" si="59"/>
        <v>1</v>
      </c>
      <c r="I215" s="48">
        <f t="shared" si="60"/>
        <v>1</v>
      </c>
      <c r="J215" s="48">
        <f>COUNTIF('1. Data'!C:C,'sim. matches 2019_2020'!$D215)</f>
        <v>0</v>
      </c>
      <c r="K215" s="48">
        <f>COUNTIF($D$2:D214,$D214)</f>
        <v>12</v>
      </c>
      <c r="L215" s="48">
        <f>SUMIF('1. Data'!C:C,'sim. matches 2019_2020'!D215,'1. Data'!E:E)</f>
        <v>0</v>
      </c>
      <c r="M215" s="48">
        <f>SUMIF($D$2:D214,$D215,$F$2:F214)</f>
        <v>0</v>
      </c>
      <c r="N215" s="48">
        <f t="shared" si="61"/>
        <v>0</v>
      </c>
      <c r="O215" s="48">
        <f>SUMIF('1. Data'!C:C,'sim. matches 2019_2020'!$D215,'1. Data'!F:F)</f>
        <v>0</v>
      </c>
      <c r="P215" s="48">
        <f>SUMIF($D$2:D214,$D215,$G$2:G214)</f>
        <v>0</v>
      </c>
      <c r="Q215" s="48">
        <f t="shared" si="62"/>
        <v>0</v>
      </c>
      <c r="R215" s="48">
        <f>COUNTIF('1. Data'!D:D,'sim. matches 2019_2020'!$E215)</f>
        <v>184</v>
      </c>
      <c r="S215" s="48">
        <f>COUNTIF($E$2:E214,$E214)</f>
        <v>12</v>
      </c>
      <c r="T215" s="48">
        <f>SUMIF('1. Data'!D:D,'sim. matches 2019_2020'!E215,'1. Data'!F:F)</f>
        <v>244</v>
      </c>
      <c r="U215" s="48">
        <f>SUMIF($E$2:E214,$E215,$G$2:G214)</f>
        <v>12</v>
      </c>
      <c r="V215" s="48">
        <f t="shared" si="64"/>
        <v>1.3061224489795917</v>
      </c>
      <c r="W215" s="48">
        <f>SUMIF('1. Data'!D:D,'sim. matches 2019_2020'!$E215,'1. Data'!E:E)</f>
        <v>282</v>
      </c>
      <c r="X215" s="48">
        <f>SUMIF($E$2:E214,E215,$F$2:F214)</f>
        <v>12</v>
      </c>
      <c r="Y215" s="48">
        <f t="shared" si="65"/>
        <v>0.93584070796460173</v>
      </c>
      <c r="Z215" s="92">
        <f>AVERAGE('1. Data'!E:E,'sim. matches 2019_2020'!$F$2:F214)</f>
        <v>1.6028368794326242</v>
      </c>
      <c r="AA215" s="92">
        <f>AVERAGE('1. Data'!F:F,'sim. matches 2019_2020'!$G$2:G214)</f>
        <v>1.2573049645390071</v>
      </c>
      <c r="AB215" s="48">
        <f t="shared" si="66"/>
        <v>0</v>
      </c>
      <c r="AC215" s="48">
        <f t="shared" si="67"/>
        <v>0</v>
      </c>
      <c r="AD215" s="48">
        <f t="shared" si="53"/>
        <v>1</v>
      </c>
      <c r="AE215" s="48">
        <f t="shared" si="55"/>
        <v>0</v>
      </c>
      <c r="AF215" s="48">
        <f t="shared" si="55"/>
        <v>0</v>
      </c>
      <c r="AG215" s="48">
        <f t="shared" si="55"/>
        <v>0</v>
      </c>
      <c r="AH215" s="48">
        <f t="shared" si="55"/>
        <v>0</v>
      </c>
      <c r="AI215" s="48">
        <f t="shared" si="55"/>
        <v>0</v>
      </c>
      <c r="AJ215" s="48">
        <f t="shared" si="55"/>
        <v>0</v>
      </c>
      <c r="AK215" s="48">
        <f t="shared" si="55"/>
        <v>0</v>
      </c>
      <c r="AL215" s="48">
        <f t="shared" si="55"/>
        <v>0</v>
      </c>
      <c r="AM215" s="48">
        <f t="shared" si="55"/>
        <v>0</v>
      </c>
      <c r="AN215" s="48">
        <f t="shared" si="55"/>
        <v>0</v>
      </c>
      <c r="AO215" s="48">
        <f t="shared" si="54"/>
        <v>1</v>
      </c>
      <c r="AP215" s="48">
        <f t="shared" si="56"/>
        <v>0</v>
      </c>
      <c r="AQ215" s="48">
        <f t="shared" si="56"/>
        <v>0</v>
      </c>
      <c r="AR215" s="48">
        <f t="shared" si="56"/>
        <v>0</v>
      </c>
      <c r="AS215" s="48">
        <f t="shared" si="56"/>
        <v>0</v>
      </c>
      <c r="AT215" s="48">
        <f t="shared" si="56"/>
        <v>0</v>
      </c>
      <c r="AU215" s="48">
        <f t="shared" si="56"/>
        <v>0</v>
      </c>
      <c r="AV215" s="48">
        <f t="shared" si="56"/>
        <v>0</v>
      </c>
      <c r="AW215" s="48">
        <f t="shared" si="56"/>
        <v>0</v>
      </c>
      <c r="AX215" s="48">
        <f t="shared" si="56"/>
        <v>0</v>
      </c>
      <c r="AY215" s="48">
        <f t="shared" si="56"/>
        <v>0</v>
      </c>
    </row>
    <row r="216" spans="1:51">
      <c r="A216" s="48">
        <v>215</v>
      </c>
      <c r="B216" s="48">
        <f t="shared" si="63"/>
        <v>95</v>
      </c>
      <c r="C216" s="87">
        <v>43891</v>
      </c>
      <c r="D216" s="48" t="s">
        <v>35</v>
      </c>
      <c r="E216" s="48" t="s">
        <v>12</v>
      </c>
      <c r="F216" s="48">
        <f t="shared" si="58"/>
        <v>1</v>
      </c>
      <c r="G216" s="48">
        <f t="shared" si="57"/>
        <v>1</v>
      </c>
      <c r="H216" s="48">
        <f t="shared" si="59"/>
        <v>1</v>
      </c>
      <c r="I216" s="48">
        <f t="shared" si="60"/>
        <v>1</v>
      </c>
      <c r="J216" s="48">
        <f>COUNTIF('1. Data'!C:C,'sim. matches 2019_2020'!$D216)</f>
        <v>47</v>
      </c>
      <c r="K216" s="48">
        <f>COUNTIF($D$2:D215,$D215)</f>
        <v>12</v>
      </c>
      <c r="L216" s="48">
        <f>SUMIF('1. Data'!C:C,'sim. matches 2019_2020'!D216,'1. Data'!E:E)</f>
        <v>94</v>
      </c>
      <c r="M216" s="48">
        <f>SUMIF($D$2:D215,$D216,$F$2:F215)</f>
        <v>12</v>
      </c>
      <c r="N216" s="48">
        <f t="shared" si="61"/>
        <v>1.12121193940303</v>
      </c>
      <c r="O216" s="48">
        <f>SUMIF('1. Data'!C:C,'sim. matches 2019_2020'!$D216,'1. Data'!F:F)</f>
        <v>49</v>
      </c>
      <c r="P216" s="48">
        <f>SUMIF($D$2:D215,$D216,$G$2:G215)</f>
        <v>11</v>
      </c>
      <c r="Q216" s="48">
        <f t="shared" si="62"/>
        <v>0.80906198372391847</v>
      </c>
      <c r="R216" s="48">
        <f>COUNTIF('1. Data'!D:D,'sim. matches 2019_2020'!$E216)</f>
        <v>184</v>
      </c>
      <c r="S216" s="48">
        <f>COUNTIF($E$2:E215,$E215)</f>
        <v>12</v>
      </c>
      <c r="T216" s="48">
        <f>SUMIF('1. Data'!D:D,'sim. matches 2019_2020'!E216,'1. Data'!F:F)</f>
        <v>300</v>
      </c>
      <c r="U216" s="48">
        <f>SUMIF($E$2:E215,$E216,$G$2:G215)</f>
        <v>17</v>
      </c>
      <c r="V216" s="48">
        <f t="shared" si="64"/>
        <v>1.6173469387755102</v>
      </c>
      <c r="W216" s="48">
        <f>SUMIF('1. Data'!D:D,'sim. matches 2019_2020'!$E216,'1. Data'!E:E)</f>
        <v>245</v>
      </c>
      <c r="X216" s="48">
        <f>SUMIF($E$2:E215,E216,$F$2:F215)</f>
        <v>9</v>
      </c>
      <c r="Y216" s="48">
        <f t="shared" si="65"/>
        <v>0.80874480765757628</v>
      </c>
      <c r="Z216" s="92">
        <f>AVERAGE('1. Data'!E:E,'sim. matches 2019_2020'!$F$2:F215)</f>
        <v>1.6023823028927964</v>
      </c>
      <c r="AA216" s="92">
        <f>AVERAGE('1. Data'!F:F,'sim. matches 2019_2020'!$G$2:G215)</f>
        <v>1.2569483834373227</v>
      </c>
      <c r="AB216" s="48">
        <f t="shared" si="66"/>
        <v>1.4529991459610696</v>
      </c>
      <c r="AC216" s="48">
        <f t="shared" si="67"/>
        <v>1.6447595987547561</v>
      </c>
      <c r="AD216" s="48">
        <f t="shared" si="53"/>
        <v>0.23386783147318493</v>
      </c>
      <c r="AE216" s="48">
        <f t="shared" si="55"/>
        <v>0.3398097593983051</v>
      </c>
      <c r="AF216" s="48">
        <f t="shared" si="55"/>
        <v>0.24687164509748696</v>
      </c>
      <c r="AG216" s="48">
        <f t="shared" si="55"/>
        <v>0.11956809649621758</v>
      </c>
      <c r="AH216" s="48">
        <f t="shared" si="55"/>
        <v>4.3433085523298741E-2</v>
      </c>
      <c r="AI216" s="48">
        <f t="shared" si="55"/>
        <v>1.2621647234361428E-2</v>
      </c>
      <c r="AJ216" s="48">
        <f t="shared" si="55"/>
        <v>3.0565404420248429E-3</v>
      </c>
      <c r="AK216" s="48">
        <f t="shared" si="55"/>
        <v>6.3445009312250997E-4</v>
      </c>
      <c r="AL216" s="48">
        <f t="shared" si="55"/>
        <v>1.1523193043274095E-4</v>
      </c>
      <c r="AM216" s="48">
        <f t="shared" si="55"/>
        <v>1.8603544056246446E-5</v>
      </c>
      <c r="AN216" s="48">
        <f t="shared" si="55"/>
        <v>2.7030933625575191E-6</v>
      </c>
      <c r="AO216" s="48">
        <f t="shared" si="54"/>
        <v>0.19305896883201626</v>
      </c>
      <c r="AP216" s="48">
        <f t="shared" si="56"/>
        <v>0.31753559211215404</v>
      </c>
      <c r="AQ216" s="48">
        <f t="shared" si="56"/>
        <v>0.2611348565363702</v>
      </c>
      <c r="AR216" s="48">
        <f t="shared" si="56"/>
        <v>0.14316802061921366</v>
      </c>
      <c r="AS216" s="48">
        <f t="shared" si="56"/>
        <v>5.8869244037042669E-2</v>
      </c>
      <c r="AT216" s="48">
        <f t="shared" si="56"/>
        <v>1.9365150840272391E-2</v>
      </c>
      <c r="AU216" s="48">
        <f t="shared" si="56"/>
        <v>5.3085029543119642E-3</v>
      </c>
      <c r="AV216" s="48">
        <f t="shared" si="56"/>
        <v>1.247315884160367E-3</v>
      </c>
      <c r="AW216" s="48">
        <f t="shared" si="56"/>
        <v>2.5644184664400522E-4</v>
      </c>
      <c r="AX216" s="48">
        <f t="shared" si="56"/>
        <v>4.6865020976680299E-5</v>
      </c>
      <c r="AY216" s="48">
        <f t="shared" si="56"/>
        <v>7.7081693097237961E-6</v>
      </c>
    </row>
    <row r="217" spans="1:51">
      <c r="A217" s="48">
        <v>216</v>
      </c>
      <c r="B217" s="48">
        <f t="shared" si="63"/>
        <v>94</v>
      </c>
      <c r="C217" s="87">
        <v>43985</v>
      </c>
      <c r="D217" s="48" t="s">
        <v>19</v>
      </c>
      <c r="E217" s="48" t="s">
        <v>20</v>
      </c>
      <c r="F217" s="48">
        <f t="shared" si="58"/>
        <v>1</v>
      </c>
      <c r="G217" s="48">
        <f t="shared" si="57"/>
        <v>1</v>
      </c>
      <c r="H217" s="48">
        <f t="shared" si="59"/>
        <v>1</v>
      </c>
      <c r="I217" s="48">
        <f t="shared" si="60"/>
        <v>1</v>
      </c>
      <c r="J217" s="48">
        <f>COUNTIF('1. Data'!C:C,'sim. matches 2019_2020'!$D217)</f>
        <v>181</v>
      </c>
      <c r="K217" s="48">
        <f>COUNTIF($D$2:D216,$D216)</f>
        <v>12</v>
      </c>
      <c r="L217" s="48">
        <f>SUMIF('1. Data'!C:C,'sim. matches 2019_2020'!D217,'1. Data'!E:E)</f>
        <v>307</v>
      </c>
      <c r="M217" s="48">
        <f>SUMIF($D$2:D216,$D217,$F$2:F216)</f>
        <v>10</v>
      </c>
      <c r="N217" s="48">
        <f t="shared" si="61"/>
        <v>1.0251374647799509</v>
      </c>
      <c r="O217" s="48">
        <f>SUMIF('1. Data'!C:C,'sim. matches 2019_2020'!$D217,'1. Data'!F:F)</f>
        <v>263</v>
      </c>
      <c r="P217" s="48">
        <f>SUMIF($D$2:D216,$D217,$G$2:G216)</f>
        <v>12</v>
      </c>
      <c r="Q217" s="48">
        <f t="shared" si="62"/>
        <v>1.1336607567595365</v>
      </c>
      <c r="R217" s="48">
        <f>COUNTIF('1. Data'!D:D,'sim. matches 2019_2020'!$E217)</f>
        <v>166</v>
      </c>
      <c r="S217" s="48">
        <f>COUNTIF($E$2:E216,$E216)</f>
        <v>12</v>
      </c>
      <c r="T217" s="48">
        <f>SUMIF('1. Data'!D:D,'sim. matches 2019_2020'!E217,'1. Data'!F:F)</f>
        <v>175</v>
      </c>
      <c r="U217" s="48">
        <f>SUMIF($E$2:E216,$E217,$G$2:G216)</f>
        <v>9</v>
      </c>
      <c r="V217" s="48">
        <f t="shared" si="64"/>
        <v>1.0337078651685394</v>
      </c>
      <c r="W217" s="48">
        <f>SUMIF('1. Data'!D:D,'sim. matches 2019_2020'!$E217,'1. Data'!E:E)</f>
        <v>274</v>
      </c>
      <c r="X217" s="48">
        <f>SUMIF($E$2:E216,E217,$F$2:F216)</f>
        <v>11</v>
      </c>
      <c r="Y217" s="48">
        <f t="shared" si="65"/>
        <v>0.99932099121364615</v>
      </c>
      <c r="Z217" s="92">
        <f>AVERAGE('1. Data'!E:E,'sim. matches 2019_2020'!$F$2:F216)</f>
        <v>1.6022115111993196</v>
      </c>
      <c r="AA217" s="92">
        <f>AVERAGE('1. Data'!F:F,'sim. matches 2019_2020'!$G$2:G216)</f>
        <v>1.2568755316132691</v>
      </c>
      <c r="AB217" s="48">
        <f t="shared" si="66"/>
        <v>1.6413717834959889</v>
      </c>
      <c r="AC217" s="48">
        <f t="shared" si="67"/>
        <v>1.4728998078826336</v>
      </c>
      <c r="AD217" s="48">
        <f t="shared" si="53"/>
        <v>0.19371412610174568</v>
      </c>
      <c r="AE217" s="48">
        <f t="shared" si="55"/>
        <v>0.31795690064798926</v>
      </c>
      <c r="AF217" s="48">
        <f t="shared" si="55"/>
        <v>0.26094274254572353</v>
      </c>
      <c r="AG217" s="48">
        <f t="shared" si="55"/>
        <v>0.14276801824086963</v>
      </c>
      <c r="AH217" s="48">
        <f t="shared" si="55"/>
        <v>5.8583849181551025E-2</v>
      </c>
      <c r="AI217" s="48">
        <f t="shared" si="55"/>
        <v>1.923157540303649E-2</v>
      </c>
      <c r="AJ217" s="48">
        <f t="shared" si="55"/>
        <v>5.2610275364532609E-3</v>
      </c>
      <c r="AK217" s="48">
        <f t="shared" si="55"/>
        <v>1.2336145929328303E-3</v>
      </c>
      <c r="AL217" s="48">
        <f t="shared" si="55"/>
        <v>2.5310252306860449E-4</v>
      </c>
      <c r="AM217" s="48">
        <f t="shared" si="55"/>
        <v>4.6159482188494343E-5</v>
      </c>
      <c r="AN217" s="48">
        <f t="shared" si="55"/>
        <v>7.5764871604980429E-6</v>
      </c>
      <c r="AO217" s="48">
        <f t="shared" si="54"/>
        <v>0.22925971122718367</v>
      </c>
      <c r="AP217" s="48">
        <f t="shared" si="56"/>
        <v>0.33767658462174688</v>
      </c>
      <c r="AQ217" s="48">
        <f t="shared" si="56"/>
        <v>0.24868188830791746</v>
      </c>
      <c r="AR217" s="48">
        <f t="shared" si="56"/>
        <v>0.12209450183754075</v>
      </c>
      <c r="AS217" s="48">
        <f t="shared" si="56"/>
        <v>4.495824207500991E-2</v>
      </c>
      <c r="AT217" s="48">
        <f t="shared" si="56"/>
        <v>1.3243797223004597E-2</v>
      </c>
      <c r="AU217" s="48">
        <f t="shared" si="56"/>
        <v>3.2511310642333409E-3</v>
      </c>
      <c r="AV217" s="48">
        <f t="shared" si="56"/>
        <v>6.84084331415792E-4</v>
      </c>
      <c r="AW217" s="48">
        <f t="shared" si="56"/>
        <v>1.2594846003973018E-4</v>
      </c>
      <c r="AX217" s="48">
        <f t="shared" si="56"/>
        <v>2.0612162510625764E-5</v>
      </c>
      <c r="AY217" s="48">
        <f t="shared" si="56"/>
        <v>3.0359650201946333E-6</v>
      </c>
    </row>
    <row r="218" spans="1:51">
      <c r="A218" s="48">
        <v>217</v>
      </c>
      <c r="B218" s="48">
        <f t="shared" si="63"/>
        <v>93</v>
      </c>
      <c r="C218" s="87">
        <v>43896</v>
      </c>
      <c r="D218" s="48" t="s">
        <v>32</v>
      </c>
      <c r="E218" s="48" t="s">
        <v>11</v>
      </c>
      <c r="F218" s="48">
        <f t="shared" si="58"/>
        <v>1</v>
      </c>
      <c r="G218" s="48">
        <f t="shared" si="57"/>
        <v>1</v>
      </c>
      <c r="H218" s="48">
        <f t="shared" si="59"/>
        <v>1</v>
      </c>
      <c r="I218" s="48">
        <f t="shared" si="60"/>
        <v>1</v>
      </c>
      <c r="J218" s="48">
        <f>COUNTIF('1. Data'!C:C,'sim. matches 2019_2020'!$D218)</f>
        <v>16</v>
      </c>
      <c r="K218" s="48">
        <f>COUNTIF($D$2:D217,$D217)</f>
        <v>12</v>
      </c>
      <c r="L218" s="48">
        <f>SUMIF('1. Data'!C:C,'sim. matches 2019_2020'!D218,'1. Data'!E:E)</f>
        <v>21</v>
      </c>
      <c r="M218" s="48">
        <f>SUMIF($D$2:D217,$D218,$F$2:F217)</f>
        <v>6</v>
      </c>
      <c r="N218" s="48">
        <f t="shared" si="61"/>
        <v>0.6019108280254778</v>
      </c>
      <c r="O218" s="48">
        <f>SUMIF('1. Data'!C:C,'sim. matches 2019_2020'!$D218,'1. Data'!F:F)</f>
        <v>28</v>
      </c>
      <c r="P218" s="48">
        <f>SUMIF($D$2:D217,$D218,$G$2:G217)</f>
        <v>17</v>
      </c>
      <c r="Q218" s="48">
        <f t="shared" si="62"/>
        <v>1.2787550744248986</v>
      </c>
      <c r="R218" s="48">
        <f>COUNTIF('1. Data'!D:D,'sim. matches 2019_2020'!$E218)</f>
        <v>167</v>
      </c>
      <c r="S218" s="48">
        <f>COUNTIF($E$2:E217,$E217)</f>
        <v>12</v>
      </c>
      <c r="T218" s="48">
        <f>SUMIF('1. Data'!D:D,'sim. matches 2019_2020'!E218,'1. Data'!F:F)</f>
        <v>179</v>
      </c>
      <c r="U218" s="48">
        <f>SUMIF($E$2:E217,$E218,$G$2:G217)</f>
        <v>9</v>
      </c>
      <c r="V218" s="48">
        <f t="shared" si="64"/>
        <v>1.0502793296089385</v>
      </c>
      <c r="W218" s="48">
        <f>SUMIF('1. Data'!D:D,'sim. matches 2019_2020'!$E218,'1. Data'!E:E)</f>
        <v>293</v>
      </c>
      <c r="X218" s="48">
        <f>SUMIF($E$2:E217,E218,$F$2:F217)</f>
        <v>14</v>
      </c>
      <c r="Y218" s="48">
        <f t="shared" si="65"/>
        <v>1.0705618617229478</v>
      </c>
      <c r="Z218" s="92">
        <f>AVERAGE('1. Data'!E:E,'sim. matches 2019_2020'!$F$2:F217)</f>
        <v>1.6020408163265305</v>
      </c>
      <c r="AA218" s="92">
        <f>AVERAGE('1. Data'!F:F,'sim. matches 2019_2020'!$G$2:G217)</f>
        <v>1.2568027210884354</v>
      </c>
      <c r="AB218" s="48">
        <f t="shared" si="66"/>
        <v>1.0323275095185569</v>
      </c>
      <c r="AC218" s="48">
        <f t="shared" si="67"/>
        <v>1.687948922585794</v>
      </c>
      <c r="AD218" s="48">
        <f t="shared" si="53"/>
        <v>0.35617698972743217</v>
      </c>
      <c r="AE218" s="48">
        <f t="shared" si="55"/>
        <v>0.36769130475313661</v>
      </c>
      <c r="AF218" s="48">
        <f t="shared" si="55"/>
        <v>0.18978892445371712</v>
      </c>
      <c r="AG218" s="48">
        <f t="shared" si="55"/>
        <v>6.5308109238503789E-2</v>
      </c>
      <c r="AH218" s="48">
        <f t="shared" ref="AE218:AN243" si="68">_xlfn.POISSON.DIST(AH$1,$AB218,FALSE)</f>
        <v>1.6854839440387615E-2</v>
      </c>
      <c r="AI218" s="48">
        <f t="shared" si="68"/>
        <v>3.4799428845661007E-3</v>
      </c>
      <c r="AJ218" s="48">
        <f t="shared" si="68"/>
        <v>5.9874012854849049E-4</v>
      </c>
      <c r="AK218" s="48">
        <f t="shared" si="68"/>
        <v>8.8299415107612119E-5</v>
      </c>
      <c r="AL218" s="48">
        <f t="shared" si="68"/>
        <v>1.1394239411248264E-5</v>
      </c>
      <c r="AM218" s="48">
        <f t="shared" si="68"/>
        <v>1.306954088252458E-6</v>
      </c>
      <c r="AN218" s="48">
        <f t="shared" si="68"/>
        <v>1.3492046589807548E-7</v>
      </c>
      <c r="AO218" s="48">
        <f t="shared" si="54"/>
        <v>0.18489837621593355</v>
      </c>
      <c r="AP218" s="48">
        <f t="shared" si="56"/>
        <v>0.31209901492154779</v>
      </c>
      <c r="AQ218" s="48">
        <f t="shared" si="56"/>
        <v>0.26340359798845719</v>
      </c>
      <c r="AR218" s="48">
        <f t="shared" si="56"/>
        <v>0.14820393980994598</v>
      </c>
      <c r="AS218" s="48">
        <f t="shared" ref="AP218:AY243" si="69">_xlfn.POISSON.DIST(AS$1,$AC218,FALSE)</f>
        <v>6.2540170131292039E-2</v>
      </c>
      <c r="AT218" s="48">
        <f t="shared" si="69"/>
        <v>2.1112922558289317E-2</v>
      </c>
      <c r="AU218" s="48">
        <f t="shared" si="69"/>
        <v>5.9395891474836255E-3</v>
      </c>
      <c r="AV218" s="48">
        <f t="shared" si="69"/>
        <v>1.4322461574424663E-3</v>
      </c>
      <c r="AW218" s="48">
        <f t="shared" si="69"/>
        <v>3.0219479479158166E-4</v>
      </c>
      <c r="AX218" s="48">
        <f t="shared" si="69"/>
        <v>5.6676597586609494E-5</v>
      </c>
      <c r="AY218" s="48">
        <f t="shared" si="69"/>
        <v>9.5667201832146063E-6</v>
      </c>
    </row>
    <row r="219" spans="1:51">
      <c r="A219" s="48">
        <v>218</v>
      </c>
      <c r="B219" s="48">
        <f t="shared" si="63"/>
        <v>92</v>
      </c>
      <c r="C219" s="87">
        <v>43897</v>
      </c>
      <c r="D219" s="48" t="s">
        <v>12</v>
      </c>
      <c r="E219" s="48" t="s">
        <v>20</v>
      </c>
      <c r="F219" s="48">
        <f t="shared" si="58"/>
        <v>1</v>
      </c>
      <c r="G219" s="48">
        <f t="shared" si="57"/>
        <v>1</v>
      </c>
      <c r="H219" s="48">
        <f t="shared" si="59"/>
        <v>1</v>
      </c>
      <c r="I219" s="48">
        <f t="shared" si="60"/>
        <v>1</v>
      </c>
      <c r="J219" s="48">
        <f>COUNTIF('1. Data'!C:C,'sim. matches 2019_2020'!$D219)</f>
        <v>186</v>
      </c>
      <c r="K219" s="48">
        <f>COUNTIF($D$2:D218,$D218)</f>
        <v>13</v>
      </c>
      <c r="L219" s="48">
        <f>SUMIF('1. Data'!C:C,'sim. matches 2019_2020'!D219,'1. Data'!E:E)</f>
        <v>358</v>
      </c>
      <c r="M219" s="48">
        <f>SUMIF($D$2:D218,$D219,$F$2:F218)</f>
        <v>16</v>
      </c>
      <c r="N219" s="48">
        <f t="shared" si="61"/>
        <v>1.1732517176364752</v>
      </c>
      <c r="O219" s="48">
        <f>SUMIF('1. Data'!C:C,'sim. matches 2019_2020'!$D219,'1. Data'!F:F)</f>
        <v>224</v>
      </c>
      <c r="P219" s="48">
        <f>SUMIF($D$2:D218,$D219,$G$2:G218)</f>
        <v>11</v>
      </c>
      <c r="Q219" s="48">
        <f t="shared" si="62"/>
        <v>0.93966450063168139</v>
      </c>
      <c r="R219" s="48">
        <f>COUNTIF('1. Data'!D:D,'sim. matches 2019_2020'!$E219)</f>
        <v>166</v>
      </c>
      <c r="S219" s="48">
        <f>COUNTIF($E$2:E218,$E218)</f>
        <v>13</v>
      </c>
      <c r="T219" s="48">
        <f>SUMIF('1. Data'!D:D,'sim. matches 2019_2020'!E219,'1. Data'!F:F)</f>
        <v>175</v>
      </c>
      <c r="U219" s="48">
        <f>SUMIF($E$2:E218,$E219,$G$2:G218)</f>
        <v>10</v>
      </c>
      <c r="V219" s="48">
        <f t="shared" si="64"/>
        <v>1.0335195530726258</v>
      </c>
      <c r="W219" s="48">
        <f>SUMIF('1. Data'!D:D,'sim. matches 2019_2020'!$E219,'1. Data'!E:E)</f>
        <v>274</v>
      </c>
      <c r="X219" s="48">
        <f>SUMIF($E$2:E218,E219,$F$2:F218)</f>
        <v>12</v>
      </c>
      <c r="Y219" s="48">
        <f t="shared" si="65"/>
        <v>0.99743746090225482</v>
      </c>
      <c r="Z219" s="92">
        <f>AVERAGE('1. Data'!E:E,'sim. matches 2019_2020'!$F$2:F218)</f>
        <v>1.6018702181921225</v>
      </c>
      <c r="AA219" s="92">
        <f>AVERAGE('1. Data'!F:F,'sim. matches 2019_2020'!$G$2:G218)</f>
        <v>1.2567299518277133</v>
      </c>
      <c r="AB219" s="48">
        <f t="shared" si="66"/>
        <v>1.8745809566705693</v>
      </c>
      <c r="AC219" s="48">
        <f t="shared" si="67"/>
        <v>1.2204879144324976</v>
      </c>
      <c r="AD219" s="48">
        <f t="shared" si="53"/>
        <v>0.15341924268706078</v>
      </c>
      <c r="AE219" s="48">
        <f t="shared" si="68"/>
        <v>0.28759679072798461</v>
      </c>
      <c r="AF219" s="48">
        <f t="shared" si="68"/>
        <v>0.26956173354912555</v>
      </c>
      <c r="AG219" s="48">
        <f t="shared" si="68"/>
        <v>0.16843843078609896</v>
      </c>
      <c r="AH219" s="48">
        <f t="shared" si="68"/>
        <v>7.8937868680773737E-2</v>
      </c>
      <c r="AI219" s="48">
        <f t="shared" si="68"/>
        <v>2.9595085077828109E-2</v>
      </c>
      <c r="AJ219" s="48">
        <f t="shared" si="68"/>
        <v>9.2463971496569864E-3</v>
      </c>
      <c r="AK219" s="48">
        <f t="shared" si="68"/>
        <v>2.4761600020800044E-3</v>
      </c>
      <c r="AL219" s="48">
        <f t="shared" si="68"/>
        <v>5.8022029819606669E-4</v>
      </c>
      <c r="AM219" s="48">
        <f t="shared" si="68"/>
        <v>1.2085221351911848E-4</v>
      </c>
      <c r="AN219" s="48">
        <f t="shared" si="68"/>
        <v>2.2654725803442426E-5</v>
      </c>
      <c r="AO219" s="48">
        <f t="shared" si="54"/>
        <v>0.2950861550002683</v>
      </c>
      <c r="AP219" s="48">
        <f t="shared" si="69"/>
        <v>0.36014908589418221</v>
      </c>
      <c r="AQ219" s="48">
        <f t="shared" si="69"/>
        <v>0.21977880336388048</v>
      </c>
      <c r="AR219" s="48">
        <f t="shared" si="69"/>
        <v>8.9412457784684138E-2</v>
      </c>
      <c r="AS219" s="48">
        <f t="shared" si="69"/>
        <v>2.7281706031478236E-2</v>
      </c>
      <c r="AT219" s="48">
        <f t="shared" si="69"/>
        <v>6.6593984993038634E-3</v>
      </c>
      <c r="AU219" s="48">
        <f t="shared" si="69"/>
        <v>1.354619230965046E-3</v>
      </c>
      <c r="AV219" s="48">
        <f t="shared" si="69"/>
        <v>2.3618520000724024E-4</v>
      </c>
      <c r="AW219" s="48">
        <f t="shared" si="69"/>
        <v>3.6032647772082417E-5</v>
      </c>
      <c r="AX219" s="48">
        <f t="shared" si="69"/>
        <v>4.8863790145366121E-6</v>
      </c>
      <c r="AY219" s="48">
        <f t="shared" si="69"/>
        <v>5.9637665325785274E-7</v>
      </c>
    </row>
    <row r="220" spans="1:51">
      <c r="A220" s="48">
        <v>219</v>
      </c>
      <c r="B220" s="48">
        <f t="shared" si="63"/>
        <v>91</v>
      </c>
      <c r="C220" s="87">
        <v>43897</v>
      </c>
      <c r="D220" s="48" t="s">
        <v>10</v>
      </c>
      <c r="E220" s="48" t="s">
        <v>35</v>
      </c>
      <c r="F220" s="48">
        <f t="shared" si="58"/>
        <v>1</v>
      </c>
      <c r="G220" s="48">
        <f t="shared" si="57"/>
        <v>2</v>
      </c>
      <c r="H220" s="48">
        <f t="shared" si="59"/>
        <v>0</v>
      </c>
      <c r="I220" s="48">
        <f t="shared" si="60"/>
        <v>3</v>
      </c>
      <c r="J220" s="48">
        <f>COUNTIF('1. Data'!C:C,'sim. matches 2019_2020'!$D220)</f>
        <v>184</v>
      </c>
      <c r="K220" s="48">
        <f>COUNTIF($D$2:D219,$D219)</f>
        <v>13</v>
      </c>
      <c r="L220" s="48">
        <f>SUMIF('1. Data'!C:C,'sim. matches 2019_2020'!D220,'1. Data'!E:E)</f>
        <v>347</v>
      </c>
      <c r="M220" s="48">
        <f>SUMIF($D$2:D219,$D220,$F$2:F219)</f>
        <v>14</v>
      </c>
      <c r="N220" s="48">
        <f t="shared" si="61"/>
        <v>1.144089176343418</v>
      </c>
      <c r="O220" s="48">
        <f>SUMIF('1. Data'!C:C,'sim. matches 2019_2020'!$D220,'1. Data'!F:F)</f>
        <v>250</v>
      </c>
      <c r="P220" s="48">
        <f>SUMIF($D$2:D219,$D220,$G$2:G219)</f>
        <v>11</v>
      </c>
      <c r="Q220" s="48">
        <f t="shared" si="62"/>
        <v>1.0542835956845926</v>
      </c>
      <c r="R220" s="48">
        <f>COUNTIF('1. Data'!D:D,'sim. matches 2019_2020'!$E220)</f>
        <v>48</v>
      </c>
      <c r="S220" s="48">
        <f>COUNTIF($E$2:E219,$E219)</f>
        <v>13</v>
      </c>
      <c r="T220" s="48">
        <f>SUMIF('1. Data'!D:D,'sim. matches 2019_2020'!E220,'1. Data'!F:F)</f>
        <v>79</v>
      </c>
      <c r="U220" s="48">
        <f>SUMIF($E$2:E219,$E220,$G$2:G219)</f>
        <v>17</v>
      </c>
      <c r="V220" s="48">
        <f t="shared" si="64"/>
        <v>1.5737704918032787</v>
      </c>
      <c r="W220" s="48">
        <f>SUMIF('1. Data'!D:D,'sim. matches 2019_2020'!$E220,'1. Data'!E:E)</f>
        <v>68</v>
      </c>
      <c r="X220" s="48">
        <f>SUMIF($E$2:E219,E220,$F$2:F219)</f>
        <v>11</v>
      </c>
      <c r="Y220" s="48">
        <f t="shared" si="65"/>
        <v>0.80856726994380879</v>
      </c>
      <c r="Z220" s="92">
        <f>AVERAGE('1. Data'!E:E,'sim. matches 2019_2020'!$F$2:F219)</f>
        <v>1.6016997167138811</v>
      </c>
      <c r="AA220" s="92">
        <f>AVERAGE('1. Data'!F:F,'sim. matches 2019_2020'!$G$2:G219)</f>
        <v>1.2566572237960341</v>
      </c>
      <c r="AB220" s="48">
        <f t="shared" si="66"/>
        <v>1.4816892611660659</v>
      </c>
      <c r="AC220" s="48">
        <f t="shared" si="67"/>
        <v>2.0850461845718566</v>
      </c>
      <c r="AD220" s="48">
        <f t="shared" si="53"/>
        <v>0.22725347348791089</v>
      </c>
      <c r="AE220" s="48">
        <f t="shared" si="68"/>
        <v>0.3367190312297248</v>
      </c>
      <c r="AF220" s="48">
        <f t="shared" si="68"/>
        <v>0.24945648630166228</v>
      </c>
      <c r="AG220" s="48">
        <f t="shared" si="68"/>
        <v>0.12320566562713094</v>
      </c>
      <c r="AH220" s="48">
        <f t="shared" si="68"/>
        <v>4.5638127918634266E-2</v>
      </c>
      <c r="AI220" s="48">
        <f t="shared" si="68"/>
        <v>1.352430480735271E-2</v>
      </c>
      <c r="AJ220" s="48">
        <f t="shared" si="68"/>
        <v>3.3398028662985158E-3</v>
      </c>
      <c r="AK220" s="48">
        <f t="shared" si="68"/>
        <v>7.069357202008806E-4</v>
      </c>
      <c r="AL220" s="48">
        <f t="shared" si="68"/>
        <v>1.3093238311954301E-4</v>
      </c>
      <c r="AM220" s="48">
        <f t="shared" si="68"/>
        <v>2.1555678445234243E-5</v>
      </c>
      <c r="AN220" s="48">
        <f t="shared" si="68"/>
        <v>3.1938817269452414E-6</v>
      </c>
      <c r="AO220" s="48">
        <f t="shared" si="54"/>
        <v>0.12430137922722821</v>
      </c>
      <c r="AP220" s="48">
        <f t="shared" si="69"/>
        <v>0.25917411649475164</v>
      </c>
      <c r="AQ220" s="48">
        <f t="shared" si="69"/>
        <v>0.27019500136858193</v>
      </c>
      <c r="AR220" s="48">
        <f t="shared" si="69"/>
        <v>0.18778968556464978</v>
      </c>
      <c r="AS220" s="48">
        <f t="shared" si="69"/>
        <v>9.7887541847130458E-2</v>
      </c>
      <c r="AT220" s="48">
        <f t="shared" si="69"/>
        <v>4.0820009129095419E-2</v>
      </c>
      <c r="AU220" s="48">
        <f t="shared" si="69"/>
        <v>1.418526738146814E-2</v>
      </c>
      <c r="AV220" s="48">
        <f t="shared" si="69"/>
        <v>4.2252768044088217E-3</v>
      </c>
      <c r="AW220" s="48">
        <f t="shared" si="69"/>
        <v>1.1012371599740723E-3</v>
      </c>
      <c r="AX220" s="48">
        <f t="shared" si="69"/>
        <v>2.5512559319029867E-4</v>
      </c>
      <c r="AY220" s="48">
        <f t="shared" si="69"/>
        <v>5.319486446680625E-5</v>
      </c>
    </row>
    <row r="221" spans="1:51">
      <c r="A221" s="48">
        <v>220</v>
      </c>
      <c r="B221" s="48">
        <f t="shared" si="63"/>
        <v>90</v>
      </c>
      <c r="C221" s="87">
        <v>43897</v>
      </c>
      <c r="D221" s="48" t="s">
        <v>21</v>
      </c>
      <c r="E221" s="48" t="s">
        <v>19</v>
      </c>
      <c r="F221" s="48">
        <f t="shared" si="58"/>
        <v>1</v>
      </c>
      <c r="G221" s="48">
        <f t="shared" si="57"/>
        <v>1</v>
      </c>
      <c r="H221" s="48">
        <f t="shared" si="59"/>
        <v>1</v>
      </c>
      <c r="I221" s="48">
        <f t="shared" si="60"/>
        <v>1</v>
      </c>
      <c r="J221" s="48">
        <f>COUNTIF('1. Data'!C:C,'sim. matches 2019_2020'!$D221)</f>
        <v>150</v>
      </c>
      <c r="K221" s="48">
        <f>COUNTIF($D$2:D220,$D220)</f>
        <v>13</v>
      </c>
      <c r="L221" s="48">
        <f>SUMIF('1. Data'!C:C,'sim. matches 2019_2020'!D221,'1. Data'!E:E)</f>
        <v>192</v>
      </c>
      <c r="M221" s="48">
        <f>SUMIF($D$2:D220,$D221,$F$2:F220)</f>
        <v>10</v>
      </c>
      <c r="N221" s="48">
        <f t="shared" si="61"/>
        <v>0.77380026362467658</v>
      </c>
      <c r="O221" s="48">
        <f>SUMIF('1. Data'!C:C,'sim. matches 2019_2020'!$D221,'1. Data'!F:F)</f>
        <v>200</v>
      </c>
      <c r="P221" s="48">
        <f>SUMIF($D$2:D220,$D221,$G$2:G220)</f>
        <v>14</v>
      </c>
      <c r="Q221" s="48">
        <f t="shared" si="62"/>
        <v>1.0445676906360848</v>
      </c>
      <c r="R221" s="48">
        <f>COUNTIF('1. Data'!D:D,'sim. matches 2019_2020'!$E221)</f>
        <v>184</v>
      </c>
      <c r="S221" s="48">
        <f>COUNTIF($E$2:E220,$E220)</f>
        <v>13</v>
      </c>
      <c r="T221" s="48">
        <f>SUMIF('1. Data'!D:D,'sim. matches 2019_2020'!E221,'1. Data'!F:F)</f>
        <v>263</v>
      </c>
      <c r="U221" s="48">
        <f>SUMIF($E$2:E220,$E221,$G$2:G220)</f>
        <v>11</v>
      </c>
      <c r="V221" s="48">
        <f t="shared" si="64"/>
        <v>1.3908629441624365</v>
      </c>
      <c r="W221" s="48">
        <f>SUMIF('1. Data'!D:D,'sim. matches 2019_2020'!$E221,'1. Data'!E:E)</f>
        <v>350</v>
      </c>
      <c r="X221" s="48">
        <f>SUMIF($E$2:E220,E221,$F$2:F220)</f>
        <v>17</v>
      </c>
      <c r="Y221" s="48">
        <f t="shared" si="65"/>
        <v>1.1632282648211232</v>
      </c>
      <c r="Z221" s="92">
        <f>AVERAGE('1. Data'!E:E,'sim. matches 2019_2020'!$F$2:F220)</f>
        <v>1.6015293118096856</v>
      </c>
      <c r="AA221" s="92">
        <f>AVERAGE('1. Data'!F:F,'sim. matches 2019_2020'!$G$2:G220)</f>
        <v>1.2568677428490513</v>
      </c>
      <c r="AB221" s="48">
        <f t="shared" si="66"/>
        <v>1.4415466840114532</v>
      </c>
      <c r="AC221" s="48">
        <f t="shared" si="67"/>
        <v>1.8260409205568184</v>
      </c>
      <c r="AD221" s="48">
        <f t="shared" si="53"/>
        <v>0.2365615895528643</v>
      </c>
      <c r="AE221" s="48">
        <f t="shared" si="68"/>
        <v>0.34101457498440996</v>
      </c>
      <c r="AF221" s="48">
        <f t="shared" si="68"/>
        <v>0.24579421488417569</v>
      </c>
      <c r="AG221" s="48">
        <f t="shared" si="68"/>
        <v>0.11810794513849399</v>
      </c>
      <c r="AH221" s="48">
        <f t="shared" si="68"/>
        <v>4.2564529167450675E-2</v>
      </c>
      <c r="AI221" s="48">
        <f t="shared" si="68"/>
        <v>1.2271751175569459E-2</v>
      </c>
      <c r="AJ221" s="48">
        <f t="shared" si="68"/>
        <v>2.9483837023593011E-3</v>
      </c>
      <c r="AK221" s="48">
        <f t="shared" si="68"/>
        <v>6.0717610704706627E-4</v>
      </c>
      <c r="AL221" s="48">
        <f t="shared" si="68"/>
        <v>1.0940908796558512E-4</v>
      </c>
      <c r="AM221" s="48">
        <f t="shared" si="68"/>
        <v>1.7524256439722969E-5</v>
      </c>
      <c r="AN221" s="48">
        <f t="shared" si="68"/>
        <v>2.526203376044905E-6</v>
      </c>
      <c r="AO221" s="48">
        <f t="shared" si="54"/>
        <v>0.16104991668049978</v>
      </c>
      <c r="AP221" s="48">
        <f t="shared" si="69"/>
        <v>0.29408373811085875</v>
      </c>
      <c r="AQ221" s="48">
        <f t="shared" si="69"/>
        <v>0.26850446993037147</v>
      </c>
      <c r="AR221" s="48">
        <f t="shared" si="69"/>
        <v>0.16343338314842534</v>
      </c>
      <c r="AS221" s="48">
        <f t="shared" si="69"/>
        <v>7.4609011353516469E-2</v>
      </c>
      <c r="AT221" s="48">
        <f t="shared" si="69"/>
        <v>2.7247821554761853E-2</v>
      </c>
      <c r="AU221" s="48">
        <f t="shared" si="69"/>
        <v>8.2926061925042167E-3</v>
      </c>
      <c r="AV221" s="48">
        <f t="shared" si="69"/>
        <v>2.1632340350822223E-3</v>
      </c>
      <c r="AW221" s="48">
        <f t="shared" si="69"/>
        <v>4.9376923360017319E-4</v>
      </c>
      <c r="AX221" s="48">
        <f t="shared" si="69"/>
        <v>1.001825362073216E-4</v>
      </c>
      <c r="AY221" s="48">
        <f t="shared" si="69"/>
        <v>1.8293741063973416E-5</v>
      </c>
    </row>
    <row r="222" spans="1:51">
      <c r="A222" s="48">
        <v>221</v>
      </c>
      <c r="B222" s="48">
        <f t="shared" si="63"/>
        <v>89</v>
      </c>
      <c r="C222" s="87">
        <v>43897</v>
      </c>
      <c r="D222" s="48" t="s">
        <v>26</v>
      </c>
      <c r="E222" s="48" t="s">
        <v>42</v>
      </c>
      <c r="F222" s="48">
        <f t="shared" si="58"/>
        <v>0</v>
      </c>
      <c r="G222" s="48">
        <f t="shared" si="57"/>
        <v>0</v>
      </c>
      <c r="H222" s="48">
        <f t="shared" si="59"/>
        <v>1</v>
      </c>
      <c r="I222" s="48">
        <f t="shared" si="60"/>
        <v>1</v>
      </c>
      <c r="J222" s="48">
        <f>COUNTIF('1. Data'!C:C,'sim. matches 2019_2020'!$D222)</f>
        <v>152</v>
      </c>
      <c r="K222" s="48">
        <f>COUNTIF($D$2:D221,$D221)</f>
        <v>13</v>
      </c>
      <c r="L222" s="48">
        <f>SUMIF('1. Data'!C:C,'sim. matches 2019_2020'!D222,'1. Data'!E:E)</f>
        <v>205</v>
      </c>
      <c r="M222" s="48">
        <f>SUMIF($D$2:D221,$D222,$F$2:F221)</f>
        <v>10</v>
      </c>
      <c r="N222" s="48">
        <f t="shared" si="61"/>
        <v>0.81370279885131369</v>
      </c>
      <c r="O222" s="48">
        <f>SUMIF('1. Data'!C:C,'sim. matches 2019_2020'!$D222,'1. Data'!F:F)</f>
        <v>205</v>
      </c>
      <c r="P222" s="48">
        <f>SUMIF($D$2:D221,$D222,$G$2:G221)</f>
        <v>13</v>
      </c>
      <c r="Q222" s="48">
        <f t="shared" si="62"/>
        <v>1.0512550601759885</v>
      </c>
      <c r="R222" s="48">
        <f>COUNTIF('1. Data'!D:D,'sim. matches 2019_2020'!$E222)</f>
        <v>0</v>
      </c>
      <c r="S222" s="48">
        <f>COUNTIF($E$2:E221,$E221)</f>
        <v>13</v>
      </c>
      <c r="T222" s="48">
        <f>SUMIF('1. Data'!D:D,'sim. matches 2019_2020'!E222,'1. Data'!F:F)</f>
        <v>0</v>
      </c>
      <c r="U222" s="48">
        <f>SUMIF($E$2:E221,$E222,$G$2:G221)</f>
        <v>0</v>
      </c>
      <c r="V222" s="48">
        <f t="shared" si="64"/>
        <v>0</v>
      </c>
      <c r="W222" s="48">
        <f>SUMIF('1. Data'!D:D,'sim. matches 2019_2020'!$E222,'1. Data'!E:E)</f>
        <v>0</v>
      </c>
      <c r="X222" s="48">
        <f>SUMIF($E$2:E221,E222,$F$2:F221)</f>
        <v>0</v>
      </c>
      <c r="Y222" s="48">
        <f t="shared" si="65"/>
        <v>0</v>
      </c>
      <c r="Z222" s="92">
        <f>AVERAGE('1. Data'!E:E,'sim. matches 2019_2020'!$F$2:F221)</f>
        <v>1.6013590033975085</v>
      </c>
      <c r="AA222" s="92">
        <f>AVERAGE('1. Data'!F:F,'sim. matches 2019_2020'!$G$2:G221)</f>
        <v>1.2567950169875424</v>
      </c>
      <c r="AB222" s="48">
        <f t="shared" si="66"/>
        <v>0</v>
      </c>
      <c r="AC222" s="48">
        <f t="shared" si="67"/>
        <v>0</v>
      </c>
      <c r="AD222" s="48">
        <f t="shared" si="53"/>
        <v>1</v>
      </c>
      <c r="AE222" s="48">
        <f t="shared" si="68"/>
        <v>0</v>
      </c>
      <c r="AF222" s="48">
        <f t="shared" si="68"/>
        <v>0</v>
      </c>
      <c r="AG222" s="48">
        <f t="shared" si="68"/>
        <v>0</v>
      </c>
      <c r="AH222" s="48">
        <f t="shared" si="68"/>
        <v>0</v>
      </c>
      <c r="AI222" s="48">
        <f t="shared" si="68"/>
        <v>0</v>
      </c>
      <c r="AJ222" s="48">
        <f t="shared" si="68"/>
        <v>0</v>
      </c>
      <c r="AK222" s="48">
        <f t="shared" si="68"/>
        <v>0</v>
      </c>
      <c r="AL222" s="48">
        <f t="shared" si="68"/>
        <v>0</v>
      </c>
      <c r="AM222" s="48">
        <f t="shared" si="68"/>
        <v>0</v>
      </c>
      <c r="AN222" s="48">
        <f t="shared" si="68"/>
        <v>0</v>
      </c>
      <c r="AO222" s="48">
        <f t="shared" si="54"/>
        <v>1</v>
      </c>
      <c r="AP222" s="48">
        <f t="shared" si="69"/>
        <v>0</v>
      </c>
      <c r="AQ222" s="48">
        <f t="shared" si="69"/>
        <v>0</v>
      </c>
      <c r="AR222" s="48">
        <f t="shared" si="69"/>
        <v>0</v>
      </c>
      <c r="AS222" s="48">
        <f t="shared" si="69"/>
        <v>0</v>
      </c>
      <c r="AT222" s="48">
        <f t="shared" si="69"/>
        <v>0</v>
      </c>
      <c r="AU222" s="48">
        <f t="shared" si="69"/>
        <v>0</v>
      </c>
      <c r="AV222" s="48">
        <f t="shared" si="69"/>
        <v>0</v>
      </c>
      <c r="AW222" s="48">
        <f t="shared" si="69"/>
        <v>0</v>
      </c>
      <c r="AX222" s="48">
        <f t="shared" si="69"/>
        <v>0</v>
      </c>
      <c r="AY222" s="48">
        <f t="shared" si="69"/>
        <v>0</v>
      </c>
    </row>
    <row r="223" spans="1:51">
      <c r="A223" s="48">
        <v>222</v>
      </c>
      <c r="B223" s="48">
        <f t="shared" si="63"/>
        <v>88</v>
      </c>
      <c r="C223" s="87">
        <v>43897</v>
      </c>
      <c r="D223" s="48" t="s">
        <v>8</v>
      </c>
      <c r="E223" s="48" t="s">
        <v>17</v>
      </c>
      <c r="F223" s="48">
        <f t="shared" si="58"/>
        <v>1</v>
      </c>
      <c r="G223" s="48">
        <f t="shared" si="57"/>
        <v>1</v>
      </c>
      <c r="H223" s="48">
        <f t="shared" si="59"/>
        <v>1</v>
      </c>
      <c r="I223" s="48">
        <f t="shared" si="60"/>
        <v>1</v>
      </c>
      <c r="J223" s="48">
        <f>COUNTIF('1. Data'!C:C,'sim. matches 2019_2020'!$D223)</f>
        <v>187</v>
      </c>
      <c r="K223" s="48">
        <f>COUNTIF($D$2:D222,$D222)</f>
        <v>12</v>
      </c>
      <c r="L223" s="48">
        <f>SUMIF('1. Data'!C:C,'sim. matches 2019_2020'!D223,'1. Data'!E:E)</f>
        <v>324</v>
      </c>
      <c r="M223" s="48">
        <f>SUMIF($D$2:D222,$D223,$F$2:F222)</f>
        <v>10</v>
      </c>
      <c r="N223" s="48">
        <f t="shared" si="61"/>
        <v>1.0484014840823637</v>
      </c>
      <c r="O223" s="48">
        <f>SUMIF('1. Data'!C:C,'sim. matches 2019_2020'!$D223,'1. Data'!F:F)</f>
        <v>196</v>
      </c>
      <c r="P223" s="48">
        <f>SUMIF($D$2:D222,$D223,$G$2:G222)</f>
        <v>11</v>
      </c>
      <c r="Q223" s="48">
        <f t="shared" si="62"/>
        <v>0.82789595646626912</v>
      </c>
      <c r="R223" s="48">
        <f>COUNTIF('1. Data'!D:D,'sim. matches 2019_2020'!$E223)</f>
        <v>186</v>
      </c>
      <c r="S223" s="48">
        <f>COUNTIF($E$2:E222,$E222)</f>
        <v>13</v>
      </c>
      <c r="T223" s="48">
        <f>SUMIF('1. Data'!D:D,'sim. matches 2019_2020'!E223,'1. Data'!F:F)</f>
        <v>276</v>
      </c>
      <c r="U223" s="48">
        <f>SUMIF($E$2:E222,$E223,$G$2:G222)</f>
        <v>12</v>
      </c>
      <c r="V223" s="48">
        <f t="shared" si="64"/>
        <v>1.4472361809045227</v>
      </c>
      <c r="W223" s="48">
        <f>SUMIF('1. Data'!D:D,'sim. matches 2019_2020'!$E223,'1. Data'!E:E)</f>
        <v>331</v>
      </c>
      <c r="X223" s="48">
        <f>SUMIF($E$2:E222,E223,$F$2:F222)</f>
        <v>15</v>
      </c>
      <c r="Y223" s="48">
        <f t="shared" si="65"/>
        <v>1.0860686032709517</v>
      </c>
      <c r="Z223" s="92">
        <f>AVERAGE('1. Data'!E:E,'sim. matches 2019_2020'!$F$2:F222)</f>
        <v>1.6009057458250779</v>
      </c>
      <c r="AA223" s="92">
        <f>AVERAGE('1. Data'!F:F,'sim. matches 2019_2020'!$G$2:G222)</f>
        <v>1.2564392867251628</v>
      </c>
      <c r="AB223" s="48">
        <f t="shared" si="66"/>
        <v>1.8228488115200898</v>
      </c>
      <c r="AC223" s="48">
        <f t="shared" si="67"/>
        <v>1.505416529885609</v>
      </c>
      <c r="AD223" s="48">
        <f t="shared" si="53"/>
        <v>0.16156482696255653</v>
      </c>
      <c r="AE223" s="48">
        <f t="shared" si="68"/>
        <v>0.29450825281214515</v>
      </c>
      <c r="AF223" s="48">
        <f t="shared" si="68"/>
        <v>0.26842200931073851</v>
      </c>
      <c r="AG223" s="48">
        <f t="shared" si="68"/>
        <v>0.16309758021930471</v>
      </c>
      <c r="AH223" s="48">
        <f t="shared" si="68"/>
        <v>7.4325557566140565E-2</v>
      </c>
      <c r="AI223" s="48">
        <f t="shared" si="68"/>
        <v>2.7096850855001447E-2</v>
      </c>
      <c r="AJ223" s="48">
        <f t="shared" si="68"/>
        <v>8.2322437294960835E-3</v>
      </c>
      <c r="AK223" s="48">
        <f t="shared" si="68"/>
        <v>2.1437336712079504E-3</v>
      </c>
      <c r="AL223" s="48">
        <f t="shared" si="68"/>
        <v>4.8846279684712707E-4</v>
      </c>
      <c r="AM223" s="48">
        <f t="shared" si="68"/>
        <v>9.8932647633840349E-5</v>
      </c>
      <c r="AN223" s="48">
        <f t="shared" si="68"/>
        <v>1.8033925915988167E-5</v>
      </c>
      <c r="AO223" s="48">
        <f t="shared" si="54"/>
        <v>0.22192483625095594</v>
      </c>
      <c r="AP223" s="48">
        <f t="shared" si="69"/>
        <v>0.33408931688434607</v>
      </c>
      <c r="AQ223" s="48">
        <f t="shared" si="69"/>
        <v>0.25147179004794301</v>
      </c>
      <c r="AR223" s="48">
        <f t="shared" si="69"/>
        <v>0.12618992984603231</v>
      </c>
      <c r="AS223" s="48">
        <f t="shared" si="69"/>
        <v>4.7492101573830575E-2</v>
      </c>
      <c r="AT223" s="48">
        <f t="shared" si="69"/>
        <v>1.4299078949650176E-2</v>
      </c>
      <c r="AU223" s="48">
        <f t="shared" si="69"/>
        <v>3.5876783021571209E-3</v>
      </c>
      <c r="AV223" s="48">
        <f t="shared" si="69"/>
        <v>7.7156431713989516E-4</v>
      </c>
      <c r="AW223" s="48">
        <f t="shared" si="69"/>
        <v>1.4519070961153767E-4</v>
      </c>
      <c r="AX223" s="48">
        <f t="shared" si="69"/>
        <v>2.428583269278112E-5</v>
      </c>
      <c r="AY223" s="48">
        <f t="shared" si="69"/>
        <v>3.6560293977749035E-6</v>
      </c>
    </row>
    <row r="224" spans="1:51">
      <c r="A224" s="48">
        <v>223</v>
      </c>
      <c r="B224" s="48">
        <f t="shared" si="63"/>
        <v>87</v>
      </c>
      <c r="C224" s="87">
        <v>43897</v>
      </c>
      <c r="D224" s="48" t="s">
        <v>22</v>
      </c>
      <c r="E224" s="48" t="s">
        <v>13</v>
      </c>
      <c r="F224" s="48">
        <f t="shared" si="58"/>
        <v>1</v>
      </c>
      <c r="G224" s="48">
        <f t="shared" si="57"/>
        <v>2</v>
      </c>
      <c r="H224" s="48">
        <f t="shared" si="59"/>
        <v>0</v>
      </c>
      <c r="I224" s="48">
        <f t="shared" si="60"/>
        <v>3</v>
      </c>
      <c r="J224" s="48">
        <f>COUNTIF('1. Data'!C:C,'sim. matches 2019_2020'!$D224)</f>
        <v>184</v>
      </c>
      <c r="K224" s="48">
        <f>COUNTIF($D$2:D223,$D223)</f>
        <v>13</v>
      </c>
      <c r="L224" s="48">
        <f>SUMIF('1. Data'!C:C,'sim. matches 2019_2020'!D224,'1. Data'!E:E)</f>
        <v>322</v>
      </c>
      <c r="M224" s="48">
        <f>SUMIF($D$2:D223,$D224,$F$2:F223)</f>
        <v>11</v>
      </c>
      <c r="N224" s="48">
        <f t="shared" si="61"/>
        <v>1.0559865186566395</v>
      </c>
      <c r="O224" s="48">
        <f>SUMIF('1. Data'!C:C,'sim. matches 2019_2020'!$D224,'1. Data'!F:F)</f>
        <v>214</v>
      </c>
      <c r="P224" s="48">
        <f>SUMIF($D$2:D223,$D224,$G$2:G223)</f>
        <v>12</v>
      </c>
      <c r="Q224" s="48">
        <f t="shared" si="62"/>
        <v>0.91311565372479075</v>
      </c>
      <c r="R224" s="48">
        <f>COUNTIF('1. Data'!D:D,'sim. matches 2019_2020'!$E224)</f>
        <v>178</v>
      </c>
      <c r="S224" s="48">
        <f>COUNTIF($E$2:E223,$E223)</f>
        <v>12</v>
      </c>
      <c r="T224" s="48">
        <f>SUMIF('1. Data'!D:D,'sim. matches 2019_2020'!E224,'1. Data'!F:F)</f>
        <v>322</v>
      </c>
      <c r="U224" s="48">
        <f>SUMIF($E$2:E223,$E224,$G$2:G223)</f>
        <v>20</v>
      </c>
      <c r="V224" s="48">
        <f t="shared" si="64"/>
        <v>1.8</v>
      </c>
      <c r="W224" s="48">
        <f>SUMIF('1. Data'!D:D,'sim. matches 2019_2020'!$E224,'1. Data'!E:E)</f>
        <v>232</v>
      </c>
      <c r="X224" s="48">
        <f>SUMIF($E$2:E223,E224,$F$2:F223)</f>
        <v>10</v>
      </c>
      <c r="Y224" s="48">
        <f t="shared" si="65"/>
        <v>0.7956867597666607</v>
      </c>
      <c r="Z224" s="92">
        <f>AVERAGE('1. Data'!E:E,'sim. matches 2019_2020'!$F$2:F223)</f>
        <v>1.6007357102433504</v>
      </c>
      <c r="AA224" s="92">
        <f>AVERAGE('1. Data'!F:F,'sim. matches 2019_2020'!$G$2:G223)</f>
        <v>1.2563667232597624</v>
      </c>
      <c r="AB224" s="48">
        <f t="shared" si="66"/>
        <v>1.3449933553416145</v>
      </c>
      <c r="AC224" s="48">
        <f t="shared" si="67"/>
        <v>2.0649746192893401</v>
      </c>
      <c r="AD224" s="48">
        <f t="shared" si="53"/>
        <v>0.2605414390630818</v>
      </c>
      <c r="AE224" s="48">
        <f t="shared" si="68"/>
        <v>0.35042650433098721</v>
      </c>
      <c r="AF224" s="48">
        <f t="shared" si="68"/>
        <v>0.23566065993038365</v>
      </c>
      <c r="AG224" s="48">
        <f t="shared" si="68"/>
        <v>0.10565400724059525</v>
      </c>
      <c r="AH224" s="48">
        <f t="shared" si="68"/>
        <v>3.5525984425953894E-2</v>
      </c>
      <c r="AI224" s="48">
        <f t="shared" si="68"/>
        <v>9.5564425989755255E-3</v>
      </c>
      <c r="AJ224" s="48">
        <f t="shared" si="68"/>
        <v>2.1422252993876035E-3</v>
      </c>
      <c r="AK224" s="48">
        <f t="shared" si="68"/>
        <v>4.116112561887191E-4</v>
      </c>
      <c r="AL224" s="48">
        <f t="shared" si="68"/>
        <v>6.9201800569705218E-5</v>
      </c>
      <c r="AM224" s="48">
        <f t="shared" si="68"/>
        <v>1.0341773549325468E-5</v>
      </c>
      <c r="AN224" s="48">
        <f t="shared" si="68"/>
        <v>1.3909616706290374E-6</v>
      </c>
      <c r="AO224" s="48">
        <f t="shared" si="54"/>
        <v>0.12682150934718164</v>
      </c>
      <c r="AP224" s="48">
        <f t="shared" si="69"/>
        <v>0.26188319798189591</v>
      </c>
      <c r="AQ224" s="48">
        <f t="shared" si="69"/>
        <v>0.27039107852547023</v>
      </c>
      <c r="AR224" s="48">
        <f t="shared" si="69"/>
        <v>0.18611690481245563</v>
      </c>
      <c r="AS224" s="48">
        <f t="shared" si="69"/>
        <v>9.6081671164602755E-2</v>
      </c>
      <c r="AT224" s="48">
        <f t="shared" si="69"/>
        <v>3.9681242466761822E-2</v>
      </c>
      <c r="AU224" s="48">
        <f t="shared" si="69"/>
        <v>1.3656793092621581E-2</v>
      </c>
      <c r="AV224" s="48">
        <f t="shared" si="69"/>
        <v>4.0287044453070761E-3</v>
      </c>
      <c r="AW224" s="48">
        <f t="shared" si="69"/>
        <v>1.039896553522158E-3</v>
      </c>
      <c r="AX224" s="48">
        <f t="shared" si="69"/>
        <v>2.3859555441219026E-4</v>
      </c>
      <c r="AY224" s="48">
        <f t="shared" si="69"/>
        <v>4.9269376413644116E-5</v>
      </c>
    </row>
    <row r="225" spans="1:51">
      <c r="A225" s="48">
        <v>224</v>
      </c>
      <c r="B225" s="48">
        <f t="shared" si="63"/>
        <v>86</v>
      </c>
      <c r="C225" s="87">
        <v>43898</v>
      </c>
      <c r="D225" s="48" t="s">
        <v>6</v>
      </c>
      <c r="E225" s="48" t="s">
        <v>28</v>
      </c>
      <c r="F225" s="48">
        <f t="shared" si="58"/>
        <v>2</v>
      </c>
      <c r="G225" s="48">
        <f t="shared" si="57"/>
        <v>0</v>
      </c>
      <c r="H225" s="48">
        <f t="shared" si="59"/>
        <v>3</v>
      </c>
      <c r="I225" s="48">
        <f t="shared" si="60"/>
        <v>0</v>
      </c>
      <c r="J225" s="48">
        <f>COUNTIF('1. Data'!C:C,'sim. matches 2019_2020'!$D225)</f>
        <v>183</v>
      </c>
      <c r="K225" s="48">
        <f>COUNTIF($D$2:D224,$D224)</f>
        <v>13</v>
      </c>
      <c r="L225" s="48">
        <f>SUMIF('1. Data'!C:C,'sim. matches 2019_2020'!D225,'1. Data'!E:E)</f>
        <v>528</v>
      </c>
      <c r="M225" s="48">
        <f>SUMIF($D$2:D224,$D225,$F$2:F224)</f>
        <v>25</v>
      </c>
      <c r="N225" s="48">
        <f t="shared" si="61"/>
        <v>1.7627695298692119</v>
      </c>
      <c r="O225" s="48">
        <f>SUMIF('1. Data'!C:C,'sim. matches 2019_2020'!$D225,'1. Data'!F:F)</f>
        <v>132</v>
      </c>
      <c r="P225" s="48">
        <f>SUMIF($D$2:D224,$D225,$G$2:G224)</f>
        <v>4</v>
      </c>
      <c r="Q225" s="48">
        <f t="shared" si="62"/>
        <v>0.55219656525374672</v>
      </c>
      <c r="R225" s="48">
        <f>COUNTIF('1. Data'!D:D,'sim. matches 2019_2020'!$E225)</f>
        <v>136</v>
      </c>
      <c r="S225" s="48">
        <f>COUNTIF($E$2:E224,$E224)</f>
        <v>13</v>
      </c>
      <c r="T225" s="48">
        <f>SUMIF('1. Data'!D:D,'sim. matches 2019_2020'!E225,'1. Data'!F:F)</f>
        <v>138</v>
      </c>
      <c r="U225" s="48">
        <f>SUMIF($E$2:E224,$E225,$G$2:G224)</f>
        <v>10</v>
      </c>
      <c r="V225" s="48">
        <f t="shared" si="64"/>
        <v>0.99328859060402686</v>
      </c>
      <c r="W225" s="48">
        <f>SUMIF('1. Data'!D:D,'sim. matches 2019_2020'!$E225,'1. Data'!E:E)</f>
        <v>217</v>
      </c>
      <c r="X225" s="48">
        <f>SUMIF($E$2:E224,E225,$F$2:F224)</f>
        <v>12</v>
      </c>
      <c r="Y225" s="48">
        <f t="shared" si="65"/>
        <v>0.96023092562410883</v>
      </c>
      <c r="Z225" s="92">
        <f>AVERAGE('1. Data'!E:E,'sim. matches 2019_2020'!$F$2:F224)</f>
        <v>1.6005657708628005</v>
      </c>
      <c r="AA225" s="92">
        <f>AVERAGE('1. Data'!F:F,'sim. matches 2019_2020'!$G$2:G224)</f>
        <v>1.2565770862800565</v>
      </c>
      <c r="AB225" s="48">
        <f t="shared" si="66"/>
        <v>2.7092229687251641</v>
      </c>
      <c r="AC225" s="48">
        <f t="shared" si="67"/>
        <v>0.68922065470483485</v>
      </c>
      <c r="AD225" s="48">
        <f t="shared" si="53"/>
        <v>6.6588527986682619E-2</v>
      </c>
      <c r="AE225" s="48">
        <f t="shared" si="68"/>
        <v>0.18040316947511895</v>
      </c>
      <c r="AF225" s="48">
        <f t="shared" si="68"/>
        <v>0.24437620518640538</v>
      </c>
      <c r="AG225" s="48">
        <f t="shared" si="68"/>
        <v>0.22068987603363432</v>
      </c>
      <c r="AH225" s="48">
        <f t="shared" si="68"/>
        <v>0.14947452027885783</v>
      </c>
      <c r="AI225" s="48">
        <f t="shared" si="68"/>
        <v>8.0991960715731351E-2</v>
      </c>
      <c r="AJ225" s="48">
        <f t="shared" si="68"/>
        <v>3.6570880042190917E-2</v>
      </c>
      <c r="AK225" s="48">
        <f t="shared" si="68"/>
        <v>1.4154095456685205E-2</v>
      </c>
      <c r="AL225" s="48">
        <f t="shared" si="68"/>
        <v>4.7933250640975001E-3</v>
      </c>
      <c r="AM225" s="48">
        <f t="shared" si="68"/>
        <v>1.4429095955798858E-3</v>
      </c>
      <c r="AN225" s="48">
        <f t="shared" si="68"/>
        <v>3.9091638181389609E-4</v>
      </c>
      <c r="AO225" s="48">
        <f t="shared" si="54"/>
        <v>0.50196712237863617</v>
      </c>
      <c r="AP225" s="48">
        <f t="shared" si="69"/>
        <v>0.3459661087261055</v>
      </c>
      <c r="AQ225" s="48">
        <f t="shared" si="69"/>
        <v>0.11922349398094526</v>
      </c>
      <c r="AR225" s="48">
        <f t="shared" si="69"/>
        <v>2.7390431525915013E-2</v>
      </c>
      <c r="AS225" s="48">
        <f t="shared" si="69"/>
        <v>4.7195127872347725E-3</v>
      </c>
      <c r="AT225" s="48">
        <f t="shared" si="69"/>
        <v>6.5055713862115813E-4</v>
      </c>
      <c r="AU225" s="48">
        <f t="shared" si="69"/>
        <v>7.472956950056305E-5</v>
      </c>
      <c r="AV225" s="48">
        <f t="shared" si="69"/>
        <v>7.3578804024269454E-6</v>
      </c>
      <c r="AW225" s="48">
        <f t="shared" si="69"/>
        <v>6.3390039352506919E-7</v>
      </c>
      <c r="AX225" s="48">
        <f t="shared" si="69"/>
        <v>4.8544138249222357E-8</v>
      </c>
      <c r="AY225" s="48">
        <f t="shared" si="69"/>
        <v>3.3457622746211014E-9</v>
      </c>
    </row>
    <row r="226" spans="1:51">
      <c r="A226" s="48">
        <v>225</v>
      </c>
      <c r="B226" s="48">
        <f t="shared" si="63"/>
        <v>85</v>
      </c>
      <c r="C226" s="87">
        <v>43898</v>
      </c>
      <c r="D226" s="48" t="s">
        <v>25</v>
      </c>
      <c r="E226" s="48" t="s">
        <v>29</v>
      </c>
      <c r="F226" s="48">
        <f t="shared" si="58"/>
        <v>1</v>
      </c>
      <c r="G226" s="48">
        <f t="shared" si="57"/>
        <v>1</v>
      </c>
      <c r="H226" s="48">
        <f t="shared" si="59"/>
        <v>1</v>
      </c>
      <c r="I226" s="48">
        <f t="shared" si="60"/>
        <v>1</v>
      </c>
      <c r="J226" s="48">
        <f>COUNTIF('1. Data'!C:C,'sim. matches 2019_2020'!$D226)</f>
        <v>170</v>
      </c>
      <c r="K226" s="48">
        <f>COUNTIF($D$2:D225,$D225)</f>
        <v>13</v>
      </c>
      <c r="L226" s="48">
        <f>SUMIF('1. Data'!C:C,'sim. matches 2019_2020'!D226,'1. Data'!E:E)</f>
        <v>254</v>
      </c>
      <c r="M226" s="48">
        <f>SUMIF($D$2:D225,$D226,$F$2:F225)</f>
        <v>10</v>
      </c>
      <c r="N226" s="48">
        <f t="shared" si="61"/>
        <v>0.90125702369228988</v>
      </c>
      <c r="O226" s="48">
        <f>SUMIF('1. Data'!C:C,'sim. matches 2019_2020'!$D226,'1. Data'!F:F)</f>
        <v>198</v>
      </c>
      <c r="P226" s="48">
        <f>SUMIF($D$2:D225,$D226,$G$2:G225)</f>
        <v>12</v>
      </c>
      <c r="Q226" s="48">
        <f t="shared" si="62"/>
        <v>0.91348602387050581</v>
      </c>
      <c r="R226" s="48">
        <f>COUNTIF('1. Data'!D:D,'sim. matches 2019_2020'!$E226)</f>
        <v>34</v>
      </c>
      <c r="S226" s="48">
        <f>COUNTIF($E$2:E225,$E225)</f>
        <v>13</v>
      </c>
      <c r="T226" s="48">
        <f>SUMIF('1. Data'!D:D,'sim. matches 2019_2020'!E226,'1. Data'!F:F)</f>
        <v>37</v>
      </c>
      <c r="U226" s="48">
        <f>SUMIF($E$2:E225,$E226,$G$2:G225)</f>
        <v>11</v>
      </c>
      <c r="V226" s="48">
        <f t="shared" si="64"/>
        <v>1.0212765957446808</v>
      </c>
      <c r="W226" s="48">
        <f>SUMIF('1. Data'!D:D,'sim. matches 2019_2020'!$E226,'1. Data'!E:E)</f>
        <v>66</v>
      </c>
      <c r="X226" s="48">
        <f>SUMIF($E$2:E225,E226,$F$2:F225)</f>
        <v>14</v>
      </c>
      <c r="Y226" s="48">
        <f t="shared" si="65"/>
        <v>1.0633786933313285</v>
      </c>
      <c r="Z226" s="92">
        <f>AVERAGE('1. Data'!E:E,'sim. matches 2019_2020'!$F$2:F225)</f>
        <v>1.6006787330316743</v>
      </c>
      <c r="AA226" s="92">
        <f>AVERAGE('1. Data'!F:F,'sim. matches 2019_2020'!$G$2:G225)</f>
        <v>1.2562217194570136</v>
      </c>
      <c r="AB226" s="48">
        <f t="shared" si="66"/>
        <v>1.5340545084124084</v>
      </c>
      <c r="AC226" s="48">
        <f t="shared" si="67"/>
        <v>1.1719567492152074</v>
      </c>
      <c r="AD226" s="48">
        <f t="shared" si="53"/>
        <v>0.21565949904737575</v>
      </c>
      <c r="AE226" s="48">
        <f t="shared" si="68"/>
        <v>0.3308334267955883</v>
      </c>
      <c r="AF226" s="48">
        <f t="shared" si="68"/>
        <v>0.25375825495464938</v>
      </c>
      <c r="AG226" s="48">
        <f t="shared" si="68"/>
        <v>0.12975966502001507</v>
      </c>
      <c r="AH226" s="48">
        <f t="shared" si="68"/>
        <v>4.9764599783509521E-2</v>
      </c>
      <c r="AI226" s="48">
        <f t="shared" si="68"/>
        <v>1.5268321731446379E-2</v>
      </c>
      <c r="AJ226" s="48">
        <f t="shared" si="68"/>
        <v>3.9037396313360805E-3</v>
      </c>
      <c r="AK226" s="48">
        <f t="shared" si="68"/>
        <v>8.5550705444561624E-4</v>
      </c>
      <c r="AL226" s="48">
        <f t="shared" si="68"/>
        <v>1.6404930673136442E-4</v>
      </c>
      <c r="AM226" s="48">
        <f t="shared" si="68"/>
        <v>2.7962286510353319E-5</v>
      </c>
      <c r="AN226" s="48">
        <f t="shared" si="68"/>
        <v>4.289567168672688E-6</v>
      </c>
      <c r="AO226" s="48">
        <f t="shared" si="54"/>
        <v>0.30976022478632109</v>
      </c>
      <c r="AP226" s="48">
        <f t="shared" si="69"/>
        <v>0.36302558607674879</v>
      </c>
      <c r="AQ226" s="48">
        <f t="shared" si="69"/>
        <v>0.21272514287022601</v>
      </c>
      <c r="AR226" s="48">
        <f t="shared" si="69"/>
        <v>8.3101555638176852E-2</v>
      </c>
      <c r="AS226" s="48">
        <f t="shared" si="69"/>
        <v>2.4347857250111127E-2</v>
      </c>
      <c r="AT226" s="48">
        <f t="shared" si="69"/>
        <v>5.7069271266392265E-3</v>
      </c>
      <c r="AU226" s="48">
        <f t="shared" si="69"/>
        <v>1.114711960557365E-3</v>
      </c>
      <c r="AV226" s="48">
        <f t="shared" si="69"/>
        <v>1.8662774365801741E-4</v>
      </c>
      <c r="AW226" s="48">
        <f t="shared" si="69"/>
        <v>2.7339955471352391E-5</v>
      </c>
      <c r="AX226" s="48">
        <f t="shared" si="69"/>
        <v>3.5601383708771823E-6</v>
      </c>
      <c r="AY226" s="48">
        <f t="shared" si="69"/>
        <v>4.1723281918895515E-7</v>
      </c>
    </row>
    <row r="227" spans="1:51">
      <c r="A227" s="48">
        <v>226</v>
      </c>
      <c r="B227" s="48">
        <f t="shared" si="63"/>
        <v>84</v>
      </c>
      <c r="C227" s="87">
        <v>43901</v>
      </c>
      <c r="D227" s="48" t="s">
        <v>22</v>
      </c>
      <c r="E227" s="48" t="s">
        <v>11</v>
      </c>
      <c r="F227" s="48">
        <f t="shared" si="58"/>
        <v>1</v>
      </c>
      <c r="G227" s="48">
        <f t="shared" si="57"/>
        <v>1</v>
      </c>
      <c r="H227" s="48">
        <f t="shared" si="59"/>
        <v>1</v>
      </c>
      <c r="I227" s="48">
        <f t="shared" si="60"/>
        <v>1</v>
      </c>
      <c r="J227" s="48">
        <f>COUNTIF('1. Data'!C:C,'sim. matches 2019_2020'!$D227)</f>
        <v>184</v>
      </c>
      <c r="K227" s="48">
        <f>COUNTIF($D$2:D226,$D226)</f>
        <v>13</v>
      </c>
      <c r="L227" s="48">
        <f>SUMIF('1. Data'!C:C,'sim. matches 2019_2020'!D227,'1. Data'!E:E)</f>
        <v>322</v>
      </c>
      <c r="M227" s="48">
        <f>SUMIF($D$2:D226,$D227,$F$2:F226)</f>
        <v>12</v>
      </c>
      <c r="N227" s="48">
        <f t="shared" si="61"/>
        <v>1.0593077401079789</v>
      </c>
      <c r="O227" s="48">
        <f>SUMIF('1. Data'!C:C,'sim. matches 2019_2020'!$D227,'1. Data'!F:F)</f>
        <v>214</v>
      </c>
      <c r="P227" s="48">
        <f>SUMIF($D$2:D226,$D227,$G$2:G226)</f>
        <v>14</v>
      </c>
      <c r="Q227" s="48">
        <f t="shared" si="62"/>
        <v>0.92135578580805255</v>
      </c>
      <c r="R227" s="48">
        <f>COUNTIF('1. Data'!D:D,'sim. matches 2019_2020'!$E227)</f>
        <v>167</v>
      </c>
      <c r="S227" s="48">
        <f>COUNTIF($E$2:E226,$E226)</f>
        <v>13</v>
      </c>
      <c r="T227" s="48">
        <f>SUMIF('1. Data'!D:D,'sim. matches 2019_2020'!E227,'1. Data'!F:F)</f>
        <v>179</v>
      </c>
      <c r="U227" s="48">
        <f>SUMIF($E$2:E226,$E227,$G$2:G226)</f>
        <v>10</v>
      </c>
      <c r="V227" s="48">
        <f t="shared" si="64"/>
        <v>1.05</v>
      </c>
      <c r="W227" s="48">
        <f>SUMIF('1. Data'!D:D,'sim. matches 2019_2020'!$E227,'1. Data'!E:E)</f>
        <v>293</v>
      </c>
      <c r="X227" s="48">
        <f>SUMIF($E$2:E226,E227,$F$2:F226)</f>
        <v>15</v>
      </c>
      <c r="Y227" s="48">
        <f t="shared" si="65"/>
        <v>1.0691043985161632</v>
      </c>
      <c r="Z227" s="92">
        <f>AVERAGE('1. Data'!E:E,'sim. matches 2019_2020'!$F$2:F226)</f>
        <v>1.6005089058524173</v>
      </c>
      <c r="AA227" s="92">
        <f>AVERAGE('1. Data'!F:F,'sim. matches 2019_2020'!$G$2:G226)</f>
        <v>1.2561492790500424</v>
      </c>
      <c r="AB227" s="48">
        <f t="shared" si="66"/>
        <v>1.8125932441847639</v>
      </c>
      <c r="AC227" s="48">
        <f t="shared" si="67"/>
        <v>1.215228426395939</v>
      </c>
      <c r="AD227" s="48">
        <f t="shared" si="53"/>
        <v>0.16323029146887846</v>
      </c>
      <c r="AE227" s="48">
        <f t="shared" si="68"/>
        <v>0.29587012356279901</v>
      </c>
      <c r="AF227" s="48">
        <f t="shared" si="68"/>
        <v>0.26814609356302044</v>
      </c>
      <c r="AG227" s="48">
        <f t="shared" si="68"/>
        <v>0.16201326588228881</v>
      </c>
      <c r="AH227" s="48">
        <f t="shared" si="68"/>
        <v>7.3416037801636663E-2</v>
      </c>
      <c r="AI227" s="48">
        <f t="shared" si="68"/>
        <v>2.661468282681197E-2</v>
      </c>
      <c r="AJ227" s="48">
        <f t="shared" si="68"/>
        <v>8.0402657146666084E-3</v>
      </c>
      <c r="AK227" s="48">
        <f t="shared" si="68"/>
        <v>2.0819616165507278E-3</v>
      </c>
      <c r="AL227" s="48">
        <f t="shared" si="68"/>
        <v>4.7171869510147913E-4</v>
      </c>
      <c r="AM227" s="48">
        <f t="shared" si="68"/>
        <v>9.5003791099621587E-5</v>
      </c>
      <c r="AN227" s="48">
        <f t="shared" si="68"/>
        <v>1.7220322991911416E-5</v>
      </c>
      <c r="AO227" s="48">
        <f t="shared" si="54"/>
        <v>0.29664224563521102</v>
      </c>
      <c r="AP227" s="48">
        <f t="shared" si="69"/>
        <v>0.36048808936583504</v>
      </c>
      <c r="AQ227" s="48">
        <f t="shared" si="69"/>
        <v>0.21903768678726121</v>
      </c>
      <c r="AR227" s="48">
        <f t="shared" si="69"/>
        <v>8.8726941145296653E-2</v>
      </c>
      <c r="AS227" s="48">
        <f t="shared" si="69"/>
        <v>2.6955875266730992E-2</v>
      </c>
      <c r="AT227" s="48">
        <f t="shared" si="69"/>
        <v>6.5515091765029395E-3</v>
      </c>
      <c r="AU227" s="48">
        <f t="shared" si="69"/>
        <v>1.326930031180036E-3</v>
      </c>
      <c r="AV227" s="48">
        <f t="shared" si="69"/>
        <v>2.3036044196120438E-4</v>
      </c>
      <c r="AW227" s="48">
        <f t="shared" si="69"/>
        <v>3.4992569673548412E-5</v>
      </c>
      <c r="AX227" s="48">
        <f t="shared" si="69"/>
        <v>4.7248850422151752E-6</v>
      </c>
      <c r="AY227" s="48">
        <f t="shared" si="69"/>
        <v>5.7418146147528387E-7</v>
      </c>
    </row>
    <row r="228" spans="1:51">
      <c r="A228" s="48">
        <v>227</v>
      </c>
      <c r="B228" s="48">
        <f t="shared" si="63"/>
        <v>83</v>
      </c>
      <c r="C228" s="87">
        <v>43967</v>
      </c>
      <c r="D228" s="48" t="s">
        <v>13</v>
      </c>
      <c r="E228" s="48" t="s">
        <v>8</v>
      </c>
      <c r="F228" s="48">
        <f t="shared" si="58"/>
        <v>1</v>
      </c>
      <c r="G228" s="48">
        <f t="shared" si="57"/>
        <v>1</v>
      </c>
      <c r="H228" s="48">
        <f t="shared" si="59"/>
        <v>1</v>
      </c>
      <c r="I228" s="48">
        <f t="shared" si="60"/>
        <v>1</v>
      </c>
      <c r="J228" s="48">
        <f>COUNTIF('1. Data'!C:C,'sim. matches 2019_2020'!$D228)</f>
        <v>176</v>
      </c>
      <c r="K228" s="48">
        <f>COUNTIF($D$2:D227,$D227)</f>
        <v>14</v>
      </c>
      <c r="L228" s="48">
        <f>SUMIF('1. Data'!C:C,'sim. matches 2019_2020'!D228,'1. Data'!E:E)</f>
        <v>403</v>
      </c>
      <c r="M228" s="48">
        <f>SUMIF($D$2:D227,$D228,$F$2:F227)</f>
        <v>20</v>
      </c>
      <c r="N228" s="48">
        <f t="shared" si="61"/>
        <v>1.3911524661176078</v>
      </c>
      <c r="O228" s="48">
        <f>SUMIF('1. Data'!C:C,'sim. matches 2019_2020'!$D228,'1. Data'!F:F)</f>
        <v>163</v>
      </c>
      <c r="P228" s="48">
        <f>SUMIF($D$2:D227,$D228,$G$2:G227)</f>
        <v>5</v>
      </c>
      <c r="Q228" s="48">
        <f t="shared" si="62"/>
        <v>0.70394618409209342</v>
      </c>
      <c r="R228" s="48">
        <f>COUNTIF('1. Data'!D:D,'sim. matches 2019_2020'!$E228)</f>
        <v>181</v>
      </c>
      <c r="S228" s="48">
        <f>COUNTIF($E$2:E227,$E227)</f>
        <v>14</v>
      </c>
      <c r="T228" s="48">
        <f>SUMIF('1. Data'!D:D,'sim. matches 2019_2020'!E228,'1. Data'!F:F)</f>
        <v>234</v>
      </c>
      <c r="U228" s="48">
        <f>SUMIF($E$2:E227,$E228,$G$2:G227)</f>
        <v>12</v>
      </c>
      <c r="V228" s="48">
        <f t="shared" si="64"/>
        <v>1.2615384615384615</v>
      </c>
      <c r="W228" s="48">
        <f>SUMIF('1. Data'!D:D,'sim. matches 2019_2020'!$E228,'1. Data'!E:E)</f>
        <v>266</v>
      </c>
      <c r="X228" s="48">
        <f>SUMIF($E$2:E227,E228,$F$2:F227)</f>
        <v>13</v>
      </c>
      <c r="Y228" s="48">
        <f t="shared" si="65"/>
        <v>0.8940412466375024</v>
      </c>
      <c r="Z228" s="92">
        <f>AVERAGE('1. Data'!E:E,'sim. matches 2019_2020'!$F$2:F227)</f>
        <v>1.6003391746749576</v>
      </c>
      <c r="AA228" s="92">
        <f>AVERAGE('1. Data'!F:F,'sim. matches 2019_2020'!$G$2:G227)</f>
        <v>1.2560768795929904</v>
      </c>
      <c r="AB228" s="48">
        <f t="shared" si="66"/>
        <v>1.9904181438298081</v>
      </c>
      <c r="AC228" s="48">
        <f t="shared" si="67"/>
        <v>1.1154655870445345</v>
      </c>
      <c r="AD228" s="48">
        <f t="shared" si="53"/>
        <v>0.13663827904535078</v>
      </c>
      <c r="AE228" s="48">
        <f t="shared" si="68"/>
        <v>0.27196730975354649</v>
      </c>
      <c r="AF228" s="48">
        <f t="shared" si="68"/>
        <v>0.27066433393102024</v>
      </c>
      <c r="AG228" s="48">
        <f t="shared" si="68"/>
        <v>0.17957840038130424</v>
      </c>
      <c r="AH228" s="48">
        <f t="shared" si="68"/>
        <v>8.9359026589720378E-2</v>
      </c>
      <c r="AI228" s="48">
        <f t="shared" si="68"/>
        <v>3.5572365567829972E-2</v>
      </c>
      <c r="AJ228" s="48">
        <f t="shared" si="68"/>
        <v>1.180064697419258E-2</v>
      </c>
      <c r="AK228" s="48">
        <f t="shared" si="68"/>
        <v>3.3554602637661758E-3</v>
      </c>
      <c r="AL228" s="48">
        <f t="shared" si="68"/>
        <v>8.3484612373751718E-4</v>
      </c>
      <c r="AM228" s="48">
        <f t="shared" si="68"/>
        <v>1.8463254133257144E-4</v>
      </c>
      <c r="AN228" s="48">
        <f t="shared" si="68"/>
        <v>3.6749596020975748E-5</v>
      </c>
      <c r="AO228" s="48">
        <f t="shared" si="54"/>
        <v>0.3277626413298228</v>
      </c>
      <c r="AP228" s="48">
        <f t="shared" si="69"/>
        <v>0.36560794712223793</v>
      </c>
      <c r="AQ228" s="48">
        <f t="shared" si="69"/>
        <v>0.20391154168242717</v>
      </c>
      <c r="AR228" s="48">
        <f t="shared" si="69"/>
        <v>7.5818769182648224E-2</v>
      </c>
      <c r="AS228" s="48">
        <f t="shared" si="69"/>
        <v>2.1143306968829191E-2</v>
      </c>
      <c r="AT228" s="48">
        <f t="shared" si="69"/>
        <v>4.71692626400957E-3</v>
      </c>
      <c r="AU228" s="48">
        <f t="shared" si="69"/>
        <v>8.7692815402153556E-4</v>
      </c>
      <c r="AV228" s="48">
        <f t="shared" si="69"/>
        <v>1.397404540173591E-4</v>
      </c>
      <c r="AW228" s="48">
        <f t="shared" si="69"/>
        <v>1.9484458446792906E-5</v>
      </c>
      <c r="AX228" s="48">
        <f t="shared" si="69"/>
        <v>2.4149158755107448E-6</v>
      </c>
      <c r="AY228" s="48">
        <f t="shared" si="69"/>
        <v>2.6937555547397573E-7</v>
      </c>
    </row>
    <row r="229" spans="1:51">
      <c r="A229" s="48">
        <v>228</v>
      </c>
      <c r="B229" s="48">
        <f t="shared" si="63"/>
        <v>82</v>
      </c>
      <c r="C229" s="87">
        <v>43967</v>
      </c>
      <c r="D229" s="48" t="s">
        <v>35</v>
      </c>
      <c r="E229" s="48" t="s">
        <v>26</v>
      </c>
      <c r="F229" s="48">
        <f t="shared" si="58"/>
        <v>2</v>
      </c>
      <c r="G229" s="48">
        <f t="shared" si="57"/>
        <v>1</v>
      </c>
      <c r="H229" s="48">
        <f t="shared" si="59"/>
        <v>3</v>
      </c>
      <c r="I229" s="48">
        <f t="shared" si="60"/>
        <v>0</v>
      </c>
      <c r="J229" s="48">
        <f>COUNTIF('1. Data'!C:C,'sim. matches 2019_2020'!$D229)</f>
        <v>47</v>
      </c>
      <c r="K229" s="48">
        <f>COUNTIF($D$2:D228,$D228)</f>
        <v>13</v>
      </c>
      <c r="L229" s="48">
        <f>SUMIF('1. Data'!C:C,'sim. matches 2019_2020'!D229,'1. Data'!E:E)</f>
        <v>94</v>
      </c>
      <c r="M229" s="48">
        <f>SUMIF($D$2:D228,$D229,$F$2:F228)</f>
        <v>13</v>
      </c>
      <c r="N229" s="48">
        <f t="shared" si="61"/>
        <v>1.1144652422155512</v>
      </c>
      <c r="O229" s="48">
        <f>SUMIF('1. Data'!C:C,'sim. matches 2019_2020'!$D229,'1. Data'!F:F)</f>
        <v>49</v>
      </c>
      <c r="P229" s="48">
        <f>SUMIF($D$2:D228,$D229,$G$2:G228)</f>
        <v>12</v>
      </c>
      <c r="Q229" s="48">
        <f t="shared" si="62"/>
        <v>0.80944506936632921</v>
      </c>
      <c r="R229" s="48">
        <f>COUNTIF('1. Data'!D:D,'sim. matches 2019_2020'!$E229)</f>
        <v>152</v>
      </c>
      <c r="S229" s="48">
        <f>COUNTIF($E$2:E228,$E228)</f>
        <v>13</v>
      </c>
      <c r="T229" s="48">
        <f>SUMIF('1. Data'!D:D,'sim. matches 2019_2020'!E229,'1. Data'!F:F)</f>
        <v>159</v>
      </c>
      <c r="U229" s="48">
        <f>SUMIF($E$2:E228,$E229,$G$2:G228)</f>
        <v>11</v>
      </c>
      <c r="V229" s="48">
        <f t="shared" si="64"/>
        <v>1.0303030303030303</v>
      </c>
      <c r="W229" s="48">
        <f>SUMIF('1. Data'!D:D,'sim. matches 2019_2020'!$E229,'1. Data'!E:E)</f>
        <v>285</v>
      </c>
      <c r="X229" s="48">
        <f>SUMIF($E$2:E228,E229,$F$2:F228)</f>
        <v>14</v>
      </c>
      <c r="Y229" s="48">
        <f t="shared" si="65"/>
        <v>1.1324557601442644</v>
      </c>
      <c r="Z229" s="92">
        <f>AVERAGE('1. Data'!E:E,'sim. matches 2019_2020'!$F$2:F228)</f>
        <v>1.6001695394179147</v>
      </c>
      <c r="AA229" s="92">
        <f>AVERAGE('1. Data'!F:F,'sim. matches 2019_2020'!$G$2:G228)</f>
        <v>1.2560045210511444</v>
      </c>
      <c r="AB229" s="48">
        <f t="shared" si="66"/>
        <v>2.0195461055906048</v>
      </c>
      <c r="AC229" s="48">
        <f t="shared" si="67"/>
        <v>1.0474747474747474</v>
      </c>
      <c r="AD229" s="48">
        <f t="shared" si="53"/>
        <v>0.13271569032101341</v>
      </c>
      <c r="AE229" s="48">
        <f t="shared" si="68"/>
        <v>0.26802545553857138</v>
      </c>
      <c r="AF229" s="48">
        <f t="shared" si="68"/>
        <v>0.27064488246603485</v>
      </c>
      <c r="AG229" s="48">
        <f t="shared" si="68"/>
        <v>0.18219327279410255</v>
      </c>
      <c r="AH229" s="48">
        <f t="shared" si="68"/>
        <v>9.1986928634034126E-2</v>
      </c>
      <c r="AI229" s="48">
        <f t="shared" si="68"/>
        <v>3.7154368697620871E-2</v>
      </c>
      <c r="AJ229" s="48">
        <f t="shared" si="68"/>
        <v>1.2505826768159629E-2</v>
      </c>
      <c r="AK229" s="48">
        <f t="shared" si="68"/>
        <v>3.6080133924039346E-3</v>
      </c>
      <c r="AL229" s="48">
        <f t="shared" si="68"/>
        <v>9.1081867444351252E-4</v>
      </c>
      <c r="AM229" s="48">
        <f t="shared" si="68"/>
        <v>2.0438225631906593E-4</v>
      </c>
      <c r="AN229" s="48">
        <f t="shared" si="68"/>
        <v>4.1275938980099011E-5</v>
      </c>
      <c r="AO229" s="48">
        <f t="shared" si="54"/>
        <v>0.35082254699463533</v>
      </c>
      <c r="AP229" s="48">
        <f t="shared" si="69"/>
        <v>0.36747775882165334</v>
      </c>
      <c r="AQ229" s="48">
        <f t="shared" si="69"/>
        <v>0.19246183631214875</v>
      </c>
      <c r="AR229" s="48">
        <f t="shared" si="69"/>
        <v>6.7199637796531403E-2</v>
      </c>
      <c r="AS229" s="48">
        <f t="shared" si="69"/>
        <v>1.7597480907829054E-2</v>
      </c>
      <c r="AT229" s="48">
        <f t="shared" si="69"/>
        <v>3.6865833740239865E-3</v>
      </c>
      <c r="AU229" s="48">
        <f t="shared" si="69"/>
        <v>6.4360049812506271E-4</v>
      </c>
      <c r="AV229" s="48">
        <f t="shared" si="69"/>
        <v>9.6307895606881827E-5</v>
      </c>
      <c r="AW229" s="48">
        <f t="shared" si="69"/>
        <v>1.2610011078830313E-5</v>
      </c>
      <c r="AX229" s="48">
        <f t="shared" si="69"/>
        <v>1.4676297967168404E-6</v>
      </c>
      <c r="AY229" s="48">
        <f t="shared" si="69"/>
        <v>1.5373051507023857E-7</v>
      </c>
    </row>
    <row r="230" spans="1:51">
      <c r="A230" s="48">
        <v>229</v>
      </c>
      <c r="B230" s="48">
        <f t="shared" si="63"/>
        <v>81</v>
      </c>
      <c r="C230" s="87">
        <v>43967</v>
      </c>
      <c r="D230" s="48" t="s">
        <v>17</v>
      </c>
      <c r="E230" s="48" t="s">
        <v>21</v>
      </c>
      <c r="F230" s="48">
        <f t="shared" si="58"/>
        <v>1</v>
      </c>
      <c r="G230" s="48">
        <f t="shared" si="57"/>
        <v>1</v>
      </c>
      <c r="H230" s="48">
        <f t="shared" si="59"/>
        <v>1</v>
      </c>
      <c r="I230" s="48">
        <f t="shared" si="60"/>
        <v>1</v>
      </c>
      <c r="J230" s="48">
        <f>COUNTIF('1. Data'!C:C,'sim. matches 2019_2020'!$D230)</f>
        <v>186</v>
      </c>
      <c r="K230" s="48">
        <f>COUNTIF($D$2:D229,$D229)</f>
        <v>13</v>
      </c>
      <c r="L230" s="48">
        <f>SUMIF('1. Data'!C:C,'sim. matches 2019_2020'!D230,'1. Data'!E:E)</f>
        <v>321</v>
      </c>
      <c r="M230" s="48">
        <f>SUMIF($D$2:D229,$D230,$F$2:F229)</f>
        <v>12</v>
      </c>
      <c r="N230" s="48">
        <f t="shared" si="61"/>
        <v>1.0456696545392452</v>
      </c>
      <c r="O230" s="48">
        <f>SUMIF('1. Data'!C:C,'sim. matches 2019_2020'!$D230,'1. Data'!F:F)</f>
        <v>236</v>
      </c>
      <c r="P230" s="48">
        <f>SUMIF($D$2:D229,$D230,$G$2:G229)</f>
        <v>15</v>
      </c>
      <c r="Q230" s="48">
        <f t="shared" si="62"/>
        <v>1.0042791555618849</v>
      </c>
      <c r="R230" s="48">
        <f>COUNTIF('1. Data'!D:D,'sim. matches 2019_2020'!$E230)</f>
        <v>149</v>
      </c>
      <c r="S230" s="48">
        <f>COUNTIF($E$2:E229,$E229)</f>
        <v>14</v>
      </c>
      <c r="T230" s="48">
        <f>SUMIF('1. Data'!D:D,'sim. matches 2019_2020'!E230,'1. Data'!F:F)</f>
        <v>176</v>
      </c>
      <c r="U230" s="48">
        <f>SUMIF($E$2:E229,$E230,$G$2:G229)</f>
        <v>10</v>
      </c>
      <c r="V230" s="48">
        <f t="shared" si="64"/>
        <v>1.1411042944785277</v>
      </c>
      <c r="W230" s="48">
        <f>SUMIF('1. Data'!D:D,'sim. matches 2019_2020'!$E230,'1. Data'!E:E)</f>
        <v>246</v>
      </c>
      <c r="X230" s="48">
        <f>SUMIF($E$2:E229,E230,$F$2:F229)</f>
        <v>11</v>
      </c>
      <c r="Y230" s="48">
        <f t="shared" si="65"/>
        <v>0.98525549737652895</v>
      </c>
      <c r="Z230" s="92">
        <f>AVERAGE('1. Data'!E:E,'sim. matches 2019_2020'!$F$2:F229)</f>
        <v>1.6002824858757063</v>
      </c>
      <c r="AA230" s="92">
        <f>AVERAGE('1. Data'!F:F,'sim. matches 2019_2020'!$G$2:G229)</f>
        <v>1.2559322033898306</v>
      </c>
      <c r="AB230" s="48">
        <f t="shared" si="66"/>
        <v>1.6486938724943927</v>
      </c>
      <c r="AC230" s="48">
        <f t="shared" si="67"/>
        <v>1.4392823010759317</v>
      </c>
      <c r="AD230" s="48">
        <f t="shared" si="53"/>
        <v>0.19230091417579884</v>
      </c>
      <c r="AE230" s="48">
        <f t="shared" si="68"/>
        <v>0.3170453388767096</v>
      </c>
      <c r="AF230" s="48">
        <f t="shared" si="68"/>
        <v>0.26135535375446978</v>
      </c>
      <c r="AG230" s="48">
        <f t="shared" si="68"/>
        <v>0.14363165675953291</v>
      </c>
      <c r="AH230" s="48">
        <f t="shared" si="68"/>
        <v>5.9201158098914915E-2</v>
      </c>
      <c r="AI230" s="48">
        <f t="shared" si="68"/>
        <v>1.9520917320450561E-2</v>
      </c>
      <c r="AJ230" s="48">
        <f t="shared" si="68"/>
        <v>5.3640027952827516E-3</v>
      </c>
      <c r="AK230" s="48">
        <f t="shared" si="68"/>
        <v>1.2633712200893512E-3</v>
      </c>
      <c r="AL230" s="48">
        <f t="shared" si="68"/>
        <v>2.6036404865588478E-4</v>
      </c>
      <c r="AM230" s="48">
        <f t="shared" si="68"/>
        <v>4.7695623515198819E-5</v>
      </c>
      <c r="AN230" s="48">
        <f t="shared" si="68"/>
        <v>7.8635482234307725E-6</v>
      </c>
      <c r="AO230" s="48">
        <f t="shared" si="54"/>
        <v>0.2370978625139768</v>
      </c>
      <c r="AP230" s="48">
        <f t="shared" si="69"/>
        <v>0.34125075713930142</v>
      </c>
      <c r="AQ230" s="48">
        <f t="shared" si="69"/>
        <v>0.24557808748967885</v>
      </c>
      <c r="AR230" s="48">
        <f t="shared" si="69"/>
        <v>0.11781873161865714</v>
      </c>
      <c r="AS230" s="48">
        <f t="shared" si="69"/>
        <v>4.2393603788487139E-2</v>
      </c>
      <c r="AT230" s="48">
        <f t="shared" si="69"/>
        <v>1.220327272231901E-2</v>
      </c>
      <c r="AU230" s="48">
        <f t="shared" si="69"/>
        <v>2.9273257407394062E-3</v>
      </c>
      <c r="AV230" s="48">
        <f t="shared" si="69"/>
        <v>6.0189258973288929E-4</v>
      </c>
      <c r="AW230" s="48">
        <f t="shared" si="69"/>
        <v>1.0828666894391307E-4</v>
      </c>
      <c r="AX230" s="48">
        <f t="shared" si="69"/>
        <v>1.7317231783715868E-5</v>
      </c>
      <c r="AY230" s="48">
        <f t="shared" si="69"/>
        <v>2.492438520993186E-6</v>
      </c>
    </row>
    <row r="231" spans="1:51">
      <c r="A231" s="48">
        <v>230</v>
      </c>
      <c r="B231" s="48">
        <f t="shared" si="63"/>
        <v>80</v>
      </c>
      <c r="C231" s="87">
        <v>43967</v>
      </c>
      <c r="D231" s="48" t="s">
        <v>29</v>
      </c>
      <c r="E231" s="48" t="s">
        <v>32</v>
      </c>
      <c r="F231" s="48">
        <f t="shared" si="58"/>
        <v>1</v>
      </c>
      <c r="G231" s="48">
        <f t="shared" si="57"/>
        <v>0</v>
      </c>
      <c r="H231" s="48">
        <f t="shared" si="59"/>
        <v>3</v>
      </c>
      <c r="I231" s="48">
        <f t="shared" si="60"/>
        <v>0</v>
      </c>
      <c r="J231" s="48">
        <f>COUNTIF('1. Data'!C:C,'sim. matches 2019_2020'!$D231)</f>
        <v>34</v>
      </c>
      <c r="K231" s="48">
        <f>COUNTIF($D$2:D230,$D230)</f>
        <v>14</v>
      </c>
      <c r="L231" s="48">
        <f>SUMIF('1. Data'!C:C,'sim. matches 2019_2020'!D231,'1. Data'!E:E)</f>
        <v>51</v>
      </c>
      <c r="M231" s="48">
        <f>SUMIF($D$2:D230,$D231,$F$2:F230)</f>
        <v>10</v>
      </c>
      <c r="N231" s="48">
        <f t="shared" si="61"/>
        <v>0.79421476056006579</v>
      </c>
      <c r="O231" s="48">
        <f>SUMIF('1. Data'!C:C,'sim. matches 2019_2020'!$D231,'1. Data'!F:F)</f>
        <v>56</v>
      </c>
      <c r="P231" s="48">
        <f>SUMIF($D$2:D230,$D231,$G$2:G230)</f>
        <v>17</v>
      </c>
      <c r="Q231" s="48">
        <f t="shared" si="62"/>
        <v>1.21098961846938</v>
      </c>
      <c r="R231" s="48">
        <f>COUNTIF('1. Data'!D:D,'sim. matches 2019_2020'!$E231)</f>
        <v>17</v>
      </c>
      <c r="S231" s="48">
        <f>COUNTIF($E$2:E230,$E230)</f>
        <v>13</v>
      </c>
      <c r="T231" s="48">
        <f>SUMIF('1. Data'!D:D,'sim. matches 2019_2020'!E231,'1. Data'!F:F)</f>
        <v>10</v>
      </c>
      <c r="U231" s="48">
        <f>SUMIF($E$2:E230,$E231,$G$2:G230)</f>
        <v>0</v>
      </c>
      <c r="V231" s="48">
        <f t="shared" si="64"/>
        <v>0.33333333333333331</v>
      </c>
      <c r="W231" s="48">
        <f>SUMIF('1. Data'!D:D,'sim. matches 2019_2020'!$E231,'1. Data'!E:E)</f>
        <v>34</v>
      </c>
      <c r="X231" s="48">
        <f>SUMIF($E$2:E230,E231,$F$2:F230)</f>
        <v>16</v>
      </c>
      <c r="Y231" s="48">
        <f t="shared" si="65"/>
        <v>1.0415931286033651</v>
      </c>
      <c r="Z231" s="92">
        <f>AVERAGE('1. Data'!E:E,'sim. matches 2019_2020'!$F$2:F230)</f>
        <v>1.6001129624399888</v>
      </c>
      <c r="AA231" s="92">
        <f>AVERAGE('1. Data'!F:F,'sim. matches 2019_2020'!$G$2:G230)</f>
        <v>1.2558599265744139</v>
      </c>
      <c r="AB231" s="48">
        <f t="shared" si="66"/>
        <v>1.3236912676001098</v>
      </c>
      <c r="AC231" s="48">
        <f t="shared" si="67"/>
        <v>0.50694444444444442</v>
      </c>
      <c r="AD231" s="48">
        <f t="shared" si="53"/>
        <v>0.26615105176387005</v>
      </c>
      <c r="AE231" s="48">
        <f t="shared" si="68"/>
        <v>0.35230182308241953</v>
      </c>
      <c r="AF231" s="48">
        <f t="shared" si="68"/>
        <v>0.23316942338689883</v>
      </c>
      <c r="AG231" s="48">
        <f t="shared" si="68"/>
        <v>0.10288144320286358</v>
      </c>
      <c r="AH231" s="48">
        <f t="shared" si="68"/>
        <v>3.4045816991431832E-2</v>
      </c>
      <c r="AI231" s="48">
        <f t="shared" si="68"/>
        <v>9.0132301299739419E-3</v>
      </c>
      <c r="AJ231" s="48">
        <f t="shared" si="68"/>
        <v>1.9884556693194524E-3</v>
      </c>
      <c r="AK231" s="48">
        <f t="shared" si="68"/>
        <v>3.7601448649829877E-4</v>
      </c>
      <c r="AL231" s="48">
        <f t="shared" si="68"/>
        <v>6.2215886533617242E-5</v>
      </c>
      <c r="AM231" s="48">
        <f t="shared" si="68"/>
        <v>9.1505139678386925E-6</v>
      </c>
      <c r="AN231" s="48">
        <f t="shared" si="68"/>
        <v>1.2112455433280932E-6</v>
      </c>
      <c r="AO231" s="48">
        <f t="shared" si="54"/>
        <v>0.60233323251091775</v>
      </c>
      <c r="AP231" s="48">
        <f t="shared" si="69"/>
        <v>0.30534948592567357</v>
      </c>
      <c r="AQ231" s="48">
        <f t="shared" si="69"/>
        <v>7.7397612751993639E-2</v>
      </c>
      <c r="AR231" s="48">
        <f t="shared" si="69"/>
        <v>1.3078763265961893E-2</v>
      </c>
      <c r="AS231" s="48">
        <f t="shared" si="69"/>
        <v>1.657551594470864E-3</v>
      </c>
      <c r="AT231" s="48">
        <f t="shared" si="69"/>
        <v>1.6805731443940704E-4</v>
      </c>
      <c r="AU231" s="48">
        <f t="shared" si="69"/>
        <v>1.4199286983885091E-5</v>
      </c>
      <c r="AV231" s="48">
        <f t="shared" si="69"/>
        <v>1.0283213787932667E-6</v>
      </c>
      <c r="AW231" s="48">
        <f t="shared" si="69"/>
        <v>6.5162726260336951E-8</v>
      </c>
      <c r="AX231" s="48">
        <f t="shared" si="69"/>
        <v>3.6704313402813286E-9</v>
      </c>
      <c r="AY231" s="48">
        <f t="shared" si="69"/>
        <v>1.8607047766703932E-10</v>
      </c>
    </row>
    <row r="232" spans="1:51">
      <c r="A232" s="48">
        <v>231</v>
      </c>
      <c r="B232" s="48">
        <f t="shared" si="63"/>
        <v>79</v>
      </c>
      <c r="C232" s="87">
        <v>43967</v>
      </c>
      <c r="D232" s="48" t="s">
        <v>28</v>
      </c>
      <c r="E232" s="48" t="s">
        <v>10</v>
      </c>
      <c r="F232" s="48">
        <f t="shared" si="58"/>
        <v>1</v>
      </c>
      <c r="G232" s="48">
        <f t="shared" si="57"/>
        <v>1</v>
      </c>
      <c r="H232" s="48">
        <f t="shared" si="59"/>
        <v>1</v>
      </c>
      <c r="I232" s="48">
        <f t="shared" si="60"/>
        <v>1</v>
      </c>
      <c r="J232" s="48">
        <f>COUNTIF('1. Data'!C:C,'sim. matches 2019_2020'!$D232)</f>
        <v>136</v>
      </c>
      <c r="K232" s="48">
        <f>COUNTIF($D$2:D231,$D231)</f>
        <v>13</v>
      </c>
      <c r="L232" s="48">
        <f>SUMIF('1. Data'!C:C,'sim. matches 2019_2020'!D232,'1. Data'!E:E)</f>
        <v>192</v>
      </c>
      <c r="M232" s="48">
        <f>SUMIF($D$2:D231,$D232,$F$2:F231)</f>
        <v>10</v>
      </c>
      <c r="N232" s="48">
        <f t="shared" si="61"/>
        <v>0.84734533973327264</v>
      </c>
      <c r="O232" s="48">
        <f>SUMIF('1. Data'!C:C,'sim. matches 2019_2020'!$D232,'1. Data'!F:F)</f>
        <v>193</v>
      </c>
      <c r="P232" s="48">
        <f>SUMIF($D$2:D231,$D232,$G$2:G231)</f>
        <v>14</v>
      </c>
      <c r="Q232" s="48">
        <f t="shared" si="62"/>
        <v>1.1065358895145361</v>
      </c>
      <c r="R232" s="48">
        <f>COUNTIF('1. Data'!D:D,'sim. matches 2019_2020'!$E232)</f>
        <v>184</v>
      </c>
      <c r="S232" s="48">
        <f>COUNTIF($E$2:E231,$E231)</f>
        <v>13</v>
      </c>
      <c r="T232" s="48">
        <f>SUMIF('1. Data'!D:D,'sim. matches 2019_2020'!E232,'1. Data'!F:F)</f>
        <v>244</v>
      </c>
      <c r="U232" s="48">
        <f>SUMIF($E$2:E231,$E232,$G$2:G231)</f>
        <v>12</v>
      </c>
      <c r="V232" s="48">
        <f t="shared" si="64"/>
        <v>1.2994923857868019</v>
      </c>
      <c r="W232" s="48">
        <f>SUMIF('1. Data'!D:D,'sim. matches 2019_2020'!$E232,'1. Data'!E:E)</f>
        <v>282</v>
      </c>
      <c r="X232" s="48">
        <f>SUMIF($E$2:E231,E232,$F$2:F231)</f>
        <v>12</v>
      </c>
      <c r="Y232" s="48">
        <f t="shared" si="65"/>
        <v>0.9327740350896051</v>
      </c>
      <c r="Z232" s="92">
        <f>AVERAGE('1. Data'!E:E,'sim. matches 2019_2020'!$F$2:F231)</f>
        <v>1.5999435347261435</v>
      </c>
      <c r="AA232" s="92">
        <f>AVERAGE('1. Data'!F:F,'sim. matches 2019_2020'!$G$2:G231)</f>
        <v>1.2555053642010163</v>
      </c>
      <c r="AB232" s="48">
        <f t="shared" si="66"/>
        <v>1.264566141530874</v>
      </c>
      <c r="AC232" s="48">
        <f t="shared" si="67"/>
        <v>1.8053350594487787</v>
      </c>
      <c r="AD232" s="48">
        <f t="shared" ref="AD232:AD295" si="70">_xlfn.POISSON.DIST(AD$1,$AB232,FALSE)</f>
        <v>0.28236177461671491</v>
      </c>
      <c r="AE232" s="48">
        <f t="shared" si="68"/>
        <v>0.35706513984286947</v>
      </c>
      <c r="AF232" s="48">
        <f t="shared" si="68"/>
        <v>0.22576624308313978</v>
      </c>
      <c r="AG232" s="48">
        <f t="shared" si="68"/>
        <v>9.5165448967855809E-2</v>
      </c>
      <c r="AH232" s="48">
        <f t="shared" si="68"/>
        <v>3.0085751152083683E-2</v>
      </c>
      <c r="AI232" s="48">
        <f t="shared" si="68"/>
        <v>7.6090844498897039E-3</v>
      </c>
      <c r="AJ232" s="48">
        <f t="shared" si="68"/>
        <v>1.6036984272299309E-3</v>
      </c>
      <c r="AK232" s="48">
        <f t="shared" si="68"/>
        <v>2.89711818900184E-4</v>
      </c>
      <c r="AL232" s="48">
        <f t="shared" si="68"/>
        <v>4.5794969622812064E-5</v>
      </c>
      <c r="AM232" s="48">
        <f t="shared" si="68"/>
        <v>6.4345297819381198E-6</v>
      </c>
      <c r="AN232" s="48">
        <f t="shared" si="68"/>
        <v>8.1368884989109955E-7</v>
      </c>
      <c r="AO232" s="48">
        <f t="shared" ref="AO232:AO295" si="71">_xlfn.POISSON.DIST(AO$1,$AC232,FALSE)</f>
        <v>0.16441935708771374</v>
      </c>
      <c r="AP232" s="48">
        <f t="shared" si="69"/>
        <v>0.29683202980247764</v>
      </c>
      <c r="AQ232" s="48">
        <f t="shared" si="69"/>
        <v>0.26794063508487886</v>
      </c>
      <c r="AR232" s="48">
        <f t="shared" si="69"/>
        <v>0.16124087412323446</v>
      </c>
      <c r="AS232" s="48">
        <f t="shared" si="69"/>
        <v>7.2773450767710621E-2</v>
      </c>
      <c r="AT232" s="48">
        <f t="shared" si="69"/>
        <v>2.6276092413603527E-2</v>
      </c>
      <c r="AU232" s="48">
        <f t="shared" si="69"/>
        <v>7.9061918099324179E-3</v>
      </c>
      <c r="AV232" s="48">
        <f t="shared" si="69"/>
        <v>2.0390464658854007E-3</v>
      </c>
      <c r="AW232" s="48">
        <f t="shared" si="69"/>
        <v>4.6014525908850447E-4</v>
      </c>
      <c r="AX232" s="48">
        <f t="shared" si="69"/>
        <v>9.2301818741291069E-5</v>
      </c>
      <c r="AY232" s="48">
        <f t="shared" si="69"/>
        <v>1.6663570942453854E-5</v>
      </c>
    </row>
    <row r="233" spans="1:51">
      <c r="A233" s="48">
        <v>232</v>
      </c>
      <c r="B233" s="48">
        <f t="shared" si="63"/>
        <v>78</v>
      </c>
      <c r="C233" s="87">
        <v>43967</v>
      </c>
      <c r="D233" s="48" t="s">
        <v>20</v>
      </c>
      <c r="E233" s="48" t="s">
        <v>22</v>
      </c>
      <c r="F233" s="48">
        <f t="shared" si="58"/>
        <v>1</v>
      </c>
      <c r="G233" s="48">
        <f t="shared" si="57"/>
        <v>1</v>
      </c>
      <c r="H233" s="48">
        <f t="shared" si="59"/>
        <v>1</v>
      </c>
      <c r="I233" s="48">
        <f t="shared" si="60"/>
        <v>1</v>
      </c>
      <c r="J233" s="48">
        <f>COUNTIF('1. Data'!C:C,'sim. matches 2019_2020'!$D233)</f>
        <v>168</v>
      </c>
      <c r="K233" s="48">
        <f>COUNTIF($D$2:D232,$D232)</f>
        <v>13</v>
      </c>
      <c r="L233" s="48">
        <f>SUMIF('1. Data'!C:C,'sim. matches 2019_2020'!D233,'1. Data'!E:E)</f>
        <v>258</v>
      </c>
      <c r="M233" s="48">
        <f>SUMIF($D$2:D232,$D233,$F$2:F232)</f>
        <v>10</v>
      </c>
      <c r="N233" s="48">
        <f t="shared" si="61"/>
        <v>0.92554498064153901</v>
      </c>
      <c r="O233" s="48">
        <f>SUMIF('1. Data'!C:C,'sim. matches 2019_2020'!$D233,'1. Data'!F:F)</f>
        <v>234</v>
      </c>
      <c r="P233" s="48">
        <f>SUMIF($D$2:D232,$D233,$G$2:G232)</f>
        <v>16</v>
      </c>
      <c r="Q233" s="48">
        <f t="shared" si="62"/>
        <v>1.1001902897571445</v>
      </c>
      <c r="R233" s="48">
        <f>COUNTIF('1. Data'!D:D,'sim. matches 2019_2020'!$E233)</f>
        <v>186</v>
      </c>
      <c r="S233" s="48">
        <f>COUNTIF($E$2:E232,$E232)</f>
        <v>13</v>
      </c>
      <c r="T233" s="48">
        <f>SUMIF('1. Data'!D:D,'sim. matches 2019_2020'!E233,'1. Data'!F:F)</f>
        <v>222</v>
      </c>
      <c r="U233" s="48">
        <f>SUMIF($E$2:E232,$E233,$G$2:G232)</f>
        <v>11</v>
      </c>
      <c r="V233" s="48">
        <f t="shared" si="64"/>
        <v>1.170854271356784</v>
      </c>
      <c r="W233" s="48">
        <f>SUMIF('1. Data'!D:D,'sim. matches 2019_2020'!$E233,'1. Data'!E:E)</f>
        <v>299</v>
      </c>
      <c r="X233" s="48">
        <f>SUMIF($E$2:E232,E233,$F$2:F232)</f>
        <v>12</v>
      </c>
      <c r="Y233" s="48">
        <f t="shared" si="65"/>
        <v>0.97689665689066363</v>
      </c>
      <c r="Z233" s="92">
        <f>AVERAGE('1. Data'!E:E,'sim. matches 2019_2020'!$F$2:F232)</f>
        <v>1.5997742026531188</v>
      </c>
      <c r="AA233" s="92">
        <f>AVERAGE('1. Data'!F:F,'sim. matches 2019_2020'!$G$2:G232)</f>
        <v>1.2554332486593283</v>
      </c>
      <c r="AB233" s="48">
        <f t="shared" si="66"/>
        <v>1.4464547184900431</v>
      </c>
      <c r="AC233" s="48">
        <f t="shared" si="67"/>
        <v>1.6172020322607512</v>
      </c>
      <c r="AD233" s="48">
        <f t="shared" si="70"/>
        <v>0.23540338170204714</v>
      </c>
      <c r="AE233" s="48">
        <f t="shared" si="68"/>
        <v>0.34050033221143872</v>
      </c>
      <c r="AF233" s="48">
        <f t="shared" si="68"/>
        <v>0.24625915608733143</v>
      </c>
      <c r="AG233" s="48">
        <f t="shared" si="68"/>
        <v>0.11873423943129884</v>
      </c>
      <c r="AH233" s="48">
        <f t="shared" si="68"/>
        <v>4.2935925217932193E-2</v>
      </c>
      <c r="AI233" s="48">
        <f t="shared" si="68"/>
        <v>1.242097432484273E-2</v>
      </c>
      <c r="AJ233" s="48">
        <f t="shared" si="68"/>
        <v>2.9943961534020717E-3</v>
      </c>
      <c r="AK233" s="48">
        <f t="shared" si="68"/>
        <v>6.1875120644526611E-4</v>
      </c>
      <c r="AL233" s="48">
        <f t="shared" si="68"/>
        <v>1.1187445026677035E-4</v>
      </c>
      <c r="AM233" s="48">
        <f t="shared" si="68"/>
        <v>1.7980147385205481E-5</v>
      </c>
      <c r="AN233" s="48">
        <f t="shared" si="68"/>
        <v>2.6007469024476887E-6</v>
      </c>
      <c r="AO233" s="48">
        <f t="shared" si="71"/>
        <v>0.1984531886194657</v>
      </c>
      <c r="AP233" s="48">
        <f t="shared" si="69"/>
        <v>0.32093889994402608</v>
      </c>
      <c r="AQ233" s="48">
        <f t="shared" si="69"/>
        <v>0.25951152061050453</v>
      </c>
      <c r="AR233" s="48">
        <f t="shared" si="69"/>
        <v>0.1398941861754619</v>
      </c>
      <c r="AS233" s="48">
        <f t="shared" si="69"/>
        <v>5.6559290546105215E-2</v>
      </c>
      <c r="AT233" s="48">
        <f t="shared" si="69"/>
        <v>1.8293559922877522E-2</v>
      </c>
      <c r="AU233" s="48">
        <f t="shared" si="69"/>
        <v>4.9307303807602275E-3</v>
      </c>
      <c r="AV233" s="48">
        <f t="shared" si="69"/>
        <v>1.139141027470752E-3</v>
      </c>
      <c r="AW233" s="48">
        <f t="shared" si="69"/>
        <v>2.3027764808216248E-4</v>
      </c>
      <c r="AX233" s="48">
        <f t="shared" si="69"/>
        <v>4.1378386718077709E-5</v>
      </c>
      <c r="AY233" s="48">
        <f t="shared" si="69"/>
        <v>6.6917211092146602E-6</v>
      </c>
    </row>
    <row r="234" spans="1:51">
      <c r="A234" s="48">
        <v>233</v>
      </c>
      <c r="B234" s="48">
        <f t="shared" si="63"/>
        <v>77</v>
      </c>
      <c r="C234" s="87">
        <v>43968</v>
      </c>
      <c r="D234" s="48" t="s">
        <v>11</v>
      </c>
      <c r="E234" s="48" t="s">
        <v>25</v>
      </c>
      <c r="F234" s="48">
        <f t="shared" si="58"/>
        <v>1</v>
      </c>
      <c r="G234" s="48">
        <f t="shared" si="57"/>
        <v>1</v>
      </c>
      <c r="H234" s="48">
        <f t="shared" si="59"/>
        <v>1</v>
      </c>
      <c r="I234" s="48">
        <f t="shared" si="60"/>
        <v>1</v>
      </c>
      <c r="J234" s="48">
        <f>COUNTIF('1. Data'!C:C,'sim. matches 2019_2020'!$D234)</f>
        <v>167</v>
      </c>
      <c r="K234" s="48">
        <f>COUNTIF($D$2:D233,$D233)</f>
        <v>13</v>
      </c>
      <c r="L234" s="48">
        <f>SUMIF('1. Data'!C:C,'sim. matches 2019_2020'!D234,'1. Data'!E:E)</f>
        <v>200</v>
      </c>
      <c r="M234" s="48">
        <f>SUMIF($D$2:D233,$D234,$F$2:F233)</f>
        <v>9</v>
      </c>
      <c r="N234" s="48">
        <f t="shared" si="61"/>
        <v>0.72587365986554553</v>
      </c>
      <c r="O234" s="48">
        <f>SUMIF('1. Data'!C:C,'sim. matches 2019_2020'!$D234,'1. Data'!F:F)</f>
        <v>226</v>
      </c>
      <c r="P234" s="48">
        <f>SUMIF($D$2:D233,$D234,$G$2:G233)</f>
        <v>14</v>
      </c>
      <c r="Q234" s="48">
        <f t="shared" si="62"/>
        <v>1.0621113358807222</v>
      </c>
      <c r="R234" s="48">
        <f>COUNTIF('1. Data'!D:D,'sim. matches 2019_2020'!$E234)</f>
        <v>170</v>
      </c>
      <c r="S234" s="48">
        <f>COUNTIF($E$2:E233,$E233)</f>
        <v>13</v>
      </c>
      <c r="T234" s="48">
        <f>SUMIF('1. Data'!D:D,'sim. matches 2019_2020'!E234,'1. Data'!F:F)</f>
        <v>194</v>
      </c>
      <c r="U234" s="48">
        <f>SUMIF($E$2:E233,$E234,$G$2:G233)</f>
        <v>11</v>
      </c>
      <c r="V234" s="48">
        <f t="shared" si="64"/>
        <v>1.1202185792349726</v>
      </c>
      <c r="W234" s="48">
        <f>SUMIF('1. Data'!D:D,'sim. matches 2019_2020'!$E234,'1. Data'!E:E)</f>
        <v>284</v>
      </c>
      <c r="X234" s="48">
        <f>SUMIF($E$2:E233,E234,$F$2:F233)</f>
        <v>13</v>
      </c>
      <c r="Y234" s="48">
        <f t="shared" si="65"/>
        <v>1.0145947618483036</v>
      </c>
      <c r="Z234" s="92">
        <f>AVERAGE('1. Data'!E:E,'sim. matches 2019_2020'!$F$2:F233)</f>
        <v>1.599604966139955</v>
      </c>
      <c r="AA234" s="92">
        <f>AVERAGE('1. Data'!F:F,'sim. matches 2019_2020'!$G$2:G233)</f>
        <v>1.2553611738148984</v>
      </c>
      <c r="AB234" s="48">
        <f t="shared" si="66"/>
        <v>1.178057251257197</v>
      </c>
      <c r="AC234" s="48">
        <f t="shared" si="67"/>
        <v>1.4936247723132967</v>
      </c>
      <c r="AD234" s="48">
        <f t="shared" si="70"/>
        <v>0.30787628423681329</v>
      </c>
      <c r="AE234" s="48">
        <f t="shared" si="68"/>
        <v>0.36269588913529971</v>
      </c>
      <c r="AF234" s="48">
        <f t="shared" si="68"/>
        <v>0.21363826109850814</v>
      </c>
      <c r="AG234" s="48">
        <f t="shared" si="68"/>
        <v>8.3892700877691934E-2</v>
      </c>
      <c r="AH234" s="48">
        <f t="shared" si="68"/>
        <v>2.470760114912899E-2</v>
      </c>
      <c r="AI234" s="48">
        <f t="shared" si="68"/>
        <v>5.8213937389804188E-3</v>
      </c>
      <c r="AJ234" s="48">
        <f t="shared" si="68"/>
        <v>1.1429891844381846E-3</v>
      </c>
      <c r="AK234" s="48">
        <f t="shared" si="68"/>
        <v>1.9235809954799366E-4</v>
      </c>
      <c r="AL234" s="48">
        <f t="shared" si="68"/>
        <v>2.8326106751320975E-5</v>
      </c>
      <c r="AM234" s="48">
        <f t="shared" si="68"/>
        <v>3.7077528286976772E-6</v>
      </c>
      <c r="AN234" s="48">
        <f t="shared" si="68"/>
        <v>4.3679451057166887E-7</v>
      </c>
      <c r="AO234" s="48">
        <f t="shared" si="71"/>
        <v>0.22455720977292715</v>
      </c>
      <c r="AP234" s="48">
        <f t="shared" si="69"/>
        <v>0.33540421131839754</v>
      </c>
      <c r="AQ234" s="48">
        <f t="shared" si="69"/>
        <v>0.25048401938168119</v>
      </c>
      <c r="AR234" s="48">
        <f t="shared" si="69"/>
        <v>0.12470971213902766</v>
      </c>
      <c r="AS234" s="48">
        <f t="shared" si="69"/>
        <v>4.6567378849728031E-2</v>
      </c>
      <c r="AT234" s="48">
        <f t="shared" si="69"/>
        <v>1.3910838126330394E-2</v>
      </c>
      <c r="AU234" s="48">
        <f t="shared" si="69"/>
        <v>3.4629287381878968E-3</v>
      </c>
      <c r="AV234" s="48">
        <f t="shared" si="69"/>
        <v>7.3890230687329473E-4</v>
      </c>
      <c r="AW234" s="48">
        <f t="shared" si="69"/>
        <v>1.3795534873317452E-4</v>
      </c>
      <c r="AX234" s="48">
        <f t="shared" si="69"/>
        <v>2.2894836260109922E-5</v>
      </c>
      <c r="AY234" s="48">
        <f t="shared" si="69"/>
        <v>3.419629459615685E-6</v>
      </c>
    </row>
    <row r="235" spans="1:51">
      <c r="A235" s="48">
        <v>234</v>
      </c>
      <c r="B235" s="48">
        <f t="shared" si="63"/>
        <v>76</v>
      </c>
      <c r="C235" s="87">
        <v>43968</v>
      </c>
      <c r="D235" s="48" t="s">
        <v>42</v>
      </c>
      <c r="E235" s="48" t="s">
        <v>6</v>
      </c>
      <c r="F235" s="48">
        <f t="shared" si="58"/>
        <v>0</v>
      </c>
      <c r="G235" s="48">
        <f t="shared" si="57"/>
        <v>0</v>
      </c>
      <c r="H235" s="48">
        <f t="shared" si="59"/>
        <v>1</v>
      </c>
      <c r="I235" s="48">
        <f t="shared" si="60"/>
        <v>1</v>
      </c>
      <c r="J235" s="48">
        <f>COUNTIF('1. Data'!C:C,'sim. matches 2019_2020'!$D235)</f>
        <v>0</v>
      </c>
      <c r="K235" s="48">
        <f>COUNTIF($D$2:D234,$D234)</f>
        <v>13</v>
      </c>
      <c r="L235" s="48">
        <f>SUMIF('1. Data'!C:C,'sim. matches 2019_2020'!D235,'1. Data'!E:E)</f>
        <v>0</v>
      </c>
      <c r="M235" s="48">
        <f>SUMIF($D$2:D234,$D235,$F$2:F234)</f>
        <v>0</v>
      </c>
      <c r="N235" s="48">
        <f t="shared" si="61"/>
        <v>0</v>
      </c>
      <c r="O235" s="48">
        <f>SUMIF('1. Data'!C:C,'sim. matches 2019_2020'!$D235,'1. Data'!F:F)</f>
        <v>0</v>
      </c>
      <c r="P235" s="48">
        <f>SUMIF($D$2:D234,$D235,$G$2:G234)</f>
        <v>0</v>
      </c>
      <c r="Q235" s="48">
        <f t="shared" si="62"/>
        <v>0</v>
      </c>
      <c r="R235" s="48">
        <f>COUNTIF('1. Data'!D:D,'sim. matches 2019_2020'!$E235)</f>
        <v>181</v>
      </c>
      <c r="S235" s="48">
        <f>COUNTIF($E$2:E234,$E234)</f>
        <v>13</v>
      </c>
      <c r="T235" s="48">
        <f>SUMIF('1. Data'!D:D,'sim. matches 2019_2020'!E235,'1. Data'!F:F)</f>
        <v>374</v>
      </c>
      <c r="U235" s="48">
        <f>SUMIF($E$2:E234,$E235,$G$2:G234)</f>
        <v>26</v>
      </c>
      <c r="V235" s="48">
        <f t="shared" si="64"/>
        <v>2.0618556701030926</v>
      </c>
      <c r="W235" s="48">
        <f>SUMIF('1. Data'!D:D,'sim. matches 2019_2020'!$E235,'1. Data'!E:E)</f>
        <v>158</v>
      </c>
      <c r="X235" s="48">
        <f>SUMIF($E$2:E234,E235,$F$2:F234)</f>
        <v>1</v>
      </c>
      <c r="Y235" s="48">
        <f t="shared" si="65"/>
        <v>0.51242295314460262</v>
      </c>
      <c r="Z235" s="92">
        <f>AVERAGE('1. Data'!E:E,'sim. matches 2019_2020'!$F$2:F234)</f>
        <v>1.5994358251057827</v>
      </c>
      <c r="AA235" s="92">
        <f>AVERAGE('1. Data'!F:F,'sim. matches 2019_2020'!$G$2:G234)</f>
        <v>1.2552891396332864</v>
      </c>
      <c r="AB235" s="48">
        <f t="shared" si="66"/>
        <v>0</v>
      </c>
      <c r="AC235" s="48">
        <f t="shared" si="67"/>
        <v>0</v>
      </c>
      <c r="AD235" s="48">
        <f t="shared" si="70"/>
        <v>1</v>
      </c>
      <c r="AE235" s="48">
        <f t="shared" si="68"/>
        <v>0</v>
      </c>
      <c r="AF235" s="48">
        <f t="shared" si="68"/>
        <v>0</v>
      </c>
      <c r="AG235" s="48">
        <f t="shared" si="68"/>
        <v>0</v>
      </c>
      <c r="AH235" s="48">
        <f t="shared" si="68"/>
        <v>0</v>
      </c>
      <c r="AI235" s="48">
        <f t="shared" si="68"/>
        <v>0</v>
      </c>
      <c r="AJ235" s="48">
        <f t="shared" si="68"/>
        <v>0</v>
      </c>
      <c r="AK235" s="48">
        <f t="shared" si="68"/>
        <v>0</v>
      </c>
      <c r="AL235" s="48">
        <f t="shared" si="68"/>
        <v>0</v>
      </c>
      <c r="AM235" s="48">
        <f t="shared" si="68"/>
        <v>0</v>
      </c>
      <c r="AN235" s="48">
        <f t="shared" si="68"/>
        <v>0</v>
      </c>
      <c r="AO235" s="48">
        <f t="shared" si="71"/>
        <v>1</v>
      </c>
      <c r="AP235" s="48">
        <f t="shared" si="69"/>
        <v>0</v>
      </c>
      <c r="AQ235" s="48">
        <f t="shared" si="69"/>
        <v>0</v>
      </c>
      <c r="AR235" s="48">
        <f t="shared" si="69"/>
        <v>0</v>
      </c>
      <c r="AS235" s="48">
        <f t="shared" si="69"/>
        <v>0</v>
      </c>
      <c r="AT235" s="48">
        <f t="shared" si="69"/>
        <v>0</v>
      </c>
      <c r="AU235" s="48">
        <f t="shared" si="69"/>
        <v>0</v>
      </c>
      <c r="AV235" s="48">
        <f t="shared" si="69"/>
        <v>0</v>
      </c>
      <c r="AW235" s="48">
        <f t="shared" si="69"/>
        <v>0</v>
      </c>
      <c r="AX235" s="48">
        <f t="shared" si="69"/>
        <v>0</v>
      </c>
      <c r="AY235" s="48">
        <f t="shared" si="69"/>
        <v>0</v>
      </c>
    </row>
    <row r="236" spans="1:51">
      <c r="A236" s="48">
        <v>235</v>
      </c>
      <c r="B236" s="48">
        <f t="shared" si="63"/>
        <v>75</v>
      </c>
      <c r="C236" s="87">
        <v>43969</v>
      </c>
      <c r="D236" s="48" t="s">
        <v>19</v>
      </c>
      <c r="E236" s="48" t="s">
        <v>12</v>
      </c>
      <c r="F236" s="48">
        <f t="shared" si="58"/>
        <v>1</v>
      </c>
      <c r="G236" s="48">
        <f t="shared" si="57"/>
        <v>2</v>
      </c>
      <c r="H236" s="48">
        <f t="shared" si="59"/>
        <v>0</v>
      </c>
      <c r="I236" s="48">
        <f t="shared" si="60"/>
        <v>3</v>
      </c>
      <c r="J236" s="48">
        <f>COUNTIF('1. Data'!C:C,'sim. matches 2019_2020'!$D236)</f>
        <v>181</v>
      </c>
      <c r="K236" s="48">
        <f>COUNTIF($D$2:D235,$D235)</f>
        <v>13</v>
      </c>
      <c r="L236" s="48">
        <f>SUMIF('1. Data'!C:C,'sim. matches 2019_2020'!D236,'1. Data'!E:E)</f>
        <v>307</v>
      </c>
      <c r="M236" s="48">
        <f>SUMIF($D$2:D235,$D236,$F$2:F235)</f>
        <v>11</v>
      </c>
      <c r="N236" s="48">
        <f t="shared" si="61"/>
        <v>1.02513500245459</v>
      </c>
      <c r="O236" s="48">
        <f>SUMIF('1. Data'!C:C,'sim. matches 2019_2020'!$D236,'1. Data'!F:F)</f>
        <v>263</v>
      </c>
      <c r="P236" s="48">
        <f>SUMIF($D$2:D235,$D236,$G$2:G235)</f>
        <v>13</v>
      </c>
      <c r="Q236" s="48">
        <f t="shared" si="62"/>
        <v>1.1336684814085487</v>
      </c>
      <c r="R236" s="48">
        <f>COUNTIF('1. Data'!D:D,'sim. matches 2019_2020'!$E236)</f>
        <v>184</v>
      </c>
      <c r="S236" s="48">
        <f>COUNTIF($E$2:E235,$E235)</f>
        <v>13</v>
      </c>
      <c r="T236" s="48">
        <f>SUMIF('1. Data'!D:D,'sim. matches 2019_2020'!E236,'1. Data'!F:F)</f>
        <v>300</v>
      </c>
      <c r="U236" s="48">
        <f>SUMIF($E$2:E235,$E236,$G$2:G235)</f>
        <v>18</v>
      </c>
      <c r="V236" s="48">
        <f t="shared" si="64"/>
        <v>1.6142131979695431</v>
      </c>
      <c r="W236" s="48">
        <f>SUMIF('1. Data'!D:D,'sim. matches 2019_2020'!$E236,'1. Data'!E:E)</f>
        <v>245</v>
      </c>
      <c r="X236" s="48">
        <f>SUMIF($E$2:E235,E236,$F$2:F235)</f>
        <v>10</v>
      </c>
      <c r="Y236" s="48">
        <f t="shared" si="65"/>
        <v>0.80952380952380953</v>
      </c>
      <c r="Z236" s="92">
        <f>AVERAGE('1. Data'!E:E,'sim. matches 2019_2020'!$F$2:F235)</f>
        <v>1.5989847715736041</v>
      </c>
      <c r="AA236" s="92">
        <f>AVERAGE('1. Data'!F:F,'sim. matches 2019_2020'!$G$2:G235)</f>
        <v>1.2549351381838691</v>
      </c>
      <c r="AB236" s="48">
        <f t="shared" si="66"/>
        <v>1.3269513991163475</v>
      </c>
      <c r="AC236" s="48">
        <f t="shared" si="67"/>
        <v>2.2965094981422367</v>
      </c>
      <c r="AD236" s="48">
        <f t="shared" si="70"/>
        <v>0.26528477718372845</v>
      </c>
      <c r="AE236" s="48">
        <f t="shared" si="68"/>
        <v>0.35202000624821694</v>
      </c>
      <c r="AF236" s="48">
        <f t="shared" si="68"/>
        <v>0.23355671990400848</v>
      </c>
      <c r="AG236" s="48">
        <f t="shared" si="68"/>
        <v>0.10330613874988302</v>
      </c>
      <c r="AH236" s="48">
        <f t="shared" si="68"/>
        <v>3.4270556337866187E-2</v>
      </c>
      <c r="AI236" s="48">
        <f t="shared" si="68"/>
        <v>9.0950725362054317E-3</v>
      </c>
      <c r="AJ236" s="48">
        <f t="shared" si="68"/>
        <v>2.0114532044970784E-3</v>
      </c>
      <c r="AK236" s="48">
        <f t="shared" si="68"/>
        <v>3.8130009199492269E-4</v>
      </c>
      <c r="AL236" s="48">
        <f t="shared" si="68"/>
        <v>6.3245836319481856E-5</v>
      </c>
      <c r="AM236" s="48">
        <f t="shared" si="68"/>
        <v>9.3249056658244392E-6</v>
      </c>
      <c r="AN236" s="48">
        <f t="shared" si="68"/>
        <v>1.2373696619893668E-6</v>
      </c>
      <c r="AO236" s="48">
        <f t="shared" si="71"/>
        <v>0.1006094088712976</v>
      </c>
      <c r="AP236" s="48">
        <f t="shared" si="69"/>
        <v>0.23105046307541077</v>
      </c>
      <c r="AQ236" s="48">
        <f t="shared" si="69"/>
        <v>0.26530479150142156</v>
      </c>
      <c r="AR236" s="48">
        <f t="shared" si="69"/>
        <v>0.20309165786188674</v>
      </c>
      <c r="AS236" s="48">
        <f t="shared" si="69"/>
        <v>0.11660048031831916</v>
      </c>
      <c r="AT236" s="48">
        <f t="shared" si="69"/>
        <v>5.3554822107793339E-2</v>
      </c>
      <c r="AU236" s="48">
        <f t="shared" si="69"/>
        <v>2.0498192940310866E-2</v>
      </c>
      <c r="AV236" s="48">
        <f t="shared" si="69"/>
        <v>6.7248992545965829E-3</v>
      </c>
      <c r="AW236" s="48">
        <f t="shared" si="69"/>
        <v>1.9304743765288365E-3</v>
      </c>
      <c r="AX236" s="48">
        <f t="shared" si="69"/>
        <v>4.9259474906874275E-4</v>
      </c>
      <c r="AY236" s="48">
        <f t="shared" si="69"/>
        <v>1.1312485199713601E-4</v>
      </c>
    </row>
    <row r="237" spans="1:51">
      <c r="A237" s="48">
        <v>236</v>
      </c>
      <c r="B237" s="48">
        <f t="shared" si="63"/>
        <v>74</v>
      </c>
      <c r="C237" s="87">
        <v>43973</v>
      </c>
      <c r="D237" s="48" t="s">
        <v>21</v>
      </c>
      <c r="E237" s="48" t="s">
        <v>42</v>
      </c>
      <c r="F237" s="48">
        <f t="shared" si="58"/>
        <v>0</v>
      </c>
      <c r="G237" s="48">
        <f t="shared" si="57"/>
        <v>0</v>
      </c>
      <c r="H237" s="48">
        <f t="shared" si="59"/>
        <v>1</v>
      </c>
      <c r="I237" s="48">
        <f t="shared" si="60"/>
        <v>1</v>
      </c>
      <c r="J237" s="48">
        <f>COUNTIF('1. Data'!C:C,'sim. matches 2019_2020'!$D237)</f>
        <v>150</v>
      </c>
      <c r="K237" s="48">
        <f>COUNTIF($D$2:D236,$D236)</f>
        <v>13</v>
      </c>
      <c r="L237" s="48">
        <f>SUMIF('1. Data'!C:C,'sim. matches 2019_2020'!D237,'1. Data'!E:E)</f>
        <v>192</v>
      </c>
      <c r="M237" s="48">
        <f>SUMIF($D$2:D236,$D237,$F$2:F236)</f>
        <v>11</v>
      </c>
      <c r="N237" s="48">
        <f t="shared" si="61"/>
        <v>0.77895070496433794</v>
      </c>
      <c r="O237" s="48">
        <f>SUMIF('1. Data'!C:C,'sim. matches 2019_2020'!$D237,'1. Data'!F:F)</f>
        <v>200</v>
      </c>
      <c r="P237" s="48">
        <f>SUMIF($D$2:D236,$D237,$G$2:G236)</f>
        <v>15</v>
      </c>
      <c r="Q237" s="48">
        <f t="shared" si="62"/>
        <v>1.0508891020234925</v>
      </c>
      <c r="R237" s="48">
        <f>COUNTIF('1. Data'!D:D,'sim. matches 2019_2020'!$E237)</f>
        <v>0</v>
      </c>
      <c r="S237" s="48">
        <f>COUNTIF($E$2:E236,$E236)</f>
        <v>13</v>
      </c>
      <c r="T237" s="48">
        <f>SUMIF('1. Data'!D:D,'sim. matches 2019_2020'!E237,'1. Data'!F:F)</f>
        <v>0</v>
      </c>
      <c r="U237" s="48">
        <f>SUMIF($E$2:E236,$E237,$G$2:G236)</f>
        <v>0</v>
      </c>
      <c r="V237" s="48">
        <f t="shared" si="64"/>
        <v>0</v>
      </c>
      <c r="W237" s="48">
        <f>SUMIF('1. Data'!D:D,'sim. matches 2019_2020'!$E237,'1. Data'!E:E)</f>
        <v>0</v>
      </c>
      <c r="X237" s="48">
        <f>SUMIF($E$2:E236,E237,$F$2:F236)</f>
        <v>0</v>
      </c>
      <c r="Y237" s="48">
        <f t="shared" si="65"/>
        <v>0</v>
      </c>
      <c r="Z237" s="92">
        <f>AVERAGE('1. Data'!E:E,'sim. matches 2019_2020'!$F$2:F236)</f>
        <v>1.5988159007612066</v>
      </c>
      <c r="AA237" s="92">
        <f>AVERAGE('1. Data'!F:F,'sim. matches 2019_2020'!$G$2:G236)</f>
        <v>1.2551451931209472</v>
      </c>
      <c r="AB237" s="48">
        <f t="shared" si="66"/>
        <v>0</v>
      </c>
      <c r="AC237" s="48">
        <f t="shared" si="67"/>
        <v>0</v>
      </c>
      <c r="AD237" s="48">
        <f t="shared" si="70"/>
        <v>1</v>
      </c>
      <c r="AE237" s="48">
        <f t="shared" si="68"/>
        <v>0</v>
      </c>
      <c r="AF237" s="48">
        <f t="shared" si="68"/>
        <v>0</v>
      </c>
      <c r="AG237" s="48">
        <f t="shared" si="68"/>
        <v>0</v>
      </c>
      <c r="AH237" s="48">
        <f t="shared" si="68"/>
        <v>0</v>
      </c>
      <c r="AI237" s="48">
        <f t="shared" si="68"/>
        <v>0</v>
      </c>
      <c r="AJ237" s="48">
        <f t="shared" si="68"/>
        <v>0</v>
      </c>
      <c r="AK237" s="48">
        <f t="shared" si="68"/>
        <v>0</v>
      </c>
      <c r="AL237" s="48">
        <f t="shared" si="68"/>
        <v>0</v>
      </c>
      <c r="AM237" s="48">
        <f t="shared" si="68"/>
        <v>0</v>
      </c>
      <c r="AN237" s="48">
        <f t="shared" si="68"/>
        <v>0</v>
      </c>
      <c r="AO237" s="48">
        <f t="shared" si="71"/>
        <v>1</v>
      </c>
      <c r="AP237" s="48">
        <f t="shared" si="69"/>
        <v>0</v>
      </c>
      <c r="AQ237" s="48">
        <f t="shared" si="69"/>
        <v>0</v>
      </c>
      <c r="AR237" s="48">
        <f t="shared" si="69"/>
        <v>0</v>
      </c>
      <c r="AS237" s="48">
        <f t="shared" si="69"/>
        <v>0</v>
      </c>
      <c r="AT237" s="48">
        <f t="shared" si="69"/>
        <v>0</v>
      </c>
      <c r="AU237" s="48">
        <f t="shared" si="69"/>
        <v>0</v>
      </c>
      <c r="AV237" s="48">
        <f t="shared" si="69"/>
        <v>0</v>
      </c>
      <c r="AW237" s="48">
        <f t="shared" si="69"/>
        <v>0</v>
      </c>
      <c r="AX237" s="48">
        <f t="shared" si="69"/>
        <v>0</v>
      </c>
      <c r="AY237" s="48">
        <f t="shared" si="69"/>
        <v>0</v>
      </c>
    </row>
    <row r="238" spans="1:51">
      <c r="A238" s="48">
        <v>237</v>
      </c>
      <c r="B238" s="48">
        <f t="shared" si="63"/>
        <v>73</v>
      </c>
      <c r="C238" s="87">
        <v>43974</v>
      </c>
      <c r="D238" s="48" t="s">
        <v>22</v>
      </c>
      <c r="E238" s="48" t="s">
        <v>12</v>
      </c>
      <c r="F238" s="48">
        <f t="shared" si="58"/>
        <v>1</v>
      </c>
      <c r="G238" s="48">
        <f t="shared" si="57"/>
        <v>1</v>
      </c>
      <c r="H238" s="48">
        <f t="shared" si="59"/>
        <v>1</v>
      </c>
      <c r="I238" s="48">
        <f t="shared" si="60"/>
        <v>1</v>
      </c>
      <c r="J238" s="48">
        <f>COUNTIF('1. Data'!C:C,'sim. matches 2019_2020'!$D238)</f>
        <v>184</v>
      </c>
      <c r="K238" s="48">
        <f>COUNTIF($D$2:D237,$D237)</f>
        <v>14</v>
      </c>
      <c r="L238" s="48">
        <f>SUMIF('1. Data'!C:C,'sim. matches 2019_2020'!D238,'1. Data'!E:E)</f>
        <v>322</v>
      </c>
      <c r="M238" s="48">
        <f>SUMIF($D$2:D237,$D238,$F$2:F237)</f>
        <v>13</v>
      </c>
      <c r="N238" s="48">
        <f t="shared" si="61"/>
        <v>1.0585309985768458</v>
      </c>
      <c r="O238" s="48">
        <f>SUMIF('1. Data'!C:C,'sim. matches 2019_2020'!$D238,'1. Data'!F:F)</f>
        <v>214</v>
      </c>
      <c r="P238" s="48">
        <f>SUMIF($D$2:D237,$D238,$G$2:G237)</f>
        <v>15</v>
      </c>
      <c r="Q238" s="48">
        <f t="shared" si="62"/>
        <v>0.9217194405873651</v>
      </c>
      <c r="R238" s="48">
        <f>COUNTIF('1. Data'!D:D,'sim. matches 2019_2020'!$E238)</f>
        <v>184</v>
      </c>
      <c r="S238" s="48">
        <f>COUNTIF($E$2:E237,$E237)</f>
        <v>14</v>
      </c>
      <c r="T238" s="48">
        <f>SUMIF('1. Data'!D:D,'sim. matches 2019_2020'!E238,'1. Data'!F:F)</f>
        <v>300</v>
      </c>
      <c r="U238" s="48">
        <f>SUMIF($E$2:E237,$E238,$G$2:G237)</f>
        <v>20</v>
      </c>
      <c r="V238" s="48">
        <f t="shared" si="64"/>
        <v>1.6161616161616161</v>
      </c>
      <c r="W238" s="48">
        <f>SUMIF('1. Data'!D:D,'sim. matches 2019_2020'!$E238,'1. Data'!E:E)</f>
        <v>245</v>
      </c>
      <c r="X238" s="48">
        <f>SUMIF($E$2:E237,E238,$F$2:F237)</f>
        <v>11</v>
      </c>
      <c r="Y238" s="48">
        <f t="shared" si="65"/>
        <v>0.80890727055424638</v>
      </c>
      <c r="Z238" s="92">
        <f>AVERAGE('1. Data'!E:E,'sim. matches 2019_2020'!$F$2:F237)</f>
        <v>1.5983652762119505</v>
      </c>
      <c r="AA238" s="92">
        <f>AVERAGE('1. Data'!F:F,'sim. matches 2019_2020'!$G$2:G237)</f>
        <v>1.2547914317925593</v>
      </c>
      <c r="AB238" s="48">
        <f t="shared" si="66"/>
        <v>1.3686057355336996</v>
      </c>
      <c r="AC238" s="48">
        <f t="shared" si="67"/>
        <v>1.8691970207121722</v>
      </c>
      <c r="AD238" s="48">
        <f t="shared" si="70"/>
        <v>0.25446149896055886</v>
      </c>
      <c r="AE238" s="48">
        <f t="shared" si="68"/>
        <v>0.34825746694992343</v>
      </c>
      <c r="AF238" s="48">
        <f t="shared" si="68"/>
        <v>0.23831358335505157</v>
      </c>
      <c r="AG238" s="48">
        <f t="shared" si="68"/>
        <v>0.10871911234510397</v>
      </c>
      <c r="AH238" s="48">
        <f t="shared" si="68"/>
        <v>3.71984001794105E-2</v>
      </c>
      <c r="AI238" s="48">
        <f t="shared" si="68"/>
        <v>1.0181988767643804E-2</v>
      </c>
      <c r="AJ238" s="48">
        <f t="shared" si="68"/>
        <v>2.3225213710895008E-3</v>
      </c>
      <c r="AK238" s="48">
        <f t="shared" si="68"/>
        <v>4.5408800991038404E-4</v>
      </c>
      <c r="AL238" s="48">
        <f t="shared" si="68"/>
        <v>7.7683431850054246E-5</v>
      </c>
      <c r="AM238" s="48">
        <f t="shared" si="68"/>
        <v>1.1813110042880634E-5</v>
      </c>
      <c r="AN238" s="48">
        <f t="shared" si="68"/>
        <v>1.6167490159177119E-6</v>
      </c>
      <c r="AO238" s="48">
        <f t="shared" si="71"/>
        <v>0.154247469624234</v>
      </c>
      <c r="AP238" s="48">
        <f t="shared" si="69"/>
        <v>0.28831891067400944</v>
      </c>
      <c r="AQ238" s="48">
        <f t="shared" si="69"/>
        <v>0.26946242442341872</v>
      </c>
      <c r="AR238" s="48">
        <f t="shared" si="69"/>
        <v>0.16789278697537774</v>
      </c>
      <c r="AS238" s="48">
        <f t="shared" si="69"/>
        <v>7.8456174303359827E-2</v>
      </c>
      <c r="AT238" s="48">
        <f t="shared" si="69"/>
        <v>2.9330009452863005E-2</v>
      </c>
      <c r="AU238" s="48">
        <f t="shared" si="69"/>
        <v>9.1372610477919065E-3</v>
      </c>
      <c r="AV238" s="48">
        <f t="shared" si="69"/>
        <v>2.4399058754288566E-3</v>
      </c>
      <c r="AW238" s="48">
        <f t="shared" si="69"/>
        <v>5.7008309914621791E-4</v>
      </c>
      <c r="AX238" s="48">
        <f t="shared" si="69"/>
        <v>1.1839973672027477E-4</v>
      </c>
      <c r="AY238" s="48">
        <f t="shared" si="69"/>
        <v>2.2131243513064323E-5</v>
      </c>
    </row>
    <row r="239" spans="1:51">
      <c r="A239" s="48">
        <v>238</v>
      </c>
      <c r="B239" s="48">
        <f t="shared" si="63"/>
        <v>72</v>
      </c>
      <c r="C239" s="87">
        <v>43974</v>
      </c>
      <c r="D239" s="48" t="s">
        <v>10</v>
      </c>
      <c r="E239" s="48" t="s">
        <v>13</v>
      </c>
      <c r="F239" s="48">
        <f t="shared" si="58"/>
        <v>1</v>
      </c>
      <c r="G239" s="48">
        <f t="shared" si="57"/>
        <v>2</v>
      </c>
      <c r="H239" s="48">
        <f t="shared" si="59"/>
        <v>0</v>
      </c>
      <c r="I239" s="48">
        <f t="shared" si="60"/>
        <v>3</v>
      </c>
      <c r="J239" s="48">
        <f>COUNTIF('1. Data'!C:C,'sim. matches 2019_2020'!$D239)</f>
        <v>184</v>
      </c>
      <c r="K239" s="48">
        <f>COUNTIF($D$2:D238,$D238)</f>
        <v>15</v>
      </c>
      <c r="L239" s="48">
        <f>SUMIF('1. Data'!C:C,'sim. matches 2019_2020'!D239,'1. Data'!E:E)</f>
        <v>347</v>
      </c>
      <c r="M239" s="48">
        <f>SUMIF($D$2:D238,$D239,$F$2:F238)</f>
        <v>15</v>
      </c>
      <c r="N239" s="48">
        <f t="shared" si="61"/>
        <v>1.1382175333649915</v>
      </c>
      <c r="O239" s="48">
        <f>SUMIF('1. Data'!C:C,'sim. matches 2019_2020'!$D239,'1. Data'!F:F)</f>
        <v>250</v>
      </c>
      <c r="P239" s="48">
        <f>SUMIF($D$2:D238,$D239,$G$2:G238)</f>
        <v>13</v>
      </c>
      <c r="Q239" s="48">
        <f t="shared" si="62"/>
        <v>1.0533094396302194</v>
      </c>
      <c r="R239" s="48">
        <f>COUNTIF('1. Data'!D:D,'sim. matches 2019_2020'!$E239)</f>
        <v>178</v>
      </c>
      <c r="S239" s="48">
        <f>COUNTIF($E$2:E238,$E238)</f>
        <v>14</v>
      </c>
      <c r="T239" s="48">
        <f>SUMIF('1. Data'!D:D,'sim. matches 2019_2020'!E239,'1. Data'!F:F)</f>
        <v>322</v>
      </c>
      <c r="U239" s="48">
        <f>SUMIF($E$2:E238,$E239,$G$2:G238)</f>
        <v>22</v>
      </c>
      <c r="V239" s="48">
        <f t="shared" si="64"/>
        <v>1.7916666666666667</v>
      </c>
      <c r="W239" s="48">
        <f>SUMIF('1. Data'!D:D,'sim. matches 2019_2020'!$E239,'1. Data'!E:E)</f>
        <v>232</v>
      </c>
      <c r="X239" s="48">
        <f>SUMIF($E$2:E238,E239,$F$2:F238)</f>
        <v>11</v>
      </c>
      <c r="Y239" s="48">
        <f t="shared" si="65"/>
        <v>0.79190816731311708</v>
      </c>
      <c r="Z239" s="92">
        <f>AVERAGE('1. Data'!E:E,'sim. matches 2019_2020'!$F$2:F238)</f>
        <v>1.5981966751197521</v>
      </c>
      <c r="AA239" s="92">
        <f>AVERAGE('1. Data'!F:F,'sim. matches 2019_2020'!$G$2:G238)</f>
        <v>1.254719639335024</v>
      </c>
      <c r="AB239" s="48">
        <f t="shared" si="66"/>
        <v>1.4405565656650674</v>
      </c>
      <c r="AC239" s="48">
        <f t="shared" si="67"/>
        <v>2.3678810720268011</v>
      </c>
      <c r="AD239" s="48">
        <f t="shared" si="70"/>
        <v>0.23679592951573475</v>
      </c>
      <c r="AE239" s="48">
        <f t="shared" si="68"/>
        <v>0.34111793098665427</v>
      </c>
      <c r="AF239" s="48">
        <f t="shared" si="68"/>
        <v>0.24569983757445407</v>
      </c>
      <c r="AG239" s="48">
        <f t="shared" si="68"/>
        <v>0.11798150473357344</v>
      </c>
      <c r="AH239" s="48">
        <f t="shared" si="68"/>
        <v>4.2489757817748358E-2</v>
      </c>
      <c r="AI239" s="48">
        <f t="shared" si="68"/>
        <v>1.2241779919575205E-2</v>
      </c>
      <c r="AJ239" s="48">
        <f t="shared" si="68"/>
        <v>2.939162739761803E-3</v>
      </c>
      <c r="AK239" s="48">
        <f t="shared" si="68"/>
        <v>6.0486145461742969E-4</v>
      </c>
      <c r="AL239" s="48">
        <f t="shared" si="68"/>
        <v>1.0891714247085753E-4</v>
      </c>
      <c r="AM239" s="48">
        <f t="shared" si="68"/>
        <v>1.7433478299985692E-5</v>
      </c>
      <c r="AN239" s="48">
        <f t="shared" si="68"/>
        <v>2.5113911627423855E-6</v>
      </c>
      <c r="AO239" s="48">
        <f t="shared" si="71"/>
        <v>9.3679015209715319E-2</v>
      </c>
      <c r="AP239" s="48">
        <f t="shared" si="69"/>
        <v>0.22182076696119568</v>
      </c>
      <c r="AQ239" s="48">
        <f t="shared" si="69"/>
        <v>0.26262259773494168</v>
      </c>
      <c r="AR239" s="48">
        <f t="shared" si="69"/>
        <v>0.20728635942102569</v>
      </c>
      <c r="AS239" s="48">
        <f t="shared" si="69"/>
        <v>0.12270736174059779</v>
      </c>
      <c r="AT239" s="48">
        <f t="shared" si="69"/>
        <v>5.8111287852781426E-2</v>
      </c>
      <c r="AU239" s="48">
        <f t="shared" si="69"/>
        <v>2.2933436429617017E-2</v>
      </c>
      <c r="AV239" s="48">
        <f t="shared" si="69"/>
        <v>7.7576642911742957E-3</v>
      </c>
      <c r="AW239" s="48">
        <f t="shared" si="69"/>
        <v>2.2961533047762255E-3</v>
      </c>
      <c r="AX239" s="48">
        <f t="shared" si="69"/>
        <v>6.0411310542793492E-4</v>
      </c>
      <c r="AY239" s="48">
        <f t="shared" si="69"/>
        <v>1.430467987706137E-4</v>
      </c>
    </row>
    <row r="240" spans="1:51">
      <c r="A240" s="48">
        <v>239</v>
      </c>
      <c r="B240" s="48">
        <f t="shared" si="63"/>
        <v>71</v>
      </c>
      <c r="C240" s="87">
        <v>43974</v>
      </c>
      <c r="D240" s="48" t="s">
        <v>26</v>
      </c>
      <c r="E240" s="48" t="s">
        <v>19</v>
      </c>
      <c r="F240" s="48">
        <f t="shared" si="58"/>
        <v>1</v>
      </c>
      <c r="G240" s="48">
        <f t="shared" si="57"/>
        <v>1</v>
      </c>
      <c r="H240" s="48">
        <f t="shared" si="59"/>
        <v>1</v>
      </c>
      <c r="I240" s="48">
        <f t="shared" si="60"/>
        <v>1</v>
      </c>
      <c r="J240" s="48">
        <f>COUNTIF('1. Data'!C:C,'sim. matches 2019_2020'!$D240)</f>
        <v>152</v>
      </c>
      <c r="K240" s="48">
        <f>COUNTIF($D$2:D239,$D239)</f>
        <v>14</v>
      </c>
      <c r="L240" s="48">
        <f>SUMIF('1. Data'!C:C,'sim. matches 2019_2020'!D240,'1. Data'!E:E)</f>
        <v>205</v>
      </c>
      <c r="M240" s="48">
        <f>SUMIF($D$2:D239,$D240,$F$2:F239)</f>
        <v>10</v>
      </c>
      <c r="N240" s="48">
        <f t="shared" si="61"/>
        <v>0.81048679116253475</v>
      </c>
      <c r="O240" s="48">
        <f>SUMIF('1. Data'!C:C,'sim. matches 2019_2020'!$D240,'1. Data'!F:F)</f>
        <v>205</v>
      </c>
      <c r="P240" s="48">
        <f>SUMIF($D$2:D239,$D240,$G$2:G239)</f>
        <v>13</v>
      </c>
      <c r="Q240" s="48">
        <f t="shared" si="62"/>
        <v>1.0464754641461467</v>
      </c>
      <c r="R240" s="48">
        <f>COUNTIF('1. Data'!D:D,'sim. matches 2019_2020'!$E240)</f>
        <v>184</v>
      </c>
      <c r="S240" s="48">
        <f>COUNTIF($E$2:E239,$E239)</f>
        <v>14</v>
      </c>
      <c r="T240" s="48">
        <f>SUMIF('1. Data'!D:D,'sim. matches 2019_2020'!E240,'1. Data'!F:F)</f>
        <v>263</v>
      </c>
      <c r="U240" s="48">
        <f>SUMIF($E$2:E239,$E240,$G$2:G239)</f>
        <v>12</v>
      </c>
      <c r="V240" s="48">
        <f t="shared" si="64"/>
        <v>1.3888888888888888</v>
      </c>
      <c r="W240" s="48">
        <f>SUMIF('1. Data'!D:D,'sim. matches 2019_2020'!$E240,'1. Data'!E:E)</f>
        <v>350</v>
      </c>
      <c r="X240" s="48">
        <f>SUMIF($E$2:E239,E240,$F$2:F239)</f>
        <v>18</v>
      </c>
      <c r="Y240" s="48">
        <f t="shared" si="65"/>
        <v>1.1630494972641985</v>
      </c>
      <c r="Z240" s="92">
        <f>AVERAGE('1. Data'!E:E,'sim. matches 2019_2020'!$F$2:F239)</f>
        <v>1.5980281690140845</v>
      </c>
      <c r="AA240" s="92">
        <f>AVERAGE('1. Data'!F:F,'sim. matches 2019_2020'!$G$2:G239)</f>
        <v>1.2549295774647888</v>
      </c>
      <c r="AB240" s="48">
        <f t="shared" si="66"/>
        <v>1.5063592886253172</v>
      </c>
      <c r="AC240" s="48">
        <f t="shared" si="67"/>
        <v>1.8239625167336007</v>
      </c>
      <c r="AD240" s="48">
        <f t="shared" si="70"/>
        <v>0.2217157132637729</v>
      </c>
      <c r="AE240" s="48">
        <f t="shared" si="68"/>
        <v>0.33398352410907178</v>
      </c>
      <c r="AF240" s="48">
        <f t="shared" si="68"/>
        <v>0.25154959189475895</v>
      </c>
      <c r="AG240" s="48">
        <f t="shared" si="68"/>
        <v>0.12630802143352599</v>
      </c>
      <c r="AH240" s="48">
        <f t="shared" si="68"/>
        <v>4.7566315328569364E-2</v>
      </c>
      <c r="AI240" s="48">
        <f t="shared" si="68"/>
        <v>1.4330392184174255E-2</v>
      </c>
      <c r="AJ240" s="48">
        <f t="shared" si="68"/>
        <v>3.5977865627124252E-3</v>
      </c>
      <c r="AK240" s="48">
        <f t="shared" si="68"/>
        <v>7.7422274389045865E-4</v>
      </c>
      <c r="AL240" s="48">
        <f t="shared" si="68"/>
        <v>1.4578220271554661E-4</v>
      </c>
      <c r="AM240" s="48">
        <f t="shared" si="68"/>
        <v>2.4400041686313601E-5</v>
      </c>
      <c r="AN240" s="48">
        <f t="shared" si="68"/>
        <v>3.6755229437023425E-6</v>
      </c>
      <c r="AO240" s="48">
        <f t="shared" si="71"/>
        <v>0.16138499153286426</v>
      </c>
      <c r="AP240" s="48">
        <f t="shared" si="69"/>
        <v>0.29436017531931385</v>
      </c>
      <c r="AQ240" s="48">
        <f t="shared" si="69"/>
        <v>0.26845096310077993</v>
      </c>
      <c r="AR240" s="48">
        <f t="shared" si="69"/>
        <v>0.16321483142561913</v>
      </c>
      <c r="AS240" s="48">
        <f t="shared" si="69"/>
        <v>7.4424433673830684E-2</v>
      </c>
      <c r="AT240" s="48">
        <f t="shared" si="69"/>
        <v>2.7149475470038618E-2</v>
      </c>
      <c r="AU240" s="48">
        <f t="shared" si="69"/>
        <v>8.2532709343881329E-3</v>
      </c>
      <c r="AV240" s="48">
        <f t="shared" si="69"/>
        <v>2.1505224035386953E-3</v>
      </c>
      <c r="AW240" s="48">
        <f t="shared" si="69"/>
        <v>4.9030903193130371E-4</v>
      </c>
      <c r="AX240" s="48">
        <f t="shared" si="69"/>
        <v>9.9367255095404055E-5</v>
      </c>
      <c r="AY240" s="48">
        <f t="shared" si="69"/>
        <v>1.812421486847229E-5</v>
      </c>
    </row>
    <row r="241" spans="1:51">
      <c r="A241" s="48">
        <v>240</v>
      </c>
      <c r="B241" s="48">
        <f t="shared" si="63"/>
        <v>70</v>
      </c>
      <c r="C241" s="87">
        <v>43974</v>
      </c>
      <c r="D241" s="48" t="s">
        <v>32</v>
      </c>
      <c r="E241" s="48" t="s">
        <v>17</v>
      </c>
      <c r="F241" s="48">
        <f t="shared" si="58"/>
        <v>1</v>
      </c>
      <c r="G241" s="48">
        <f t="shared" si="57"/>
        <v>2</v>
      </c>
      <c r="H241" s="48">
        <f t="shared" si="59"/>
        <v>0</v>
      </c>
      <c r="I241" s="48">
        <f t="shared" si="60"/>
        <v>3</v>
      </c>
      <c r="J241" s="48">
        <f>COUNTIF('1. Data'!C:C,'sim. matches 2019_2020'!$D241)</f>
        <v>16</v>
      </c>
      <c r="K241" s="48">
        <f>COUNTIF($D$2:D240,$D240)</f>
        <v>13</v>
      </c>
      <c r="L241" s="48">
        <f>SUMIF('1. Data'!C:C,'sim. matches 2019_2020'!D241,'1. Data'!E:E)</f>
        <v>21</v>
      </c>
      <c r="M241" s="48">
        <f>SUMIF($D$2:D240,$D241,$F$2:F240)</f>
        <v>7</v>
      </c>
      <c r="N241" s="48">
        <f t="shared" si="61"/>
        <v>0.60425656047549015</v>
      </c>
      <c r="O241" s="48">
        <f>SUMIF('1. Data'!C:C,'sim. matches 2019_2020'!$D241,'1. Data'!F:F)</f>
        <v>28</v>
      </c>
      <c r="P241" s="48">
        <f>SUMIF($D$2:D240,$D241,$G$2:G240)</f>
        <v>18</v>
      </c>
      <c r="Q241" s="48">
        <f t="shared" si="62"/>
        <v>1.2640531170680369</v>
      </c>
      <c r="R241" s="48">
        <f>COUNTIF('1. Data'!D:D,'sim. matches 2019_2020'!$E241)</f>
        <v>186</v>
      </c>
      <c r="S241" s="48">
        <f>COUNTIF($E$2:E240,$E240)</f>
        <v>14</v>
      </c>
      <c r="T241" s="48">
        <f>SUMIF('1. Data'!D:D,'sim. matches 2019_2020'!E241,'1. Data'!F:F)</f>
        <v>276</v>
      </c>
      <c r="U241" s="48">
        <f>SUMIF($E$2:E240,$E241,$G$2:G240)</f>
        <v>13</v>
      </c>
      <c r="V241" s="48">
        <f t="shared" si="64"/>
        <v>1.4450000000000001</v>
      </c>
      <c r="W241" s="48">
        <f>SUMIF('1. Data'!D:D,'sim. matches 2019_2020'!$E241,'1. Data'!E:E)</f>
        <v>331</v>
      </c>
      <c r="X241" s="48">
        <f>SUMIF($E$2:E240,E241,$F$2:F240)</f>
        <v>16</v>
      </c>
      <c r="Y241" s="48">
        <f t="shared" si="65"/>
        <v>1.0858274585830103</v>
      </c>
      <c r="Z241" s="92">
        <f>AVERAGE('1. Data'!E:E,'sim. matches 2019_2020'!$F$2:F240)</f>
        <v>1.5978597578147</v>
      </c>
      <c r="AA241" s="92">
        <f>AVERAGE('1. Data'!F:F,'sim. matches 2019_2020'!$G$2:G240)</f>
        <v>1.2548577865390032</v>
      </c>
      <c r="AB241" s="48">
        <f t="shared" si="66"/>
        <v>1.0483851324249756</v>
      </c>
      <c r="AC241" s="48">
        <f t="shared" si="67"/>
        <v>2.2920689655172417</v>
      </c>
      <c r="AD241" s="48">
        <f t="shared" si="70"/>
        <v>0.35050330876453961</v>
      </c>
      <c r="AE241" s="48">
        <f t="shared" si="68"/>
        <v>0.36746245777450393</v>
      </c>
      <c r="AF241" s="48">
        <f t="shared" si="68"/>
        <v>0.19262108872756514</v>
      </c>
      <c r="AG241" s="48">
        <f t="shared" si="68"/>
        <v>6.731369520449712E-2</v>
      </c>
      <c r="AH241" s="48">
        <f t="shared" si="68"/>
        <v>1.7642669315245288E-2</v>
      </c>
      <c r="AI241" s="48">
        <f t="shared" si="68"/>
        <v>3.6992624412786972E-3</v>
      </c>
      <c r="AJ241" s="48">
        <f t="shared" si="68"/>
        <v>6.4637529072911746E-4</v>
      </c>
      <c r="AK241" s="48">
        <f t="shared" si="68"/>
        <v>9.6807177823896975E-5</v>
      </c>
      <c r="AL241" s="48">
        <f t="shared" si="68"/>
        <v>1.268640074282425E-5</v>
      </c>
      <c r="AM241" s="48">
        <f t="shared" si="68"/>
        <v>1.4778037691957917E-6</v>
      </c>
      <c r="AN241" s="48">
        <f t="shared" si="68"/>
        <v>1.5493075002664564E-7</v>
      </c>
      <c r="AO241" s="48">
        <f t="shared" si="71"/>
        <v>0.10105716162839048</v>
      </c>
      <c r="AP241" s="48">
        <f t="shared" si="69"/>
        <v>0.23162998391169365</v>
      </c>
      <c r="AQ241" s="48">
        <f t="shared" si="69"/>
        <v>0.26545594880362561</v>
      </c>
      <c r="AR241" s="48">
        <f t="shared" si="69"/>
        <v>0.20281444732157466</v>
      </c>
      <c r="AS241" s="48">
        <f t="shared" si="69"/>
        <v>0.11621617511607821</v>
      </c>
      <c r="AT241" s="48">
        <f t="shared" si="69"/>
        <v>5.3275097654936023E-2</v>
      </c>
      <c r="AU241" s="48">
        <f t="shared" si="69"/>
        <v>2.035169966162987E-2</v>
      </c>
      <c r="AV241" s="48">
        <f t="shared" si="69"/>
        <v>6.6639284557070801E-3</v>
      </c>
      <c r="AW241" s="48">
        <f t="shared" si="69"/>
        <v>1.9092729502191807E-3</v>
      </c>
      <c r="AX241" s="48">
        <f t="shared" si="69"/>
        <v>4.8624280843321367E-4</v>
      </c>
      <c r="AY241" s="48">
        <f t="shared" si="69"/>
        <v>1.1145020509157153E-4</v>
      </c>
    </row>
    <row r="242" spans="1:51">
      <c r="A242" s="48">
        <v>241</v>
      </c>
      <c r="B242" s="48">
        <f t="shared" si="63"/>
        <v>69</v>
      </c>
      <c r="C242" s="87">
        <v>43974</v>
      </c>
      <c r="D242" s="48" t="s">
        <v>6</v>
      </c>
      <c r="E242" s="48" t="s">
        <v>20</v>
      </c>
      <c r="F242" s="48">
        <f t="shared" si="58"/>
        <v>2</v>
      </c>
      <c r="G242" s="48">
        <f t="shared" si="57"/>
        <v>0</v>
      </c>
      <c r="H242" s="48">
        <f t="shared" si="59"/>
        <v>3</v>
      </c>
      <c r="I242" s="48">
        <f t="shared" si="60"/>
        <v>0</v>
      </c>
      <c r="J242" s="48">
        <f>COUNTIF('1. Data'!C:C,'sim. matches 2019_2020'!$D242)</f>
        <v>183</v>
      </c>
      <c r="K242" s="48">
        <f>COUNTIF($D$2:D241,$D241)</f>
        <v>14</v>
      </c>
      <c r="L242" s="48">
        <f>SUMIF('1. Data'!C:C,'sim. matches 2019_2020'!D242,'1. Data'!E:E)</f>
        <v>528</v>
      </c>
      <c r="M242" s="48">
        <f>SUMIF($D$2:D241,$D242,$F$2:F241)</f>
        <v>27</v>
      </c>
      <c r="N242" s="48">
        <f t="shared" si="61"/>
        <v>1.76333102260784</v>
      </c>
      <c r="O242" s="48">
        <f>SUMIF('1. Data'!C:C,'sim. matches 2019_2020'!$D242,'1. Data'!F:F)</f>
        <v>132</v>
      </c>
      <c r="P242" s="48">
        <f>SUMIF($D$2:D241,$D242,$G$2:G241)</f>
        <v>4</v>
      </c>
      <c r="Q242" s="48">
        <f t="shared" si="62"/>
        <v>0.55005431403761673</v>
      </c>
      <c r="R242" s="48">
        <f>COUNTIF('1. Data'!D:D,'sim. matches 2019_2020'!$E242)</f>
        <v>166</v>
      </c>
      <c r="S242" s="48">
        <f>COUNTIF($E$2:E241,$E241)</f>
        <v>13</v>
      </c>
      <c r="T242" s="48">
        <f>SUMIF('1. Data'!D:D,'sim. matches 2019_2020'!E242,'1. Data'!F:F)</f>
        <v>175</v>
      </c>
      <c r="U242" s="48">
        <f>SUMIF($E$2:E241,$E242,$G$2:G241)</f>
        <v>11</v>
      </c>
      <c r="V242" s="48">
        <f t="shared" si="64"/>
        <v>1.0391061452513966</v>
      </c>
      <c r="W242" s="48">
        <f>SUMIF('1. Data'!D:D,'sim. matches 2019_2020'!$E242,'1. Data'!E:E)</f>
        <v>274</v>
      </c>
      <c r="X242" s="48">
        <f>SUMIF($E$2:E241,E242,$F$2:F241)</f>
        <v>13</v>
      </c>
      <c r="Y242" s="48">
        <f t="shared" si="65"/>
        <v>1.0035429330839467</v>
      </c>
      <c r="Z242" s="92">
        <f>AVERAGE('1. Data'!E:E,'sim. matches 2019_2020'!$F$2:F241)</f>
        <v>1.5976914414414414</v>
      </c>
      <c r="AA242" s="92">
        <f>AVERAGE('1. Data'!F:F,'sim. matches 2019_2020'!$G$2:G241)</f>
        <v>1.2550675675675675</v>
      </c>
      <c r="AB242" s="48">
        <f t="shared" si="66"/>
        <v>2.8272402429522354</v>
      </c>
      <c r="AC242" s="48">
        <f t="shared" si="67"/>
        <v>0.71735246575730927</v>
      </c>
      <c r="AD242" s="48">
        <f t="shared" si="70"/>
        <v>5.9175939743733454E-2</v>
      </c>
      <c r="AE242" s="48">
        <f t="shared" si="68"/>
        <v>0.16730459825799979</v>
      </c>
      <c r="AF242" s="48">
        <f t="shared" si="68"/>
        <v>0.23650514651298682</v>
      </c>
      <c r="AG242" s="48">
        <f t="shared" si="68"/>
        <v>0.2228856226289436</v>
      </c>
      <c r="AH242" s="48">
        <f t="shared" si="68"/>
        <v>0.15753780046800372</v>
      </c>
      <c r="AI242" s="48">
        <f t="shared" si="68"/>
        <v>8.9079441853863961E-2</v>
      </c>
      <c r="AJ242" s="48">
        <f t="shared" si="68"/>
        <v>4.1974830471494647E-2</v>
      </c>
      <c r="AK242" s="48">
        <f t="shared" si="68"/>
        <v>1.6953275700015331E-2</v>
      </c>
      <c r="AL242" s="48">
        <f t="shared" si="68"/>
        <v>5.99137291361845E-3</v>
      </c>
      <c r="AM242" s="48">
        <f t="shared" si="68"/>
        <v>1.8821167346573368E-3</v>
      </c>
      <c r="AN242" s="48">
        <f t="shared" si="68"/>
        <v>5.3211961741570955E-4</v>
      </c>
      <c r="AO242" s="48">
        <f t="shared" si="71"/>
        <v>0.48804265666160634</v>
      </c>
      <c r="AP242" s="48">
        <f t="shared" si="69"/>
        <v>0.3500986031509512</v>
      </c>
      <c r="AQ242" s="48">
        <f t="shared" si="69"/>
        <v>0.12557204811426223</v>
      </c>
      <c r="AR242" s="48">
        <f t="shared" si="69"/>
        <v>3.0026472781653837E-2</v>
      </c>
      <c r="AS242" s="48">
        <f t="shared" si="69"/>
        <v>5.3848910719785266E-3</v>
      </c>
      <c r="AT242" s="48">
        <f t="shared" si="69"/>
        <v>7.7257297766366369E-4</v>
      </c>
      <c r="AU242" s="48">
        <f t="shared" si="69"/>
        <v>9.2367855084082566E-5</v>
      </c>
      <c r="AV242" s="48">
        <f t="shared" si="69"/>
        <v>9.4657583716115078E-6</v>
      </c>
      <c r="AW242" s="48">
        <f t="shared" si="69"/>
        <v>8.4878563851729776E-7</v>
      </c>
      <c r="AX242" s="48">
        <f t="shared" si="69"/>
        <v>6.7653163409975169E-8</v>
      </c>
      <c r="AY242" s="48">
        <f t="shared" si="69"/>
        <v>4.8531163588427812E-9</v>
      </c>
    </row>
    <row r="243" spans="1:51">
      <c r="A243" s="48">
        <v>242</v>
      </c>
      <c r="B243" s="48">
        <f t="shared" si="63"/>
        <v>68</v>
      </c>
      <c r="C243" s="87">
        <v>43975</v>
      </c>
      <c r="D243" s="48" t="s">
        <v>8</v>
      </c>
      <c r="E243" s="48" t="s">
        <v>28</v>
      </c>
      <c r="F243" s="48">
        <f t="shared" si="58"/>
        <v>1</v>
      </c>
      <c r="G243" s="48">
        <f t="shared" si="57"/>
        <v>1</v>
      </c>
      <c r="H243" s="48">
        <f t="shared" si="59"/>
        <v>1</v>
      </c>
      <c r="I243" s="48">
        <f t="shared" si="60"/>
        <v>1</v>
      </c>
      <c r="J243" s="48">
        <f>COUNTIF('1. Data'!C:C,'sim. matches 2019_2020'!$D243)</f>
        <v>187</v>
      </c>
      <c r="K243" s="48">
        <f>COUNTIF($D$2:D242,$D242)</f>
        <v>14</v>
      </c>
      <c r="L243" s="48">
        <f>SUMIF('1. Data'!C:C,'sim. matches 2019_2020'!D243,'1. Data'!E:E)</f>
        <v>324</v>
      </c>
      <c r="M243" s="48">
        <f>SUMIF($D$2:D242,$D243,$F$2:F242)</f>
        <v>11</v>
      </c>
      <c r="N243" s="48">
        <f t="shared" si="61"/>
        <v>1.0430978803358582</v>
      </c>
      <c r="O243" s="48">
        <f>SUMIF('1. Data'!C:C,'sim. matches 2019_2020'!$D243,'1. Data'!F:F)</f>
        <v>196</v>
      </c>
      <c r="P243" s="48">
        <f>SUMIF($D$2:D242,$D243,$G$2:G242)</f>
        <v>12</v>
      </c>
      <c r="Q243" s="48">
        <f t="shared" si="62"/>
        <v>0.82475018358186625</v>
      </c>
      <c r="R243" s="48">
        <f>COUNTIF('1. Data'!D:D,'sim. matches 2019_2020'!$E243)</f>
        <v>136</v>
      </c>
      <c r="S243" s="48">
        <f>COUNTIF($E$2:E242,$E242)</f>
        <v>14</v>
      </c>
      <c r="T243" s="48">
        <f>SUMIF('1. Data'!D:D,'sim. matches 2019_2020'!E243,'1. Data'!F:F)</f>
        <v>138</v>
      </c>
      <c r="U243" s="48">
        <f>SUMIF($E$2:E242,$E243,$G$2:G242)</f>
        <v>10</v>
      </c>
      <c r="V243" s="48">
        <f t="shared" si="64"/>
        <v>0.98666666666666669</v>
      </c>
      <c r="W243" s="48">
        <f>SUMIF('1. Data'!D:D,'sim. matches 2019_2020'!$E243,'1. Data'!E:E)</f>
        <v>217</v>
      </c>
      <c r="X243" s="48">
        <f>SUMIF($E$2:E242,E243,$F$2:F242)</f>
        <v>14</v>
      </c>
      <c r="Y243" s="48">
        <f t="shared" si="65"/>
        <v>0.96382244143033302</v>
      </c>
      <c r="Z243" s="92">
        <f>AVERAGE('1. Data'!E:E,'sim. matches 2019_2020'!$F$2:F242)</f>
        <v>1.5978046721080776</v>
      </c>
      <c r="AA243" s="92">
        <f>AVERAGE('1. Data'!F:F,'sim. matches 2019_2020'!$G$2:G242)</f>
        <v>1.2547143259217564</v>
      </c>
      <c r="AB243" s="48">
        <f t="shared" si="66"/>
        <v>1.6063707357172219</v>
      </c>
      <c r="AC243" s="48">
        <f t="shared" si="67"/>
        <v>1.0210281923714759</v>
      </c>
      <c r="AD243" s="48">
        <f t="shared" si="70"/>
        <v>0.2006143770632379</v>
      </c>
      <c r="AE243" s="48">
        <f t="shared" si="68"/>
        <v>0.32226106447852565</v>
      </c>
      <c r="AF243" s="48">
        <f t="shared" si="68"/>
        <v>0.25883537161969222</v>
      </c>
      <c r="AG243" s="48">
        <f t="shared" si="68"/>
        <v>0.13859518877945515</v>
      </c>
      <c r="AH243" s="48">
        <f t="shared" si="68"/>
        <v>5.5658813841630163E-2</v>
      </c>
      <c r="AI243" s="48">
        <f t="shared" si="68"/>
        <v>1.788173794798547E-2</v>
      </c>
      <c r="AJ243" s="48">
        <f t="shared" si="68"/>
        <v>4.7874500905679962E-3</v>
      </c>
      <c r="AK243" s="48">
        <f t="shared" si="68"/>
        <v>1.0986313891707406E-3</v>
      </c>
      <c r="AL243" s="48">
        <f t="shared" si="68"/>
        <v>2.2060116411302971E-4</v>
      </c>
      <c r="AM243" s="48">
        <f t="shared" ref="AE243:AN269" si="72">_xlfn.POISSON.DIST(AM$1,$AB243,FALSE)</f>
        <v>3.937413936625811E-5</v>
      </c>
      <c r="AN243" s="48">
        <f t="shared" si="72"/>
        <v>6.324946522200847E-6</v>
      </c>
      <c r="AO243" s="48">
        <f t="shared" si="71"/>
        <v>0.3602243697478883</v>
      </c>
      <c r="AP243" s="48">
        <f t="shared" si="69"/>
        <v>0.36779923709184054</v>
      </c>
      <c r="AQ243" s="48">
        <f t="shared" si="69"/>
        <v>0.1877666951017449</v>
      </c>
      <c r="AR243" s="48">
        <f t="shared" si="69"/>
        <v>6.3905029762433563E-2</v>
      </c>
      <c r="AS243" s="48">
        <f t="shared" si="69"/>
        <v>1.6312209255445725E-2</v>
      </c>
      <c r="AT243" s="48">
        <f t="shared" si="69"/>
        <v>3.3310451059346026E-3</v>
      </c>
      <c r="AU243" s="48">
        <f t="shared" si="69"/>
        <v>5.6684849387004285E-4</v>
      </c>
      <c r="AV243" s="48">
        <f t="shared" si="69"/>
        <v>8.2681184720660646E-5</v>
      </c>
      <c r="AW243" s="48">
        <f t="shared" si="69"/>
        <v>1.0552477572308487E-5</v>
      </c>
      <c r="AX243" s="48">
        <f t="shared" ref="AP243:AY269" si="73">_xlfn.POISSON.DIST(AX$1,$AC243,FALSE)</f>
        <v>1.1971530111882985E-6</v>
      </c>
      <c r="AY243" s="48">
        <f t="shared" si="73"/>
        <v>1.2223269750056565E-7</v>
      </c>
    </row>
    <row r="244" spans="1:51">
      <c r="A244" s="48">
        <v>243</v>
      </c>
      <c r="B244" s="48">
        <f t="shared" si="63"/>
        <v>67</v>
      </c>
      <c r="C244" s="87">
        <v>43975</v>
      </c>
      <c r="D244" s="48" t="s">
        <v>25</v>
      </c>
      <c r="E244" s="48" t="s">
        <v>35</v>
      </c>
      <c r="F244" s="48">
        <f t="shared" si="58"/>
        <v>1</v>
      </c>
      <c r="G244" s="48">
        <f t="shared" si="57"/>
        <v>1</v>
      </c>
      <c r="H244" s="48">
        <f t="shared" si="59"/>
        <v>1</v>
      </c>
      <c r="I244" s="48">
        <f t="shared" si="60"/>
        <v>1</v>
      </c>
      <c r="J244" s="48">
        <f>COUNTIF('1. Data'!C:C,'sim. matches 2019_2020'!$D244)</f>
        <v>170</v>
      </c>
      <c r="K244" s="48">
        <f>COUNTIF($D$2:D243,$D243)</f>
        <v>14</v>
      </c>
      <c r="L244" s="48">
        <f>SUMIF('1. Data'!C:C,'sim. matches 2019_2020'!D244,'1. Data'!E:E)</f>
        <v>254</v>
      </c>
      <c r="M244" s="48">
        <f>SUMIF($D$2:D243,$D244,$F$2:F243)</f>
        <v>11</v>
      </c>
      <c r="N244" s="48">
        <f t="shared" si="61"/>
        <v>0.90146752530744134</v>
      </c>
      <c r="O244" s="48">
        <f>SUMIF('1. Data'!C:C,'sim. matches 2019_2020'!$D244,'1. Data'!F:F)</f>
        <v>198</v>
      </c>
      <c r="P244" s="48">
        <f>SUMIF($D$2:D243,$D244,$G$2:G243)</f>
        <v>13</v>
      </c>
      <c r="Q244" s="48">
        <f t="shared" si="62"/>
        <v>0.91399660676501848</v>
      </c>
      <c r="R244" s="48">
        <f>COUNTIF('1. Data'!D:D,'sim. matches 2019_2020'!$E244)</f>
        <v>48</v>
      </c>
      <c r="S244" s="48">
        <f>COUNTIF($E$2:E243,$E243)</f>
        <v>14</v>
      </c>
      <c r="T244" s="48">
        <f>SUMIF('1. Data'!D:D,'sim. matches 2019_2020'!E244,'1. Data'!F:F)</f>
        <v>79</v>
      </c>
      <c r="U244" s="48">
        <f>SUMIF($E$2:E243,$E244,$G$2:G243)</f>
        <v>19</v>
      </c>
      <c r="V244" s="48">
        <f t="shared" si="64"/>
        <v>1.5806451612903225</v>
      </c>
      <c r="W244" s="48">
        <f>SUMIF('1. Data'!D:D,'sim. matches 2019_2020'!$E244,'1. Data'!E:E)</f>
        <v>68</v>
      </c>
      <c r="X244" s="48">
        <f>SUMIF($E$2:E243,E244,$F$2:F243)</f>
        <v>12</v>
      </c>
      <c r="Y244" s="48">
        <f t="shared" si="65"/>
        <v>0.80764467270392792</v>
      </c>
      <c r="Z244" s="92">
        <f>AVERAGE('1. Data'!E:E,'sim. matches 2019_2020'!$F$2:F243)</f>
        <v>1.5976364659538549</v>
      </c>
      <c r="AA244" s="92">
        <f>AVERAGE('1. Data'!F:F,'sim. matches 2019_2020'!$G$2:G243)</f>
        <v>1.2546426561620709</v>
      </c>
      <c r="AB244" s="48">
        <f t="shared" si="66"/>
        <v>1.1631839036225049</v>
      </c>
      <c r="AC244" s="48">
        <f t="shared" si="67"/>
        <v>1.8125876577840112</v>
      </c>
      <c r="AD244" s="48">
        <f t="shared" si="70"/>
        <v>0.31248965835336573</v>
      </c>
      <c r="AE244" s="48">
        <f t="shared" si="72"/>
        <v>0.36348294064513081</v>
      </c>
      <c r="AF244" s="48">
        <f t="shared" si="72"/>
        <v>0.21139875289989535</v>
      </c>
      <c r="AG244" s="48">
        <f t="shared" si="72"/>
        <v>8.1965208873009843E-2</v>
      </c>
      <c r="AH244" s="48">
        <f t="shared" si="72"/>
        <v>2.3835152904535393E-2</v>
      </c>
      <c r="AI244" s="48">
        <f t="shared" si="72"/>
        <v>5.5449332397873525E-3</v>
      </c>
      <c r="AJ244" s="48">
        <f t="shared" si="72"/>
        <v>1.0749628485303391E-3</v>
      </c>
      <c r="AK244" s="48">
        <f t="shared" si="72"/>
        <v>1.7862564034324112E-4</v>
      </c>
      <c r="AL244" s="48">
        <f t="shared" si="72"/>
        <v>2.597180870269012E-5</v>
      </c>
      <c r="AM244" s="48">
        <f t="shared" si="72"/>
        <v>3.3566655367702256E-6</v>
      </c>
      <c r="AN244" s="48">
        <f t="shared" si="72"/>
        <v>3.9044193222155085E-7</v>
      </c>
      <c r="AO244" s="48">
        <f t="shared" si="71"/>
        <v>0.16323120334124863</v>
      </c>
      <c r="AP244" s="48">
        <f t="shared" si="73"/>
        <v>0.29587086454157951</v>
      </c>
      <c r="AQ244" s="48">
        <f t="shared" si="73"/>
        <v>0.26814593868297609</v>
      </c>
      <c r="AR244" s="48">
        <f t="shared" si="73"/>
        <v>0.16201267298055694</v>
      </c>
      <c r="AS244" s="48">
        <f t="shared" si="73"/>
        <v>7.3415542862288713E-2</v>
      </c>
      <c r="AT244" s="48">
        <f t="shared" si="73"/>
        <v>2.66144213763395E-2</v>
      </c>
      <c r="AU244" s="48">
        <f t="shared" si="73"/>
        <v>8.0401619509693247E-3</v>
      </c>
      <c r="AV244" s="48">
        <f t="shared" si="73"/>
        <v>2.0819283312730878E-3</v>
      </c>
      <c r="AW244" s="48">
        <f t="shared" si="73"/>
        <v>4.7170969970705803E-4</v>
      </c>
      <c r="AX244" s="48">
        <f t="shared" si="73"/>
        <v>9.5001686638445992E-5</v>
      </c>
      <c r="AY244" s="48">
        <f t="shared" si="73"/>
        <v>1.7219888466951112E-5</v>
      </c>
    </row>
    <row r="245" spans="1:51">
      <c r="A245" s="48">
        <v>244</v>
      </c>
      <c r="B245" s="48">
        <f t="shared" si="63"/>
        <v>66</v>
      </c>
      <c r="C245" s="87">
        <v>43975</v>
      </c>
      <c r="D245" s="48" t="s">
        <v>11</v>
      </c>
      <c r="E245" s="48" t="s">
        <v>29</v>
      </c>
      <c r="F245" s="48">
        <f t="shared" si="58"/>
        <v>1</v>
      </c>
      <c r="G245" s="48">
        <f t="shared" si="57"/>
        <v>1</v>
      </c>
      <c r="H245" s="48">
        <f t="shared" si="59"/>
        <v>1</v>
      </c>
      <c r="I245" s="48">
        <f t="shared" si="60"/>
        <v>1</v>
      </c>
      <c r="J245" s="48">
        <f>COUNTIF('1. Data'!C:C,'sim. matches 2019_2020'!$D245)</f>
        <v>167</v>
      </c>
      <c r="K245" s="48">
        <f>COUNTIF($D$2:D244,$D244)</f>
        <v>14</v>
      </c>
      <c r="L245" s="48">
        <f>SUMIF('1. Data'!C:C,'sim. matches 2019_2020'!D245,'1. Data'!E:E)</f>
        <v>200</v>
      </c>
      <c r="M245" s="48">
        <f>SUMIF($D$2:D244,$D245,$F$2:F244)</f>
        <v>10</v>
      </c>
      <c r="N245" s="48">
        <f t="shared" si="61"/>
        <v>0.72628731032912763</v>
      </c>
      <c r="O245" s="48">
        <f>SUMIF('1. Data'!C:C,'sim. matches 2019_2020'!$D245,'1. Data'!F:F)</f>
        <v>226</v>
      </c>
      <c r="P245" s="48">
        <f>SUMIF($D$2:D244,$D245,$G$2:G244)</f>
        <v>15</v>
      </c>
      <c r="Q245" s="48">
        <f t="shared" si="62"/>
        <v>1.0613123405098728</v>
      </c>
      <c r="R245" s="48">
        <f>COUNTIF('1. Data'!D:D,'sim. matches 2019_2020'!$E245)</f>
        <v>34</v>
      </c>
      <c r="S245" s="48">
        <f>COUNTIF($E$2:E244,$E244)</f>
        <v>14</v>
      </c>
      <c r="T245" s="48">
        <f>SUMIF('1. Data'!D:D,'sim. matches 2019_2020'!E245,'1. Data'!F:F)</f>
        <v>37</v>
      </c>
      <c r="U245" s="48">
        <f>SUMIF($E$2:E244,$E245,$G$2:G244)</f>
        <v>12</v>
      </c>
      <c r="V245" s="48">
        <f t="shared" si="64"/>
        <v>1.0208333333333333</v>
      </c>
      <c r="W245" s="48">
        <f>SUMIF('1. Data'!D:D,'sim. matches 2019_2020'!$E245,'1. Data'!E:E)</f>
        <v>66</v>
      </c>
      <c r="X245" s="48">
        <f>SUMIF($E$2:E244,E245,$F$2:F244)</f>
        <v>15</v>
      </c>
      <c r="Y245" s="48">
        <f t="shared" si="65"/>
        <v>1.0563589540412044</v>
      </c>
      <c r="Z245" s="92">
        <f>AVERAGE('1. Data'!E:E,'sim. matches 2019_2020'!$F$2:F244)</f>
        <v>1.5974683544303798</v>
      </c>
      <c r="AA245" s="92">
        <f>AVERAGE('1. Data'!F:F,'sim. matches 2019_2020'!$G$2:G244)</f>
        <v>1.2545710267229255</v>
      </c>
      <c r="AB245" s="48">
        <f t="shared" si="66"/>
        <v>1.2256098361804029</v>
      </c>
      <c r="AC245" s="48">
        <f t="shared" si="67"/>
        <v>1.3592311233885817</v>
      </c>
      <c r="AD245" s="48">
        <f t="shared" si="70"/>
        <v>0.29357861086277021</v>
      </c>
      <c r="AE245" s="48">
        <f t="shared" si="72"/>
        <v>0.35981283316559004</v>
      </c>
      <c r="AF245" s="48">
        <f t="shared" si="72"/>
        <v>0.22049507375584276</v>
      </c>
      <c r="AG245" s="48">
        <f t="shared" si="72"/>
        <v>9.0080310408161404E-2</v>
      </c>
      <c r="AH245" s="48">
        <f t="shared" si="72"/>
        <v>2.7600828620606657E-2</v>
      </c>
      <c r="AI245" s="48">
        <f t="shared" si="72"/>
        <v>6.7655694088290157E-3</v>
      </c>
      <c r="AJ245" s="48">
        <f t="shared" si="72"/>
        <v>1.3819914024703452E-3</v>
      </c>
      <c r="AK245" s="48">
        <f t="shared" si="72"/>
        <v>2.4196889376920094E-4</v>
      </c>
      <c r="AL245" s="48">
        <f t="shared" si="72"/>
        <v>3.7069932031652906E-5</v>
      </c>
      <c r="AM245" s="48">
        <f t="shared" si="72"/>
        <v>5.0481414805036446E-6</v>
      </c>
      <c r="AN245" s="48">
        <f t="shared" si="72"/>
        <v>6.1870518529355617E-7</v>
      </c>
      <c r="AO245" s="48">
        <f t="shared" si="71"/>
        <v>0.25685819330670667</v>
      </c>
      <c r="AP245" s="48">
        <f t="shared" si="73"/>
        <v>0.34912965063983636</v>
      </c>
      <c r="AQ245" s="48">
        <f t="shared" si="73"/>
        <v>0.23727394362372398</v>
      </c>
      <c r="AR245" s="48">
        <f t="shared" si="73"/>
        <v>0.10750337631417113</v>
      </c>
      <c r="AS245" s="48">
        <f t="shared" si="73"/>
        <v>3.6530483738894073E-2</v>
      </c>
      <c r="AT245" s="48">
        <f t="shared" si="73"/>
        <v>9.9306740900690603E-3</v>
      </c>
      <c r="AU245" s="48">
        <f t="shared" si="73"/>
        <v>2.2496802165750751E-3</v>
      </c>
      <c r="AV245" s="48">
        <f t="shared" si="73"/>
        <v>4.3683362400577221E-4</v>
      </c>
      <c r="AW245" s="48">
        <f t="shared" si="73"/>
        <v>7.4219732186408876E-5</v>
      </c>
      <c r="AX245" s="48">
        <f t="shared" si="73"/>
        <v>1.1209085550814687E-5</v>
      </c>
      <c r="AY245" s="48">
        <f t="shared" si="73"/>
        <v>1.5235737945392554E-6</v>
      </c>
    </row>
    <row r="246" spans="1:51">
      <c r="A246" s="48">
        <v>245</v>
      </c>
      <c r="B246" s="48">
        <f t="shared" si="63"/>
        <v>65</v>
      </c>
      <c r="C246" s="87">
        <v>43977</v>
      </c>
      <c r="D246" s="48" t="s">
        <v>13</v>
      </c>
      <c r="E246" s="48" t="s">
        <v>6</v>
      </c>
      <c r="F246" s="48">
        <f t="shared" si="58"/>
        <v>1</v>
      </c>
      <c r="G246" s="48">
        <f t="shared" si="57"/>
        <v>1</v>
      </c>
      <c r="H246" s="48">
        <f t="shared" si="59"/>
        <v>1</v>
      </c>
      <c r="I246" s="48">
        <f t="shared" si="60"/>
        <v>1</v>
      </c>
      <c r="J246" s="48">
        <f>COUNTIF('1. Data'!C:C,'sim. matches 2019_2020'!$D246)</f>
        <v>176</v>
      </c>
      <c r="K246" s="48">
        <f>COUNTIF($D$2:D245,$D245)</f>
        <v>14</v>
      </c>
      <c r="L246" s="48">
        <f>SUMIF('1. Data'!C:C,'sim. matches 2019_2020'!D246,'1. Data'!E:E)</f>
        <v>403</v>
      </c>
      <c r="M246" s="48">
        <f>SUMIF($D$2:D245,$D246,$F$2:F245)</f>
        <v>21</v>
      </c>
      <c r="N246" s="48">
        <f t="shared" si="61"/>
        <v>1.3970941438102296</v>
      </c>
      <c r="O246" s="48">
        <f>SUMIF('1. Data'!C:C,'sim. matches 2019_2020'!$D246,'1. Data'!F:F)</f>
        <v>163</v>
      </c>
      <c r="P246" s="48">
        <f>SUMIF($D$2:D245,$D246,$G$2:G245)</f>
        <v>6</v>
      </c>
      <c r="Q246" s="48">
        <f t="shared" si="62"/>
        <v>0.7090267700185231</v>
      </c>
      <c r="R246" s="48">
        <f>COUNTIF('1. Data'!D:D,'sim. matches 2019_2020'!$E246)</f>
        <v>181</v>
      </c>
      <c r="S246" s="48">
        <f>COUNTIF($E$2:E245,$E245)</f>
        <v>14</v>
      </c>
      <c r="T246" s="48">
        <f>SUMIF('1. Data'!D:D,'sim. matches 2019_2020'!E246,'1. Data'!F:F)</f>
        <v>374</v>
      </c>
      <c r="U246" s="48">
        <f>SUMIF($E$2:E245,$E246,$G$2:G245)</f>
        <v>26</v>
      </c>
      <c r="V246" s="48">
        <f t="shared" si="64"/>
        <v>2.0512820512820511</v>
      </c>
      <c r="W246" s="48">
        <f>SUMIF('1. Data'!D:D,'sim. matches 2019_2020'!$E246,'1. Data'!E:E)</f>
        <v>158</v>
      </c>
      <c r="X246" s="48">
        <f>SUMIF($E$2:E245,E246,$F$2:F245)</f>
        <v>1</v>
      </c>
      <c r="Y246" s="48">
        <f t="shared" si="65"/>
        <v>0.51047670639219933</v>
      </c>
      <c r="Z246" s="92">
        <f>AVERAGE('1. Data'!E:E,'sim. matches 2019_2020'!$F$2:F245)</f>
        <v>1.5973003374578179</v>
      </c>
      <c r="AA246" s="92">
        <f>AVERAGE('1. Data'!F:F,'sim. matches 2019_2020'!$G$2:G245)</f>
        <v>1.2544994375703038</v>
      </c>
      <c r="AB246" s="48">
        <f t="shared" si="66"/>
        <v>1.1391690711068025</v>
      </c>
      <c r="AC246" s="48">
        <f t="shared" si="67"/>
        <v>1.8245614035087721</v>
      </c>
      <c r="AD246" s="48">
        <f t="shared" si="70"/>
        <v>0.32008487912108663</v>
      </c>
      <c r="AE246" s="48">
        <f t="shared" si="72"/>
        <v>0.36463079442370139</v>
      </c>
      <c r="AF246" s="48">
        <f t="shared" si="72"/>
        <v>0.20768806169029175</v>
      </c>
      <c r="AG246" s="48">
        <f t="shared" si="72"/>
        <v>7.8863938771900677E-2</v>
      </c>
      <c r="AH246" s="48">
        <f t="shared" si="72"/>
        <v>2.2459839968652445E-2</v>
      </c>
      <c r="AI246" s="48">
        <f t="shared" si="72"/>
        <v>5.1171110068594459E-3</v>
      </c>
      <c r="AJ246" s="48">
        <f t="shared" si="72"/>
        <v>9.7154243207241186E-4</v>
      </c>
      <c r="AK246" s="48">
        <f t="shared" si="72"/>
        <v>1.5810729855496761E-4</v>
      </c>
      <c r="AL246" s="48">
        <f t="shared" si="72"/>
        <v>2.2513868053758556E-5</v>
      </c>
      <c r="AM246" s="48">
        <f t="shared" si="72"/>
        <v>2.8496780175356977E-6</v>
      </c>
      <c r="AN246" s="48">
        <f t="shared" si="72"/>
        <v>3.2462650601896151E-7</v>
      </c>
      <c r="AO246" s="48">
        <f t="shared" si="71"/>
        <v>0.16128836913155117</v>
      </c>
      <c r="AP246" s="48">
        <f t="shared" si="73"/>
        <v>0.29428053315230385</v>
      </c>
      <c r="AQ246" s="48">
        <f t="shared" si="73"/>
        <v>0.26846645129683872</v>
      </c>
      <c r="AR246" s="48">
        <f t="shared" si="73"/>
        <v>0.16327784172439314</v>
      </c>
      <c r="AS246" s="48">
        <f t="shared" si="73"/>
        <v>7.4477612014635458E-2</v>
      </c>
      <c r="AT246" s="48">
        <f t="shared" si="73"/>
        <v>2.7177795261480991E-2</v>
      </c>
      <c r="AU246" s="48">
        <f t="shared" si="73"/>
        <v>8.2645927110936313E-3</v>
      </c>
      <c r="AV246" s="48">
        <f t="shared" si="73"/>
        <v>2.1541795537687669E-3</v>
      </c>
      <c r="AW246" s="48">
        <f t="shared" si="73"/>
        <v>4.9130410875428089E-4</v>
      </c>
      <c r="AX246" s="48">
        <f t="shared" si="73"/>
        <v>9.9601612690926162E-5</v>
      </c>
      <c r="AY246" s="48">
        <f t="shared" si="73"/>
        <v>1.8172925824309315E-5</v>
      </c>
    </row>
    <row r="247" spans="1:51">
      <c r="A247" s="48">
        <v>246</v>
      </c>
      <c r="B247" s="48">
        <f t="shared" si="63"/>
        <v>64</v>
      </c>
      <c r="C247" s="87">
        <v>43977</v>
      </c>
      <c r="D247" s="48" t="s">
        <v>12</v>
      </c>
      <c r="E247" s="48" t="s">
        <v>10</v>
      </c>
      <c r="F247" s="48">
        <f t="shared" si="58"/>
        <v>1</v>
      </c>
      <c r="G247" s="48">
        <f t="shared" si="57"/>
        <v>1</v>
      </c>
      <c r="H247" s="48">
        <f t="shared" si="59"/>
        <v>1</v>
      </c>
      <c r="I247" s="48">
        <f t="shared" si="60"/>
        <v>1</v>
      </c>
      <c r="J247" s="48">
        <f>COUNTIF('1. Data'!C:C,'sim. matches 2019_2020'!$D247)</f>
        <v>186</v>
      </c>
      <c r="K247" s="48">
        <f>COUNTIF($D$2:D246,$D246)</f>
        <v>14</v>
      </c>
      <c r="L247" s="48">
        <f>SUMIF('1. Data'!C:C,'sim. matches 2019_2020'!D247,'1. Data'!E:E)</f>
        <v>358</v>
      </c>
      <c r="M247" s="48">
        <f>SUMIF($D$2:D246,$D247,$F$2:F246)</f>
        <v>17</v>
      </c>
      <c r="N247" s="48">
        <f t="shared" si="61"/>
        <v>1.1739790529836296</v>
      </c>
      <c r="O247" s="48">
        <f>SUMIF('1. Data'!C:C,'sim. matches 2019_2020'!$D247,'1. Data'!F:F)</f>
        <v>224</v>
      </c>
      <c r="P247" s="48">
        <f>SUMIF($D$2:D246,$D247,$G$2:G246)</f>
        <v>12</v>
      </c>
      <c r="Q247" s="48">
        <f t="shared" si="62"/>
        <v>0.94066786194531593</v>
      </c>
      <c r="R247" s="48">
        <f>COUNTIF('1. Data'!D:D,'sim. matches 2019_2020'!$E247)</f>
        <v>184</v>
      </c>
      <c r="S247" s="48">
        <f>COUNTIF($E$2:E246,$E246)</f>
        <v>14</v>
      </c>
      <c r="T247" s="48">
        <f>SUMIF('1. Data'!D:D,'sim. matches 2019_2020'!E247,'1. Data'!F:F)</f>
        <v>244</v>
      </c>
      <c r="U247" s="48">
        <f>SUMIF($E$2:E246,$E247,$G$2:G246)</f>
        <v>13</v>
      </c>
      <c r="V247" s="48">
        <f t="shared" si="64"/>
        <v>1.297979797979798</v>
      </c>
      <c r="W247" s="48">
        <f>SUMIF('1. Data'!D:D,'sim. matches 2019_2020'!$E247,'1. Data'!E:E)</f>
        <v>282</v>
      </c>
      <c r="X247" s="48">
        <f>SUMIF($E$2:E246,E247,$F$2:F246)</f>
        <v>13</v>
      </c>
      <c r="Y247" s="48">
        <f t="shared" si="65"/>
        <v>0.932858776108204</v>
      </c>
      <c r="Z247" s="92">
        <f>AVERAGE('1. Data'!E:E,'sim. matches 2019_2020'!$F$2:F246)</f>
        <v>1.5971324149564239</v>
      </c>
      <c r="AA247" s="92">
        <f>AVERAGE('1. Data'!F:F,'sim. matches 2019_2020'!$G$2:G246)</f>
        <v>1.2544278886702278</v>
      </c>
      <c r="AB247" s="48">
        <f t="shared" si="66"/>
        <v>1.7491102052028824</v>
      </c>
      <c r="AC247" s="48">
        <f t="shared" si="67"/>
        <v>1.5316161616161619</v>
      </c>
      <c r="AD247" s="48">
        <f t="shared" si="70"/>
        <v>0.17392863541304743</v>
      </c>
      <c r="AE247" s="48">
        <f t="shared" si="72"/>
        <v>0.30422035117797269</v>
      </c>
      <c r="AF247" s="48">
        <f t="shared" si="72"/>
        <v>0.26605746043789846</v>
      </c>
      <c r="AG247" s="48">
        <f t="shared" si="72"/>
        <v>0.15512127307409676</v>
      </c>
      <c r="AH247" s="48">
        <f t="shared" si="72"/>
        <v>6.7831050444491475E-2</v>
      </c>
      <c r="AI247" s="48">
        <f t="shared" si="72"/>
        <v>2.3728796512418288E-2</v>
      </c>
      <c r="AJ247" s="48">
        <f t="shared" si="72"/>
        <v>6.9173800228422306E-3</v>
      </c>
      <c r="AK247" s="48">
        <f t="shared" si="72"/>
        <v>1.7284657130314141E-3</v>
      </c>
      <c r="AL247" s="48">
        <f t="shared" si="72"/>
        <v>3.7790962725081591E-4</v>
      </c>
      <c r="AM247" s="48">
        <f t="shared" si="72"/>
        <v>7.3445065074313138E-5</v>
      </c>
      <c r="AN247" s="48">
        <f t="shared" si="72"/>
        <v>1.2846351284327075E-5</v>
      </c>
      <c r="AO247" s="48">
        <f t="shared" si="71"/>
        <v>0.21618599332291558</v>
      </c>
      <c r="AP247" s="48">
        <f t="shared" si="73"/>
        <v>0.33111396128842119</v>
      </c>
      <c r="AQ247" s="48">
        <f t="shared" si="73"/>
        <v>0.25356974722304704</v>
      </c>
      <c r="AR247" s="48">
        <f t="shared" si="73"/>
        <v>0.12945717431458129</v>
      </c>
      <c r="AS247" s="48">
        <f t="shared" si="73"/>
        <v>4.9569675104343333E-2</v>
      </c>
      <c r="AT247" s="48">
        <f t="shared" si="73"/>
        <v>1.5184343103174902E-2</v>
      </c>
      <c r="AU247" s="48">
        <f t="shared" si="73"/>
        <v>3.8760975500579313E-3</v>
      </c>
      <c r="AV247" s="48">
        <f t="shared" si="73"/>
        <v>8.4809909309564897E-4</v>
      </c>
      <c r="AW247" s="48">
        <f t="shared" si="73"/>
        <v>1.623702847046632E-4</v>
      </c>
      <c r="AX247" s="48">
        <f t="shared" si="73"/>
        <v>2.7632105802208814E-5</v>
      </c>
      <c r="AY247" s="48">
        <f t="shared" si="73"/>
        <v>4.2321779826150855E-6</v>
      </c>
    </row>
    <row r="248" spans="1:51">
      <c r="A248" s="48">
        <v>247</v>
      </c>
      <c r="B248" s="48">
        <f t="shared" si="63"/>
        <v>63</v>
      </c>
      <c r="C248" s="87">
        <v>43977</v>
      </c>
      <c r="D248" s="48" t="s">
        <v>20</v>
      </c>
      <c r="E248" s="48" t="s">
        <v>26</v>
      </c>
      <c r="F248" s="48">
        <f t="shared" si="58"/>
        <v>1</v>
      </c>
      <c r="G248" s="48">
        <f t="shared" si="57"/>
        <v>1</v>
      </c>
      <c r="H248" s="48">
        <f t="shared" si="59"/>
        <v>1</v>
      </c>
      <c r="I248" s="48">
        <f t="shared" si="60"/>
        <v>1</v>
      </c>
      <c r="J248" s="48">
        <f>COUNTIF('1. Data'!C:C,'sim. matches 2019_2020'!$D248)</f>
        <v>168</v>
      </c>
      <c r="K248" s="48">
        <f>COUNTIF($D$2:D247,$D247)</f>
        <v>14</v>
      </c>
      <c r="L248" s="48">
        <f>SUMIF('1. Data'!C:C,'sim. matches 2019_2020'!D248,'1. Data'!E:E)</f>
        <v>258</v>
      </c>
      <c r="M248" s="48">
        <f>SUMIF($D$2:D247,$D248,$F$2:F247)</f>
        <v>11</v>
      </c>
      <c r="N248" s="48">
        <f t="shared" si="61"/>
        <v>0.92551957018694087</v>
      </c>
      <c r="O248" s="48">
        <f>SUMIF('1. Data'!C:C,'sim. matches 2019_2020'!$D248,'1. Data'!F:F)</f>
        <v>234</v>
      </c>
      <c r="P248" s="48">
        <f>SUMIF($D$2:D247,$D248,$G$2:G247)</f>
        <v>17</v>
      </c>
      <c r="Q248" s="48">
        <f t="shared" si="62"/>
        <v>1.099464953598944</v>
      </c>
      <c r="R248" s="48">
        <f>COUNTIF('1. Data'!D:D,'sim. matches 2019_2020'!$E248)</f>
        <v>152</v>
      </c>
      <c r="S248" s="48">
        <f>COUNTIF($E$2:E247,$E247)</f>
        <v>14</v>
      </c>
      <c r="T248" s="48">
        <f>SUMIF('1. Data'!D:D,'sim. matches 2019_2020'!E248,'1. Data'!F:F)</f>
        <v>159</v>
      </c>
      <c r="U248" s="48">
        <f>SUMIF($E$2:E247,$E248,$G$2:G247)</f>
        <v>12</v>
      </c>
      <c r="V248" s="48">
        <f t="shared" si="64"/>
        <v>1.0301204819277108</v>
      </c>
      <c r="W248" s="48">
        <f>SUMIF('1. Data'!D:D,'sim. matches 2019_2020'!$E248,'1. Data'!E:E)</f>
        <v>285</v>
      </c>
      <c r="X248" s="48">
        <f>SUMIF($E$2:E247,E248,$F$2:F247)</f>
        <v>16</v>
      </c>
      <c r="Y248" s="48">
        <f t="shared" si="65"/>
        <v>1.1354372081780129</v>
      </c>
      <c r="Z248" s="92">
        <f>AVERAGE('1. Data'!E:E,'sim. matches 2019_2020'!$F$2:F247)</f>
        <v>1.596964586846543</v>
      </c>
      <c r="AA248" s="92">
        <f>AVERAGE('1. Data'!F:F,'sim. matches 2019_2020'!$G$2:G247)</f>
        <v>1.2543563799887578</v>
      </c>
      <c r="AB248" s="48">
        <f t="shared" si="66"/>
        <v>1.6782011483510191</v>
      </c>
      <c r="AC248" s="48">
        <f t="shared" si="67"/>
        <v>1.420660664636568</v>
      </c>
      <c r="AD248" s="48">
        <f t="shared" si="70"/>
        <v>0.18670953689514908</v>
      </c>
      <c r="AE248" s="48">
        <f t="shared" si="72"/>
        <v>0.3133361592255261</v>
      </c>
      <c r="AF248" s="48">
        <f t="shared" si="72"/>
        <v>0.26292055111608792</v>
      </c>
      <c r="AG248" s="48">
        <f t="shared" si="72"/>
        <v>0.1470778569360339</v>
      </c>
      <c r="AH248" s="48">
        <f t="shared" si="72"/>
        <v>6.1706557101764724E-2</v>
      </c>
      <c r="AI248" s="48">
        <f t="shared" si="72"/>
        <v>2.0711202997793842E-2</v>
      </c>
      <c r="AJ248" s="48">
        <f t="shared" si="72"/>
        <v>5.7929274424381207E-3</v>
      </c>
      <c r="AK248" s="48">
        <f t="shared" si="72"/>
        <v>1.388813926601969E-3</v>
      </c>
      <c r="AL248" s="48">
        <f t="shared" si="72"/>
        <v>2.9133864080866414E-4</v>
      </c>
      <c r="AM248" s="48">
        <f t="shared" si="72"/>
        <v>5.4324982396013988E-5</v>
      </c>
      <c r="AN248" s="48">
        <f t="shared" si="72"/>
        <v>9.1168247841139622E-6</v>
      </c>
      <c r="AO248" s="48">
        <f t="shared" si="71"/>
        <v>0.24155437773369126</v>
      </c>
      <c r="AP248" s="48">
        <f t="shared" si="73"/>
        <v>0.34316680281701839</v>
      </c>
      <c r="AQ248" s="48">
        <f t="shared" si="73"/>
        <v>0.2437617890856158</v>
      </c>
      <c r="AR248" s="48">
        <f t="shared" si="73"/>
        <v>0.11543426176512332</v>
      </c>
      <c r="AS248" s="48">
        <f t="shared" si="73"/>
        <v>4.0998228760267916E-2</v>
      </c>
      <c r="AT248" s="48">
        <f t="shared" si="73"/>
        <v>1.1648914183896851E-2</v>
      </c>
      <c r="AU248" s="48">
        <f t="shared" si="73"/>
        <v>2.7581923611315375E-3</v>
      </c>
      <c r="AV248" s="48">
        <f t="shared" si="73"/>
        <v>5.5977934185152045E-4</v>
      </c>
      <c r="AW248" s="48">
        <f t="shared" si="73"/>
        <v>9.9407061480575261E-5</v>
      </c>
      <c r="AX248" s="48">
        <f t="shared" si="73"/>
        <v>1.5691522448062462E-5</v>
      </c>
      <c r="AY248" s="48">
        <f t="shared" si="73"/>
        <v>2.2292328710224007E-6</v>
      </c>
    </row>
    <row r="249" spans="1:51">
      <c r="A249" s="48">
        <v>248</v>
      </c>
      <c r="B249" s="48">
        <f t="shared" si="63"/>
        <v>62</v>
      </c>
      <c r="C249" s="87">
        <v>43977</v>
      </c>
      <c r="D249" s="48" t="s">
        <v>19</v>
      </c>
      <c r="E249" s="48" t="s">
        <v>22</v>
      </c>
      <c r="F249" s="48">
        <f t="shared" si="58"/>
        <v>1</v>
      </c>
      <c r="G249" s="48">
        <f t="shared" si="57"/>
        <v>1</v>
      </c>
      <c r="H249" s="48">
        <f t="shared" si="59"/>
        <v>1</v>
      </c>
      <c r="I249" s="48">
        <f t="shared" si="60"/>
        <v>1</v>
      </c>
      <c r="J249" s="48">
        <f>COUNTIF('1. Data'!C:C,'sim. matches 2019_2020'!$D249)</f>
        <v>181</v>
      </c>
      <c r="K249" s="48">
        <f>COUNTIF($D$2:D248,$D248)</f>
        <v>14</v>
      </c>
      <c r="L249" s="48">
        <f>SUMIF('1. Data'!C:C,'sim. matches 2019_2020'!D249,'1. Data'!E:E)</f>
        <v>307</v>
      </c>
      <c r="M249" s="48">
        <f>SUMIF($D$2:D248,$D249,$F$2:F248)</f>
        <v>12</v>
      </c>
      <c r="N249" s="48">
        <f t="shared" si="61"/>
        <v>1.0244868862148468</v>
      </c>
      <c r="O249" s="48">
        <f>SUMIF('1. Data'!C:C,'sim. matches 2019_2020'!$D249,'1. Data'!F:F)</f>
        <v>263</v>
      </c>
      <c r="P249" s="48">
        <f>SUMIF($D$2:D248,$D249,$G$2:G248)</f>
        <v>15</v>
      </c>
      <c r="Q249" s="48">
        <f t="shared" si="62"/>
        <v>1.136616579358515</v>
      </c>
      <c r="R249" s="48">
        <f>COUNTIF('1. Data'!D:D,'sim. matches 2019_2020'!$E249)</f>
        <v>186</v>
      </c>
      <c r="S249" s="48">
        <f>COUNTIF($E$2:E248,$E248)</f>
        <v>15</v>
      </c>
      <c r="T249" s="48">
        <f>SUMIF('1. Data'!D:D,'sim. matches 2019_2020'!E249,'1. Data'!F:F)</f>
        <v>222</v>
      </c>
      <c r="U249" s="48">
        <f>SUMIF($E$2:E248,$E249,$G$2:G248)</f>
        <v>12</v>
      </c>
      <c r="V249" s="48">
        <f t="shared" si="64"/>
        <v>1.164179104477612</v>
      </c>
      <c r="W249" s="48">
        <f>SUMIF('1. Data'!D:D,'sim. matches 2019_2020'!$E249,'1. Data'!E:E)</f>
        <v>299</v>
      </c>
      <c r="X249" s="48">
        <f>SUMIF($E$2:E248,E249,$F$2:F248)</f>
        <v>13</v>
      </c>
      <c r="Y249" s="48">
        <f t="shared" si="65"/>
        <v>0.97209535640467382</v>
      </c>
      <c r="Z249" s="92">
        <f>AVERAGE('1. Data'!E:E,'sim. matches 2019_2020'!$F$2:F248)</f>
        <v>1.5967968530486092</v>
      </c>
      <c r="AA249" s="92">
        <f>AVERAGE('1. Data'!F:F,'sim. matches 2019_2020'!$G$2:G248)</f>
        <v>1.2542849114919921</v>
      </c>
      <c r="AB249" s="48">
        <f t="shared" si="66"/>
        <v>1.5902483009902102</v>
      </c>
      <c r="AC249" s="48">
        <f t="shared" si="67"/>
        <v>1.6597014925373135</v>
      </c>
      <c r="AD249" s="48">
        <f t="shared" si="70"/>
        <v>0.20387498308872212</v>
      </c>
      <c r="AE249" s="48">
        <f t="shared" si="72"/>
        <v>0.32421184547124821</v>
      </c>
      <c r="AF249" s="48">
        <f t="shared" si="72"/>
        <v>0.25778866821077656</v>
      </c>
      <c r="AG249" s="48">
        <f t="shared" si="72"/>
        <v>0.13664933054557213</v>
      </c>
      <c r="AH249" s="48">
        <f t="shared" si="72"/>
        <v>5.4326591432886442E-2</v>
      </c>
      <c r="AI249" s="48">
        <f t="shared" si="72"/>
        <v>1.7278553944947376E-2</v>
      </c>
      <c r="AJ249" s="48">
        <f t="shared" si="72"/>
        <v>4.5795318424200438E-3</v>
      </c>
      <c r="AK249" s="48">
        <f t="shared" si="72"/>
        <v>1.0403703902484354E-3</v>
      </c>
      <c r="AL249" s="48">
        <f t="shared" si="72"/>
        <v>2.06805905686637E-4</v>
      </c>
      <c r="AM249" s="48">
        <f t="shared" si="72"/>
        <v>3.6541415572546218E-5</v>
      </c>
      <c r="AN249" s="48">
        <f t="shared" si="72"/>
        <v>5.8109924030018995E-6</v>
      </c>
      <c r="AO249" s="48">
        <f t="shared" si="71"/>
        <v>0.19019574647820045</v>
      </c>
      <c r="AP249" s="48">
        <f t="shared" si="73"/>
        <v>0.3156681643041177</v>
      </c>
      <c r="AQ249" s="48">
        <f t="shared" si="73"/>
        <v>0.26195746172102913</v>
      </c>
      <c r="AR249" s="48">
        <f t="shared" si="73"/>
        <v>0.1449237300665594</v>
      </c>
      <c r="AS249" s="48">
        <f t="shared" si="73"/>
        <v>6.0132532773885833E-2</v>
      </c>
      <c r="AT249" s="48">
        <f t="shared" si="73"/>
        <v>1.9960410878973444E-2</v>
      </c>
      <c r="AU249" s="48">
        <f t="shared" si="73"/>
        <v>5.5213872879150494E-3</v>
      </c>
      <c r="AV249" s="48">
        <f t="shared" si="73"/>
        <v>1.3091221032327353E-3</v>
      </c>
      <c r="AW249" s="48">
        <f t="shared" si="73"/>
        <v>2.7159398858111946E-4</v>
      </c>
      <c r="AX249" s="48">
        <f t="shared" si="73"/>
        <v>5.0084994245805095E-5</v>
      </c>
      <c r="AY249" s="48">
        <f t="shared" si="73"/>
        <v>8.3126139703485247E-6</v>
      </c>
    </row>
    <row r="250" spans="1:51">
      <c r="A250" s="48">
        <v>249</v>
      </c>
      <c r="B250" s="48">
        <f t="shared" si="63"/>
        <v>61</v>
      </c>
      <c r="C250" s="87">
        <v>43978</v>
      </c>
      <c r="D250" s="48" t="s">
        <v>35</v>
      </c>
      <c r="E250" s="48" t="s">
        <v>21</v>
      </c>
      <c r="F250" s="48">
        <f t="shared" si="58"/>
        <v>1</v>
      </c>
      <c r="G250" s="48">
        <f t="shared" si="57"/>
        <v>1</v>
      </c>
      <c r="H250" s="48">
        <f t="shared" si="59"/>
        <v>1</v>
      </c>
      <c r="I250" s="48">
        <f t="shared" si="60"/>
        <v>1</v>
      </c>
      <c r="J250" s="48">
        <f>COUNTIF('1. Data'!C:C,'sim. matches 2019_2020'!$D250)</f>
        <v>47</v>
      </c>
      <c r="K250" s="48">
        <f>COUNTIF($D$2:D249,$D249)</f>
        <v>14</v>
      </c>
      <c r="L250" s="48">
        <f>SUMIF('1. Data'!C:C,'sim. matches 2019_2020'!D250,'1. Data'!E:E)</f>
        <v>94</v>
      </c>
      <c r="M250" s="48">
        <f>SUMIF($D$2:D249,$D250,$F$2:F249)</f>
        <v>15</v>
      </c>
      <c r="N250" s="48">
        <f t="shared" si="61"/>
        <v>1.1191610618243906</v>
      </c>
      <c r="O250" s="48">
        <f>SUMIF('1. Data'!C:C,'sim. matches 2019_2020'!$D250,'1. Data'!F:F)</f>
        <v>49</v>
      </c>
      <c r="P250" s="48">
        <f>SUMIF($D$2:D249,$D250,$G$2:G249)</f>
        <v>13</v>
      </c>
      <c r="Q250" s="48">
        <f t="shared" si="62"/>
        <v>0.81038312558515235</v>
      </c>
      <c r="R250" s="48">
        <f>COUNTIF('1. Data'!D:D,'sim. matches 2019_2020'!$E250)</f>
        <v>149</v>
      </c>
      <c r="S250" s="48">
        <f>COUNTIF($E$2:E249,$E249)</f>
        <v>14</v>
      </c>
      <c r="T250" s="48">
        <f>SUMIF('1. Data'!D:D,'sim. matches 2019_2020'!E250,'1. Data'!F:F)</f>
        <v>176</v>
      </c>
      <c r="U250" s="48">
        <f>SUMIF($E$2:E249,$E250,$G$2:G249)</f>
        <v>11</v>
      </c>
      <c r="V250" s="48">
        <f t="shared" si="64"/>
        <v>1.147239263803681</v>
      </c>
      <c r="W250" s="48">
        <f>SUMIF('1. Data'!D:D,'sim. matches 2019_2020'!$E250,'1. Data'!E:E)</f>
        <v>246</v>
      </c>
      <c r="X250" s="48">
        <f>SUMIF($E$2:E249,E250,$F$2:F249)</f>
        <v>12</v>
      </c>
      <c r="Y250" s="48">
        <f t="shared" si="65"/>
        <v>0.99135232684146213</v>
      </c>
      <c r="Z250" s="92">
        <f>AVERAGE('1. Data'!E:E,'sim. matches 2019_2020'!$F$2:F249)</f>
        <v>1.5966292134831461</v>
      </c>
      <c r="AA250" s="92">
        <f>AVERAGE('1. Data'!F:F,'sim. matches 2019_2020'!$G$2:G249)</f>
        <v>1.2542134831460674</v>
      </c>
      <c r="AB250" s="48">
        <f t="shared" si="66"/>
        <v>1.7714328463232683</v>
      </c>
      <c r="AC250" s="48">
        <f t="shared" si="67"/>
        <v>1.1660464648496431</v>
      </c>
      <c r="AD250" s="48">
        <f t="shared" si="70"/>
        <v>0.17008910259610899</v>
      </c>
      <c r="AE250" s="48">
        <f t="shared" si="72"/>
        <v>0.30130142314039571</v>
      </c>
      <c r="AF250" s="48">
        <f t="shared" si="72"/>
        <v>0.26686761879742138</v>
      </c>
      <c r="AG250" s="48">
        <f t="shared" si="72"/>
        <v>0.15757935518594296</v>
      </c>
      <c r="AH250" s="48">
        <f t="shared" si="72"/>
        <v>6.9785311419705093E-2</v>
      </c>
      <c r="AI250" s="48">
        <f t="shared" si="72"/>
        <v>2.4723998567952765E-2</v>
      </c>
      <c r="AJ250" s="48">
        <f t="shared" si="72"/>
        <v>7.2994838592868282E-3</v>
      </c>
      <c r="AK250" s="48">
        <f t="shared" si="72"/>
        <v>1.8472207813638897E-3</v>
      </c>
      <c r="AL250" s="48">
        <f t="shared" si="72"/>
        <v>4.0902844581486563E-4</v>
      </c>
      <c r="AM250" s="48">
        <f t="shared" si="72"/>
        <v>8.0507380444112256E-5</v>
      </c>
      <c r="AN250" s="48">
        <f t="shared" si="72"/>
        <v>1.4261341809014384E-5</v>
      </c>
      <c r="AO250" s="48">
        <f t="shared" si="71"/>
        <v>0.31159641666295063</v>
      </c>
      <c r="AP250" s="48">
        <f t="shared" si="73"/>
        <v>0.36333590010965</v>
      </c>
      <c r="AQ250" s="48">
        <f t="shared" si="73"/>
        <v>0.21183327093791027</v>
      </c>
      <c r="AR250" s="48">
        <f t="shared" si="73"/>
        <v>8.2335812238228986E-2</v>
      </c>
      <c r="AS250" s="48">
        <f t="shared" si="73"/>
        <v>2.4001845697727741E-2</v>
      </c>
      <c r="AT250" s="48">
        <f t="shared" si="73"/>
        <v>5.5974534651404033E-3</v>
      </c>
      <c r="AU250" s="48">
        <f t="shared" si="73"/>
        <v>1.0878151375312253E-3</v>
      </c>
      <c r="AV250" s="48">
        <f t="shared" si="73"/>
        <v>1.812061422183166E-4</v>
      </c>
      <c r="AW250" s="48">
        <f t="shared" si="73"/>
        <v>2.6411847692838692E-5</v>
      </c>
      <c r="AX250" s="48">
        <f t="shared" si="73"/>
        <v>3.4219379591535213E-6</v>
      </c>
      <c r="AY250" s="48">
        <f t="shared" si="73"/>
        <v>3.9901386602057731E-7</v>
      </c>
    </row>
    <row r="251" spans="1:51">
      <c r="A251" s="48">
        <v>250</v>
      </c>
      <c r="B251" s="48">
        <f t="shared" si="63"/>
        <v>60</v>
      </c>
      <c r="C251" s="87">
        <v>43978</v>
      </c>
      <c r="D251" s="48" t="s">
        <v>17</v>
      </c>
      <c r="E251" s="48" t="s">
        <v>11</v>
      </c>
      <c r="F251" s="48">
        <f t="shared" si="58"/>
        <v>1</v>
      </c>
      <c r="G251" s="48">
        <f t="shared" si="57"/>
        <v>1</v>
      </c>
      <c r="H251" s="48">
        <f t="shared" si="59"/>
        <v>1</v>
      </c>
      <c r="I251" s="48">
        <f t="shared" si="60"/>
        <v>1</v>
      </c>
      <c r="J251" s="48">
        <f>COUNTIF('1. Data'!C:C,'sim. matches 2019_2020'!$D251)</f>
        <v>186</v>
      </c>
      <c r="K251" s="48">
        <f>COUNTIF($D$2:D250,$D250)</f>
        <v>14</v>
      </c>
      <c r="L251" s="48">
        <f>SUMIF('1. Data'!C:C,'sim. matches 2019_2020'!D251,'1. Data'!E:E)</f>
        <v>321</v>
      </c>
      <c r="M251" s="48">
        <f>SUMIF($D$2:D250,$D251,$F$2:F250)</f>
        <v>13</v>
      </c>
      <c r="N251" s="48">
        <f t="shared" si="61"/>
        <v>1.0460633245382585</v>
      </c>
      <c r="O251" s="48">
        <f>SUMIF('1. Data'!C:C,'sim. matches 2019_2020'!$D251,'1. Data'!F:F)</f>
        <v>236</v>
      </c>
      <c r="P251" s="48">
        <f>SUMIF($D$2:D250,$D251,$G$2:G250)</f>
        <v>16</v>
      </c>
      <c r="Q251" s="48">
        <f t="shared" si="62"/>
        <v>1.0046708463949845</v>
      </c>
      <c r="R251" s="48">
        <f>COUNTIF('1. Data'!D:D,'sim. matches 2019_2020'!$E251)</f>
        <v>167</v>
      </c>
      <c r="S251" s="48">
        <f>COUNTIF($E$2:E250,$E250)</f>
        <v>14</v>
      </c>
      <c r="T251" s="48">
        <f>SUMIF('1. Data'!D:D,'sim. matches 2019_2020'!E251,'1. Data'!F:F)</f>
        <v>179</v>
      </c>
      <c r="U251" s="48">
        <f>SUMIF($E$2:E250,$E251,$G$2:G250)</f>
        <v>11</v>
      </c>
      <c r="V251" s="48">
        <f t="shared" si="64"/>
        <v>1.0497237569060773</v>
      </c>
      <c r="W251" s="48">
        <f>SUMIF('1. Data'!D:D,'sim. matches 2019_2020'!$E251,'1. Data'!E:E)</f>
        <v>293</v>
      </c>
      <c r="X251" s="48">
        <f>SUMIF($E$2:E250,E251,$F$2:F250)</f>
        <v>16</v>
      </c>
      <c r="Y251" s="48">
        <f t="shared" si="65"/>
        <v>1.0693537806673568</v>
      </c>
      <c r="Z251" s="92">
        <f>AVERAGE('1. Data'!E:E,'sim. matches 2019_2020'!$F$2:F250)</f>
        <v>1.5964616680707666</v>
      </c>
      <c r="AA251" s="92">
        <f>AVERAGE('1. Data'!F:F,'sim. matches 2019_2020'!$G$2:G250)</f>
        <v>1.254142094917158</v>
      </c>
      <c r="AB251" s="48">
        <f t="shared" si="66"/>
        <v>1.7858208137144855</v>
      </c>
      <c r="AC251" s="48">
        <f t="shared" si="67"/>
        <v>1.3226519337016576</v>
      </c>
      <c r="AD251" s="48">
        <f t="shared" si="70"/>
        <v>0.16765938738119349</v>
      </c>
      <c r="AE251" s="48">
        <f t="shared" si="72"/>
        <v>0.2994096235999551</v>
      </c>
      <c r="AF251" s="48">
        <f t="shared" si="72"/>
        <v>0.2673459688256099</v>
      </c>
      <c r="AG251" s="48">
        <f t="shared" si="72"/>
        <v>0.15914399853047936</v>
      </c>
      <c r="AH251" s="48">
        <f t="shared" si="72"/>
        <v>7.1050666238369434E-2</v>
      </c>
      <c r="AI251" s="48">
        <f t="shared" si="72"/>
        <v>2.537675171935223E-2</v>
      </c>
      <c r="AJ251" s="48">
        <f t="shared" si="72"/>
        <v>7.553055234147346E-3</v>
      </c>
      <c r="AK251" s="48">
        <f t="shared" si="72"/>
        <v>1.9269147491822094E-3</v>
      </c>
      <c r="AL251" s="48">
        <f t="shared" si="72"/>
        <v>4.301405581678775E-4</v>
      </c>
      <c r="AM251" s="48">
        <f t="shared" si="72"/>
        <v>8.5350440177662265E-5</v>
      </c>
      <c r="AN251" s="48">
        <f t="shared" si="72"/>
        <v>1.5242059252896208E-5</v>
      </c>
      <c r="AO251" s="48">
        <f t="shared" si="71"/>
        <v>0.26642781537406424</v>
      </c>
      <c r="AP251" s="48">
        <f t="shared" si="73"/>
        <v>0.35239126519641428</v>
      </c>
      <c r="AQ251" s="48">
        <f t="shared" si="73"/>
        <v>0.23304549416580553</v>
      </c>
      <c r="AR251" s="48">
        <f t="shared" si="73"/>
        <v>0.10274602449962034</v>
      </c>
      <c r="AS251" s="48">
        <f t="shared" si="73"/>
        <v>3.397430699614519E-2</v>
      </c>
      <c r="AT251" s="48">
        <f t="shared" si="73"/>
        <v>8.987236568925026E-3</v>
      </c>
      <c r="AU251" s="48">
        <f t="shared" si="73"/>
        <v>1.9811643044204889E-3</v>
      </c>
      <c r="AV251" s="48">
        <f t="shared" si="73"/>
        <v>3.7434154260320926E-4</v>
      </c>
      <c r="AW251" s="48">
        <f t="shared" si="73"/>
        <v>6.1890445648624454E-5</v>
      </c>
      <c r="AX251" s="48">
        <f t="shared" si="73"/>
        <v>9.0955019572011837E-6</v>
      </c>
      <c r="AY251" s="48">
        <f t="shared" si="73"/>
        <v>1.2030183251679336E-6</v>
      </c>
    </row>
    <row r="252" spans="1:51">
      <c r="A252" s="48">
        <v>251</v>
      </c>
      <c r="B252" s="48">
        <f t="shared" si="63"/>
        <v>59</v>
      </c>
      <c r="C252" s="87">
        <v>43978</v>
      </c>
      <c r="D252" s="48" t="s">
        <v>29</v>
      </c>
      <c r="E252" s="48" t="s">
        <v>8</v>
      </c>
      <c r="F252" s="48">
        <f t="shared" si="58"/>
        <v>1</v>
      </c>
      <c r="G252" s="48">
        <f t="shared" si="57"/>
        <v>1</v>
      </c>
      <c r="H252" s="48">
        <f t="shared" si="59"/>
        <v>1</v>
      </c>
      <c r="I252" s="48">
        <f t="shared" si="60"/>
        <v>1</v>
      </c>
      <c r="J252" s="48">
        <f>COUNTIF('1. Data'!C:C,'sim. matches 2019_2020'!$D252)</f>
        <v>34</v>
      </c>
      <c r="K252" s="48">
        <f>COUNTIF($D$2:D251,$D251)</f>
        <v>15</v>
      </c>
      <c r="L252" s="48">
        <f>SUMIF('1. Data'!C:C,'sim. matches 2019_2020'!D252,'1. Data'!E:E)</f>
        <v>51</v>
      </c>
      <c r="M252" s="48">
        <f>SUMIF($D$2:D251,$D252,$F$2:F251)</f>
        <v>11</v>
      </c>
      <c r="N252" s="48">
        <f t="shared" si="61"/>
        <v>0.79265219981766888</v>
      </c>
      <c r="O252" s="48">
        <f>SUMIF('1. Data'!C:C,'sim. matches 2019_2020'!$D252,'1. Data'!F:F)</f>
        <v>56</v>
      </c>
      <c r="P252" s="48">
        <f>SUMIF($D$2:D251,$D252,$G$2:G251)</f>
        <v>17</v>
      </c>
      <c r="Q252" s="48">
        <f t="shared" si="62"/>
        <v>1.1879680011695748</v>
      </c>
      <c r="R252" s="48">
        <f>COUNTIF('1. Data'!D:D,'sim. matches 2019_2020'!$E252)</f>
        <v>181</v>
      </c>
      <c r="S252" s="48">
        <f>COUNTIF($E$2:E251,$E251)</f>
        <v>15</v>
      </c>
      <c r="T252" s="48">
        <f>SUMIF('1. Data'!D:D,'sim. matches 2019_2020'!E252,'1. Data'!F:F)</f>
        <v>234</v>
      </c>
      <c r="U252" s="48">
        <f>SUMIF($E$2:E251,$E252,$G$2:G251)</f>
        <v>13</v>
      </c>
      <c r="V252" s="48">
        <f t="shared" si="64"/>
        <v>1.260204081632653</v>
      </c>
      <c r="W252" s="48">
        <f>SUMIF('1. Data'!D:D,'sim. matches 2019_2020'!$E252,'1. Data'!E:E)</f>
        <v>266</v>
      </c>
      <c r="X252" s="48">
        <f>SUMIF($E$2:E251,E252,$F$2:F251)</f>
        <v>14</v>
      </c>
      <c r="Y252" s="48">
        <f t="shared" si="65"/>
        <v>0.89492990301994879</v>
      </c>
      <c r="Z252" s="92">
        <f>AVERAGE('1. Data'!E:E,'sim. matches 2019_2020'!$F$2:F251)</f>
        <v>1.596294216732173</v>
      </c>
      <c r="AA252" s="92">
        <f>AVERAGE('1. Data'!F:F,'sim. matches 2019_2020'!$G$2:G251)</f>
        <v>1.2540707467714767</v>
      </c>
      <c r="AB252" s="48">
        <f t="shared" si="66"/>
        <v>1.1323602854538128</v>
      </c>
      <c r="AC252" s="48">
        <f t="shared" si="67"/>
        <v>1.8774468971261975</v>
      </c>
      <c r="AD252" s="48">
        <f t="shared" si="70"/>
        <v>0.32227170481915424</v>
      </c>
      <c r="AE252" s="48">
        <f t="shared" si="72"/>
        <v>0.36492767966270434</v>
      </c>
      <c r="AF252" s="48">
        <f t="shared" si="72"/>
        <v>0.20661480575642879</v>
      </c>
      <c r="AG252" s="48">
        <f t="shared" si="72"/>
        <v>7.7987466808444567E-2</v>
      </c>
      <c r="AH252" s="48">
        <f t="shared" si="72"/>
        <v>2.2077477544257519E-2</v>
      </c>
      <c r="AI252" s="48">
        <f t="shared" si="72"/>
        <v>4.9999317548231163E-3</v>
      </c>
      <c r="AJ252" s="48">
        <f t="shared" si="72"/>
        <v>9.4362069152351493E-4</v>
      </c>
      <c r="AK252" s="48">
        <f t="shared" si="72"/>
        <v>1.5264551365909871E-4</v>
      </c>
      <c r="AL252" s="48">
        <f t="shared" si="72"/>
        <v>2.1606214677532627E-5</v>
      </c>
      <c r="AM252" s="48">
        <f t="shared" si="72"/>
        <v>2.7184466022030236E-6</v>
      </c>
      <c r="AN252" s="48">
        <f t="shared" si="72"/>
        <v>3.078260970461561E-7</v>
      </c>
      <c r="AO252" s="48">
        <f t="shared" si="71"/>
        <v>0.15298018173456829</v>
      </c>
      <c r="AP252" s="48">
        <f t="shared" si="73"/>
        <v>0.28721216751936701</v>
      </c>
      <c r="AQ252" s="48">
        <f t="shared" si="73"/>
        <v>0.26961279636306268</v>
      </c>
      <c r="AR252" s="48">
        <f t="shared" si="73"/>
        <v>0.1687279026524498</v>
      </c>
      <c r="AS252" s="48">
        <f t="shared" si="73"/>
        <v>7.9194419323363269E-2</v>
      </c>
      <c r="AT252" s="48">
        <f t="shared" si="73"/>
        <v>2.9736663365671871E-2</v>
      </c>
      <c r="AU252" s="48">
        <f t="shared" si="73"/>
        <v>9.3048343944611544E-3</v>
      </c>
      <c r="AV252" s="48">
        <f t="shared" si="73"/>
        <v>2.4956189231648876E-3</v>
      </c>
      <c r="AW252" s="48">
        <f t="shared" si="73"/>
        <v>5.8567400046316705E-4</v>
      </c>
      <c r="AX252" s="48">
        <f t="shared" si="73"/>
        <v>1.2217464832189575E-4</v>
      </c>
      <c r="AY252" s="48">
        <f t="shared" si="73"/>
        <v>2.2937641439942741E-5</v>
      </c>
    </row>
    <row r="253" spans="1:51">
      <c r="A253" s="48">
        <v>252</v>
      </c>
      <c r="B253" s="48">
        <f t="shared" si="63"/>
        <v>58</v>
      </c>
      <c r="C253" s="87">
        <v>43978</v>
      </c>
      <c r="D253" s="48" t="s">
        <v>28</v>
      </c>
      <c r="E253" s="48" t="s">
        <v>32</v>
      </c>
      <c r="F253" s="48">
        <f t="shared" si="58"/>
        <v>1</v>
      </c>
      <c r="G253" s="48">
        <f t="shared" si="57"/>
        <v>0</v>
      </c>
      <c r="H253" s="48">
        <f t="shared" si="59"/>
        <v>3</v>
      </c>
      <c r="I253" s="48">
        <f t="shared" si="60"/>
        <v>0</v>
      </c>
      <c r="J253" s="48">
        <f>COUNTIF('1. Data'!C:C,'sim. matches 2019_2020'!$D253)</f>
        <v>136</v>
      </c>
      <c r="K253" s="48">
        <f>COUNTIF($D$2:D252,$D252)</f>
        <v>14</v>
      </c>
      <c r="L253" s="48">
        <f>SUMIF('1. Data'!C:C,'sim. matches 2019_2020'!D253,'1. Data'!E:E)</f>
        <v>192</v>
      </c>
      <c r="M253" s="48">
        <f>SUMIF($D$2:D252,$D253,$F$2:F252)</f>
        <v>11</v>
      </c>
      <c r="N253" s="48">
        <f t="shared" si="61"/>
        <v>0.84788582146415792</v>
      </c>
      <c r="O253" s="48">
        <f>SUMIF('1. Data'!C:C,'sim. matches 2019_2020'!$D253,'1. Data'!F:F)</f>
        <v>193</v>
      </c>
      <c r="P253" s="48">
        <f>SUMIF($D$2:D252,$D253,$G$2:G252)</f>
        <v>15</v>
      </c>
      <c r="Q253" s="48">
        <f t="shared" si="62"/>
        <v>1.1057952849895554</v>
      </c>
      <c r="R253" s="48">
        <f>COUNTIF('1. Data'!D:D,'sim. matches 2019_2020'!$E253)</f>
        <v>17</v>
      </c>
      <c r="S253" s="48">
        <f>COUNTIF($E$2:E252,$E252)</f>
        <v>14</v>
      </c>
      <c r="T253" s="48">
        <f>SUMIF('1. Data'!D:D,'sim. matches 2019_2020'!E253,'1. Data'!F:F)</f>
        <v>10</v>
      </c>
      <c r="U253" s="48">
        <f>SUMIF($E$2:E252,$E253,$G$2:G252)</f>
        <v>0</v>
      </c>
      <c r="V253" s="48">
        <f t="shared" si="64"/>
        <v>0.32258064516129031</v>
      </c>
      <c r="W253" s="48">
        <f>SUMIF('1. Data'!D:D,'sim. matches 2019_2020'!$E253,'1. Data'!E:E)</f>
        <v>34</v>
      </c>
      <c r="X253" s="48">
        <f>SUMIF($E$2:E252,E253,$F$2:F252)</f>
        <v>17</v>
      </c>
      <c r="Y253" s="48">
        <f t="shared" si="65"/>
        <v>1.030720885777977</v>
      </c>
      <c r="Z253" s="92">
        <f>AVERAGE('1. Data'!E:E,'sim. matches 2019_2020'!$F$2:F252)</f>
        <v>1.5961268593881561</v>
      </c>
      <c r="AA253" s="92">
        <f>AVERAGE('1. Data'!F:F,'sim. matches 2019_2020'!$G$2:G252)</f>
        <v>1.2539994386752737</v>
      </c>
      <c r="AB253" s="48">
        <f t="shared" si="66"/>
        <v>1.3949089320861956</v>
      </c>
      <c r="AC253" s="48">
        <f t="shared" si="67"/>
        <v>0.44731182795698926</v>
      </c>
      <c r="AD253" s="48">
        <f t="shared" si="70"/>
        <v>0.24785560703253862</v>
      </c>
      <c r="AE253" s="48">
        <f t="shared" si="72"/>
        <v>0.34573600011733419</v>
      </c>
      <c r="AF253" s="48">
        <f t="shared" si="72"/>
        <v>0.24113511735371179</v>
      </c>
      <c r="AG253" s="48">
        <f t="shared" si="72"/>
        <v>0.11212050967878189</v>
      </c>
      <c r="AH253" s="48">
        <f t="shared" si="72"/>
        <v>3.9099475105247375E-2</v>
      </c>
      <c r="AI253" s="48">
        <f t="shared" si="72"/>
        <v>1.0908041412838279E-2</v>
      </c>
      <c r="AJ253" s="48">
        <f t="shared" si="72"/>
        <v>2.5359540663890397E-3</v>
      </c>
      <c r="AK253" s="48">
        <f t="shared" si="72"/>
        <v>5.0534642550948349E-4</v>
      </c>
      <c r="AL253" s="48">
        <f t="shared" si="72"/>
        <v>8.8114030342626066E-5</v>
      </c>
      <c r="AM253" s="48">
        <f t="shared" si="72"/>
        <v>1.3656783107449226E-5</v>
      </c>
      <c r="AN253" s="48">
        <f t="shared" si="72"/>
        <v>1.9049968740144812E-6</v>
      </c>
      <c r="AO253" s="48">
        <f t="shared" si="71"/>
        <v>0.63934451169480844</v>
      </c>
      <c r="AP253" s="48">
        <f t="shared" si="73"/>
        <v>0.28598636222047341</v>
      </c>
      <c r="AQ253" s="48">
        <f t="shared" si="73"/>
        <v>6.3962541227804814E-2</v>
      </c>
      <c r="AR253" s="48">
        <f t="shared" si="73"/>
        <v>9.537067079127888E-3</v>
      </c>
      <c r="AS253" s="48">
        <f t="shared" si="73"/>
        <v>1.0665107271282796E-3</v>
      </c>
      <c r="AT253" s="48">
        <f t="shared" si="73"/>
        <v>9.5412572577497731E-5</v>
      </c>
      <c r="AU253" s="48">
        <f t="shared" si="73"/>
        <v>7.1131953749532351E-6</v>
      </c>
      <c r="AV253" s="48">
        <f t="shared" si="73"/>
        <v>4.5454520368364809E-7</v>
      </c>
      <c r="AW253" s="48">
        <f t="shared" si="73"/>
        <v>2.5415430743601739E-8</v>
      </c>
      <c r="AX253" s="48">
        <f t="shared" si="73"/>
        <v>1.2631803093594192E-9</v>
      </c>
      <c r="AY253" s="48">
        <f t="shared" si="73"/>
        <v>5.6503549321883602E-11</v>
      </c>
    </row>
    <row r="254" spans="1:51">
      <c r="A254" s="48">
        <v>253</v>
      </c>
      <c r="B254" s="48">
        <f t="shared" si="63"/>
        <v>57</v>
      </c>
      <c r="C254" s="87">
        <v>43978</v>
      </c>
      <c r="D254" s="48" t="s">
        <v>42</v>
      </c>
      <c r="E254" s="48" t="s">
        <v>25</v>
      </c>
      <c r="F254" s="48">
        <f t="shared" si="58"/>
        <v>0</v>
      </c>
      <c r="G254" s="48">
        <f t="shared" si="57"/>
        <v>0</v>
      </c>
      <c r="H254" s="48">
        <f t="shared" si="59"/>
        <v>1</v>
      </c>
      <c r="I254" s="48">
        <f t="shared" si="60"/>
        <v>1</v>
      </c>
      <c r="J254" s="48">
        <f>COUNTIF('1. Data'!C:C,'sim. matches 2019_2020'!$D254)</f>
        <v>0</v>
      </c>
      <c r="K254" s="48">
        <f>COUNTIF($D$2:D253,$D253)</f>
        <v>14</v>
      </c>
      <c r="L254" s="48">
        <f>SUMIF('1. Data'!C:C,'sim. matches 2019_2020'!D254,'1. Data'!E:E)</f>
        <v>0</v>
      </c>
      <c r="M254" s="48">
        <f>SUMIF($D$2:D253,$D254,$F$2:F253)</f>
        <v>0</v>
      </c>
      <c r="N254" s="48">
        <f t="shared" si="61"/>
        <v>0</v>
      </c>
      <c r="O254" s="48">
        <f>SUMIF('1. Data'!C:C,'sim. matches 2019_2020'!$D254,'1. Data'!F:F)</f>
        <v>0</v>
      </c>
      <c r="P254" s="48">
        <f>SUMIF($D$2:D253,$D254,$G$2:G253)</f>
        <v>0</v>
      </c>
      <c r="Q254" s="48">
        <f t="shared" si="62"/>
        <v>0</v>
      </c>
      <c r="R254" s="48">
        <f>COUNTIF('1. Data'!D:D,'sim. matches 2019_2020'!$E254)</f>
        <v>170</v>
      </c>
      <c r="S254" s="48">
        <f>COUNTIF($E$2:E253,$E253)</f>
        <v>14</v>
      </c>
      <c r="T254" s="48">
        <f>SUMIF('1. Data'!D:D,'sim. matches 2019_2020'!E254,'1. Data'!F:F)</f>
        <v>194</v>
      </c>
      <c r="U254" s="48">
        <f>SUMIF($E$2:E253,$E254,$G$2:G253)</f>
        <v>12</v>
      </c>
      <c r="V254" s="48">
        <f t="shared" si="64"/>
        <v>1.1195652173913044</v>
      </c>
      <c r="W254" s="48">
        <f>SUMIF('1. Data'!D:D,'sim. matches 2019_2020'!$E254,'1. Data'!E:E)</f>
        <v>284</v>
      </c>
      <c r="X254" s="48">
        <f>SUMIF($E$2:E253,E254,$F$2:F253)</f>
        <v>14</v>
      </c>
      <c r="Y254" s="48">
        <f t="shared" si="65"/>
        <v>1.0147908640616401</v>
      </c>
      <c r="Z254" s="92">
        <f>AVERAGE('1. Data'!E:E,'sim. matches 2019_2020'!$F$2:F253)</f>
        <v>1.595959595959596</v>
      </c>
      <c r="AA254" s="92">
        <f>AVERAGE('1. Data'!F:F,'sim. matches 2019_2020'!$G$2:G253)</f>
        <v>1.2536475869809203</v>
      </c>
      <c r="AB254" s="48">
        <f t="shared" si="66"/>
        <v>0</v>
      </c>
      <c r="AC254" s="48">
        <f t="shared" si="67"/>
        <v>0</v>
      </c>
      <c r="AD254" s="48">
        <f t="shared" si="70"/>
        <v>1</v>
      </c>
      <c r="AE254" s="48">
        <f t="shared" si="72"/>
        <v>0</v>
      </c>
      <c r="AF254" s="48">
        <f t="shared" si="72"/>
        <v>0</v>
      </c>
      <c r="AG254" s="48">
        <f t="shared" si="72"/>
        <v>0</v>
      </c>
      <c r="AH254" s="48">
        <f t="shared" si="72"/>
        <v>0</v>
      </c>
      <c r="AI254" s="48">
        <f t="shared" si="72"/>
        <v>0</v>
      </c>
      <c r="AJ254" s="48">
        <f t="shared" si="72"/>
        <v>0</v>
      </c>
      <c r="AK254" s="48">
        <f t="shared" si="72"/>
        <v>0</v>
      </c>
      <c r="AL254" s="48">
        <f t="shared" si="72"/>
        <v>0</v>
      </c>
      <c r="AM254" s="48">
        <f t="shared" si="72"/>
        <v>0</v>
      </c>
      <c r="AN254" s="48">
        <f t="shared" si="72"/>
        <v>0</v>
      </c>
      <c r="AO254" s="48">
        <f t="shared" si="71"/>
        <v>1</v>
      </c>
      <c r="AP254" s="48">
        <f t="shared" si="73"/>
        <v>0</v>
      </c>
      <c r="AQ254" s="48">
        <f t="shared" si="73"/>
        <v>0</v>
      </c>
      <c r="AR254" s="48">
        <f t="shared" si="73"/>
        <v>0</v>
      </c>
      <c r="AS254" s="48">
        <f t="shared" si="73"/>
        <v>0</v>
      </c>
      <c r="AT254" s="48">
        <f t="shared" si="73"/>
        <v>0</v>
      </c>
      <c r="AU254" s="48">
        <f t="shared" si="73"/>
        <v>0</v>
      </c>
      <c r="AV254" s="48">
        <f t="shared" si="73"/>
        <v>0</v>
      </c>
      <c r="AW254" s="48">
        <f t="shared" si="73"/>
        <v>0</v>
      </c>
      <c r="AX254" s="48">
        <f t="shared" si="73"/>
        <v>0</v>
      </c>
      <c r="AY254" s="48">
        <f t="shared" si="73"/>
        <v>0</v>
      </c>
    </row>
    <row r="255" spans="1:51">
      <c r="A255" s="48">
        <v>254</v>
      </c>
      <c r="B255" s="48">
        <f t="shared" si="63"/>
        <v>56</v>
      </c>
      <c r="C255" s="87">
        <v>43980</v>
      </c>
      <c r="D255" s="48" t="s">
        <v>26</v>
      </c>
      <c r="E255" s="48" t="s">
        <v>12</v>
      </c>
      <c r="F255" s="48">
        <f t="shared" si="58"/>
        <v>1</v>
      </c>
      <c r="G255" s="48">
        <f t="shared" si="57"/>
        <v>2</v>
      </c>
      <c r="H255" s="48">
        <f t="shared" si="59"/>
        <v>0</v>
      </c>
      <c r="I255" s="48">
        <f t="shared" si="60"/>
        <v>3</v>
      </c>
      <c r="J255" s="48">
        <f>COUNTIF('1. Data'!C:C,'sim. matches 2019_2020'!$D255)</f>
        <v>152</v>
      </c>
      <c r="K255" s="48">
        <f>COUNTIF($D$2:D254,$D254)</f>
        <v>14</v>
      </c>
      <c r="L255" s="48">
        <f>SUMIF('1. Data'!C:C,'sim. matches 2019_2020'!D255,'1. Data'!E:E)</f>
        <v>205</v>
      </c>
      <c r="M255" s="48">
        <f>SUMIF($D$2:D254,$D255,$F$2:F254)</f>
        <v>11</v>
      </c>
      <c r="N255" s="48">
        <f t="shared" si="61"/>
        <v>0.81554064358700629</v>
      </c>
      <c r="O255" s="48">
        <f>SUMIF('1. Data'!C:C,'sim. matches 2019_2020'!$D255,'1. Data'!F:F)</f>
        <v>205</v>
      </c>
      <c r="P255" s="48">
        <f>SUMIF($D$2:D254,$D255,$G$2:G254)</f>
        <v>14</v>
      </c>
      <c r="Q255" s="48">
        <f t="shared" si="62"/>
        <v>1.0526461261339</v>
      </c>
      <c r="R255" s="48">
        <f>COUNTIF('1. Data'!D:D,'sim. matches 2019_2020'!$E255)</f>
        <v>184</v>
      </c>
      <c r="S255" s="48">
        <f>COUNTIF($E$2:E254,$E254)</f>
        <v>14</v>
      </c>
      <c r="T255" s="48">
        <f>SUMIF('1. Data'!D:D,'sim. matches 2019_2020'!E255,'1. Data'!F:F)</f>
        <v>300</v>
      </c>
      <c r="U255" s="48">
        <f>SUMIF($E$2:E254,$E255,$G$2:G254)</f>
        <v>21</v>
      </c>
      <c r="V255" s="48">
        <f t="shared" si="64"/>
        <v>1.6212121212121211</v>
      </c>
      <c r="W255" s="48">
        <f>SUMIF('1. Data'!D:D,'sim. matches 2019_2020'!$E255,'1. Data'!E:E)</f>
        <v>245</v>
      </c>
      <c r="X255" s="48">
        <f>SUMIF($E$2:E254,E255,$F$2:F254)</f>
        <v>12</v>
      </c>
      <c r="Y255" s="48">
        <f t="shared" si="65"/>
        <v>0.81351933540752108</v>
      </c>
      <c r="Z255" s="92">
        <f>AVERAGE('1. Data'!E:E,'sim. matches 2019_2020'!$F$2:F254)</f>
        <v>1.5955119214586255</v>
      </c>
      <c r="AA255" s="92">
        <f>AVERAGE('1. Data'!F:F,'sim. matches 2019_2020'!$G$2:G254)</f>
        <v>1.2532959326788218</v>
      </c>
      <c r="AB255" s="48">
        <f t="shared" si="66"/>
        <v>1.058555279807377</v>
      </c>
      <c r="AC255" s="48">
        <f t="shared" si="67"/>
        <v>2.1388280394304489</v>
      </c>
      <c r="AD255" s="48">
        <f t="shared" si="70"/>
        <v>0.34695670377340609</v>
      </c>
      <c r="AE255" s="48">
        <f t="shared" si="72"/>
        <v>0.36727285064390308</v>
      </c>
      <c r="AF255" s="48">
        <f t="shared" si="72"/>
        <v>0.19438930758950487</v>
      </c>
      <c r="AG255" s="48">
        <f t="shared" si="72"/>
        <v>6.8590609295656871E-2</v>
      </c>
      <c r="AH255" s="48">
        <f t="shared" si="72"/>
        <v>1.8151737903780631E-2</v>
      </c>
      <c r="AI255" s="48">
        <f t="shared" si="72"/>
        <v>3.842923599145336E-3</v>
      </c>
      <c r="AJ255" s="48">
        <f t="shared" si="72"/>
        <v>6.7799117762861025E-4</v>
      </c>
      <c r="AK255" s="48">
        <f t="shared" si="72"/>
        <v>1.0252730582022684E-4</v>
      </c>
      <c r="AL255" s="48">
        <f t="shared" si="72"/>
        <v>1.3566352612553287E-5</v>
      </c>
      <c r="AM255" s="48">
        <f t="shared" si="72"/>
        <v>1.5956371317496559E-6</v>
      </c>
      <c r="AN255" s="48">
        <f t="shared" si="72"/>
        <v>1.6890701104702952E-7</v>
      </c>
      <c r="AO255" s="48">
        <f t="shared" si="71"/>
        <v>0.11779281068915902</v>
      </c>
      <c r="AP255" s="48">
        <f t="shared" si="73"/>
        <v>0.25193856634529599</v>
      </c>
      <c r="AQ255" s="48">
        <f t="shared" si="73"/>
        <v>0.26942663495661379</v>
      </c>
      <c r="AR255" s="48">
        <f t="shared" si="73"/>
        <v>0.19208574713819918</v>
      </c>
      <c r="AS255" s="48">
        <f t="shared" si="73"/>
        <v>0.10270959548853187</v>
      </c>
      <c r="AT255" s="48">
        <f t="shared" si="73"/>
        <v>4.3935632549886257E-2</v>
      </c>
      <c r="AU255" s="48">
        <f t="shared" si="73"/>
        <v>1.5661793804634956E-2</v>
      </c>
      <c r="AV255" s="48">
        <f t="shared" si="73"/>
        <v>4.7854119624473335E-3</v>
      </c>
      <c r="AW255" s="48">
        <f t="shared" si="73"/>
        <v>1.2793966606885314E-3</v>
      </c>
      <c r="AX255" s="48">
        <f t="shared" si="73"/>
        <v>3.0404549460381252E-4</v>
      </c>
      <c r="AY255" s="48">
        <f t="shared" si="73"/>
        <v>6.5030102912113448E-5</v>
      </c>
    </row>
    <row r="256" spans="1:51">
      <c r="A256" s="48">
        <v>255</v>
      </c>
      <c r="B256" s="48">
        <f t="shared" si="63"/>
        <v>55</v>
      </c>
      <c r="C256" s="87">
        <v>43981</v>
      </c>
      <c r="D256" s="48" t="s">
        <v>10</v>
      </c>
      <c r="E256" s="48" t="s">
        <v>20</v>
      </c>
      <c r="F256" s="48">
        <f t="shared" si="58"/>
        <v>1</v>
      </c>
      <c r="G256" s="48">
        <f t="shared" si="57"/>
        <v>1</v>
      </c>
      <c r="H256" s="48">
        <f t="shared" si="59"/>
        <v>1</v>
      </c>
      <c r="I256" s="48">
        <f t="shared" si="60"/>
        <v>1</v>
      </c>
      <c r="J256" s="48">
        <f>COUNTIF('1. Data'!C:C,'sim. matches 2019_2020'!$D256)</f>
        <v>184</v>
      </c>
      <c r="K256" s="48">
        <f>COUNTIF($D$2:D255,$D255)</f>
        <v>14</v>
      </c>
      <c r="L256" s="48">
        <f>SUMIF('1. Data'!C:C,'sim. matches 2019_2020'!D256,'1. Data'!E:E)</f>
        <v>347</v>
      </c>
      <c r="M256" s="48">
        <f>SUMIF($D$2:D255,$D256,$F$2:F255)</f>
        <v>16</v>
      </c>
      <c r="N256" s="48">
        <f t="shared" si="61"/>
        <v>1.1491767738911349</v>
      </c>
      <c r="O256" s="48">
        <f>SUMIF('1. Data'!C:C,'sim. matches 2019_2020'!$D256,'1. Data'!F:F)</f>
        <v>250</v>
      </c>
      <c r="P256" s="48">
        <f>SUMIF($D$2:D255,$D256,$G$2:G255)</f>
        <v>15</v>
      </c>
      <c r="Q256" s="48">
        <f t="shared" si="62"/>
        <v>1.0677129234176215</v>
      </c>
      <c r="R256" s="48">
        <f>COUNTIF('1. Data'!D:D,'sim. matches 2019_2020'!$E256)</f>
        <v>166</v>
      </c>
      <c r="S256" s="48">
        <f>COUNTIF($E$2:E255,$E255)</f>
        <v>15</v>
      </c>
      <c r="T256" s="48">
        <f>SUMIF('1. Data'!D:D,'sim. matches 2019_2020'!E256,'1. Data'!F:F)</f>
        <v>175</v>
      </c>
      <c r="U256" s="48">
        <f>SUMIF($E$2:E255,$E256,$G$2:G255)</f>
        <v>11</v>
      </c>
      <c r="V256" s="48">
        <f t="shared" si="64"/>
        <v>1.0276243093922652</v>
      </c>
      <c r="W256" s="48">
        <f>SUMIF('1. Data'!D:D,'sim. matches 2019_2020'!$E256,'1. Data'!E:E)</f>
        <v>274</v>
      </c>
      <c r="X256" s="48">
        <f>SUMIF($E$2:E255,E256,$F$2:F255)</f>
        <v>15</v>
      </c>
      <c r="Y256" s="48">
        <f t="shared" si="65"/>
        <v>1.0008400431578242</v>
      </c>
      <c r="Z256" s="92">
        <f>AVERAGE('1. Data'!E:E,'sim. matches 2019_2020'!$F$2:F255)</f>
        <v>1.5953449242849131</v>
      </c>
      <c r="AA256" s="92">
        <f>AVERAGE('1. Data'!F:F,'sim. matches 2019_2020'!$G$2:G255)</f>
        <v>1.2535053280987101</v>
      </c>
      <c r="AB256" s="48">
        <f t="shared" si="66"/>
        <v>1.8348734124560109</v>
      </c>
      <c r="AC256" s="48">
        <f t="shared" si="67"/>
        <v>1.3753557676209611</v>
      </c>
      <c r="AD256" s="48">
        <f t="shared" si="70"/>
        <v>0.15963370812820413</v>
      </c>
      <c r="AE256" s="48">
        <f t="shared" si="72"/>
        <v>0.29290764677620473</v>
      </c>
      <c r="AF256" s="48">
        <f t="shared" si="72"/>
        <v>0.26872422668735735</v>
      </c>
      <c r="AG256" s="48">
        <f t="shared" si="72"/>
        <v>0.16435831294381134</v>
      </c>
      <c r="AH256" s="48">
        <f t="shared" si="72"/>
        <v>7.5394174634181035E-2</v>
      </c>
      <c r="AI256" s="48">
        <f t="shared" si="72"/>
        <v>2.7667753298064847E-2</v>
      </c>
      <c r="AJ256" s="48">
        <f t="shared" si="72"/>
        <v>8.4611374848352055E-3</v>
      </c>
      <c r="AK256" s="48">
        <f t="shared" si="72"/>
        <v>2.2178737442941523E-3</v>
      </c>
      <c r="AL256" s="48">
        <f t="shared" si="72"/>
        <v>5.0868969569869938E-4</v>
      </c>
      <c r="AM256" s="48">
        <f t="shared" si="72"/>
        <v>1.0370902198087573E-4</v>
      </c>
      <c r="AN256" s="48">
        <f t="shared" si="72"/>
        <v>1.9029292706452521E-5</v>
      </c>
      <c r="AO256" s="48">
        <f t="shared" si="71"/>
        <v>0.25274965966239454</v>
      </c>
      <c r="AP256" s="48">
        <f t="shared" si="73"/>
        <v>0.34762070218090929</v>
      </c>
      <c r="AQ256" s="48">
        <f t="shared" si="73"/>
        <v>0.23905106884448107</v>
      </c>
      <c r="AR256" s="48">
        <f t="shared" si="73"/>
        <v>0.10959342209707083</v>
      </c>
      <c r="AS256" s="48">
        <f t="shared" si="73"/>
        <v>3.7682486293631197E-2</v>
      </c>
      <c r="AT256" s="48">
        <f t="shared" si="73"/>
        <v>1.0365364972448691E-2</v>
      </c>
      <c r="AU256" s="48">
        <f t="shared" si="73"/>
        <v>2.3760107497255998E-3</v>
      </c>
      <c r="AV256" s="48">
        <f t="shared" si="73"/>
        <v>4.6683715550921635E-4</v>
      </c>
      <c r="AW256" s="48">
        <f t="shared" si="73"/>
        <v>8.0258396796170292E-5</v>
      </c>
      <c r="AX256" s="48">
        <f t="shared" si="73"/>
        <v>1.2264872103736046E-5</v>
      </c>
      <c r="AY256" s="48">
        <f t="shared" si="73"/>
        <v>1.6868562587006858E-6</v>
      </c>
    </row>
    <row r="257" spans="1:51">
      <c r="A257" s="48">
        <v>256</v>
      </c>
      <c r="B257" s="48">
        <f t="shared" si="63"/>
        <v>54</v>
      </c>
      <c r="C257" s="87">
        <v>43981</v>
      </c>
      <c r="D257" s="48" t="s">
        <v>21</v>
      </c>
      <c r="E257" s="48" t="s">
        <v>28</v>
      </c>
      <c r="F257" s="48">
        <f t="shared" si="58"/>
        <v>1</v>
      </c>
      <c r="G257" s="48">
        <f t="shared" si="57"/>
        <v>1</v>
      </c>
      <c r="H257" s="48">
        <f t="shared" si="59"/>
        <v>1</v>
      </c>
      <c r="I257" s="48">
        <f t="shared" si="60"/>
        <v>1</v>
      </c>
      <c r="J257" s="48">
        <f>COUNTIF('1. Data'!C:C,'sim. matches 2019_2020'!$D257)</f>
        <v>150</v>
      </c>
      <c r="K257" s="48">
        <f>COUNTIF($D$2:D256,$D256)</f>
        <v>15</v>
      </c>
      <c r="L257" s="48">
        <f>SUMIF('1. Data'!C:C,'sim. matches 2019_2020'!D257,'1. Data'!E:E)</f>
        <v>192</v>
      </c>
      <c r="M257" s="48">
        <f>SUMIF($D$2:D256,$D257,$F$2:F256)</f>
        <v>11</v>
      </c>
      <c r="N257" s="48">
        <f t="shared" si="61"/>
        <v>0.77126378015657449</v>
      </c>
      <c r="O257" s="48">
        <f>SUMIF('1. Data'!C:C,'sim. matches 2019_2020'!$D257,'1. Data'!F:F)</f>
        <v>200</v>
      </c>
      <c r="P257" s="48">
        <f>SUMIF($D$2:D256,$D257,$G$2:G256)</f>
        <v>15</v>
      </c>
      <c r="Q257" s="48">
        <f t="shared" si="62"/>
        <v>1.0395681259022793</v>
      </c>
      <c r="R257" s="48">
        <f>COUNTIF('1. Data'!D:D,'sim. matches 2019_2020'!$E257)</f>
        <v>136</v>
      </c>
      <c r="S257" s="48">
        <f>COUNTIF($E$2:E256,$E256)</f>
        <v>15</v>
      </c>
      <c r="T257" s="48">
        <f>SUMIF('1. Data'!D:D,'sim. matches 2019_2020'!E257,'1. Data'!F:F)</f>
        <v>138</v>
      </c>
      <c r="U257" s="48">
        <f>SUMIF($E$2:E256,$E257,$G$2:G256)</f>
        <v>11</v>
      </c>
      <c r="V257" s="48">
        <f t="shared" si="64"/>
        <v>0.98675496688741726</v>
      </c>
      <c r="W257" s="48">
        <f>SUMIF('1. Data'!D:D,'sim. matches 2019_2020'!$E257,'1. Data'!E:E)</f>
        <v>217</v>
      </c>
      <c r="X257" s="48">
        <f>SUMIF($E$2:E256,E257,$F$2:F256)</f>
        <v>15</v>
      </c>
      <c r="Y257" s="48">
        <f t="shared" si="65"/>
        <v>0.96316763463261912</v>
      </c>
      <c r="Z257" s="92">
        <f>AVERAGE('1. Data'!E:E,'sim. matches 2019_2020'!$F$2:F256)</f>
        <v>1.5951780207457247</v>
      </c>
      <c r="AA257" s="92">
        <f>AVERAGE('1. Data'!F:F,'sim. matches 2019_2020'!$G$2:G256)</f>
        <v>1.2534342584805158</v>
      </c>
      <c r="AB257" s="48">
        <f t="shared" si="66"/>
        <v>1.1849880595783131</v>
      </c>
      <c r="AC257" s="48">
        <f t="shared" si="67"/>
        <v>1.2857716235199679</v>
      </c>
      <c r="AD257" s="48">
        <f t="shared" si="70"/>
        <v>0.30574983025881991</v>
      </c>
      <c r="AE257" s="48">
        <f t="shared" si="72"/>
        <v>0.36230989807479758</v>
      </c>
      <c r="AF257" s="48">
        <f t="shared" si="72"/>
        <v>0.21466645154283545</v>
      </c>
      <c r="AG257" s="48">
        <f t="shared" si="72"/>
        <v>8.4792393956768894E-2</v>
      </c>
      <c r="AH257" s="48">
        <f t="shared" si="72"/>
        <v>2.5119493595457853E-2</v>
      </c>
      <c r="AI257" s="48">
        <f t="shared" si="72"/>
        <v>5.9532599946542919E-3</v>
      </c>
      <c r="AJ257" s="48">
        <f t="shared" si="72"/>
        <v>1.1757570015384319E-3</v>
      </c>
      <c r="AK257" s="48">
        <f t="shared" si="72"/>
        <v>1.9903685825552054E-4</v>
      </c>
      <c r="AL257" s="48">
        <f t="shared" si="72"/>
        <v>2.9482037556096579E-5</v>
      </c>
      <c r="AM257" s="48">
        <f t="shared" si="72"/>
        <v>3.8817624973348665E-6</v>
      </c>
      <c r="AN257" s="48">
        <f t="shared" si="72"/>
        <v>4.5998422094607146E-7</v>
      </c>
      <c r="AO257" s="48">
        <f t="shared" si="71"/>
        <v>0.27643719587292465</v>
      </c>
      <c r="AP257" s="48">
        <f t="shared" si="73"/>
        <v>0.35543510213883772</v>
      </c>
      <c r="AQ257" s="48">
        <f t="shared" si="73"/>
        <v>0.22850418416651946</v>
      </c>
      <c r="AR257" s="48">
        <f t="shared" si="73"/>
        <v>9.7934731952297183E-2</v>
      </c>
      <c r="AS257" s="48">
        <f t="shared" si="73"/>
        <v>3.1480424825324496E-2</v>
      </c>
      <c r="AT257" s="48">
        <f t="shared" si="73"/>
        <v>8.095327387351154E-3</v>
      </c>
      <c r="AU257" s="48">
        <f t="shared" si="73"/>
        <v>1.7347903729600252E-3</v>
      </c>
      <c r="AV257" s="48">
        <f t="shared" si="73"/>
        <v>3.186491763296604E-4</v>
      </c>
      <c r="AW257" s="48">
        <f t="shared" si="73"/>
        <v>5.1213758597836043E-5</v>
      </c>
      <c r="AX257" s="48">
        <f t="shared" si="73"/>
        <v>7.316577504322142E-6</v>
      </c>
      <c r="AY257" s="48">
        <f t="shared" si="73"/>
        <v>9.4074477363419564E-7</v>
      </c>
    </row>
    <row r="258" spans="1:51">
      <c r="A258" s="48">
        <v>257</v>
      </c>
      <c r="B258" s="48">
        <f t="shared" si="63"/>
        <v>53</v>
      </c>
      <c r="C258" s="87">
        <v>43981</v>
      </c>
      <c r="D258" s="48" t="s">
        <v>25</v>
      </c>
      <c r="E258" s="48" t="s">
        <v>17</v>
      </c>
      <c r="F258" s="48">
        <f t="shared" si="58"/>
        <v>1</v>
      </c>
      <c r="G258" s="48">
        <f t="shared" ref="G258:G321" si="74">HLOOKUP(MAX($AN258:$AY258),$AN258:$AY566,$B258,FALSE)</f>
        <v>1</v>
      </c>
      <c r="H258" s="48">
        <f t="shared" si="59"/>
        <v>1</v>
      </c>
      <c r="I258" s="48">
        <f t="shared" si="60"/>
        <v>1</v>
      </c>
      <c r="J258" s="48">
        <f>COUNTIF('1. Data'!C:C,'sim. matches 2019_2020'!$D258)</f>
        <v>170</v>
      </c>
      <c r="K258" s="48">
        <f>COUNTIF($D$2:D257,$D257)</f>
        <v>15</v>
      </c>
      <c r="L258" s="48">
        <f>SUMIF('1. Data'!C:C,'sim. matches 2019_2020'!D258,'1. Data'!E:E)</f>
        <v>254</v>
      </c>
      <c r="M258" s="48">
        <f>SUMIF($D$2:D257,$D258,$F$2:F257)</f>
        <v>12</v>
      </c>
      <c r="N258" s="48">
        <f t="shared" si="61"/>
        <v>0.90145939297230815</v>
      </c>
      <c r="O258" s="48">
        <f>SUMIF('1. Data'!C:C,'sim. matches 2019_2020'!$D258,'1. Data'!F:F)</f>
        <v>198</v>
      </c>
      <c r="P258" s="48">
        <f>SUMIF($D$2:D257,$D258,$G$2:G257)</f>
        <v>14</v>
      </c>
      <c r="Q258" s="48">
        <f t="shared" si="62"/>
        <v>0.91429676545955629</v>
      </c>
      <c r="R258" s="48">
        <f>COUNTIF('1. Data'!D:D,'sim. matches 2019_2020'!$E258)</f>
        <v>186</v>
      </c>
      <c r="S258" s="48">
        <f>COUNTIF($E$2:E257,$E257)</f>
        <v>15</v>
      </c>
      <c r="T258" s="48">
        <f>SUMIF('1. Data'!D:D,'sim. matches 2019_2020'!E258,'1. Data'!F:F)</f>
        <v>276</v>
      </c>
      <c r="U258" s="48">
        <f>SUMIF($E$2:E257,$E258,$G$2:G257)</f>
        <v>15</v>
      </c>
      <c r="V258" s="48">
        <f t="shared" si="64"/>
        <v>1.4477611940298507</v>
      </c>
      <c r="W258" s="48">
        <f>SUMIF('1. Data'!D:D,'sim. matches 2019_2020'!$E258,'1. Data'!E:E)</f>
        <v>331</v>
      </c>
      <c r="X258" s="48">
        <f>SUMIF($E$2:E257,E258,$F$2:F257)</f>
        <v>17</v>
      </c>
      <c r="Y258" s="48">
        <f t="shared" si="65"/>
        <v>1.0854740530347733</v>
      </c>
      <c r="Z258" s="92">
        <f>AVERAGE('1. Data'!E:E,'sim. matches 2019_2020'!$F$2:F257)</f>
        <v>1.5950112107623318</v>
      </c>
      <c r="AA258" s="92">
        <f>AVERAGE('1. Data'!F:F,'sim. matches 2019_2020'!$G$2:G257)</f>
        <v>1.2533632286995515</v>
      </c>
      <c r="AB258" s="48">
        <f t="shared" si="66"/>
        <v>1.560735665444593</v>
      </c>
      <c r="AC258" s="48">
        <f t="shared" si="67"/>
        <v>1.6590560709963698</v>
      </c>
      <c r="AD258" s="48">
        <f t="shared" si="70"/>
        <v>0.20998153820378226</v>
      </c>
      <c r="AE258" s="48">
        <f t="shared" si="72"/>
        <v>0.3277256757595593</v>
      </c>
      <c r="AF258" s="48">
        <f t="shared" si="72"/>
        <v>0.25574657531993744</v>
      </c>
      <c r="AG258" s="48">
        <f t="shared" si="72"/>
        <v>0.13305093380571273</v>
      </c>
      <c r="AH258" s="48">
        <f t="shared" si="72"/>
        <v>5.191433442782091E-2</v>
      </c>
      <c r="AI258" s="48">
        <f t="shared" si="72"/>
        <v>1.6204910657863624E-2</v>
      </c>
      <c r="AJ258" s="48">
        <f t="shared" si="72"/>
        <v>4.2152636698451606E-3</v>
      </c>
      <c r="AK258" s="48">
        <f t="shared" si="72"/>
        <v>9.3984462125431504E-4</v>
      </c>
      <c r="AL258" s="48">
        <f t="shared" si="72"/>
        <v>1.833561275459846E-4</v>
      </c>
      <c r="AM258" s="48">
        <f t="shared" si="72"/>
        <v>3.179671641542505E-5</v>
      </c>
      <c r="AN258" s="48">
        <f t="shared" si="72"/>
        <v>4.9626269353581362E-6</v>
      </c>
      <c r="AO258" s="48">
        <f t="shared" si="71"/>
        <v>0.19031854253332015</v>
      </c>
      <c r="AP258" s="48">
        <f t="shared" si="73"/>
        <v>0.31574913341308564</v>
      </c>
      <c r="AQ258" s="48">
        <f t="shared" si="73"/>
        <v>0.26192275835041123</v>
      </c>
      <c r="AR258" s="48">
        <f t="shared" si="73"/>
        <v>0.14484818079112161</v>
      </c>
      <c r="AS258" s="48">
        <f t="shared" si="73"/>
        <v>6.0077813428572518E-2</v>
      </c>
      <c r="AT258" s="48">
        <f t="shared" si="73"/>
        <v>1.9934492220172101E-2</v>
      </c>
      <c r="AU258" s="48">
        <f t="shared" si="73"/>
        <v>5.5120733900177396E-3</v>
      </c>
      <c r="AV258" s="48">
        <f t="shared" si="73"/>
        <v>1.3064055459266403E-3</v>
      </c>
      <c r="AW258" s="48">
        <f t="shared" si="73"/>
        <v>2.709250065191145E-4</v>
      </c>
      <c r="AX258" s="48">
        <f t="shared" si="73"/>
        <v>4.9942197427807593E-5</v>
      </c>
      <c r="AY258" s="48">
        <f t="shared" si="73"/>
        <v>8.2856905841503296E-6</v>
      </c>
    </row>
    <row r="259" spans="1:51">
      <c r="A259" s="48">
        <v>258</v>
      </c>
      <c r="B259" s="48">
        <f t="shared" si="63"/>
        <v>52</v>
      </c>
      <c r="C259" s="87">
        <v>43981</v>
      </c>
      <c r="D259" s="48" t="s">
        <v>8</v>
      </c>
      <c r="E259" s="48" t="s">
        <v>19</v>
      </c>
      <c r="F259" s="48">
        <f t="shared" ref="F259:F322" si="75">HLOOKUP(MAX($AD259:$AN259),$AD259:$AN567,$B259,FALSE)</f>
        <v>1</v>
      </c>
      <c r="G259" s="48">
        <f t="shared" si="74"/>
        <v>1</v>
      </c>
      <c r="H259" s="48">
        <f t="shared" ref="H259:H309" si="76">IF(F259=G259,1,IF(F259&gt;G259,3,0))</f>
        <v>1</v>
      </c>
      <c r="I259" s="48">
        <f t="shared" ref="I259:I309" si="77">IF(F259=G259,1,IF(F259&lt;G259,3,0))</f>
        <v>1</v>
      </c>
      <c r="J259" s="48">
        <f>COUNTIF('1. Data'!C:C,'sim. matches 2019_2020'!$D259)</f>
        <v>187</v>
      </c>
      <c r="K259" s="48">
        <f>COUNTIF($D$2:D258,$D258)</f>
        <v>15</v>
      </c>
      <c r="L259" s="48">
        <f>SUMIF('1. Data'!C:C,'sim. matches 2019_2020'!D259,'1. Data'!E:E)</f>
        <v>324</v>
      </c>
      <c r="M259" s="48">
        <f>SUMIF($D$2:D258,$D259,$F$2:F258)</f>
        <v>12</v>
      </c>
      <c r="N259" s="48">
        <f t="shared" ref="N259:N322" si="78">((M259+L259)/(K259+J259))/Z259</f>
        <v>1.0429645916102501</v>
      </c>
      <c r="O259" s="48">
        <f>SUMIF('1. Data'!C:C,'sim. matches 2019_2020'!$D259,'1. Data'!F:F)</f>
        <v>196</v>
      </c>
      <c r="P259" s="48">
        <f>SUMIF($D$2:D258,$D259,$G$2:G258)</f>
        <v>13</v>
      </c>
      <c r="Q259" s="48">
        <f t="shared" ref="Q259:Q322" si="79">((O259+P259)/(K259+J259))/AA259</f>
        <v>0.8255484502172552</v>
      </c>
      <c r="R259" s="48">
        <f>COUNTIF('1. Data'!D:D,'sim. matches 2019_2020'!$E259)</f>
        <v>184</v>
      </c>
      <c r="S259" s="48">
        <f>COUNTIF($E$2:E258,$E258)</f>
        <v>14</v>
      </c>
      <c r="T259" s="48">
        <f>SUMIF('1. Data'!D:D,'sim. matches 2019_2020'!E259,'1. Data'!F:F)</f>
        <v>263</v>
      </c>
      <c r="U259" s="48">
        <f>SUMIF($E$2:E258,$E259,$G$2:G258)</f>
        <v>13</v>
      </c>
      <c r="V259" s="48">
        <f t="shared" si="64"/>
        <v>1.393939393939394</v>
      </c>
      <c r="W259" s="48">
        <f>SUMIF('1. Data'!D:D,'sim. matches 2019_2020'!$E259,'1. Data'!E:E)</f>
        <v>350</v>
      </c>
      <c r="X259" s="48">
        <f>SUMIF($E$2:E258,E259,$F$2:F258)</f>
        <v>19</v>
      </c>
      <c r="Y259" s="48">
        <f t="shared" si="65"/>
        <v>1.1685379799399476</v>
      </c>
      <c r="Z259" s="92">
        <f>AVERAGE('1. Data'!E:E,'sim. matches 2019_2020'!$F$2:F258)</f>
        <v>1.5948444942560942</v>
      </c>
      <c r="AA259" s="92">
        <f>AVERAGE('1. Data'!F:F,'sim. matches 2019_2020'!$G$2:G258)</f>
        <v>1.2532922387223311</v>
      </c>
      <c r="AB259" s="48">
        <f t="shared" si="66"/>
        <v>1.9437067389100116</v>
      </c>
      <c r="AC259" s="48">
        <f t="shared" si="67"/>
        <v>1.4422442244224423</v>
      </c>
      <c r="AD259" s="48">
        <f t="shared" si="70"/>
        <v>0.14317226277676437</v>
      </c>
      <c r="AE259" s="48">
        <f t="shared" si="72"/>
        <v>0.27828489198419187</v>
      </c>
      <c r="AF259" s="48">
        <f t="shared" si="72"/>
        <v>0.2704521099432593</v>
      </c>
      <c r="AG259" s="48">
        <f t="shared" si="72"/>
        <v>0.17522652954971482</v>
      </c>
      <c r="AH259" s="48">
        <f t="shared" si="72"/>
        <v>8.5147246580398697E-2</v>
      </c>
      <c r="AI259" s="48">
        <f t="shared" si="72"/>
        <v>3.3100255395590701E-2</v>
      </c>
      <c r="AJ259" s="48">
        <f t="shared" si="72"/>
        <v>1.0722864912008686E-2</v>
      </c>
      <c r="AK259" s="48">
        <f t="shared" si="72"/>
        <v>2.9774435414132855E-3</v>
      </c>
      <c r="AL259" s="48">
        <f t="shared" si="72"/>
        <v>7.234096345211361E-4</v>
      </c>
      <c r="AM259" s="48">
        <f t="shared" si="72"/>
        <v>1.5623290906790672E-4</v>
      </c>
      <c r="AN259" s="48">
        <f t="shared" si="72"/>
        <v>3.036709581948055E-5</v>
      </c>
      <c r="AO259" s="48">
        <f t="shared" si="71"/>
        <v>0.2363966358220983</v>
      </c>
      <c r="AP259" s="48">
        <f t="shared" si="73"/>
        <v>0.34094168268731667</v>
      </c>
      <c r="AQ259" s="48">
        <f t="shared" si="73"/>
        <v>0.24586058636032579</v>
      </c>
      <c r="AR259" s="48">
        <f t="shared" si="73"/>
        <v>0.11819700356376497</v>
      </c>
      <c r="AS259" s="48">
        <f t="shared" si="73"/>
        <v>4.2617236433469721E-2</v>
      </c>
      <c r="AT259" s="48">
        <f t="shared" si="73"/>
        <v>1.2292892621403475E-2</v>
      </c>
      <c r="AU259" s="48">
        <f t="shared" si="73"/>
        <v>2.9548922307774026E-3</v>
      </c>
      <c r="AV259" s="48">
        <f t="shared" si="73"/>
        <v>6.0881089337563724E-4</v>
      </c>
      <c r="AW259" s="48">
        <f t="shared" si="73"/>
        <v>1.0975674934206001E-4</v>
      </c>
      <c r="AX259" s="48">
        <f t="shared" si="73"/>
        <v>1.7588448647774142E-5</v>
      </c>
      <c r="AY259" s="48">
        <f t="shared" si="73"/>
        <v>2.5366838478803084E-6</v>
      </c>
    </row>
    <row r="260" spans="1:51">
      <c r="A260" s="48">
        <v>259</v>
      </c>
      <c r="B260" s="48">
        <f t="shared" ref="B260:B309" si="80">B259-1</f>
        <v>51</v>
      </c>
      <c r="C260" s="87">
        <v>43981</v>
      </c>
      <c r="D260" s="48" t="s">
        <v>6</v>
      </c>
      <c r="E260" s="48" t="s">
        <v>29</v>
      </c>
      <c r="F260" s="48">
        <f t="shared" si="75"/>
        <v>2</v>
      </c>
      <c r="G260" s="48">
        <f t="shared" si="74"/>
        <v>0</v>
      </c>
      <c r="H260" s="48">
        <f t="shared" si="76"/>
        <v>3</v>
      </c>
      <c r="I260" s="48">
        <f t="shared" si="77"/>
        <v>0</v>
      </c>
      <c r="J260" s="48">
        <f>COUNTIF('1. Data'!C:C,'sim. matches 2019_2020'!$D260)</f>
        <v>183</v>
      </c>
      <c r="K260" s="48">
        <f>COUNTIF($D$2:D259,$D259)</f>
        <v>15</v>
      </c>
      <c r="L260" s="48">
        <f>SUMIF('1. Data'!C:C,'sim. matches 2019_2020'!D260,'1. Data'!E:E)</f>
        <v>528</v>
      </c>
      <c r="M260" s="48">
        <f>SUMIF($D$2:D259,$D260,$F$2:F259)</f>
        <v>29</v>
      </c>
      <c r="N260" s="48">
        <f t="shared" si="78"/>
        <v>1.764074967131352</v>
      </c>
      <c r="O260" s="48">
        <f>SUMIF('1. Data'!C:C,'sim. matches 2019_2020'!$D260,'1. Data'!F:F)</f>
        <v>132</v>
      </c>
      <c r="P260" s="48">
        <f>SUMIF($D$2:D259,$D260,$G$2:G259)</f>
        <v>4</v>
      </c>
      <c r="Q260" s="48">
        <f t="shared" si="79"/>
        <v>0.54808252394305146</v>
      </c>
      <c r="R260" s="48">
        <f>COUNTIF('1. Data'!D:D,'sim. matches 2019_2020'!$E260)</f>
        <v>34</v>
      </c>
      <c r="S260" s="48">
        <f>COUNTIF($E$2:E259,$E259)</f>
        <v>15</v>
      </c>
      <c r="T260" s="48">
        <f>SUMIF('1. Data'!D:D,'sim. matches 2019_2020'!E260,'1. Data'!F:F)</f>
        <v>37</v>
      </c>
      <c r="U260" s="48">
        <f>SUMIF($E$2:E259,$E260,$G$2:G259)</f>
        <v>13</v>
      </c>
      <c r="V260" s="48">
        <f t="shared" ref="V260:V309" si="81">(U260+T260)/(R260+S260)</f>
        <v>1.0204081632653061</v>
      </c>
      <c r="W260" s="48">
        <f>SUMIF('1. Data'!D:D,'sim. matches 2019_2020'!$E260,'1. Data'!E:E)</f>
        <v>66</v>
      </c>
      <c r="X260" s="48">
        <f>SUMIF($E$2:E259,E260,$F$2:F259)</f>
        <v>16</v>
      </c>
      <c r="Y260" s="48">
        <f t="shared" ref="Y260:Y309" si="82">((X260+W260)/(R260+S260))/Z260</f>
        <v>1.0494090487064314</v>
      </c>
      <c r="Z260" s="92">
        <f>AVERAGE('1. Data'!E:E,'sim. matches 2019_2020'!$F$2:F259)</f>
        <v>1.5946778711484595</v>
      </c>
      <c r="AA260" s="92">
        <f>AVERAGE('1. Data'!F:F,'sim. matches 2019_2020'!$G$2:G259)</f>
        <v>1.2532212885154062</v>
      </c>
      <c r="AB260" s="48">
        <f t="shared" ref="AB260:AB309" si="83">N260*Y260*Z260</f>
        <v>2.9521254551994054</v>
      </c>
      <c r="AC260" s="48">
        <f t="shared" ref="AC260:AC309" si="84">V260*Q260*AA260</f>
        <v>0.70088641517212946</v>
      </c>
      <c r="AD260" s="48">
        <f t="shared" si="70"/>
        <v>5.2228578388449479E-2</v>
      </c>
      <c r="AE260" s="48">
        <f t="shared" si="72"/>
        <v>0.15418531574941924</v>
      </c>
      <c r="AF260" s="48">
        <f t="shared" si="72"/>
        <v>0.22758719772090918</v>
      </c>
      <c r="AG260" s="48">
        <f t="shared" si="72"/>
        <v>0.22395531988979872</v>
      </c>
      <c r="AH260" s="48">
        <f t="shared" si="72"/>
        <v>0.16528605016850012</v>
      </c>
      <c r="AI260" s="48">
        <f t="shared" si="72"/>
        <v>9.7589031218359046E-2</v>
      </c>
      <c r="AJ260" s="48">
        <f t="shared" si="72"/>
        <v>4.8015843867994498E-2</v>
      </c>
      <c r="AK260" s="48">
        <f t="shared" si="72"/>
        <v>2.0249827847940993E-2</v>
      </c>
      <c r="AL260" s="48">
        <f t="shared" si="72"/>
        <v>7.4725040316640469E-3</v>
      </c>
      <c r="AM260" s="48">
        <f t="shared" si="72"/>
        <v>2.4510854851061766E-3</v>
      </c>
      <c r="AN260" s="48">
        <f t="shared" si="72"/>
        <v>7.2359118534517355E-4</v>
      </c>
      <c r="AO260" s="48">
        <f t="shared" si="71"/>
        <v>0.49614531807768758</v>
      </c>
      <c r="AP260" s="48">
        <f t="shared" si="73"/>
        <v>0.3477415133919064</v>
      </c>
      <c r="AQ260" s="48">
        <f t="shared" si="73"/>
        <v>0.12186365136389214</v>
      </c>
      <c r="AR260" s="48">
        <f t="shared" si="73"/>
        <v>2.8470859248074853E-2</v>
      </c>
      <c r="AS260" s="48">
        <f t="shared" si="73"/>
        <v>4.9887096188133634E-3</v>
      </c>
      <c r="AT260" s="48">
        <f t="shared" si="73"/>
        <v>6.9930376021296384E-4</v>
      </c>
      <c r="AU260" s="48">
        <f t="shared" si="73"/>
        <v>8.1688750935342413E-5</v>
      </c>
      <c r="AV260" s="48">
        <f t="shared" si="73"/>
        <v>8.1792194004230248E-6</v>
      </c>
      <c r="AW260" s="48">
        <f t="shared" si="73"/>
        <v>7.1658797055860069E-7</v>
      </c>
      <c r="AX260" s="48">
        <f t="shared" si="73"/>
        <v>5.5805197093365519E-8</v>
      </c>
      <c r="AY260" s="48">
        <f t="shared" si="73"/>
        <v>3.9113104538743055E-9</v>
      </c>
    </row>
    <row r="261" spans="1:51">
      <c r="A261" s="48">
        <v>260</v>
      </c>
      <c r="B261" s="48">
        <f t="shared" si="80"/>
        <v>50</v>
      </c>
      <c r="C261" s="87">
        <v>43982</v>
      </c>
      <c r="D261" s="48" t="s">
        <v>22</v>
      </c>
      <c r="E261" s="48" t="s">
        <v>42</v>
      </c>
      <c r="F261" s="48">
        <f t="shared" si="75"/>
        <v>0</v>
      </c>
      <c r="G261" s="48">
        <f t="shared" si="74"/>
        <v>0</v>
      </c>
      <c r="H261" s="48">
        <f t="shared" si="76"/>
        <v>1</v>
      </c>
      <c r="I261" s="48">
        <f t="shared" si="77"/>
        <v>1</v>
      </c>
      <c r="J261" s="48">
        <f>COUNTIF('1. Data'!C:C,'sim. matches 2019_2020'!$D261)</f>
        <v>184</v>
      </c>
      <c r="K261" s="48">
        <f>COUNTIF($D$2:D260,$D260)</f>
        <v>15</v>
      </c>
      <c r="L261" s="48">
        <f>SUMIF('1. Data'!C:C,'sim. matches 2019_2020'!D261,'1. Data'!E:E)</f>
        <v>322</v>
      </c>
      <c r="M261" s="48">
        <f>SUMIF($D$2:D260,$D261,$F$2:F260)</f>
        <v>14</v>
      </c>
      <c r="N261" s="48">
        <f t="shared" si="78"/>
        <v>1.0587229386617019</v>
      </c>
      <c r="O261" s="48">
        <f>SUMIF('1. Data'!C:C,'sim. matches 2019_2020'!$D261,'1. Data'!F:F)</f>
        <v>214</v>
      </c>
      <c r="P261" s="48">
        <f>SUMIF($D$2:D260,$D261,$G$2:G260)</f>
        <v>16</v>
      </c>
      <c r="Q261" s="48">
        <f t="shared" si="79"/>
        <v>0.92250479038015287</v>
      </c>
      <c r="R261" s="48">
        <f>COUNTIF('1. Data'!D:D,'sim. matches 2019_2020'!$E261)</f>
        <v>0</v>
      </c>
      <c r="S261" s="48">
        <f>COUNTIF($E$2:E260,$E260)</f>
        <v>15</v>
      </c>
      <c r="T261" s="48">
        <f>SUMIF('1. Data'!D:D,'sim. matches 2019_2020'!E261,'1. Data'!F:F)</f>
        <v>0</v>
      </c>
      <c r="U261" s="48">
        <f>SUMIF($E$2:E260,$E261,$G$2:G260)</f>
        <v>0</v>
      </c>
      <c r="V261" s="48">
        <f t="shared" si="81"/>
        <v>0</v>
      </c>
      <c r="W261" s="48">
        <f>SUMIF('1. Data'!D:D,'sim. matches 2019_2020'!$E261,'1. Data'!E:E)</f>
        <v>0</v>
      </c>
      <c r="X261" s="48">
        <f>SUMIF($E$2:E260,E261,$F$2:F260)</f>
        <v>0</v>
      </c>
      <c r="Y261" s="48">
        <f t="shared" si="82"/>
        <v>0</v>
      </c>
      <c r="Z261" s="92">
        <f>AVERAGE('1. Data'!E:E,'sim. matches 2019_2020'!$F$2:F260)</f>
        <v>1.5947913749649958</v>
      </c>
      <c r="AA261" s="92">
        <f>AVERAGE('1. Data'!F:F,'sim. matches 2019_2020'!$G$2:G260)</f>
        <v>1.2528703444413329</v>
      </c>
      <c r="AB261" s="48">
        <f t="shared" si="83"/>
        <v>0</v>
      </c>
      <c r="AC261" s="48">
        <f t="shared" si="84"/>
        <v>0</v>
      </c>
      <c r="AD261" s="48">
        <f t="shared" si="70"/>
        <v>1</v>
      </c>
      <c r="AE261" s="48">
        <f t="shared" si="72"/>
        <v>0</v>
      </c>
      <c r="AF261" s="48">
        <f t="shared" si="72"/>
        <v>0</v>
      </c>
      <c r="AG261" s="48">
        <f t="shared" si="72"/>
        <v>0</v>
      </c>
      <c r="AH261" s="48">
        <f t="shared" si="72"/>
        <v>0</v>
      </c>
      <c r="AI261" s="48">
        <f t="shared" si="72"/>
        <v>0</v>
      </c>
      <c r="AJ261" s="48">
        <f t="shared" si="72"/>
        <v>0</v>
      </c>
      <c r="AK261" s="48">
        <f t="shared" si="72"/>
        <v>0</v>
      </c>
      <c r="AL261" s="48">
        <f t="shared" si="72"/>
        <v>0</v>
      </c>
      <c r="AM261" s="48">
        <f t="shared" si="72"/>
        <v>0</v>
      </c>
      <c r="AN261" s="48">
        <f t="shared" si="72"/>
        <v>0</v>
      </c>
      <c r="AO261" s="48">
        <f t="shared" si="71"/>
        <v>1</v>
      </c>
      <c r="AP261" s="48">
        <f t="shared" si="73"/>
        <v>0</v>
      </c>
      <c r="AQ261" s="48">
        <f t="shared" si="73"/>
        <v>0</v>
      </c>
      <c r="AR261" s="48">
        <f t="shared" si="73"/>
        <v>0</v>
      </c>
      <c r="AS261" s="48">
        <f t="shared" si="73"/>
        <v>0</v>
      </c>
      <c r="AT261" s="48">
        <f t="shared" si="73"/>
        <v>0</v>
      </c>
      <c r="AU261" s="48">
        <f t="shared" si="73"/>
        <v>0</v>
      </c>
      <c r="AV261" s="48">
        <f t="shared" si="73"/>
        <v>0</v>
      </c>
      <c r="AW261" s="48">
        <f t="shared" si="73"/>
        <v>0</v>
      </c>
      <c r="AX261" s="48">
        <f t="shared" si="73"/>
        <v>0</v>
      </c>
      <c r="AY261" s="48">
        <f t="shared" si="73"/>
        <v>0</v>
      </c>
    </row>
    <row r="262" spans="1:51">
      <c r="A262" s="48">
        <v>261</v>
      </c>
      <c r="B262" s="48">
        <f t="shared" si="80"/>
        <v>49</v>
      </c>
      <c r="C262" s="87">
        <v>43982</v>
      </c>
      <c r="D262" s="48" t="s">
        <v>32</v>
      </c>
      <c r="E262" s="48" t="s">
        <v>13</v>
      </c>
      <c r="F262" s="48">
        <f t="shared" si="75"/>
        <v>0</v>
      </c>
      <c r="G262" s="48">
        <f t="shared" si="74"/>
        <v>2</v>
      </c>
      <c r="H262" s="48">
        <f t="shared" si="76"/>
        <v>0</v>
      </c>
      <c r="I262" s="48">
        <f t="shared" si="77"/>
        <v>3</v>
      </c>
      <c r="J262" s="48">
        <f>COUNTIF('1. Data'!C:C,'sim. matches 2019_2020'!$D262)</f>
        <v>16</v>
      </c>
      <c r="K262" s="48">
        <f>COUNTIF($D$2:D261,$D261)</f>
        <v>16</v>
      </c>
      <c r="L262" s="48">
        <f>SUMIF('1. Data'!C:C,'sim. matches 2019_2020'!D262,'1. Data'!E:E)</f>
        <v>21</v>
      </c>
      <c r="M262" s="48">
        <f>SUMIF($D$2:D261,$D262,$F$2:F261)</f>
        <v>8</v>
      </c>
      <c r="N262" s="48">
        <f t="shared" si="78"/>
        <v>0.56841527655838453</v>
      </c>
      <c r="O262" s="48">
        <f>SUMIF('1. Data'!C:C,'sim. matches 2019_2020'!$D262,'1. Data'!F:F)</f>
        <v>28</v>
      </c>
      <c r="P262" s="48">
        <f>SUMIF($D$2:D261,$D262,$G$2:G261)</f>
        <v>20</v>
      </c>
      <c r="Q262" s="48">
        <f t="shared" si="79"/>
        <v>1.1975860527492177</v>
      </c>
      <c r="R262" s="48">
        <f>COUNTIF('1. Data'!D:D,'sim. matches 2019_2020'!$E262)</f>
        <v>178</v>
      </c>
      <c r="S262" s="48">
        <f>COUNTIF($E$2:E261,$E261)</f>
        <v>15</v>
      </c>
      <c r="T262" s="48">
        <f>SUMIF('1. Data'!D:D,'sim. matches 2019_2020'!E262,'1. Data'!F:F)</f>
        <v>322</v>
      </c>
      <c r="U262" s="48">
        <f>SUMIF($E$2:E261,$E262,$G$2:G261)</f>
        <v>24</v>
      </c>
      <c r="V262" s="48">
        <f t="shared" si="81"/>
        <v>1.7927461139896372</v>
      </c>
      <c r="W262" s="48">
        <f>SUMIF('1. Data'!D:D,'sim. matches 2019_2020'!$E262,'1. Data'!E:E)</f>
        <v>232</v>
      </c>
      <c r="X262" s="48">
        <f>SUMIF($E$2:E261,E262,$F$2:F261)</f>
        <v>12</v>
      </c>
      <c r="Y262" s="48">
        <f t="shared" si="82"/>
        <v>0.79295809886865576</v>
      </c>
      <c r="Z262" s="92">
        <f>AVERAGE('1. Data'!E:E,'sim. matches 2019_2020'!$F$2:F261)</f>
        <v>1.5943449048152296</v>
      </c>
      <c r="AA262" s="92">
        <f>AVERAGE('1. Data'!F:F,'sim. matches 2019_2020'!$G$2:G261)</f>
        <v>1.2525195968645018</v>
      </c>
      <c r="AB262" s="48">
        <f t="shared" si="83"/>
        <v>0.71861827709971926</v>
      </c>
      <c r="AC262" s="48">
        <f t="shared" si="84"/>
        <v>2.6891191709844562</v>
      </c>
      <c r="AD262" s="48">
        <f t="shared" si="70"/>
        <v>0.48742527755639553</v>
      </c>
      <c r="AE262" s="48">
        <f t="shared" si="72"/>
        <v>0.35027271317242947</v>
      </c>
      <c r="AF262" s="48">
        <f t="shared" si="72"/>
        <v>0.12585618682750768</v>
      </c>
      <c r="AG262" s="48">
        <f t="shared" si="72"/>
        <v>3.0147518713441322E-2</v>
      </c>
      <c r="AH262" s="48">
        <f t="shared" si="72"/>
        <v>5.4161394891711857E-3</v>
      </c>
      <c r="AI262" s="48">
        <f t="shared" si="72"/>
        <v>7.7842736564799034E-4</v>
      </c>
      <c r="AJ262" s="48">
        <f t="shared" si="72"/>
        <v>9.323202205820531E-5</v>
      </c>
      <c r="AK262" s="48">
        <f t="shared" si="72"/>
        <v>9.5711764374272315E-6</v>
      </c>
      <c r="AL262" s="48">
        <f t="shared" si="72"/>
        <v>8.5975279016016997E-7</v>
      </c>
      <c r="AM262" s="48">
        <f t="shared" si="72"/>
        <v>6.86482298662865E-8</v>
      </c>
      <c r="AN262" s="48">
        <f t="shared" si="72"/>
        <v>4.9331872672456243E-9</v>
      </c>
      <c r="AO262" s="48">
        <f t="shared" si="71"/>
        <v>6.7940757213540273E-2</v>
      </c>
      <c r="AP262" s="48">
        <f t="shared" si="73"/>
        <v>0.18270079271413162</v>
      </c>
      <c r="AQ262" s="48">
        <f t="shared" si="73"/>
        <v>0.24565210212081437</v>
      </c>
      <c r="AR262" s="48">
        <f t="shared" si="73"/>
        <v>0.22019592573523777</v>
      </c>
      <c r="AS262" s="48">
        <f t="shared" si="73"/>
        <v>0.14803327131682434</v>
      </c>
      <c r="AT262" s="48">
        <f t="shared" si="73"/>
        <v>7.961582156832317E-2</v>
      </c>
      <c r="AU262" s="48">
        <f t="shared" si="73"/>
        <v>3.5682738682175918E-2</v>
      </c>
      <c r="AV262" s="48">
        <f t="shared" si="73"/>
        <v>1.3707876666209685E-2</v>
      </c>
      <c r="AW262" s="48">
        <f t="shared" si="73"/>
        <v>4.6077642420743756E-3</v>
      </c>
      <c r="AX262" s="48">
        <f t="shared" si="73"/>
        <v>1.3767585731932074E-3</v>
      </c>
      <c r="AY262" s="48">
        <f t="shared" si="73"/>
        <v>3.7022678729910625E-4</v>
      </c>
    </row>
    <row r="263" spans="1:51">
      <c r="A263" s="48">
        <v>262</v>
      </c>
      <c r="B263" s="48">
        <f t="shared" si="80"/>
        <v>48</v>
      </c>
      <c r="C263" s="87">
        <v>43983</v>
      </c>
      <c r="D263" s="48" t="s">
        <v>11</v>
      </c>
      <c r="E263" s="48" t="s">
        <v>35</v>
      </c>
      <c r="F263" s="48">
        <f t="shared" si="75"/>
        <v>0</v>
      </c>
      <c r="G263" s="48">
        <f t="shared" si="74"/>
        <v>2</v>
      </c>
      <c r="H263" s="48">
        <f t="shared" si="76"/>
        <v>0</v>
      </c>
      <c r="I263" s="48">
        <f t="shared" si="77"/>
        <v>3</v>
      </c>
      <c r="J263" s="48">
        <f>COUNTIF('1. Data'!C:C,'sim. matches 2019_2020'!$D263)</f>
        <v>167</v>
      </c>
      <c r="K263" s="48">
        <f>COUNTIF($D$2:D262,$D262)</f>
        <v>15</v>
      </c>
      <c r="L263" s="48">
        <f>SUMIF('1. Data'!C:C,'sim. matches 2019_2020'!D263,'1. Data'!E:E)</f>
        <v>200</v>
      </c>
      <c r="M263" s="48">
        <f>SUMIF($D$2:D262,$D263,$F$2:F262)</f>
        <v>11</v>
      </c>
      <c r="N263" s="48">
        <f t="shared" si="78"/>
        <v>0.72736157608852969</v>
      </c>
      <c r="O263" s="48">
        <f>SUMIF('1. Data'!C:C,'sim. matches 2019_2020'!$D263,'1. Data'!F:F)</f>
        <v>226</v>
      </c>
      <c r="P263" s="48">
        <f>SUMIF($D$2:D262,$D263,$G$2:G262)</f>
        <v>16</v>
      </c>
      <c r="Q263" s="48">
        <f t="shared" si="79"/>
        <v>1.0614191438588221</v>
      </c>
      <c r="R263" s="48">
        <f>COUNTIF('1. Data'!D:D,'sim. matches 2019_2020'!$E263)</f>
        <v>48</v>
      </c>
      <c r="S263" s="48">
        <f>COUNTIF($E$2:E262,$E262)</f>
        <v>15</v>
      </c>
      <c r="T263" s="48">
        <f>SUMIF('1. Data'!D:D,'sim. matches 2019_2020'!E263,'1. Data'!F:F)</f>
        <v>79</v>
      </c>
      <c r="U263" s="48">
        <f>SUMIF($E$2:E262,$E263,$G$2:G262)</f>
        <v>20</v>
      </c>
      <c r="V263" s="48">
        <f t="shared" si="81"/>
        <v>1.5714285714285714</v>
      </c>
      <c r="W263" s="48">
        <f>SUMIF('1. Data'!D:D,'sim. matches 2019_2020'!$E263,'1. Data'!E:E)</f>
        <v>68</v>
      </c>
      <c r="X263" s="48">
        <f>SUMIF($E$2:E262,E263,$F$2:F262)</f>
        <v>13</v>
      </c>
      <c r="Y263" s="48">
        <f t="shared" si="82"/>
        <v>0.8066474350934405</v>
      </c>
      <c r="Z263" s="92">
        <f>AVERAGE('1. Data'!E:E,'sim. matches 2019_2020'!$F$2:F262)</f>
        <v>1.5938986845787853</v>
      </c>
      <c r="AA263" s="92">
        <f>AVERAGE('1. Data'!F:F,'sim. matches 2019_2020'!$G$2:G262)</f>
        <v>1.2527287993282956</v>
      </c>
      <c r="AB263" s="48">
        <f t="shared" si="83"/>
        <v>0.93517916925668121</v>
      </c>
      <c r="AC263" s="48">
        <f t="shared" si="84"/>
        <v>2.0894819466248036</v>
      </c>
      <c r="AD263" s="48">
        <f t="shared" si="70"/>
        <v>0.39251553251475285</v>
      </c>
      <c r="AE263" s="48">
        <f t="shared" si="72"/>
        <v>0.36707234961749041</v>
      </c>
      <c r="AF263" s="48">
        <f t="shared" si="72"/>
        <v>0.17163920748619133</v>
      </c>
      <c r="AG263" s="48">
        <f t="shared" si="72"/>
        <v>5.3504470489603863E-2</v>
      </c>
      <c r="AH263" s="48">
        <f t="shared" si="72"/>
        <v>1.2509066565996587E-2</v>
      </c>
      <c r="AI263" s="48">
        <f t="shared" si="72"/>
        <v>2.3396436958730434E-3</v>
      </c>
      <c r="AJ263" s="48">
        <f t="shared" si="72"/>
        <v>3.6466434131053057E-4</v>
      </c>
      <c r="AK263" s="48">
        <f t="shared" si="72"/>
        <v>4.8718070823473907E-5</v>
      </c>
      <c r="AL263" s="48">
        <f t="shared" si="72"/>
        <v>5.6950156250605391E-6</v>
      </c>
      <c r="AM263" s="48">
        <f t="shared" si="72"/>
        <v>5.9176222012754882E-7</v>
      </c>
      <c r="AN263" s="48">
        <f t="shared" si="72"/>
        <v>5.5340370141636988E-8</v>
      </c>
      <c r="AO263" s="48">
        <f t="shared" si="71"/>
        <v>0.12375122895603337</v>
      </c>
      <c r="AP263" s="48">
        <f t="shared" si="73"/>
        <v>0.25857595877626438</v>
      </c>
      <c r="AQ263" s="48">
        <f t="shared" si="73"/>
        <v>0.27014489884710197</v>
      </c>
      <c r="AR263" s="48">
        <f t="shared" si="73"/>
        <v>0.18815429637126774</v>
      </c>
      <c r="AS263" s="48">
        <f t="shared" si="73"/>
        <v>9.828625136191424E-2</v>
      </c>
      <c r="AT263" s="48">
        <f t="shared" si="73"/>
        <v>4.1073469564429428E-2</v>
      </c>
      <c r="AU263" s="48">
        <f t="shared" si="73"/>
        <v>1.4303712190019767E-2</v>
      </c>
      <c r="AV263" s="48">
        <f t="shared" si="73"/>
        <v>4.2696211986804926E-3</v>
      </c>
      <c r="AW263" s="48">
        <f t="shared" si="73"/>
        <v>1.1151620516961817E-3</v>
      </c>
      <c r="AX263" s="48">
        <f t="shared" si="73"/>
        <v>2.589012193978049E-4</v>
      </c>
      <c r="AY263" s="48">
        <f t="shared" si="73"/>
        <v>5.4096942389086009E-5</v>
      </c>
    </row>
    <row r="264" spans="1:51">
      <c r="A264" s="48">
        <v>263</v>
      </c>
      <c r="B264" s="48">
        <f t="shared" si="80"/>
        <v>47</v>
      </c>
      <c r="C264" s="87">
        <v>43985</v>
      </c>
      <c r="D264" s="48" t="s">
        <v>19</v>
      </c>
      <c r="E264" s="48" t="s">
        <v>20</v>
      </c>
      <c r="F264" s="48">
        <f t="shared" si="75"/>
        <v>1</v>
      </c>
      <c r="G264" s="48">
        <f t="shared" si="74"/>
        <v>1</v>
      </c>
      <c r="H264" s="48">
        <f t="shared" si="76"/>
        <v>1</v>
      </c>
      <c r="I264" s="48">
        <f t="shared" si="77"/>
        <v>1</v>
      </c>
      <c r="J264" s="48">
        <f>COUNTIF('1. Data'!C:C,'sim. matches 2019_2020'!$D264)</f>
        <v>181</v>
      </c>
      <c r="K264" s="48">
        <f>COUNTIF($D$2:D263,$D263)</f>
        <v>15</v>
      </c>
      <c r="L264" s="48">
        <f>SUMIF('1. Data'!C:C,'sim. matches 2019_2020'!D264,'1. Data'!E:E)</f>
        <v>307</v>
      </c>
      <c r="M264" s="48">
        <f>SUMIF($D$2:D263,$D264,$F$2:F263)</f>
        <v>13</v>
      </c>
      <c r="N264" s="48">
        <f t="shared" si="78"/>
        <v>1.0246008851301716</v>
      </c>
      <c r="O264" s="48">
        <f>SUMIF('1. Data'!C:C,'sim. matches 2019_2020'!$D264,'1. Data'!F:F)</f>
        <v>263</v>
      </c>
      <c r="P264" s="48">
        <f>SUMIF($D$2:D263,$D264,$G$2:G263)</f>
        <v>16</v>
      </c>
      <c r="Q264" s="48">
        <f t="shared" si="79"/>
        <v>1.1361053130497398</v>
      </c>
      <c r="R264" s="48">
        <f>COUNTIF('1. Data'!D:D,'sim. matches 2019_2020'!$E264)</f>
        <v>166</v>
      </c>
      <c r="S264" s="48">
        <f>COUNTIF($E$2:E263,$E263)</f>
        <v>15</v>
      </c>
      <c r="T264" s="48">
        <f>SUMIF('1. Data'!D:D,'sim. matches 2019_2020'!E264,'1. Data'!F:F)</f>
        <v>175</v>
      </c>
      <c r="U264" s="48">
        <f>SUMIF($E$2:E263,$E264,$G$2:G263)</f>
        <v>12</v>
      </c>
      <c r="V264" s="48">
        <f t="shared" si="81"/>
        <v>1.0331491712707181</v>
      </c>
      <c r="W264" s="48">
        <f>SUMIF('1. Data'!D:D,'sim. matches 2019_2020'!$E264,'1. Data'!E:E)</f>
        <v>274</v>
      </c>
      <c r="X264" s="48">
        <f>SUMIF($E$2:E263,E264,$F$2:F263)</f>
        <v>16</v>
      </c>
      <c r="Y264" s="48">
        <f t="shared" si="82"/>
        <v>1.0054957581284347</v>
      </c>
      <c r="Z264" s="92">
        <f>AVERAGE('1. Data'!E:E,'sim. matches 2019_2020'!$F$2:F263)</f>
        <v>1.593452714045887</v>
      </c>
      <c r="AA264" s="92">
        <f>AVERAGE('1. Data'!F:F,'sim. matches 2019_2020'!$G$2:G263)</f>
        <v>1.2529378847229995</v>
      </c>
      <c r="AB264" s="48">
        <f t="shared" si="83"/>
        <v>1.6416257275566282</v>
      </c>
      <c r="AC264" s="48">
        <f t="shared" si="84"/>
        <v>1.4706562182884204</v>
      </c>
      <c r="AD264" s="48">
        <f t="shared" si="70"/>
        <v>0.19366493979550972</v>
      </c>
      <c r="AE264" s="48">
        <f t="shared" si="72"/>
        <v>0.3179253476940142</v>
      </c>
      <c r="AF264" s="48">
        <f t="shared" si="72"/>
        <v>0.26095721510844011</v>
      </c>
      <c r="AG264" s="48">
        <f t="shared" si="72"/>
        <v>0.14279802603784816</v>
      </c>
      <c r="AH264" s="48">
        <f t="shared" si="72"/>
        <v>5.8605228347008188E-2</v>
      </c>
      <c r="AI264" s="48">
        <f t="shared" si="72"/>
        <v>1.9241570124755934E-2</v>
      </c>
      <c r="AJ264" s="48">
        <f t="shared" si="72"/>
        <v>5.2645760925640545E-3</v>
      </c>
      <c r="AK264" s="48">
        <f t="shared" si="72"/>
        <v>1.2346376511761009E-3</v>
      </c>
      <c r="AL264" s="48">
        <f t="shared" si="72"/>
        <v>2.5335161654759674E-4</v>
      </c>
      <c r="AM264" s="48">
        <f t="shared" si="72"/>
        <v>4.6212059093621778E-5</v>
      </c>
      <c r="AN264" s="48">
        <f t="shared" si="72"/>
        <v>7.5862905131456722E-6</v>
      </c>
      <c r="AO264" s="48">
        <f t="shared" si="71"/>
        <v>0.22977465337308031</v>
      </c>
      <c r="AP264" s="48">
        <f t="shared" si="73"/>
        <v>0.33791952278818693</v>
      </c>
      <c r="AQ264" s="48">
        <f t="shared" si="73"/>
        <v>0.24848172373475136</v>
      </c>
      <c r="AR264" s="48">
        <f t="shared" si="73"/>
        <v>0.12181039738051255</v>
      </c>
      <c r="AS264" s="48">
        <f t="shared" si="73"/>
        <v>4.478530458995858E-2</v>
      </c>
      <c r="AT264" s="48">
        <f t="shared" si="73"/>
        <v>1.3172757336632701E-2</v>
      </c>
      <c r="AU264" s="48">
        <f t="shared" si="73"/>
        <v>3.2287662481872187E-3</v>
      </c>
      <c r="AV264" s="48">
        <f t="shared" si="73"/>
        <v>6.7834359432804314E-4</v>
      </c>
      <c r="AW264" s="48">
        <f t="shared" si="73"/>
        <v>1.2470127814183176E-4</v>
      </c>
      <c r="AX264" s="48">
        <f t="shared" si="73"/>
        <v>2.037696779197765E-5</v>
      </c>
      <c r="AY264" s="48">
        <f t="shared" si="73"/>
        <v>2.9967514393134818E-6</v>
      </c>
    </row>
    <row r="265" spans="1:51">
      <c r="A265" s="48">
        <v>264</v>
      </c>
      <c r="B265" s="48">
        <f t="shared" si="80"/>
        <v>46</v>
      </c>
      <c r="C265" s="87">
        <v>43987</v>
      </c>
      <c r="D265" s="48" t="s">
        <v>26</v>
      </c>
      <c r="E265" s="48" t="s">
        <v>22</v>
      </c>
      <c r="F265" s="48">
        <f t="shared" si="75"/>
        <v>1</v>
      </c>
      <c r="G265" s="48">
        <f t="shared" si="74"/>
        <v>1</v>
      </c>
      <c r="H265" s="48">
        <f t="shared" si="76"/>
        <v>1</v>
      </c>
      <c r="I265" s="48">
        <f t="shared" si="77"/>
        <v>1</v>
      </c>
      <c r="J265" s="48">
        <f>COUNTIF('1. Data'!C:C,'sim. matches 2019_2020'!$D265)</f>
        <v>152</v>
      </c>
      <c r="K265" s="48">
        <f>COUNTIF($D$2:D264,$D264)</f>
        <v>15</v>
      </c>
      <c r="L265" s="48">
        <f>SUMIF('1. Data'!C:C,'sim. matches 2019_2020'!D265,'1. Data'!E:E)</f>
        <v>205</v>
      </c>
      <c r="M265" s="48">
        <f>SUMIF($D$2:D264,$D265,$F$2:F264)</f>
        <v>12</v>
      </c>
      <c r="N265" s="48">
        <f t="shared" si="78"/>
        <v>0.8155476266567987</v>
      </c>
      <c r="O265" s="48">
        <f>SUMIF('1. Data'!C:C,'sim. matches 2019_2020'!$D265,'1. Data'!F:F)</f>
        <v>205</v>
      </c>
      <c r="P265" s="48">
        <f>SUMIF($D$2:D264,$D265,$G$2:G264)</f>
        <v>16</v>
      </c>
      <c r="Q265" s="48">
        <f t="shared" si="79"/>
        <v>1.0562598847850182</v>
      </c>
      <c r="R265" s="48">
        <f>COUNTIF('1. Data'!D:D,'sim. matches 2019_2020'!$E265)</f>
        <v>186</v>
      </c>
      <c r="S265" s="48">
        <f>COUNTIF($E$2:E264,$E264)</f>
        <v>16</v>
      </c>
      <c r="T265" s="48">
        <f>SUMIF('1. Data'!D:D,'sim. matches 2019_2020'!E265,'1. Data'!F:F)</f>
        <v>222</v>
      </c>
      <c r="U265" s="48">
        <f>SUMIF($E$2:E264,$E265,$G$2:G264)</f>
        <v>13</v>
      </c>
      <c r="V265" s="48">
        <f t="shared" si="81"/>
        <v>1.1633663366336633</v>
      </c>
      <c r="W265" s="48">
        <f>SUMIF('1. Data'!D:D,'sim. matches 2019_2020'!$E265,'1. Data'!E:E)</f>
        <v>299</v>
      </c>
      <c r="X265" s="48">
        <f>SUMIF($E$2:E264,E265,$F$2:F264)</f>
        <v>14</v>
      </c>
      <c r="Y265" s="48">
        <f t="shared" si="82"/>
        <v>0.97252110218044285</v>
      </c>
      <c r="Z265" s="92">
        <f>AVERAGE('1. Data'!E:E,'sim. matches 2019_2020'!$F$2:F264)</f>
        <v>1.5932867132867132</v>
      </c>
      <c r="AA265" s="92">
        <f>AVERAGE('1. Data'!F:F,'sim. matches 2019_2020'!$G$2:G264)</f>
        <v>1.2528671328671328</v>
      </c>
      <c r="AB265" s="48">
        <f t="shared" si="83"/>
        <v>1.2636950848691979</v>
      </c>
      <c r="AC265" s="48">
        <f t="shared" si="84"/>
        <v>1.5395446730301774</v>
      </c>
      <c r="AD265" s="48">
        <f t="shared" si="70"/>
        <v>0.28260783487215185</v>
      </c>
      <c r="AE265" s="48">
        <f t="shared" si="72"/>
        <v>0.35713013187346421</v>
      </c>
      <c r="AF265" s="48">
        <f t="shared" si="72"/>
        <v>0.22565179615359263</v>
      </c>
      <c r="AG265" s="48">
        <f t="shared" si="72"/>
        <v>9.5051688563733736E-2</v>
      </c>
      <c r="AH265" s="48">
        <f t="shared" si="72"/>
        <v>3.0029087911627006E-2</v>
      </c>
      <c r="AI265" s="48">
        <f t="shared" si="72"/>
        <v>7.5895221594056159E-3</v>
      </c>
      <c r="AJ265" s="48">
        <f t="shared" si="72"/>
        <v>1.5984736415577906E-3</v>
      </c>
      <c r="AK265" s="48">
        <f t="shared" si="72"/>
        <v>2.8856904058993519E-4</v>
      </c>
      <c r="AL265" s="48">
        <f t="shared" si="72"/>
        <v>4.5582909779865211E-5</v>
      </c>
      <c r="AM265" s="48">
        <f t="shared" si="72"/>
        <v>6.4003221158724086E-6</v>
      </c>
      <c r="AN265" s="48">
        <f t="shared" si="72"/>
        <v>8.088055599407593E-7</v>
      </c>
      <c r="AO265" s="48">
        <f t="shared" si="71"/>
        <v>0.21447873715068019</v>
      </c>
      <c r="AP265" s="48">
        <f t="shared" si="73"/>
        <v>0.33019959725856929</v>
      </c>
      <c r="AQ265" s="48">
        <f t="shared" si="73"/>
        <v>0.25417851549807025</v>
      </c>
      <c r="AR265" s="48">
        <f t="shared" si="73"/>
        <v>0.13043972651125749</v>
      </c>
      <c r="AS265" s="48">
        <f t="shared" si="73"/>
        <v>5.0204446525479909E-2</v>
      </c>
      <c r="AT265" s="48">
        <f t="shared" si="73"/>
        <v>1.5458397642146205E-2</v>
      </c>
      <c r="AU265" s="48">
        <f t="shared" si="73"/>
        <v>3.9664822905914037E-3</v>
      </c>
      <c r="AV265" s="48">
        <f t="shared" si="73"/>
        <v>8.7236809730693431E-4</v>
      </c>
      <c r="AW265" s="48">
        <f t="shared" si="73"/>
        <v>1.6788120714129504E-4</v>
      </c>
      <c r="AX265" s="48">
        <f t="shared" si="73"/>
        <v>2.871784646180629E-5</v>
      </c>
      <c r="AY265" s="48">
        <f t="shared" si="73"/>
        <v>4.4212407541172475E-6</v>
      </c>
    </row>
    <row r="266" spans="1:51">
      <c r="A266" s="48">
        <v>265</v>
      </c>
      <c r="B266" s="48">
        <f t="shared" si="80"/>
        <v>45</v>
      </c>
      <c r="C266" s="87">
        <v>43988</v>
      </c>
      <c r="D266" s="48" t="s">
        <v>35</v>
      </c>
      <c r="E266" s="48" t="s">
        <v>32</v>
      </c>
      <c r="F266" s="48">
        <f t="shared" si="75"/>
        <v>1</v>
      </c>
      <c r="G266" s="48">
        <f t="shared" si="74"/>
        <v>0</v>
      </c>
      <c r="H266" s="48">
        <f t="shared" si="76"/>
        <v>3</v>
      </c>
      <c r="I266" s="48">
        <f t="shared" si="77"/>
        <v>0</v>
      </c>
      <c r="J266" s="48">
        <f>COUNTIF('1. Data'!C:C,'sim. matches 2019_2020'!$D266)</f>
        <v>47</v>
      </c>
      <c r="K266" s="48">
        <f>COUNTIF($D$2:D265,$D265)</f>
        <v>15</v>
      </c>
      <c r="L266" s="48">
        <f>SUMIF('1. Data'!C:C,'sim. matches 2019_2020'!D266,'1. Data'!E:E)</f>
        <v>94</v>
      </c>
      <c r="M266" s="48">
        <f>SUMIF($D$2:D265,$D266,$F$2:F265)</f>
        <v>16</v>
      </c>
      <c r="N266" s="48">
        <f t="shared" si="78"/>
        <v>1.1136591414836332</v>
      </c>
      <c r="O266" s="48">
        <f>SUMIF('1. Data'!C:C,'sim. matches 2019_2020'!$D266,'1. Data'!F:F)</f>
        <v>49</v>
      </c>
      <c r="P266" s="48">
        <f>SUMIF($D$2:D265,$D266,$G$2:G265)</f>
        <v>14</v>
      </c>
      <c r="Q266" s="48">
        <f t="shared" si="79"/>
        <v>0.81108870967741931</v>
      </c>
      <c r="R266" s="48">
        <f>COUNTIF('1. Data'!D:D,'sim. matches 2019_2020'!$E266)</f>
        <v>17</v>
      </c>
      <c r="S266" s="48">
        <f>COUNTIF($E$2:E265,$E265)</f>
        <v>15</v>
      </c>
      <c r="T266" s="48">
        <f>SUMIF('1. Data'!D:D,'sim. matches 2019_2020'!E266,'1. Data'!F:F)</f>
        <v>10</v>
      </c>
      <c r="U266" s="48">
        <f>SUMIF($E$2:E265,$E266,$G$2:G265)</f>
        <v>0</v>
      </c>
      <c r="V266" s="48">
        <f t="shared" si="81"/>
        <v>0.3125</v>
      </c>
      <c r="W266" s="48">
        <f>SUMIF('1. Data'!D:D,'sim. matches 2019_2020'!$E266,'1. Data'!E:E)</f>
        <v>34</v>
      </c>
      <c r="X266" s="48">
        <f>SUMIF($E$2:E265,E266,$F$2:F265)</f>
        <v>18</v>
      </c>
      <c r="Y266" s="48">
        <f t="shared" si="82"/>
        <v>1.020010531858873</v>
      </c>
      <c r="Z266" s="92">
        <f>AVERAGE('1. Data'!E:E,'sim. matches 2019_2020'!$F$2:F265)</f>
        <v>1.5931208053691275</v>
      </c>
      <c r="AA266" s="92">
        <f>AVERAGE('1. Data'!F:F,'sim. matches 2019_2020'!$G$2:G265)</f>
        <v>1.2527964205816555</v>
      </c>
      <c r="AB266" s="48">
        <f t="shared" si="83"/>
        <v>1.8096961049109039</v>
      </c>
      <c r="AC266" s="48">
        <f t="shared" si="84"/>
        <v>0.31754032258064513</v>
      </c>
      <c r="AD266" s="48">
        <f t="shared" si="70"/>
        <v>0.16370387804886607</v>
      </c>
      <c r="AE266" s="48">
        <f t="shared" si="72"/>
        <v>0.29625427046384256</v>
      </c>
      <c r="AF266" s="48">
        <f t="shared" si="72"/>
        <v>0.26806509966081871</v>
      </c>
      <c r="AG266" s="48">
        <f t="shared" si="72"/>
        <v>0.16170545557291233</v>
      </c>
      <c r="AH266" s="48">
        <f t="shared" si="72"/>
        <v>7.3159433273285696E-2</v>
      </c>
      <c r="AI266" s="48">
        <f t="shared" si="72"/>
        <v>2.6479268286430845E-2</v>
      </c>
      <c r="AJ266" s="48">
        <f t="shared" si="72"/>
        <v>7.9865714464741194E-3</v>
      </c>
      <c r="AK266" s="48">
        <f t="shared" si="72"/>
        <v>2.0647524626109795E-3</v>
      </c>
      <c r="AL266" s="48">
        <f t="shared" si="72"/>
        <v>4.670718111490365E-4</v>
      </c>
      <c r="AM266" s="48">
        <f t="shared" si="72"/>
        <v>9.391755970556571E-5</v>
      </c>
      <c r="AN266" s="48">
        <f t="shared" si="72"/>
        <v>1.6996224198189966E-5</v>
      </c>
      <c r="AO266" s="48">
        <f t="shared" si="71"/>
        <v>0.72793732787091547</v>
      </c>
      <c r="AP266" s="48">
        <f t="shared" si="73"/>
        <v>0.23114945391062336</v>
      </c>
      <c r="AQ266" s="48">
        <f t="shared" si="73"/>
        <v>3.6699636079559651E-2</v>
      </c>
      <c r="AR266" s="48">
        <f t="shared" si="73"/>
        <v>3.8845380930985526E-3</v>
      </c>
      <c r="AS266" s="48">
        <f t="shared" si="73"/>
        <v>3.083743697898296E-4</v>
      </c>
      <c r="AT266" s="48">
        <f t="shared" si="73"/>
        <v>1.9584259371733144E-5</v>
      </c>
      <c r="AU266" s="48">
        <f t="shared" si="73"/>
        <v>1.0364653397338599E-6</v>
      </c>
      <c r="AV266" s="48">
        <f t="shared" si="73"/>
        <v>4.7017076903249764E-8</v>
      </c>
      <c r="AW266" s="48">
        <f t="shared" si="73"/>
        <v>1.8662272208321099E-9</v>
      </c>
      <c r="AX266" s="48">
        <f t="shared" si="73"/>
        <v>6.5844710412423342E-11</v>
      </c>
      <c r="AY266" s="48">
        <f t="shared" si="73"/>
        <v>2.0908350584590062E-12</v>
      </c>
    </row>
    <row r="267" spans="1:51">
      <c r="A267" s="48">
        <v>266</v>
      </c>
      <c r="B267" s="48">
        <f t="shared" si="80"/>
        <v>44</v>
      </c>
      <c r="C267" s="87">
        <v>43988</v>
      </c>
      <c r="D267" s="48" t="s">
        <v>12</v>
      </c>
      <c r="E267" s="48" t="s">
        <v>6</v>
      </c>
      <c r="F267" s="48">
        <f t="shared" si="75"/>
        <v>0</v>
      </c>
      <c r="G267" s="48">
        <f t="shared" si="74"/>
        <v>2</v>
      </c>
      <c r="H267" s="48">
        <f t="shared" si="76"/>
        <v>0</v>
      </c>
      <c r="I267" s="48">
        <f t="shared" si="77"/>
        <v>3</v>
      </c>
      <c r="J267" s="48">
        <f>COUNTIF('1. Data'!C:C,'sim. matches 2019_2020'!$D267)</f>
        <v>186</v>
      </c>
      <c r="K267" s="48">
        <f>COUNTIF($D$2:D266,$D266)</f>
        <v>15</v>
      </c>
      <c r="L267" s="48">
        <f>SUMIF('1. Data'!C:C,'sim. matches 2019_2020'!D267,'1. Data'!E:E)</f>
        <v>358</v>
      </c>
      <c r="M267" s="48">
        <f>SUMIF($D$2:D266,$D267,$F$2:F266)</f>
        <v>18</v>
      </c>
      <c r="N267" s="48">
        <f t="shared" si="78"/>
        <v>1.1743249355189653</v>
      </c>
      <c r="O267" s="48">
        <f>SUMIF('1. Data'!C:C,'sim. matches 2019_2020'!$D267,'1. Data'!F:F)</f>
        <v>224</v>
      </c>
      <c r="P267" s="48">
        <f>SUMIF($D$2:D266,$D267,$G$2:G266)</f>
        <v>13</v>
      </c>
      <c r="Q267" s="48">
        <f t="shared" si="79"/>
        <v>0.94144123134328372</v>
      </c>
      <c r="R267" s="48">
        <f>COUNTIF('1. Data'!D:D,'sim. matches 2019_2020'!$E267)</f>
        <v>181</v>
      </c>
      <c r="S267" s="48">
        <f>COUNTIF($E$2:E266,$E266)</f>
        <v>15</v>
      </c>
      <c r="T267" s="48">
        <f>SUMIF('1. Data'!D:D,'sim. matches 2019_2020'!E267,'1. Data'!F:F)</f>
        <v>374</v>
      </c>
      <c r="U267" s="48">
        <f>SUMIF($E$2:E266,$E267,$G$2:G266)</f>
        <v>27</v>
      </c>
      <c r="V267" s="48">
        <f t="shared" si="81"/>
        <v>2.045918367346939</v>
      </c>
      <c r="W267" s="48">
        <f>SUMIF('1. Data'!D:D,'sim. matches 2019_2020'!$E267,'1. Data'!E:E)</f>
        <v>158</v>
      </c>
      <c r="X267" s="48">
        <f>SUMIF($E$2:E266,E267,$F$2:F266)</f>
        <v>2</v>
      </c>
      <c r="Y267" s="48">
        <f t="shared" si="82"/>
        <v>0.5124605124605125</v>
      </c>
      <c r="Z267" s="92">
        <f>AVERAGE('1. Data'!E:E,'sim. matches 2019_2020'!$F$2:F266)</f>
        <v>1.5929549902152642</v>
      </c>
      <c r="AA267" s="92">
        <f>AVERAGE('1. Data'!F:F,'sim. matches 2019_2020'!$G$2:G266)</f>
        <v>1.2524461839530332</v>
      </c>
      <c r="AB267" s="48">
        <f t="shared" si="83"/>
        <v>0.95863260042364518</v>
      </c>
      <c r="AC267" s="48">
        <f t="shared" si="84"/>
        <v>2.4123515077672866</v>
      </c>
      <c r="AD267" s="48">
        <f t="shared" si="70"/>
        <v>0.38341681167143571</v>
      </c>
      <c r="AE267" s="48">
        <f t="shared" si="72"/>
        <v>0.36755585521873141</v>
      </c>
      <c r="AF267" s="48">
        <f t="shared" si="72"/>
        <v>0.17617551264463466</v>
      </c>
      <c r="AG267" s="48">
        <f t="shared" si="72"/>
        <v>5.629586327249831E-2</v>
      </c>
      <c r="AH267" s="48">
        <f t="shared" si="72"/>
        <v>1.3491762450502256E-2</v>
      </c>
      <c r="AI267" s="48">
        <f t="shared" si="72"/>
        <v>2.5867286644446143E-3</v>
      </c>
      <c r="AJ267" s="48">
        <f t="shared" si="72"/>
        <v>4.1328707103115375E-4</v>
      </c>
      <c r="AK267" s="48">
        <f t="shared" si="72"/>
        <v>5.6598637089152479E-5</v>
      </c>
      <c r="AL267" s="48">
        <f t="shared" si="72"/>
        <v>6.782162331651026E-6</v>
      </c>
      <c r="AM267" s="48">
        <f t="shared" si="72"/>
        <v>7.2240021249843589E-7</v>
      </c>
      <c r="AN267" s="48">
        <f t="shared" si="72"/>
        <v>6.9251639425396865E-8</v>
      </c>
      <c r="AO267" s="48">
        <f t="shared" si="71"/>
        <v>8.9604341335734014E-2</v>
      </c>
      <c r="AP267" s="48">
        <f t="shared" si="73"/>
        <v>0.21615716792375256</v>
      </c>
      <c r="AQ267" s="48">
        <f t="shared" si="73"/>
        <v>0.26072353497778555</v>
      </c>
      <c r="AR267" s="48">
        <f t="shared" si="73"/>
        <v>0.20965227090469263</v>
      </c>
      <c r="AS267" s="48">
        <f t="shared" si="73"/>
        <v>0.12643874295594273</v>
      </c>
      <c r="AT267" s="48">
        <f t="shared" si="73"/>
        <v>6.1002938441993754E-2</v>
      </c>
      <c r="AU267" s="48">
        <f t="shared" si="73"/>
        <v>2.4526755088129761E-2</v>
      </c>
      <c r="AV267" s="48">
        <f t="shared" si="73"/>
        <v>8.4524506596412498E-3</v>
      </c>
      <c r="AW267" s="48">
        <f t="shared" si="73"/>
        <v>2.5487852616392719E-3</v>
      </c>
      <c r="AX267" s="48">
        <f t="shared" si="73"/>
        <v>6.8317399654339243E-4</v>
      </c>
      <c r="AY267" s="48">
        <f t="shared" si="73"/>
        <v>1.6480558206288581E-4</v>
      </c>
    </row>
    <row r="268" spans="1:51">
      <c r="A268" s="48">
        <v>267</v>
      </c>
      <c r="B268" s="48">
        <f t="shared" si="80"/>
        <v>43</v>
      </c>
      <c r="C268" s="87">
        <v>43988</v>
      </c>
      <c r="D268" s="48" t="s">
        <v>20</v>
      </c>
      <c r="E268" s="48" t="s">
        <v>25</v>
      </c>
      <c r="F268" s="48">
        <f t="shared" si="75"/>
        <v>1</v>
      </c>
      <c r="G268" s="48">
        <f t="shared" si="74"/>
        <v>1</v>
      </c>
      <c r="H268" s="48">
        <f t="shared" si="76"/>
        <v>1</v>
      </c>
      <c r="I268" s="48">
        <f t="shared" si="77"/>
        <v>1</v>
      </c>
      <c r="J268" s="48">
        <f>COUNTIF('1. Data'!C:C,'sim. matches 2019_2020'!$D268)</f>
        <v>168</v>
      </c>
      <c r="K268" s="48">
        <f>COUNTIF($D$2:D267,$D267)</f>
        <v>15</v>
      </c>
      <c r="L268" s="48">
        <f>SUMIF('1. Data'!C:C,'sim. matches 2019_2020'!D268,'1. Data'!E:E)</f>
        <v>258</v>
      </c>
      <c r="M268" s="48">
        <f>SUMIF($D$2:D267,$D268,$F$2:F267)</f>
        <v>12</v>
      </c>
      <c r="N268" s="48">
        <f t="shared" si="78"/>
        <v>0.92646830351748388</v>
      </c>
      <c r="O268" s="48">
        <f>SUMIF('1. Data'!C:C,'sim. matches 2019_2020'!$D268,'1. Data'!F:F)</f>
        <v>234</v>
      </c>
      <c r="P268" s="48">
        <f>SUMIF($D$2:D267,$D268,$G$2:G267)</f>
        <v>18</v>
      </c>
      <c r="Q268" s="48">
        <f t="shared" si="79"/>
        <v>1.0993043211095748</v>
      </c>
      <c r="R268" s="48">
        <f>COUNTIF('1. Data'!D:D,'sim. matches 2019_2020'!$E268)</f>
        <v>170</v>
      </c>
      <c r="S268" s="48">
        <f>COUNTIF($E$2:E267,$E267)</f>
        <v>15</v>
      </c>
      <c r="T268" s="48">
        <f>SUMIF('1. Data'!D:D,'sim. matches 2019_2020'!E268,'1. Data'!F:F)</f>
        <v>194</v>
      </c>
      <c r="U268" s="48">
        <f>SUMIF($E$2:E267,$E268,$G$2:G267)</f>
        <v>12</v>
      </c>
      <c r="V268" s="48">
        <f t="shared" si="81"/>
        <v>1.1135135135135135</v>
      </c>
      <c r="W268" s="48">
        <f>SUMIF('1. Data'!D:D,'sim. matches 2019_2020'!$E268,'1. Data'!E:E)</f>
        <v>284</v>
      </c>
      <c r="X268" s="48">
        <f>SUMIF($E$2:E267,E268,$F$2:F267)</f>
        <v>14</v>
      </c>
      <c r="Y268" s="48">
        <f t="shared" si="82"/>
        <v>1.011491941221671</v>
      </c>
      <c r="Z268" s="92">
        <f>AVERAGE('1. Data'!E:E,'sim. matches 2019_2020'!$F$2:F267)</f>
        <v>1.592509782001118</v>
      </c>
      <c r="AA268" s="92">
        <f>AVERAGE('1. Data'!F:F,'sim. matches 2019_2020'!$G$2:G267)</f>
        <v>1.252655114589156</v>
      </c>
      <c r="AB268" s="48">
        <f t="shared" si="83"/>
        <v>1.4923651591795148</v>
      </c>
      <c r="AC268" s="48">
        <f t="shared" si="84"/>
        <v>1.5333628710677889</v>
      </c>
      <c r="AD268" s="48">
        <f t="shared" si="70"/>
        <v>0.22484024320253282</v>
      </c>
      <c r="AE268" s="48">
        <f t="shared" si="72"/>
        <v>0.33554374533690878</v>
      </c>
      <c r="AF268" s="48">
        <f t="shared" si="72"/>
        <v>0.25037689746070324</v>
      </c>
      <c r="AG268" s="48">
        <f t="shared" si="72"/>
        <v>0.12455125281127183</v>
      </c>
      <c r="AH268" s="48">
        <f t="shared" si="72"/>
        <v>4.6468987556925426E-2</v>
      </c>
      <c r="AI268" s="48">
        <f t="shared" si="72"/>
        <v>1.3869739602460383E-2</v>
      </c>
      <c r="AJ268" s="48">
        <f t="shared" si="72"/>
        <v>3.4497860249340312E-3</v>
      </c>
      <c r="AK268" s="48">
        <f t="shared" si="72"/>
        <v>7.3547721003370593E-4</v>
      </c>
      <c r="AL268" s="48">
        <f t="shared" si="72"/>
        <v>1.3720007045310722E-4</v>
      </c>
      <c r="AM268" s="48">
        <f t="shared" si="72"/>
        <v>2.2750289442354616E-5</v>
      </c>
      <c r="AN268" s="48">
        <f t="shared" si="72"/>
        <v>3.3951739325019649E-6</v>
      </c>
      <c r="AO268" s="48">
        <f t="shared" si="71"/>
        <v>0.21580870880421085</v>
      </c>
      <c r="AP268" s="48">
        <f t="shared" si="73"/>
        <v>0.3309130613334571</v>
      </c>
      <c r="AQ268" s="48">
        <f t="shared" si="73"/>
        <v>0.2537049009000506</v>
      </c>
      <c r="AR268" s="48">
        <f t="shared" si="73"/>
        <v>0.12967389174935678</v>
      </c>
      <c r="AS268" s="48">
        <f t="shared" si="73"/>
        <v>4.9709282738831885E-2</v>
      </c>
      <c r="AT268" s="48">
        <f t="shared" si="73"/>
        <v>1.5244473699827142E-2</v>
      </c>
      <c r="AU268" s="48">
        <f t="shared" si="73"/>
        <v>3.8958849933807228E-3</v>
      </c>
      <c r="AV268" s="48">
        <f t="shared" si="73"/>
        <v>8.5340077125716852E-4</v>
      </c>
      <c r="AW268" s="48">
        <f t="shared" si="73"/>
        <v>1.6357163209829484E-4</v>
      </c>
      <c r="AX268" s="48">
        <f t="shared" si="73"/>
        <v>2.7868296379942776E-5</v>
      </c>
      <c r="AY268" s="48">
        <f t="shared" si="73"/>
        <v>4.2732210948917144E-6</v>
      </c>
    </row>
    <row r="269" spans="1:51">
      <c r="A269" s="48">
        <v>268</v>
      </c>
      <c r="B269" s="48">
        <f t="shared" si="80"/>
        <v>42</v>
      </c>
      <c r="C269" s="87">
        <v>43988</v>
      </c>
      <c r="D269" s="48" t="s">
        <v>29</v>
      </c>
      <c r="E269" s="48" t="s">
        <v>17</v>
      </c>
      <c r="F269" s="48">
        <f t="shared" si="75"/>
        <v>1</v>
      </c>
      <c r="G269" s="48">
        <f t="shared" si="74"/>
        <v>2</v>
      </c>
      <c r="H269" s="48">
        <f t="shared" si="76"/>
        <v>0</v>
      </c>
      <c r="I269" s="48">
        <f t="shared" si="77"/>
        <v>3</v>
      </c>
      <c r="J269" s="48">
        <f>COUNTIF('1. Data'!C:C,'sim. matches 2019_2020'!$D269)</f>
        <v>34</v>
      </c>
      <c r="K269" s="48">
        <f>COUNTIF($D$2:D268,$D268)</f>
        <v>15</v>
      </c>
      <c r="L269" s="48">
        <f>SUMIF('1. Data'!C:C,'sim. matches 2019_2020'!D269,'1. Data'!E:E)</f>
        <v>51</v>
      </c>
      <c r="M269" s="48">
        <f>SUMIF($D$2:D268,$D269,$F$2:F268)</f>
        <v>12</v>
      </c>
      <c r="N269" s="48">
        <f t="shared" si="78"/>
        <v>0.80743488832627286</v>
      </c>
      <c r="O269" s="48">
        <f>SUMIF('1. Data'!C:C,'sim. matches 2019_2020'!$D269,'1. Data'!F:F)</f>
        <v>56</v>
      </c>
      <c r="P269" s="48">
        <f>SUMIF($D$2:D268,$D269,$G$2:G268)</f>
        <v>18</v>
      </c>
      <c r="Q269" s="48">
        <f t="shared" si="79"/>
        <v>1.2056704011071302</v>
      </c>
      <c r="R269" s="48">
        <f>COUNTIF('1. Data'!D:D,'sim. matches 2019_2020'!$E269)</f>
        <v>186</v>
      </c>
      <c r="S269" s="48">
        <f>COUNTIF($E$2:E268,$E268)</f>
        <v>15</v>
      </c>
      <c r="T269" s="48">
        <f>SUMIF('1. Data'!D:D,'sim. matches 2019_2020'!E269,'1. Data'!F:F)</f>
        <v>276</v>
      </c>
      <c r="U269" s="48">
        <f>SUMIF($E$2:E268,$E269,$G$2:G268)</f>
        <v>16</v>
      </c>
      <c r="V269" s="48">
        <f t="shared" si="81"/>
        <v>1.4527363184079602</v>
      </c>
      <c r="W269" s="48">
        <f>SUMIF('1. Data'!D:D,'sim. matches 2019_2020'!$E269,'1. Data'!E:E)</f>
        <v>331</v>
      </c>
      <c r="X269" s="48">
        <f>SUMIF($E$2:E268,E269,$F$2:F268)</f>
        <v>18</v>
      </c>
      <c r="Y269" s="48">
        <f t="shared" si="82"/>
        <v>1.0904164909790406</v>
      </c>
      <c r="Z269" s="92">
        <f>AVERAGE('1. Data'!E:E,'sim. matches 2019_2020'!$F$2:F268)</f>
        <v>1.5923442302319084</v>
      </c>
      <c r="AA269" s="92">
        <f>AVERAGE('1. Data'!F:F,'sim. matches 2019_2020'!$G$2:G268)</f>
        <v>1.2525845208158704</v>
      </c>
      <c r="AB269" s="48">
        <f t="shared" si="83"/>
        <v>1.4019640598301952</v>
      </c>
      <c r="AC269" s="48">
        <f t="shared" si="84"/>
        <v>2.1939283175956947</v>
      </c>
      <c r="AD269" s="48">
        <f t="shared" si="70"/>
        <v>0.2461131080669649</v>
      </c>
      <c r="AE269" s="48">
        <f t="shared" si="72"/>
        <v>0.34504173216298967</v>
      </c>
      <c r="AF269" s="48">
        <f t="shared" si="72"/>
        <v>0.241868053817034</v>
      </c>
      <c r="AG269" s="48">
        <f t="shared" si="72"/>
        <v>0.11303010622418572</v>
      </c>
      <c r="AH269" s="48">
        <f t="shared" ref="AE269:AN294" si="85">_xlfn.POISSON.DIST(AH$1,$AB269,FALSE)</f>
        <v>3.9616036651274389E-2</v>
      </c>
      <c r="AI269" s="48">
        <f t="shared" si="85"/>
        <v>1.1108051915600492E-2</v>
      </c>
      <c r="AJ269" s="48">
        <f t="shared" si="85"/>
        <v>2.5955149267333053E-3</v>
      </c>
      <c r="AK269" s="48">
        <f t="shared" si="85"/>
        <v>5.1983123486184309E-4</v>
      </c>
      <c r="AL269" s="48">
        <f t="shared" si="85"/>
        <v>9.1098088556681683E-5</v>
      </c>
      <c r="AM269" s="48">
        <f t="shared" si="85"/>
        <v>1.4190694008410639E-5</v>
      </c>
      <c r="AN269" s="48">
        <f t="shared" si="85"/>
        <v>1.9894842983839395E-6</v>
      </c>
      <c r="AO269" s="48">
        <f t="shared" si="71"/>
        <v>0.11147796648652697</v>
      </c>
      <c r="AP269" s="48">
        <f t="shared" si="73"/>
        <v>0.24457466746277537</v>
      </c>
      <c r="AQ269" s="48">
        <f t="shared" si="73"/>
        <v>0.26828964435656666</v>
      </c>
      <c r="AR269" s="48">
        <f t="shared" si="73"/>
        <v>0.19620274935718321</v>
      </c>
      <c r="AS269" s="48">
        <f t="shared" ref="AP269:AY294" si="86">_xlfn.POISSON.DIST(AS$1,$AC269,FALSE)</f>
        <v>0.10761369195121369</v>
      </c>
      <c r="AT269" s="48">
        <f t="shared" si="86"/>
        <v>4.7219345226557505E-2</v>
      </c>
      <c r="AU269" s="48">
        <f t="shared" si="86"/>
        <v>1.726597643847862E-2</v>
      </c>
      <c r="AV269" s="48">
        <f t="shared" si="86"/>
        <v>5.4114735199026183E-3</v>
      </c>
      <c r="AW269" s="48">
        <f t="shared" si="86"/>
        <v>1.4840481244041978E-3</v>
      </c>
      <c r="AX269" s="48">
        <f t="shared" si="86"/>
        <v>3.6176613386723887E-4</v>
      </c>
      <c r="AY269" s="48">
        <f t="shared" si="86"/>
        <v>7.9368896543844986E-5</v>
      </c>
    </row>
    <row r="270" spans="1:51">
      <c r="A270" s="48">
        <v>269</v>
      </c>
      <c r="B270" s="48">
        <f t="shared" si="80"/>
        <v>41</v>
      </c>
      <c r="C270" s="87">
        <v>43988</v>
      </c>
      <c r="D270" s="48" t="s">
        <v>13</v>
      </c>
      <c r="E270" s="48" t="s">
        <v>21</v>
      </c>
      <c r="F270" s="48">
        <f t="shared" si="75"/>
        <v>2</v>
      </c>
      <c r="G270" s="48">
        <f t="shared" si="74"/>
        <v>1</v>
      </c>
      <c r="H270" s="48">
        <f t="shared" si="76"/>
        <v>3</v>
      </c>
      <c r="I270" s="48">
        <f t="shared" si="77"/>
        <v>0</v>
      </c>
      <c r="J270" s="48">
        <f>COUNTIF('1. Data'!C:C,'sim. matches 2019_2020'!$D270)</f>
        <v>176</v>
      </c>
      <c r="K270" s="48">
        <f>COUNTIF($D$2:D269,$D269)</f>
        <v>15</v>
      </c>
      <c r="L270" s="48">
        <f>SUMIF('1. Data'!C:C,'sim. matches 2019_2020'!D270,'1. Data'!E:E)</f>
        <v>403</v>
      </c>
      <c r="M270" s="48">
        <f>SUMIF($D$2:D269,$D270,$F$2:F269)</f>
        <v>22</v>
      </c>
      <c r="N270" s="48">
        <f t="shared" si="78"/>
        <v>1.3975383484890236</v>
      </c>
      <c r="O270" s="48">
        <f>SUMIF('1. Data'!C:C,'sim. matches 2019_2020'!$D270,'1. Data'!F:F)</f>
        <v>163</v>
      </c>
      <c r="P270" s="48">
        <f>SUMIF($D$2:D269,$D270,$G$2:G269)</f>
        <v>7</v>
      </c>
      <c r="Q270" s="48">
        <f t="shared" si="79"/>
        <v>0.71045427749274781</v>
      </c>
      <c r="R270" s="48">
        <f>COUNTIF('1. Data'!D:D,'sim. matches 2019_2020'!$E270)</f>
        <v>149</v>
      </c>
      <c r="S270" s="48">
        <f>COUNTIF($E$2:E269,$E269)</f>
        <v>15</v>
      </c>
      <c r="T270" s="48">
        <f>SUMIF('1. Data'!D:D,'sim. matches 2019_2020'!E270,'1. Data'!F:F)</f>
        <v>176</v>
      </c>
      <c r="U270" s="48">
        <f>SUMIF($E$2:E269,$E270,$G$2:G269)</f>
        <v>12</v>
      </c>
      <c r="V270" s="48">
        <f t="shared" si="81"/>
        <v>1.1463414634146341</v>
      </c>
      <c r="W270" s="48">
        <f>SUMIF('1. Data'!D:D,'sim. matches 2019_2020'!$E270,'1. Data'!E:E)</f>
        <v>246</v>
      </c>
      <c r="X270" s="48">
        <f>SUMIF($E$2:E269,E270,$F$2:F269)</f>
        <v>13</v>
      </c>
      <c r="Y270" s="48">
        <f t="shared" si="82"/>
        <v>0.99189131364997873</v>
      </c>
      <c r="Z270" s="92">
        <f>AVERAGE('1. Data'!E:E,'sim. matches 2019_2020'!$F$2:F269)</f>
        <v>1.5921787709497206</v>
      </c>
      <c r="AA270" s="92">
        <f>AVERAGE('1. Data'!F:F,'sim. matches 2019_2020'!$G$2:G269)</f>
        <v>1.2527932960893855</v>
      </c>
      <c r="AB270" s="48">
        <f t="shared" si="83"/>
        <v>2.2070880015771777</v>
      </c>
      <c r="AC270" s="48">
        <f t="shared" si="84"/>
        <v>1.0203039203166901</v>
      </c>
      <c r="AD270" s="48">
        <f t="shared" si="70"/>
        <v>0.11002056219897677</v>
      </c>
      <c r="AE270" s="48">
        <f t="shared" si="85"/>
        <v>0.24282506275613722</v>
      </c>
      <c r="AF270" s="48">
        <f t="shared" si="85"/>
        <v>0.26796814124564788</v>
      </c>
      <c r="AG270" s="48">
        <f t="shared" si="85"/>
        <v>0.19714308978273593</v>
      </c>
      <c r="AH270" s="48">
        <f t="shared" si="85"/>
        <v>0.10877803701333219</v>
      </c>
      <c r="AI270" s="48">
        <f t="shared" si="85"/>
        <v>4.8016540065448768E-2</v>
      </c>
      <c r="AJ270" s="48">
        <f t="shared" si="85"/>
        <v>1.766278824261695E-2</v>
      </c>
      <c r="AK270" s="48">
        <f t="shared" si="85"/>
        <v>5.56904685781118E-3</v>
      </c>
      <c r="AL270" s="48">
        <f t="shared" si="85"/>
        <v>1.53642206251202E-3</v>
      </c>
      <c r="AM270" s="48">
        <f t="shared" si="85"/>
        <v>3.7677985550319351E-4</v>
      </c>
      <c r="AN270" s="48">
        <f t="shared" si="85"/>
        <v>8.3158629831708047E-5</v>
      </c>
      <c r="AO270" s="48">
        <f t="shared" si="71"/>
        <v>0.36048536469661424</v>
      </c>
      <c r="AP270" s="48">
        <f t="shared" si="86"/>
        <v>0.36780463081674725</v>
      </c>
      <c r="AQ270" s="48">
        <f t="shared" si="86"/>
        <v>0.18763625336648007</v>
      </c>
      <c r="AR270" s="48">
        <f t="shared" si="86"/>
        <v>6.3815334967785117E-2</v>
      </c>
      <c r="AS270" s="48">
        <f t="shared" si="86"/>
        <v>1.6277759110988478E-2</v>
      </c>
      <c r="AT270" s="48">
        <f t="shared" si="86"/>
        <v>3.3216522869824543E-3</v>
      </c>
      <c r="AU270" s="48">
        <f t="shared" si="86"/>
        <v>5.6484914172284936E-4</v>
      </c>
      <c r="AV270" s="48">
        <f t="shared" si="86"/>
        <v>8.2331113383905978E-5</v>
      </c>
      <c r="AW270" s="48">
        <f t="shared" si="86"/>
        <v>1.0500344718704608E-5</v>
      </c>
      <c r="AX270" s="48">
        <f t="shared" si="86"/>
        <v>1.190393653463442E-6</v>
      </c>
      <c r="AY270" s="48">
        <f t="shared" si="86"/>
        <v>1.2145633113488561E-7</v>
      </c>
    </row>
    <row r="271" spans="1:51">
      <c r="A271" s="48">
        <v>270</v>
      </c>
      <c r="B271" s="48">
        <f t="shared" si="80"/>
        <v>40</v>
      </c>
      <c r="C271" s="87">
        <v>43989</v>
      </c>
      <c r="D271" s="48" t="s">
        <v>19</v>
      </c>
      <c r="E271" s="48" t="s">
        <v>10</v>
      </c>
      <c r="F271" s="48">
        <f t="shared" si="75"/>
        <v>1</v>
      </c>
      <c r="G271" s="48">
        <f t="shared" si="74"/>
        <v>1</v>
      </c>
      <c r="H271" s="48">
        <f t="shared" si="76"/>
        <v>1</v>
      </c>
      <c r="I271" s="48">
        <f t="shared" si="77"/>
        <v>1</v>
      </c>
      <c r="J271" s="48">
        <f>COUNTIF('1. Data'!C:C,'sim. matches 2019_2020'!$D271)</f>
        <v>181</v>
      </c>
      <c r="K271" s="48">
        <f>COUNTIF($D$2:D270,$D270)</f>
        <v>15</v>
      </c>
      <c r="L271" s="48">
        <f>SUMIF('1. Data'!C:C,'sim. matches 2019_2020'!D271,'1. Data'!E:E)</f>
        <v>307</v>
      </c>
      <c r="M271" s="48">
        <f>SUMIF($D$2:D270,$D271,$F$2:F270)</f>
        <v>14</v>
      </c>
      <c r="N271" s="48">
        <f t="shared" si="78"/>
        <v>1.0285515644349639</v>
      </c>
      <c r="O271" s="48">
        <f>SUMIF('1. Data'!C:C,'sim. matches 2019_2020'!$D271,'1. Data'!F:F)</f>
        <v>263</v>
      </c>
      <c r="P271" s="48">
        <f>SUMIF($D$2:D270,$D271,$G$2:G270)</f>
        <v>17</v>
      </c>
      <c r="Q271" s="48">
        <f t="shared" si="79"/>
        <v>1.1403732246353735</v>
      </c>
      <c r="R271" s="48">
        <f>COUNTIF('1. Data'!D:D,'sim. matches 2019_2020'!$E271)</f>
        <v>184</v>
      </c>
      <c r="S271" s="48">
        <f>COUNTIF($E$2:E270,$E270)</f>
        <v>15</v>
      </c>
      <c r="T271" s="48">
        <f>SUMIF('1. Data'!D:D,'sim. matches 2019_2020'!E271,'1. Data'!F:F)</f>
        <v>244</v>
      </c>
      <c r="U271" s="48">
        <f>SUMIF($E$2:E270,$E271,$G$2:G270)</f>
        <v>14</v>
      </c>
      <c r="V271" s="48">
        <f t="shared" si="81"/>
        <v>1.2964824120603016</v>
      </c>
      <c r="W271" s="48">
        <f>SUMIF('1. Data'!D:D,'sim. matches 2019_2020'!$E271,'1. Data'!E:E)</f>
        <v>282</v>
      </c>
      <c r="X271" s="48">
        <f>SUMIF($E$2:E270,E271,$F$2:F270)</f>
        <v>14</v>
      </c>
      <c r="Y271" s="48">
        <f t="shared" si="82"/>
        <v>0.93414811694389166</v>
      </c>
      <c r="Z271" s="92">
        <f>AVERAGE('1. Data'!E:E,'sim. matches 2019_2020'!$F$2:F270)</f>
        <v>1.5922926556827701</v>
      </c>
      <c r="AA271" s="92">
        <f>AVERAGE('1. Data'!F:F,'sim. matches 2019_2020'!$G$2:G270)</f>
        <v>1.2527227031555432</v>
      </c>
      <c r="AB271" s="48">
        <f t="shared" si="83"/>
        <v>1.5299058445866798</v>
      </c>
      <c r="AC271" s="48">
        <f t="shared" si="84"/>
        <v>1.8521177315147166</v>
      </c>
      <c r="AD271" s="48">
        <f t="shared" si="70"/>
        <v>0.21655605628111244</v>
      </c>
      <c r="AE271" s="48">
        <f t="shared" si="85"/>
        <v>0.33131037618511583</v>
      </c>
      <c r="AF271" s="48">
        <f t="shared" si="85"/>
        <v>0.25343684044891018</v>
      </c>
      <c r="AG271" s="48">
        <f t="shared" si="85"/>
        <v>0.12924483447878982</v>
      </c>
      <c r="AH271" s="48">
        <f t="shared" si="85"/>
        <v>4.9433106912934649E-2</v>
      </c>
      <c r="AI271" s="48">
        <f t="shared" si="85"/>
        <v>1.5125599836435371E-2</v>
      </c>
      <c r="AJ271" s="48">
        <f t="shared" si="85"/>
        <v>3.8567905987736328E-3</v>
      </c>
      <c r="AK271" s="48">
        <f t="shared" si="85"/>
        <v>8.4293235405867909E-4</v>
      </c>
      <c r="AL271" s="48">
        <f t="shared" si="85"/>
        <v>1.612008918831976E-4</v>
      </c>
      <c r="AM271" s="48">
        <f t="shared" si="85"/>
        <v>2.7402465182743254E-5</v>
      </c>
      <c r="AN271" s="48">
        <f t="shared" si="85"/>
        <v>4.1923191639161998E-6</v>
      </c>
      <c r="AO271" s="48">
        <f t="shared" si="71"/>
        <v>0.15690453255005846</v>
      </c>
      <c r="AP271" s="48">
        <f t="shared" si="86"/>
        <v>0.29060566689099127</v>
      </c>
      <c r="AQ271" s="48">
        <f t="shared" si="86"/>
        <v>0.26911795426373208</v>
      </c>
      <c r="AR271" s="48">
        <f t="shared" si="86"/>
        <v>0.16614604498694155</v>
      </c>
      <c r="AS271" s="48">
        <f t="shared" si="86"/>
        <v>7.6930508985339069E-2</v>
      </c>
      <c r="AT271" s="48">
        <f t="shared" si="86"/>
        <v>2.8496871957239732E-2</v>
      </c>
      <c r="AU271" s="48">
        <f t="shared" si="86"/>
        <v>8.7965936407846945E-3</v>
      </c>
      <c r="AV271" s="48">
        <f t="shared" si="86"/>
        <v>2.3274752941467042E-3</v>
      </c>
      <c r="AW271" s="48">
        <f t="shared" si="86"/>
        <v>5.3884478274394303E-4</v>
      </c>
      <c r="AX271" s="48">
        <f t="shared" si="86"/>
        <v>1.108893307393611E-4</v>
      </c>
      <c r="AY271" s="48">
        <f t="shared" si="86"/>
        <v>2.0538009569817099E-5</v>
      </c>
    </row>
    <row r="272" spans="1:51">
      <c r="A272" s="48">
        <v>271</v>
      </c>
      <c r="B272" s="48">
        <f t="shared" si="80"/>
        <v>39</v>
      </c>
      <c r="C272" s="87">
        <v>43989</v>
      </c>
      <c r="D272" s="48" t="s">
        <v>42</v>
      </c>
      <c r="E272" s="48" t="s">
        <v>8</v>
      </c>
      <c r="F272" s="48">
        <f t="shared" si="75"/>
        <v>0</v>
      </c>
      <c r="G272" s="48">
        <f t="shared" si="74"/>
        <v>0</v>
      </c>
      <c r="H272" s="48">
        <f t="shared" si="76"/>
        <v>1</v>
      </c>
      <c r="I272" s="48">
        <f t="shared" si="77"/>
        <v>1</v>
      </c>
      <c r="J272" s="48">
        <f>COUNTIF('1. Data'!C:C,'sim. matches 2019_2020'!$D272)</f>
        <v>0</v>
      </c>
      <c r="K272" s="48">
        <f>COUNTIF($D$2:D271,$D271)</f>
        <v>16</v>
      </c>
      <c r="L272" s="48">
        <f>SUMIF('1. Data'!C:C,'sim. matches 2019_2020'!D272,'1. Data'!E:E)</f>
        <v>0</v>
      </c>
      <c r="M272" s="48">
        <f>SUMIF($D$2:D271,$D272,$F$2:F271)</f>
        <v>0</v>
      </c>
      <c r="N272" s="48">
        <f t="shared" si="78"/>
        <v>0</v>
      </c>
      <c r="O272" s="48">
        <f>SUMIF('1. Data'!C:C,'sim. matches 2019_2020'!$D272,'1. Data'!F:F)</f>
        <v>0</v>
      </c>
      <c r="P272" s="48">
        <f>SUMIF($D$2:D271,$D272,$G$2:G271)</f>
        <v>0</v>
      </c>
      <c r="Q272" s="48">
        <f t="shared" si="79"/>
        <v>0</v>
      </c>
      <c r="R272" s="48">
        <f>COUNTIF('1. Data'!D:D,'sim. matches 2019_2020'!$E272)</f>
        <v>181</v>
      </c>
      <c r="S272" s="48">
        <f>COUNTIF($E$2:E271,$E271)</f>
        <v>15</v>
      </c>
      <c r="T272" s="48">
        <f>SUMIF('1. Data'!D:D,'sim. matches 2019_2020'!E272,'1. Data'!F:F)</f>
        <v>234</v>
      </c>
      <c r="U272" s="48">
        <f>SUMIF($E$2:E271,$E272,$G$2:G271)</f>
        <v>14</v>
      </c>
      <c r="V272" s="48">
        <f t="shared" si="81"/>
        <v>1.2653061224489797</v>
      </c>
      <c r="W272" s="48">
        <f>SUMIF('1. Data'!D:D,'sim. matches 2019_2020'!$E272,'1. Data'!E:E)</f>
        <v>266</v>
      </c>
      <c r="X272" s="48">
        <f>SUMIF($E$2:E271,E272,$F$2:F271)</f>
        <v>15</v>
      </c>
      <c r="Y272" s="48">
        <f t="shared" si="82"/>
        <v>0.90047665568068358</v>
      </c>
      <c r="Z272" s="92">
        <f>AVERAGE('1. Data'!E:E,'sim. matches 2019_2020'!$F$2:F271)</f>
        <v>1.5921273031825796</v>
      </c>
      <c r="AA272" s="92">
        <f>AVERAGE('1. Data'!F:F,'sim. matches 2019_2020'!$G$2:G271)</f>
        <v>1.2526521496370742</v>
      </c>
      <c r="AB272" s="48">
        <f t="shared" si="83"/>
        <v>0</v>
      </c>
      <c r="AC272" s="48">
        <f t="shared" si="84"/>
        <v>0</v>
      </c>
      <c r="AD272" s="48">
        <f t="shared" si="70"/>
        <v>1</v>
      </c>
      <c r="AE272" s="48">
        <f t="shared" si="85"/>
        <v>0</v>
      </c>
      <c r="AF272" s="48">
        <f t="shared" si="85"/>
        <v>0</v>
      </c>
      <c r="AG272" s="48">
        <f t="shared" si="85"/>
        <v>0</v>
      </c>
      <c r="AH272" s="48">
        <f t="shared" si="85"/>
        <v>0</v>
      </c>
      <c r="AI272" s="48">
        <f t="shared" si="85"/>
        <v>0</v>
      </c>
      <c r="AJ272" s="48">
        <f t="shared" si="85"/>
        <v>0</v>
      </c>
      <c r="AK272" s="48">
        <f t="shared" si="85"/>
        <v>0</v>
      </c>
      <c r="AL272" s="48">
        <f t="shared" si="85"/>
        <v>0</v>
      </c>
      <c r="AM272" s="48">
        <f t="shared" si="85"/>
        <v>0</v>
      </c>
      <c r="AN272" s="48">
        <f t="shared" si="85"/>
        <v>0</v>
      </c>
      <c r="AO272" s="48">
        <f t="shared" si="71"/>
        <v>1</v>
      </c>
      <c r="AP272" s="48">
        <f t="shared" si="86"/>
        <v>0</v>
      </c>
      <c r="AQ272" s="48">
        <f t="shared" si="86"/>
        <v>0</v>
      </c>
      <c r="AR272" s="48">
        <f t="shared" si="86"/>
        <v>0</v>
      </c>
      <c r="AS272" s="48">
        <f t="shared" si="86"/>
        <v>0</v>
      </c>
      <c r="AT272" s="48">
        <f t="shared" si="86"/>
        <v>0</v>
      </c>
      <c r="AU272" s="48">
        <f t="shared" si="86"/>
        <v>0</v>
      </c>
      <c r="AV272" s="48">
        <f t="shared" si="86"/>
        <v>0</v>
      </c>
      <c r="AW272" s="48">
        <f t="shared" si="86"/>
        <v>0</v>
      </c>
      <c r="AX272" s="48">
        <f t="shared" si="86"/>
        <v>0</v>
      </c>
      <c r="AY272" s="48">
        <f t="shared" si="86"/>
        <v>0</v>
      </c>
    </row>
    <row r="273" spans="1:51">
      <c r="A273" s="48">
        <v>272</v>
      </c>
      <c r="B273" s="48">
        <f t="shared" si="80"/>
        <v>38</v>
      </c>
      <c r="C273" s="87">
        <v>43989</v>
      </c>
      <c r="D273" s="48" t="s">
        <v>28</v>
      </c>
      <c r="E273" s="48" t="s">
        <v>11</v>
      </c>
      <c r="F273" s="48">
        <f t="shared" si="75"/>
        <v>1</v>
      </c>
      <c r="G273" s="48">
        <f t="shared" si="74"/>
        <v>1</v>
      </c>
      <c r="H273" s="48">
        <f t="shared" si="76"/>
        <v>1</v>
      </c>
      <c r="I273" s="48">
        <f t="shared" si="77"/>
        <v>1</v>
      </c>
      <c r="J273" s="48">
        <f>COUNTIF('1. Data'!C:C,'sim. matches 2019_2020'!$D273)</f>
        <v>136</v>
      </c>
      <c r="K273" s="48">
        <f>COUNTIF($D$2:D272,$D272)</f>
        <v>15</v>
      </c>
      <c r="L273" s="48">
        <f>SUMIF('1. Data'!C:C,'sim. matches 2019_2020'!D273,'1. Data'!E:E)</f>
        <v>192</v>
      </c>
      <c r="M273" s="48">
        <f>SUMIF($D$2:D272,$D273,$F$2:F272)</f>
        <v>12</v>
      </c>
      <c r="N273" s="48">
        <f t="shared" si="78"/>
        <v>0.84878296888009452</v>
      </c>
      <c r="O273" s="48">
        <f>SUMIF('1. Data'!C:C,'sim. matches 2019_2020'!$D273,'1. Data'!F:F)</f>
        <v>193</v>
      </c>
      <c r="P273" s="48">
        <f>SUMIF($D$2:D272,$D273,$G$2:G272)</f>
        <v>15</v>
      </c>
      <c r="Q273" s="48">
        <f t="shared" si="79"/>
        <v>1.0999605925580447</v>
      </c>
      <c r="R273" s="48">
        <f>COUNTIF('1. Data'!D:D,'sim. matches 2019_2020'!$E273)</f>
        <v>167</v>
      </c>
      <c r="S273" s="48">
        <f>COUNTIF($E$2:E272,$E272)</f>
        <v>15</v>
      </c>
      <c r="T273" s="48">
        <f>SUMIF('1. Data'!D:D,'sim. matches 2019_2020'!E273,'1. Data'!F:F)</f>
        <v>179</v>
      </c>
      <c r="U273" s="48">
        <f>SUMIF($E$2:E272,$E273,$G$2:G272)</f>
        <v>12</v>
      </c>
      <c r="V273" s="48">
        <f t="shared" si="81"/>
        <v>1.0494505494505495</v>
      </c>
      <c r="W273" s="48">
        <f>SUMIF('1. Data'!D:D,'sim. matches 2019_2020'!$E273,'1. Data'!E:E)</f>
        <v>293</v>
      </c>
      <c r="X273" s="48">
        <f>SUMIF($E$2:E272,E273,$F$2:F272)</f>
        <v>17</v>
      </c>
      <c r="Y273" s="48">
        <f t="shared" si="82"/>
        <v>1.0701231085239502</v>
      </c>
      <c r="Z273" s="92">
        <f>AVERAGE('1. Data'!E:E,'sim. matches 2019_2020'!$F$2:F272)</f>
        <v>1.5916829472509071</v>
      </c>
      <c r="AA273" s="92">
        <f>AVERAGE('1. Data'!F:F,'sim. matches 2019_2020'!$G$2:G272)</f>
        <v>1.2523025397711416</v>
      </c>
      <c r="AB273" s="48">
        <f t="shared" si="83"/>
        <v>1.4457292327078533</v>
      </c>
      <c r="AC273" s="48">
        <f t="shared" si="84"/>
        <v>1.445600756859035</v>
      </c>
      <c r="AD273" s="48">
        <f t="shared" si="70"/>
        <v>0.23557422547342161</v>
      </c>
      <c r="AE273" s="48">
        <f t="shared" si="85"/>
        <v>0.34057654423943662</v>
      </c>
      <c r="AF273" s="48">
        <f t="shared" si="85"/>
        <v>0.24619073299078653</v>
      </c>
      <c r="AG273" s="48">
        <f t="shared" si="85"/>
        <v>0.11864171316885126</v>
      </c>
      <c r="AH273" s="48">
        <f t="shared" si="85"/>
        <v>4.2880948236687144E-2</v>
      </c>
      <c r="AI273" s="48">
        <f t="shared" si="85"/>
        <v>1.2398848078402171E-2</v>
      </c>
      <c r="AJ273" s="48">
        <f t="shared" si="85"/>
        <v>2.9875628531416017E-3</v>
      </c>
      <c r="AK273" s="48">
        <f t="shared" si="85"/>
        <v>6.1702956447698496E-4</v>
      </c>
      <c r="AL273" s="48">
        <f t="shared" si="85"/>
        <v>1.1150720985117168E-4</v>
      </c>
      <c r="AM273" s="48">
        <f t="shared" si="85"/>
        <v>1.791213699328089E-5</v>
      </c>
      <c r="AN273" s="48">
        <f t="shared" si="85"/>
        <v>2.5896100071453861E-6</v>
      </c>
      <c r="AO273" s="48">
        <f t="shared" si="71"/>
        <v>0.2356044930162815</v>
      </c>
      <c r="AP273" s="48">
        <f t="shared" si="86"/>
        <v>0.34059003342372574</v>
      </c>
      <c r="AQ273" s="48">
        <f t="shared" si="86"/>
        <v>0.24617860504799102</v>
      </c>
      <c r="AR273" s="48">
        <f t="shared" si="86"/>
        <v>0.11862532592662577</v>
      </c>
      <c r="AS273" s="48">
        <f t="shared" si="86"/>
        <v>4.287121523554499E-2</v>
      </c>
      <c r="AT273" s="48">
        <f t="shared" si="86"/>
        <v>1.2394932238394083E-2</v>
      </c>
      <c r="AU273" s="48">
        <f t="shared" si="86"/>
        <v>2.986353904173158E-3</v>
      </c>
      <c r="AV273" s="48">
        <f t="shared" si="86"/>
        <v>6.1672506630309359E-4</v>
      </c>
      <c r="AW273" s="48">
        <f t="shared" si="86"/>
        <v>1.1144227782771134E-4</v>
      </c>
      <c r="AX273" s="48">
        <f t="shared" si="86"/>
        <v>1.7900115685981541E-5</v>
      </c>
      <c r="AY273" s="48">
        <f t="shared" si="86"/>
        <v>2.5876420783519231E-6</v>
      </c>
    </row>
    <row r="274" spans="1:51">
      <c r="A274" s="48">
        <v>273</v>
      </c>
      <c r="B274" s="48">
        <f t="shared" si="80"/>
        <v>37</v>
      </c>
      <c r="C274" s="87">
        <v>43994</v>
      </c>
      <c r="D274" s="48" t="s">
        <v>17</v>
      </c>
      <c r="E274" s="48" t="s">
        <v>35</v>
      </c>
      <c r="F274" s="48">
        <f t="shared" si="75"/>
        <v>1</v>
      </c>
      <c r="G274" s="48">
        <f t="shared" si="74"/>
        <v>1</v>
      </c>
      <c r="H274" s="48">
        <f t="shared" si="76"/>
        <v>1</v>
      </c>
      <c r="I274" s="48">
        <f t="shared" si="77"/>
        <v>1</v>
      </c>
      <c r="J274" s="48">
        <f>COUNTIF('1. Data'!C:C,'sim. matches 2019_2020'!$D274)</f>
        <v>186</v>
      </c>
      <c r="K274" s="48">
        <f>COUNTIF($D$2:D273,$D273)</f>
        <v>15</v>
      </c>
      <c r="L274" s="48">
        <f>SUMIF('1. Data'!C:C,'sim. matches 2019_2020'!D274,'1. Data'!E:E)</f>
        <v>321</v>
      </c>
      <c r="M274" s="48">
        <f>SUMIF($D$2:D273,$D274,$F$2:F273)</f>
        <v>14</v>
      </c>
      <c r="N274" s="48">
        <f t="shared" si="78"/>
        <v>1.0472183263207107</v>
      </c>
      <c r="O274" s="48">
        <f>SUMIF('1. Data'!C:C,'sim. matches 2019_2020'!$D274,'1. Data'!F:F)</f>
        <v>236</v>
      </c>
      <c r="P274" s="48">
        <f>SUMIF($D$2:D273,$D274,$G$2:G273)</f>
        <v>17</v>
      </c>
      <c r="Q274" s="48">
        <f t="shared" si="79"/>
        <v>1.0051702272948981</v>
      </c>
      <c r="R274" s="48">
        <f>COUNTIF('1. Data'!D:D,'sim. matches 2019_2020'!$E274)</f>
        <v>48</v>
      </c>
      <c r="S274" s="48">
        <f>COUNTIF($E$2:E273,$E273)</f>
        <v>16</v>
      </c>
      <c r="T274" s="48">
        <f>SUMIF('1. Data'!D:D,'sim. matches 2019_2020'!E274,'1. Data'!F:F)</f>
        <v>79</v>
      </c>
      <c r="U274" s="48">
        <f>SUMIF($E$2:E273,$E274,$G$2:G273)</f>
        <v>22</v>
      </c>
      <c r="V274" s="48">
        <f t="shared" si="81"/>
        <v>1.578125</v>
      </c>
      <c r="W274" s="48">
        <f>SUMIF('1. Data'!D:D,'sim. matches 2019_2020'!$E274,'1. Data'!E:E)</f>
        <v>68</v>
      </c>
      <c r="X274" s="48">
        <f>SUMIF($E$2:E273,E274,$F$2:F273)</f>
        <v>13</v>
      </c>
      <c r="Y274" s="48">
        <f t="shared" si="82"/>
        <v>0.79523141654978957</v>
      </c>
      <c r="Z274" s="92">
        <f>AVERAGE('1. Data'!E:E,'sim. matches 2019_2020'!$F$2:F273)</f>
        <v>1.5915178571428572</v>
      </c>
      <c r="AA274" s="92">
        <f>AVERAGE('1. Data'!F:F,'sim. matches 2019_2020'!$G$2:G273)</f>
        <v>1.2522321428571428</v>
      </c>
      <c r="AB274" s="48">
        <f t="shared" si="83"/>
        <v>1.3253856942496494</v>
      </c>
      <c r="AC274" s="48">
        <f t="shared" si="84"/>
        <v>1.9863961442786069</v>
      </c>
      <c r="AD274" s="48">
        <f t="shared" si="70"/>
        <v>0.26570046018395599</v>
      </c>
      <c r="AE274" s="48">
        <f t="shared" si="85"/>
        <v>0.35215558888336379</v>
      </c>
      <c r="AF274" s="48">
        <f t="shared" si="85"/>
        <v>0.23337098982803564</v>
      </c>
      <c r="AG274" s="48">
        <f t="shared" si="85"/>
        <v>0.10310219045698631</v>
      </c>
      <c r="AH274" s="48">
        <f t="shared" si="85"/>
        <v>3.4162542069373074E-2</v>
      </c>
      <c r="AI274" s="48">
        <f t="shared" si="85"/>
        <v>9.0557089075897768E-3</v>
      </c>
      <c r="AJ274" s="48">
        <f t="shared" si="85"/>
        <v>2.0003845062347672E-3</v>
      </c>
      <c r="AK274" s="48">
        <f t="shared" si="85"/>
        <v>3.7875442965174433E-4</v>
      </c>
      <c r="AL274" s="48">
        <f t="shared" si="85"/>
        <v>6.2749462836763346E-5</v>
      </c>
      <c r="AM274" s="48">
        <f t="shared" si="85"/>
        <v>9.2408044850773567E-6</v>
      </c>
      <c r="AN274" s="48">
        <f t="shared" si="85"/>
        <v>1.2247630067879572E-6</v>
      </c>
      <c r="AO274" s="48">
        <f t="shared" si="71"/>
        <v>0.13718894478871516</v>
      </c>
      <c r="AP274" s="48">
        <f t="shared" si="86"/>
        <v>0.2725115909659544</v>
      </c>
      <c r="AQ274" s="48">
        <f t="shared" si="86"/>
        <v>0.2706579867830004</v>
      </c>
      <c r="AR274" s="48">
        <f t="shared" si="86"/>
        <v>0.17921132712132071</v>
      </c>
      <c r="AS274" s="48">
        <f t="shared" si="86"/>
        <v>8.8996172301210971E-2</v>
      </c>
      <c r="AT274" s="48">
        <f t="shared" si="86"/>
        <v>3.5356330702935965E-2</v>
      </c>
      <c r="AU274" s="48">
        <f t="shared" si="86"/>
        <v>1.1705279830691886E-2</v>
      </c>
      <c r="AV274" s="48">
        <f t="shared" si="86"/>
        <v>3.3216175319126431E-3</v>
      </c>
      <c r="AW274" s="48">
        <f t="shared" si="86"/>
        <v>8.2475603226993819E-4</v>
      </c>
      <c r="AX274" s="48">
        <f t="shared" si="86"/>
        <v>1.8203246694128091E-4</v>
      </c>
      <c r="AY274" s="48">
        <f t="shared" si="86"/>
        <v>3.6158859046568264E-5</v>
      </c>
    </row>
    <row r="275" spans="1:51">
      <c r="A275" s="48">
        <v>274</v>
      </c>
      <c r="B275" s="48">
        <f t="shared" si="80"/>
        <v>36</v>
      </c>
      <c r="C275" s="87">
        <v>43995</v>
      </c>
      <c r="D275" s="48" t="s">
        <v>10</v>
      </c>
      <c r="E275" s="48" t="s">
        <v>26</v>
      </c>
      <c r="F275" s="48">
        <f t="shared" si="75"/>
        <v>2</v>
      </c>
      <c r="G275" s="48">
        <f t="shared" si="74"/>
        <v>1</v>
      </c>
      <c r="H275" s="48">
        <f t="shared" si="76"/>
        <v>3</v>
      </c>
      <c r="I275" s="48">
        <f t="shared" si="77"/>
        <v>0</v>
      </c>
      <c r="J275" s="48">
        <f>COUNTIF('1. Data'!C:C,'sim. matches 2019_2020'!$D275)</f>
        <v>184</v>
      </c>
      <c r="K275" s="48">
        <f>COUNTIF($D$2:D274,$D274)</f>
        <v>16</v>
      </c>
      <c r="L275" s="48">
        <f>SUMIF('1. Data'!C:C,'sim. matches 2019_2020'!D275,'1. Data'!E:E)</f>
        <v>347</v>
      </c>
      <c r="M275" s="48">
        <f>SUMIF($D$2:D274,$D275,$F$2:F274)</f>
        <v>17</v>
      </c>
      <c r="N275" s="48">
        <f t="shared" si="78"/>
        <v>1.1436809815950921</v>
      </c>
      <c r="O275" s="48">
        <f>SUMIF('1. Data'!C:C,'sim. matches 2019_2020'!$D275,'1. Data'!F:F)</f>
        <v>250</v>
      </c>
      <c r="P275" s="48">
        <f>SUMIF($D$2:D274,$D275,$G$2:G274)</f>
        <v>16</v>
      </c>
      <c r="Q275" s="48">
        <f t="shared" si="79"/>
        <v>1.0621630652706615</v>
      </c>
      <c r="R275" s="48">
        <f>COUNTIF('1. Data'!D:D,'sim. matches 2019_2020'!$E275)</f>
        <v>152</v>
      </c>
      <c r="S275" s="48">
        <f>COUNTIF($E$2:E274,$E274)</f>
        <v>16</v>
      </c>
      <c r="T275" s="48">
        <f>SUMIF('1. Data'!D:D,'sim. matches 2019_2020'!E275,'1. Data'!F:F)</f>
        <v>159</v>
      </c>
      <c r="U275" s="48">
        <f>SUMIF($E$2:E274,$E275,$G$2:G274)</f>
        <v>13</v>
      </c>
      <c r="V275" s="48">
        <f t="shared" si="81"/>
        <v>1.0238095238095237</v>
      </c>
      <c r="W275" s="48">
        <f>SUMIF('1. Data'!D:D,'sim. matches 2019_2020'!$E275,'1. Data'!E:E)</f>
        <v>285</v>
      </c>
      <c r="X275" s="48">
        <f>SUMIF($E$2:E274,E275,$F$2:F274)</f>
        <v>17</v>
      </c>
      <c r="Y275" s="48">
        <f t="shared" si="82"/>
        <v>1.1296168774258171</v>
      </c>
      <c r="Z275" s="92">
        <f>AVERAGE('1. Data'!E:E,'sim. matches 2019_2020'!$F$2:F274)</f>
        <v>1.5913528591352859</v>
      </c>
      <c r="AA275" s="92">
        <f>AVERAGE('1. Data'!F:F,'sim. matches 2019_2020'!$G$2:G274)</f>
        <v>1.2521617852161786</v>
      </c>
      <c r="AB275" s="48">
        <f t="shared" si="83"/>
        <v>2.0559027169149875</v>
      </c>
      <c r="AC275" s="48">
        <f t="shared" si="84"/>
        <v>1.3616666666666664</v>
      </c>
      <c r="AD275" s="48">
        <f t="shared" si="70"/>
        <v>0.12797725618375314</v>
      </c>
      <c r="AE275" s="48">
        <f t="shared" si="85"/>
        <v>0.26310878869150345</v>
      </c>
      <c r="AF275" s="48">
        <f t="shared" si="85"/>
        <v>0.27046303675753669</v>
      </c>
      <c r="AG275" s="48">
        <f t="shared" si="85"/>
        <v>0.18534856403163263</v>
      </c>
      <c r="AH275" s="48">
        <f t="shared" si="85"/>
        <v>9.5264654092231282E-2</v>
      </c>
      <c r="AI275" s="48">
        <f t="shared" si="85"/>
        <v>3.917097223483694E-2</v>
      </c>
      <c r="AJ275" s="48">
        <f t="shared" si="85"/>
        <v>1.3421951373633787E-2</v>
      </c>
      <c r="AK275" s="48">
        <f t="shared" si="85"/>
        <v>3.942032327907798E-3</v>
      </c>
      <c r="AL275" s="48">
        <f t="shared" si="85"/>
        <v>1.013054371639044E-3</v>
      </c>
      <c r="AM275" s="48">
        <f t="shared" si="85"/>
        <v>2.3141569278170183E-4</v>
      </c>
      <c r="AN275" s="48">
        <f t="shared" si="85"/>
        <v>4.7576815152666429E-5</v>
      </c>
      <c r="AO275" s="48">
        <f t="shared" si="71"/>
        <v>0.25623336526730978</v>
      </c>
      <c r="AP275" s="48">
        <f t="shared" si="86"/>
        <v>0.34890443237232011</v>
      </c>
      <c r="AQ275" s="48">
        <f t="shared" si="86"/>
        <v>0.23754576770682123</v>
      </c>
      <c r="AR275" s="48">
        <f t="shared" si="86"/>
        <v>0.10781938456470719</v>
      </c>
      <c r="AS275" s="48">
        <f t="shared" si="86"/>
        <v>3.6703515495569078E-2</v>
      </c>
      <c r="AT275" s="48">
        <f t="shared" si="86"/>
        <v>9.9955907199599774E-3</v>
      </c>
      <c r="AU275" s="48">
        <f t="shared" si="86"/>
        <v>2.2684437828353597E-3</v>
      </c>
      <c r="AV275" s="48">
        <f t="shared" si="86"/>
        <v>4.4126632632773529E-4</v>
      </c>
      <c r="AW275" s="48">
        <f t="shared" si="86"/>
        <v>7.5107205960366625E-5</v>
      </c>
      <c r="AX275" s="48">
        <f t="shared" si="86"/>
        <v>1.1363442086966565E-5</v>
      </c>
      <c r="AY275" s="48">
        <f t="shared" si="86"/>
        <v>1.5473220308419464E-6</v>
      </c>
    </row>
    <row r="276" spans="1:51">
      <c r="A276" s="48">
        <v>275</v>
      </c>
      <c r="B276" s="48">
        <f t="shared" si="80"/>
        <v>35</v>
      </c>
      <c r="C276" s="87">
        <v>43995</v>
      </c>
      <c r="D276" s="48" t="s">
        <v>29</v>
      </c>
      <c r="E276" s="48" t="s">
        <v>13</v>
      </c>
      <c r="F276" s="48">
        <f t="shared" si="75"/>
        <v>1</v>
      </c>
      <c r="G276" s="48">
        <f t="shared" si="74"/>
        <v>2</v>
      </c>
      <c r="H276" s="48">
        <f t="shared" si="76"/>
        <v>0</v>
      </c>
      <c r="I276" s="48">
        <f t="shared" si="77"/>
        <v>3</v>
      </c>
      <c r="J276" s="48">
        <f>COUNTIF('1. Data'!C:C,'sim. matches 2019_2020'!$D276)</f>
        <v>34</v>
      </c>
      <c r="K276" s="48">
        <f>COUNTIF($D$2:D275,$D275)</f>
        <v>16</v>
      </c>
      <c r="L276" s="48">
        <f>SUMIF('1. Data'!C:C,'sim. matches 2019_2020'!D276,'1. Data'!E:E)</f>
        <v>51</v>
      </c>
      <c r="M276" s="48">
        <f>SUMIF($D$2:D275,$D276,$F$2:F275)</f>
        <v>13</v>
      </c>
      <c r="N276" s="48">
        <f t="shared" si="78"/>
        <v>0.8042894690730682</v>
      </c>
      <c r="O276" s="48">
        <f>SUMIF('1. Data'!C:C,'sim. matches 2019_2020'!$D276,'1. Data'!F:F)</f>
        <v>56</v>
      </c>
      <c r="P276" s="48">
        <f>SUMIF($D$2:D275,$D276,$G$2:G275)</f>
        <v>20</v>
      </c>
      <c r="Q276" s="48">
        <f t="shared" si="79"/>
        <v>1.213968819599109</v>
      </c>
      <c r="R276" s="48">
        <f>COUNTIF('1. Data'!D:D,'sim. matches 2019_2020'!$E276)</f>
        <v>178</v>
      </c>
      <c r="S276" s="48">
        <f>COUNTIF($E$2:E275,$E275)</f>
        <v>16</v>
      </c>
      <c r="T276" s="48">
        <f>SUMIF('1. Data'!D:D,'sim. matches 2019_2020'!E276,'1. Data'!F:F)</f>
        <v>322</v>
      </c>
      <c r="U276" s="48">
        <f>SUMIF($E$2:E275,$E276,$G$2:G275)</f>
        <v>26</v>
      </c>
      <c r="V276" s="48">
        <f t="shared" si="81"/>
        <v>1.7938144329896908</v>
      </c>
      <c r="W276" s="48">
        <f>SUMIF('1. Data'!D:D,'sim. matches 2019_2020'!$E276,'1. Data'!E:E)</f>
        <v>232</v>
      </c>
      <c r="X276" s="48">
        <f>SUMIF($E$2:E275,E276,$F$2:F275)</f>
        <v>12</v>
      </c>
      <c r="Y276" s="48">
        <f t="shared" si="82"/>
        <v>0.7902973198044001</v>
      </c>
      <c r="Z276" s="92">
        <f>AVERAGE('1. Data'!E:E,'sim. matches 2019_2020'!$F$2:F275)</f>
        <v>1.5914668153931957</v>
      </c>
      <c r="AA276" s="92">
        <f>AVERAGE('1. Data'!F:F,'sim. matches 2019_2020'!$G$2:G275)</f>
        <v>1.2520914668153933</v>
      </c>
      <c r="AB276" s="48">
        <f t="shared" si="83"/>
        <v>1.0115805693496323</v>
      </c>
      <c r="AC276" s="48">
        <f t="shared" si="84"/>
        <v>2.7265979381443297</v>
      </c>
      <c r="AD276" s="48">
        <f t="shared" si="70"/>
        <v>0.36364376092209244</v>
      </c>
      <c r="AE276" s="48">
        <f t="shared" si="85"/>
        <v>0.3678549627140118</v>
      </c>
      <c r="AF276" s="48">
        <f t="shared" si="85"/>
        <v>0.1860574663101639</v>
      </c>
      <c r="AG276" s="48">
        <f t="shared" si="85"/>
        <v>6.2737372567261876E-2</v>
      </c>
      <c r="AH276" s="48">
        <f t="shared" si="85"/>
        <v>1.5865976765272689E-2</v>
      </c>
      <c r="AI276" s="48">
        <f t="shared" si="85"/>
        <v>3.2099427619005179E-3</v>
      </c>
      <c r="AJ276" s="48">
        <f t="shared" si="85"/>
        <v>5.4118595444384266E-4</v>
      </c>
      <c r="AK276" s="48">
        <f t="shared" si="85"/>
        <v>7.8207599417189622E-5</v>
      </c>
      <c r="AL276" s="48">
        <f t="shared" si="85"/>
        <v>9.8891609932385427E-6</v>
      </c>
      <c r="AM276" s="48">
        <f t="shared" si="85"/>
        <v>1.1115203453256036E-6</v>
      </c>
      <c r="AN276" s="48">
        <f t="shared" si="85"/>
        <v>1.1243923837681725E-7</v>
      </c>
      <c r="AO276" s="48">
        <f t="shared" si="71"/>
        <v>6.5441547578973497E-2</v>
      </c>
      <c r="AP276" s="48">
        <f t="shared" si="86"/>
        <v>0.17843278869780321</v>
      </c>
      <c r="AQ276" s="48">
        <f t="shared" si="86"/>
        <v>0.24325723688038658</v>
      </c>
      <c r="AR276" s="48">
        <f t="shared" si="86"/>
        <v>0.22108822683891627</v>
      </c>
      <c r="AS276" s="48">
        <f t="shared" si="86"/>
        <v>0.15070467586174377</v>
      </c>
      <c r="AT276" s="48">
        <f t="shared" si="86"/>
        <v>8.2182211694667995E-2</v>
      </c>
      <c r="AU276" s="48">
        <f t="shared" si="86"/>
        <v>3.7346308159803762E-2</v>
      </c>
      <c r="AV276" s="48">
        <f t="shared" si="86"/>
        <v>1.4546909546546241E-2</v>
      </c>
      <c r="AW276" s="48">
        <f t="shared" si="86"/>
        <v>4.957946696998128E-3</v>
      </c>
      <c r="AX276" s="48">
        <f t="shared" si="86"/>
        <v>1.5020363601627308E-3</v>
      </c>
      <c r="AY276" s="48">
        <f t="shared" si="86"/>
        <v>4.095449242637522E-4</v>
      </c>
    </row>
    <row r="277" spans="1:51">
      <c r="A277" s="48">
        <v>276</v>
      </c>
      <c r="B277" s="48">
        <f t="shared" si="80"/>
        <v>34</v>
      </c>
      <c r="C277" s="87">
        <v>43995</v>
      </c>
      <c r="D277" s="48" t="s">
        <v>21</v>
      </c>
      <c r="E277" s="48" t="s">
        <v>20</v>
      </c>
      <c r="F277" s="48">
        <f t="shared" si="75"/>
        <v>1</v>
      </c>
      <c r="G277" s="48">
        <f t="shared" si="74"/>
        <v>1</v>
      </c>
      <c r="H277" s="48">
        <f t="shared" si="76"/>
        <v>1</v>
      </c>
      <c r="I277" s="48">
        <f t="shared" si="77"/>
        <v>1</v>
      </c>
      <c r="J277" s="48">
        <f>COUNTIF('1. Data'!C:C,'sim. matches 2019_2020'!$D277)</f>
        <v>150</v>
      </c>
      <c r="K277" s="48">
        <f>COUNTIF($D$2:D276,$D276)</f>
        <v>16</v>
      </c>
      <c r="L277" s="48">
        <f>SUMIF('1. Data'!C:C,'sim. matches 2019_2020'!D277,'1. Data'!E:E)</f>
        <v>192</v>
      </c>
      <c r="M277" s="48">
        <f>SUMIF($D$2:D276,$D277,$F$2:F276)</f>
        <v>12</v>
      </c>
      <c r="N277" s="48">
        <f t="shared" si="78"/>
        <v>0.77227058197752474</v>
      </c>
      <c r="O277" s="48">
        <f>SUMIF('1. Data'!C:C,'sim. matches 2019_2020'!$D277,'1. Data'!F:F)</f>
        <v>200</v>
      </c>
      <c r="P277" s="48">
        <f>SUMIF($D$2:D276,$D277,$G$2:G276)</f>
        <v>16</v>
      </c>
      <c r="Q277" s="48">
        <f t="shared" si="79"/>
        <v>1.0390520228733278</v>
      </c>
      <c r="R277" s="48">
        <f>COUNTIF('1. Data'!D:D,'sim. matches 2019_2020'!$E277)</f>
        <v>166</v>
      </c>
      <c r="S277" s="48">
        <f>COUNTIF($E$2:E276,$E276)</f>
        <v>16</v>
      </c>
      <c r="T277" s="48">
        <f>SUMIF('1. Data'!D:D,'sim. matches 2019_2020'!E277,'1. Data'!F:F)</f>
        <v>175</v>
      </c>
      <c r="U277" s="48">
        <f>SUMIF($E$2:E276,$E277,$G$2:G276)</f>
        <v>13</v>
      </c>
      <c r="V277" s="48">
        <f t="shared" si="81"/>
        <v>1.0329670329670331</v>
      </c>
      <c r="W277" s="48">
        <f>SUMIF('1. Data'!D:D,'sim. matches 2019_2020'!$E277,'1. Data'!E:E)</f>
        <v>274</v>
      </c>
      <c r="X277" s="48">
        <f>SUMIF($E$2:E276,E277,$F$2:F276)</f>
        <v>17</v>
      </c>
      <c r="Y277" s="48">
        <f t="shared" si="82"/>
        <v>1.0047754452975197</v>
      </c>
      <c r="Z277" s="92">
        <f>AVERAGE('1. Data'!E:E,'sim. matches 2019_2020'!$F$2:F276)</f>
        <v>1.591301923613047</v>
      </c>
      <c r="AA277" s="92">
        <f>AVERAGE('1. Data'!F:F,'sim. matches 2019_2020'!$G$2:G276)</f>
        <v>1.25229997212155</v>
      </c>
      <c r="AB277" s="48">
        <f t="shared" si="83"/>
        <v>1.2347842821728556</v>
      </c>
      <c r="AC277" s="48">
        <f t="shared" si="84"/>
        <v>1.3441016814510791</v>
      </c>
      <c r="AD277" s="48">
        <f t="shared" si="70"/>
        <v>0.29089750737821296</v>
      </c>
      <c r="AE277" s="48">
        <f t="shared" si="85"/>
        <v>0.35919566983387968</v>
      </c>
      <c r="AF277" s="48">
        <f t="shared" si="85"/>
        <v>0.22176458366771259</v>
      </c>
      <c r="AG277" s="48">
        <f t="shared" si="85"/>
        <v>9.1277140751832908E-2</v>
      </c>
      <c r="AH277" s="48">
        <f t="shared" si="85"/>
        <v>2.8176894680510683E-2</v>
      </c>
      <c r="AI277" s="48">
        <f t="shared" si="85"/>
        <v>6.958477334386909E-3</v>
      </c>
      <c r="AJ277" s="48">
        <f t="shared" si="85"/>
        <v>1.4320364067261706E-3</v>
      </c>
      <c r="AK277" s="48">
        <f t="shared" si="85"/>
        <v>2.5260800664639614E-4</v>
      </c>
      <c r="AL277" s="48">
        <f t="shared" si="85"/>
        <v>3.8989549519748216E-5</v>
      </c>
      <c r="AM277" s="48">
        <f t="shared" si="85"/>
        <v>5.3492981017761409E-6</v>
      </c>
      <c r="AN277" s="48">
        <f t="shared" si="85"/>
        <v>6.6052292167302686E-7</v>
      </c>
      <c r="AO277" s="48">
        <f t="shared" si="71"/>
        <v>0.26077386066843589</v>
      </c>
      <c r="AP277" s="48">
        <f t="shared" si="86"/>
        <v>0.35050658460293416</v>
      </c>
      <c r="AQ277" s="48">
        <f t="shared" si="86"/>
        <v>0.23555824486223936</v>
      </c>
      <c r="AR277" s="48">
        <f t="shared" si="86"/>
        <v>0.10553807766633366</v>
      </c>
      <c r="AS277" s="48">
        <f t="shared" si="86"/>
        <v>3.5463476912108438E-2</v>
      </c>
      <c r="AT277" s="48">
        <f t="shared" si="86"/>
        <v>9.5333037895332928E-3</v>
      </c>
      <c r="AU277" s="48">
        <f t="shared" si="86"/>
        <v>2.1356216088826048E-3</v>
      </c>
      <c r="AV277" s="48">
        <f t="shared" si="86"/>
        <v>4.1007037077748159E-4</v>
      </c>
      <c r="AW277" s="48">
        <f t="shared" si="86"/>
        <v>6.8897034359410053E-5</v>
      </c>
      <c r="AX277" s="48">
        <f t="shared" si="86"/>
        <v>1.0289402192163967E-5</v>
      </c>
      <c r="AY277" s="48">
        <f t="shared" si="86"/>
        <v>1.3830002787613997E-6</v>
      </c>
    </row>
    <row r="278" spans="1:51">
      <c r="A278" s="48">
        <v>277</v>
      </c>
      <c r="B278" s="48">
        <f t="shared" si="80"/>
        <v>33</v>
      </c>
      <c r="C278" s="87">
        <v>43995</v>
      </c>
      <c r="D278" s="48" t="s">
        <v>11</v>
      </c>
      <c r="E278" s="48" t="s">
        <v>42</v>
      </c>
      <c r="F278" s="48">
        <f t="shared" si="75"/>
        <v>0</v>
      </c>
      <c r="G278" s="48">
        <f t="shared" si="74"/>
        <v>0</v>
      </c>
      <c r="H278" s="48">
        <f t="shared" si="76"/>
        <v>1</v>
      </c>
      <c r="I278" s="48">
        <f t="shared" si="77"/>
        <v>1</v>
      </c>
      <c r="J278" s="48">
        <f>COUNTIF('1. Data'!C:C,'sim. matches 2019_2020'!$D278)</f>
        <v>167</v>
      </c>
      <c r="K278" s="48">
        <f>COUNTIF($D$2:D277,$D277)</f>
        <v>16</v>
      </c>
      <c r="L278" s="48">
        <f>SUMIF('1. Data'!C:C,'sim. matches 2019_2020'!D278,'1. Data'!E:E)</f>
        <v>200</v>
      </c>
      <c r="M278" s="48">
        <f>SUMIF($D$2:D277,$D278,$F$2:F277)</f>
        <v>11</v>
      </c>
      <c r="N278" s="48">
        <f t="shared" si="78"/>
        <v>0.72464242539102763</v>
      </c>
      <c r="O278" s="48">
        <f>SUMIF('1. Data'!C:C,'sim. matches 2019_2020'!$D278,'1. Data'!F:F)</f>
        <v>226</v>
      </c>
      <c r="P278" s="48">
        <f>SUMIF($D$2:D277,$D278,$G$2:G277)</f>
        <v>18</v>
      </c>
      <c r="Q278" s="48">
        <f t="shared" si="79"/>
        <v>1.0647674159804139</v>
      </c>
      <c r="R278" s="48">
        <f>COUNTIF('1. Data'!D:D,'sim. matches 2019_2020'!$E278)</f>
        <v>0</v>
      </c>
      <c r="S278" s="48">
        <f>COUNTIF($E$2:E277,$E277)</f>
        <v>17</v>
      </c>
      <c r="T278" s="48">
        <f>SUMIF('1. Data'!D:D,'sim. matches 2019_2020'!E278,'1. Data'!F:F)</f>
        <v>0</v>
      </c>
      <c r="U278" s="48">
        <f>SUMIF($E$2:E277,$E278,$G$2:G277)</f>
        <v>0</v>
      </c>
      <c r="V278" s="48">
        <f t="shared" si="81"/>
        <v>0</v>
      </c>
      <c r="W278" s="48">
        <f>SUMIF('1. Data'!D:D,'sim. matches 2019_2020'!$E278,'1. Data'!E:E)</f>
        <v>0</v>
      </c>
      <c r="X278" s="48">
        <f>SUMIF($E$2:E277,E278,$F$2:F277)</f>
        <v>0</v>
      </c>
      <c r="Y278" s="48">
        <f t="shared" si="82"/>
        <v>0</v>
      </c>
      <c r="Z278" s="92">
        <f>AVERAGE('1. Data'!E:E,'sim. matches 2019_2020'!$F$2:F277)</f>
        <v>1.5911371237458194</v>
      </c>
      <c r="AA278" s="92">
        <f>AVERAGE('1. Data'!F:F,'sim. matches 2019_2020'!$G$2:G277)</f>
        <v>1.2522296544035674</v>
      </c>
      <c r="AB278" s="48">
        <f t="shared" si="83"/>
        <v>0</v>
      </c>
      <c r="AC278" s="48">
        <f t="shared" si="84"/>
        <v>0</v>
      </c>
      <c r="AD278" s="48">
        <f t="shared" si="70"/>
        <v>1</v>
      </c>
      <c r="AE278" s="48">
        <f t="shared" si="85"/>
        <v>0</v>
      </c>
      <c r="AF278" s="48">
        <f t="shared" si="85"/>
        <v>0</v>
      </c>
      <c r="AG278" s="48">
        <f t="shared" si="85"/>
        <v>0</v>
      </c>
      <c r="AH278" s="48">
        <f t="shared" si="85"/>
        <v>0</v>
      </c>
      <c r="AI278" s="48">
        <f t="shared" si="85"/>
        <v>0</v>
      </c>
      <c r="AJ278" s="48">
        <f t="shared" si="85"/>
        <v>0</v>
      </c>
      <c r="AK278" s="48">
        <f t="shared" si="85"/>
        <v>0</v>
      </c>
      <c r="AL278" s="48">
        <f t="shared" si="85"/>
        <v>0</v>
      </c>
      <c r="AM278" s="48">
        <f t="shared" si="85"/>
        <v>0</v>
      </c>
      <c r="AN278" s="48">
        <f t="shared" si="85"/>
        <v>0</v>
      </c>
      <c r="AO278" s="48">
        <f t="shared" si="71"/>
        <v>1</v>
      </c>
      <c r="AP278" s="48">
        <f t="shared" si="86"/>
        <v>0</v>
      </c>
      <c r="AQ278" s="48">
        <f t="shared" si="86"/>
        <v>0</v>
      </c>
      <c r="AR278" s="48">
        <f t="shared" si="86"/>
        <v>0</v>
      </c>
      <c r="AS278" s="48">
        <f t="shared" si="86"/>
        <v>0</v>
      </c>
      <c r="AT278" s="48">
        <f t="shared" si="86"/>
        <v>0</v>
      </c>
      <c r="AU278" s="48">
        <f t="shared" si="86"/>
        <v>0</v>
      </c>
      <c r="AV278" s="48">
        <f t="shared" si="86"/>
        <v>0</v>
      </c>
      <c r="AW278" s="48">
        <f t="shared" si="86"/>
        <v>0</v>
      </c>
      <c r="AX278" s="48">
        <f t="shared" si="86"/>
        <v>0</v>
      </c>
      <c r="AY278" s="48">
        <f t="shared" si="86"/>
        <v>0</v>
      </c>
    </row>
    <row r="279" spans="1:51">
      <c r="A279" s="48">
        <v>278</v>
      </c>
      <c r="B279" s="48">
        <f t="shared" si="80"/>
        <v>32</v>
      </c>
      <c r="C279" s="87">
        <v>43995</v>
      </c>
      <c r="D279" s="48" t="s">
        <v>32</v>
      </c>
      <c r="E279" s="48" t="s">
        <v>19</v>
      </c>
      <c r="F279" s="48">
        <f t="shared" si="75"/>
        <v>1</v>
      </c>
      <c r="G279" s="48">
        <f t="shared" si="74"/>
        <v>2</v>
      </c>
      <c r="H279" s="48">
        <f t="shared" si="76"/>
        <v>0</v>
      </c>
      <c r="I279" s="48">
        <f t="shared" si="77"/>
        <v>3</v>
      </c>
      <c r="J279" s="48">
        <f>COUNTIF('1. Data'!C:C,'sim. matches 2019_2020'!$D279)</f>
        <v>16</v>
      </c>
      <c r="K279" s="48">
        <f>COUNTIF($D$2:D278,$D278)</f>
        <v>16</v>
      </c>
      <c r="L279" s="48">
        <f>SUMIF('1. Data'!C:C,'sim. matches 2019_2020'!D279,'1. Data'!E:E)</f>
        <v>21</v>
      </c>
      <c r="M279" s="48">
        <f>SUMIF($D$2:D278,$D279,$F$2:F278)</f>
        <v>8</v>
      </c>
      <c r="N279" s="48">
        <f t="shared" si="78"/>
        <v>0.56971995971273426</v>
      </c>
      <c r="O279" s="48">
        <f>SUMIF('1. Data'!C:C,'sim. matches 2019_2020'!$D279,'1. Data'!F:F)</f>
        <v>28</v>
      </c>
      <c r="P279" s="48">
        <f>SUMIF($D$2:D278,$D279,$G$2:G278)</f>
        <v>22</v>
      </c>
      <c r="Q279" s="48">
        <f t="shared" si="79"/>
        <v>1.2481220787892278</v>
      </c>
      <c r="R279" s="48">
        <f>COUNTIF('1. Data'!D:D,'sim. matches 2019_2020'!$E279)</f>
        <v>184</v>
      </c>
      <c r="S279" s="48">
        <f>COUNTIF($E$2:E278,$E278)</f>
        <v>16</v>
      </c>
      <c r="T279" s="48">
        <f>SUMIF('1. Data'!D:D,'sim. matches 2019_2020'!E279,'1. Data'!F:F)</f>
        <v>263</v>
      </c>
      <c r="U279" s="48">
        <f>SUMIF($E$2:E278,$E279,$G$2:G278)</f>
        <v>14</v>
      </c>
      <c r="V279" s="48">
        <f t="shared" si="81"/>
        <v>1.385</v>
      </c>
      <c r="W279" s="48">
        <f>SUMIF('1. Data'!D:D,'sim. matches 2019_2020'!$E279,'1. Data'!E:E)</f>
        <v>350</v>
      </c>
      <c r="X279" s="48">
        <f>SUMIF($E$2:E278,E279,$F$2:F278)</f>
        <v>20</v>
      </c>
      <c r="Y279" s="48">
        <f t="shared" si="82"/>
        <v>1.1630145384480646</v>
      </c>
      <c r="Z279" s="92">
        <f>AVERAGE('1. Data'!E:E,'sim. matches 2019_2020'!$F$2:F278)</f>
        <v>1.5906937865700752</v>
      </c>
      <c r="AA279" s="92">
        <f>AVERAGE('1. Data'!F:F,'sim. matches 2019_2020'!$G$2:G278)</f>
        <v>1.2518807467261075</v>
      </c>
      <c r="AB279" s="48">
        <f t="shared" si="83"/>
        <v>1.0539819254685585</v>
      </c>
      <c r="AC279" s="48">
        <f t="shared" si="84"/>
        <v>2.1640625</v>
      </c>
      <c r="AD279" s="48">
        <f t="shared" si="70"/>
        <v>0.34854709365623426</v>
      </c>
      <c r="AE279" s="48">
        <f t="shared" si="85"/>
        <v>0.36736233688826775</v>
      </c>
      <c r="AF279" s="48">
        <f t="shared" si="85"/>
        <v>0.19359663158906285</v>
      </c>
      <c r="AG279" s="48">
        <f t="shared" si="85"/>
        <v>6.801578350882255E-2</v>
      </c>
      <c r="AH279" s="48">
        <f t="shared" si="85"/>
        <v>1.7921851616220352E-2</v>
      </c>
      <c r="AI279" s="48">
        <f t="shared" si="85"/>
        <v>3.7778615348851457E-3</v>
      </c>
      <c r="AJ279" s="48">
        <f t="shared" si="85"/>
        <v>6.6363296244864145E-4</v>
      </c>
      <c r="AK279" s="48">
        <f t="shared" si="85"/>
        <v>9.9922449652289113E-5</v>
      </c>
      <c r="AL279" s="48">
        <f t="shared" si="85"/>
        <v>1.3164556985256795E-5</v>
      </c>
      <c r="AM279" s="48">
        <f t="shared" si="85"/>
        <v>1.5416894576957262E-6</v>
      </c>
      <c r="AN279" s="48">
        <f t="shared" si="85"/>
        <v>1.6249128230967174E-7</v>
      </c>
      <c r="AO279" s="48">
        <f t="shared" si="71"/>
        <v>0.11485756310394325</v>
      </c>
      <c r="AP279" s="48">
        <f t="shared" si="86"/>
        <v>0.24855894515462718</v>
      </c>
      <c r="AQ279" s="48">
        <f t="shared" si="86"/>
        <v>0.26894854612434277</v>
      </c>
      <c r="AR279" s="48">
        <f t="shared" si="86"/>
        <v>0.19400715436573682</v>
      </c>
      <c r="AS279" s="48">
        <f t="shared" si="86"/>
        <v>0.10496090187365058</v>
      </c>
      <c r="AT279" s="48">
        <f t="shared" si="86"/>
        <v>4.5428390342189394E-2</v>
      </c>
      <c r="AU279" s="48">
        <f t="shared" si="86"/>
        <v>1.638497932914906E-2</v>
      </c>
      <c r="AV279" s="48">
        <f t="shared" si="86"/>
        <v>5.0654456184980913E-3</v>
      </c>
      <c r="AW279" s="48">
        <f t="shared" si="86"/>
        <v>1.3702426135976272E-3</v>
      </c>
      <c r="AX279" s="48">
        <f t="shared" si="86"/>
        <v>3.2947673955429052E-4</v>
      </c>
      <c r="AY279" s="48">
        <f t="shared" si="86"/>
        <v>7.1300825669170701E-5</v>
      </c>
    </row>
    <row r="280" spans="1:51">
      <c r="A280" s="48">
        <v>279</v>
      </c>
      <c r="B280" s="48">
        <f t="shared" si="80"/>
        <v>31</v>
      </c>
      <c r="C280" s="87">
        <v>43995</v>
      </c>
      <c r="D280" s="48" t="s">
        <v>6</v>
      </c>
      <c r="E280" s="48" t="s">
        <v>22</v>
      </c>
      <c r="F280" s="48">
        <f t="shared" si="75"/>
        <v>2</v>
      </c>
      <c r="G280" s="48">
        <f t="shared" si="74"/>
        <v>0</v>
      </c>
      <c r="H280" s="48">
        <f t="shared" si="76"/>
        <v>3</v>
      </c>
      <c r="I280" s="48">
        <f t="shared" si="77"/>
        <v>0</v>
      </c>
      <c r="J280" s="48">
        <f>COUNTIF('1. Data'!C:C,'sim. matches 2019_2020'!$D280)</f>
        <v>183</v>
      </c>
      <c r="K280" s="48">
        <f>COUNTIF($D$2:D279,$D279)</f>
        <v>16</v>
      </c>
      <c r="L280" s="48">
        <f>SUMIF('1. Data'!C:C,'sim. matches 2019_2020'!D280,'1. Data'!E:E)</f>
        <v>528</v>
      </c>
      <c r="M280" s="48">
        <f>SUMIF($D$2:D279,$D280,$F$2:F279)</f>
        <v>31</v>
      </c>
      <c r="N280" s="48">
        <f t="shared" si="78"/>
        <v>1.766107243749395</v>
      </c>
      <c r="O280" s="48">
        <f>SUMIF('1. Data'!C:C,'sim. matches 2019_2020'!$D280,'1. Data'!F:F)</f>
        <v>132</v>
      </c>
      <c r="P280" s="48">
        <f>SUMIF($D$2:D279,$D280,$G$2:G279)</f>
        <v>4</v>
      </c>
      <c r="Q280" s="48">
        <f t="shared" si="79"/>
        <v>0.54582143196516508</v>
      </c>
      <c r="R280" s="48">
        <f>COUNTIF('1. Data'!D:D,'sim. matches 2019_2020'!$E280)</f>
        <v>186</v>
      </c>
      <c r="S280" s="48">
        <f>COUNTIF($E$2:E279,$E279)</f>
        <v>16</v>
      </c>
      <c r="T280" s="48">
        <f>SUMIF('1. Data'!D:D,'sim. matches 2019_2020'!E280,'1. Data'!F:F)</f>
        <v>222</v>
      </c>
      <c r="U280" s="48">
        <f>SUMIF($E$2:E279,$E280,$G$2:G279)</f>
        <v>14</v>
      </c>
      <c r="V280" s="48">
        <f t="shared" si="81"/>
        <v>1.1683168316831682</v>
      </c>
      <c r="W280" s="48">
        <f>SUMIF('1. Data'!D:D,'sim. matches 2019_2020'!$E280,'1. Data'!E:E)</f>
        <v>299</v>
      </c>
      <c r="X280" s="48">
        <f>SUMIF($E$2:E279,E280,$F$2:F279)</f>
        <v>15</v>
      </c>
      <c r="Y280" s="48">
        <f t="shared" si="82"/>
        <v>0.97731962338090206</v>
      </c>
      <c r="Z280" s="92">
        <f>AVERAGE('1. Data'!E:E,'sim. matches 2019_2020'!$F$2:F279)</f>
        <v>1.5905292479108635</v>
      </c>
      <c r="AA280" s="92">
        <f>AVERAGE('1. Data'!F:F,'sim. matches 2019_2020'!$G$2:G279)</f>
        <v>1.2520891364902507</v>
      </c>
      <c r="AB280" s="48">
        <f t="shared" si="83"/>
        <v>2.7453350224619308</v>
      </c>
      <c r="AC280" s="48">
        <f t="shared" si="84"/>
        <v>0.79844768396437615</v>
      </c>
      <c r="AD280" s="48">
        <f t="shared" si="70"/>
        <v>6.4226779925759425E-2</v>
      </c>
      <c r="AE280" s="48">
        <f t="shared" si="85"/>
        <v>0.17632402831014224</v>
      </c>
      <c r="AF280" s="48">
        <f t="shared" si="85"/>
        <v>0.24203426511070125</v>
      </c>
      <c r="AG280" s="48">
        <f t="shared" si="85"/>
        <v>0.22148838154808131</v>
      </c>
      <c r="AH280" s="48">
        <f t="shared" si="85"/>
        <v>0.15201495273308965</v>
      </c>
      <c r="AI280" s="48">
        <f t="shared" si="85"/>
        <v>8.3466394735209212E-2</v>
      </c>
      <c r="AJ280" s="48">
        <f t="shared" si="85"/>
        <v>3.8190536110866993E-2</v>
      </c>
      <c r="AK280" s="48">
        <f t="shared" si="85"/>
        <v>1.4977973758822894E-2</v>
      </c>
      <c r="AL280" s="48">
        <f t="shared" si="85"/>
        <v>5.1399444907015302E-3</v>
      </c>
      <c r="AM280" s="48">
        <f t="shared" si="85"/>
        <v>1.5678744026481298E-3</v>
      </c>
      <c r="AN280" s="48">
        <f t="shared" si="85"/>
        <v>4.304340508411485E-4</v>
      </c>
      <c r="AO280" s="48">
        <f t="shared" si="71"/>
        <v>0.45002700632437503</v>
      </c>
      <c r="AP280" s="48">
        <f t="shared" si="86"/>
        <v>0.3593230209211189</v>
      </c>
      <c r="AQ280" s="48">
        <f t="shared" si="86"/>
        <v>0.1434503169247752</v>
      </c>
      <c r="AR280" s="48">
        <f t="shared" si="86"/>
        <v>3.8179191104180853E-2</v>
      </c>
      <c r="AS280" s="48">
        <f t="shared" si="86"/>
        <v>7.6210216781916265E-3</v>
      </c>
      <c r="AT280" s="48">
        <f t="shared" si="86"/>
        <v>1.2169974216788817E-3</v>
      </c>
      <c r="AU280" s="48">
        <f t="shared" si="86"/>
        <v>1.619514621216867E-4</v>
      </c>
      <c r="AV280" s="48">
        <f t="shared" si="86"/>
        <v>1.8472824263672188E-5</v>
      </c>
      <c r="AW280" s="48">
        <f t="shared" si="86"/>
        <v>1.8436979687012419E-6</v>
      </c>
      <c r="AX280" s="48">
        <f t="shared" si="86"/>
        <v>1.6356626367103702E-7</v>
      </c>
      <c r="AY280" s="48">
        <f t="shared" si="86"/>
        <v>1.3059910440284583E-8</v>
      </c>
    </row>
    <row r="281" spans="1:51">
      <c r="A281" s="48">
        <v>280</v>
      </c>
      <c r="B281" s="48">
        <f t="shared" si="80"/>
        <v>30</v>
      </c>
      <c r="C281" s="87">
        <v>43996</v>
      </c>
      <c r="D281" s="48" t="s">
        <v>25</v>
      </c>
      <c r="E281" s="48" t="s">
        <v>28</v>
      </c>
      <c r="F281" s="48">
        <f t="shared" si="75"/>
        <v>1</v>
      </c>
      <c r="G281" s="48">
        <f t="shared" si="74"/>
        <v>1</v>
      </c>
      <c r="H281" s="48">
        <f t="shared" si="76"/>
        <v>1</v>
      </c>
      <c r="I281" s="48">
        <f t="shared" si="77"/>
        <v>1</v>
      </c>
      <c r="J281" s="48">
        <f>COUNTIF('1. Data'!C:C,'sim. matches 2019_2020'!$D281)</f>
        <v>170</v>
      </c>
      <c r="K281" s="48">
        <f>COUNTIF($D$2:D280,$D280)</f>
        <v>16</v>
      </c>
      <c r="L281" s="48">
        <f>SUMIF('1. Data'!C:C,'sim. matches 2019_2020'!D281,'1. Data'!E:E)</f>
        <v>254</v>
      </c>
      <c r="M281" s="48">
        <f>SUMIF($D$2:D280,$D281,$F$2:F280)</f>
        <v>13</v>
      </c>
      <c r="N281" s="48">
        <f t="shared" si="78"/>
        <v>0.90245493358633788</v>
      </c>
      <c r="O281" s="48">
        <f>SUMIF('1. Data'!C:C,'sim. matches 2019_2020'!$D281,'1. Data'!F:F)</f>
        <v>198</v>
      </c>
      <c r="P281" s="48">
        <f>SUMIF($D$2:D280,$D281,$G$2:G280)</f>
        <v>15</v>
      </c>
      <c r="Q281" s="48">
        <f t="shared" si="79"/>
        <v>0.91485521547238879</v>
      </c>
      <c r="R281" s="48">
        <f>COUNTIF('1. Data'!D:D,'sim. matches 2019_2020'!$E281)</f>
        <v>136</v>
      </c>
      <c r="S281" s="48">
        <f>COUNTIF($E$2:E280,$E280)</f>
        <v>16</v>
      </c>
      <c r="T281" s="48">
        <f>SUMIF('1. Data'!D:D,'sim. matches 2019_2020'!E281,'1. Data'!F:F)</f>
        <v>138</v>
      </c>
      <c r="U281" s="48">
        <f>SUMIF($E$2:E280,$E281,$G$2:G280)</f>
        <v>12</v>
      </c>
      <c r="V281" s="48">
        <f t="shared" si="81"/>
        <v>0.98684210526315785</v>
      </c>
      <c r="W281" s="48">
        <f>SUMIF('1. Data'!D:D,'sim. matches 2019_2020'!$E281,'1. Data'!E:E)</f>
        <v>217</v>
      </c>
      <c r="X281" s="48">
        <f>SUMIF($E$2:E280,E281,$F$2:F280)</f>
        <v>16</v>
      </c>
      <c r="Y281" s="48">
        <f t="shared" si="82"/>
        <v>0.96369485294117652</v>
      </c>
      <c r="Z281" s="92">
        <f>AVERAGE('1. Data'!E:E,'sim. matches 2019_2020'!$F$2:F280)</f>
        <v>1.5906432748538011</v>
      </c>
      <c r="AA281" s="92">
        <f>AVERAGE('1. Data'!F:F,'sim. matches 2019_2020'!$G$2:G280)</f>
        <v>1.251740462266778</v>
      </c>
      <c r="AB281" s="48">
        <f t="shared" si="83"/>
        <v>1.383368417931689</v>
      </c>
      <c r="AC281" s="48">
        <f t="shared" si="84"/>
        <v>1.1300933786078098</v>
      </c>
      <c r="AD281" s="48">
        <f t="shared" si="70"/>
        <v>0.25073255698448271</v>
      </c>
      <c r="AE281" s="48">
        <f t="shared" si="85"/>
        <v>0.34685550067959092</v>
      </c>
      <c r="AF281" s="48">
        <f t="shared" si="85"/>
        <v>0.23991447261301482</v>
      </c>
      <c r="AG281" s="48">
        <f t="shared" si="85"/>
        <v>0.11063003480586064</v>
      </c>
      <c r="AH281" s="48">
        <f t="shared" si="85"/>
        <v>3.8260524056277764E-2</v>
      </c>
      <c r="AI281" s="48">
        <f t="shared" si="85"/>
        <v>1.0585680126594048E-2</v>
      </c>
      <c r="AJ281" s="48">
        <f t="shared" si="85"/>
        <v>2.4406492615762208E-3</v>
      </c>
      <c r="AK281" s="48">
        <f t="shared" si="85"/>
        <v>4.8233101538754976E-4</v>
      </c>
      <c r="AL281" s="48">
        <f t="shared" si="85"/>
        <v>8.3405186709507533E-5</v>
      </c>
      <c r="AM281" s="48">
        <f t="shared" si="85"/>
        <v>1.2820011242847623E-5</v>
      </c>
      <c r="AN281" s="48">
        <f t="shared" si="85"/>
        <v>1.7734798670884552E-6</v>
      </c>
      <c r="AO281" s="48">
        <f t="shared" si="71"/>
        <v>0.32300309343480277</v>
      </c>
      <c r="AP281" s="48">
        <f t="shared" si="86"/>
        <v>0.36502365716051027</v>
      </c>
      <c r="AQ281" s="48">
        <f t="shared" si="86"/>
        <v>0.20625540899614997</v>
      </c>
      <c r="AR281" s="48">
        <f t="shared" si="86"/>
        <v>7.7695957336198246E-2</v>
      </c>
      <c r="AS281" s="48">
        <f t="shared" si="86"/>
        <v>2.1950921732558141E-2</v>
      </c>
      <c r="AT281" s="48">
        <f t="shared" si="86"/>
        <v>4.9613182608604462E-3</v>
      </c>
      <c r="AU281" s="48">
        <f t="shared" si="86"/>
        <v>9.3445881929406607E-4</v>
      </c>
      <c r="AV281" s="48">
        <f t="shared" si="86"/>
        <v>1.5086081775227109E-4</v>
      </c>
      <c r="AW281" s="48">
        <f t="shared" si="86"/>
        <v>2.1310851404150087E-5</v>
      </c>
      <c r="AX281" s="48">
        <f t="shared" si="86"/>
        <v>2.6759168960361094E-6</v>
      </c>
      <c r="AY281" s="48">
        <f t="shared" si="86"/>
        <v>3.0240359659151696E-7</v>
      </c>
    </row>
    <row r="282" spans="1:51">
      <c r="A282" s="48">
        <v>281</v>
      </c>
      <c r="B282" s="48">
        <f t="shared" si="80"/>
        <v>29</v>
      </c>
      <c r="C282" s="87">
        <v>43996</v>
      </c>
      <c r="D282" s="48" t="s">
        <v>8</v>
      </c>
      <c r="E282" s="48" t="s">
        <v>12</v>
      </c>
      <c r="F282" s="48">
        <f t="shared" si="75"/>
        <v>1</v>
      </c>
      <c r="G282" s="48">
        <f t="shared" si="74"/>
        <v>1</v>
      </c>
      <c r="H282" s="48">
        <f t="shared" si="76"/>
        <v>1</v>
      </c>
      <c r="I282" s="48">
        <f t="shared" si="77"/>
        <v>1</v>
      </c>
      <c r="J282" s="48">
        <f>COUNTIF('1. Data'!C:C,'sim. matches 2019_2020'!$D282)</f>
        <v>187</v>
      </c>
      <c r="K282" s="48">
        <f>COUNTIF($D$2:D281,$D281)</f>
        <v>16</v>
      </c>
      <c r="L282" s="48">
        <f>SUMIF('1. Data'!C:C,'sim. matches 2019_2020'!D282,'1. Data'!E:E)</f>
        <v>324</v>
      </c>
      <c r="M282" s="48">
        <f>SUMIF($D$2:D281,$D282,$F$2:F281)</f>
        <v>13</v>
      </c>
      <c r="N282" s="48">
        <f t="shared" si="78"/>
        <v>1.0437727799099625</v>
      </c>
      <c r="O282" s="48">
        <f>SUMIF('1. Data'!C:C,'sim. matches 2019_2020'!$D282,'1. Data'!F:F)</f>
        <v>196</v>
      </c>
      <c r="P282" s="48">
        <f>SUMIF($D$2:D281,$D282,$G$2:G281)</f>
        <v>14</v>
      </c>
      <c r="Q282" s="48">
        <f t="shared" si="79"/>
        <v>0.8264817769051418</v>
      </c>
      <c r="R282" s="48">
        <f>COUNTIF('1. Data'!D:D,'sim. matches 2019_2020'!$E282)</f>
        <v>184</v>
      </c>
      <c r="S282" s="48">
        <f>COUNTIF($E$2:E281,$E281)</f>
        <v>16</v>
      </c>
      <c r="T282" s="48">
        <f>SUMIF('1. Data'!D:D,'sim. matches 2019_2020'!E282,'1. Data'!F:F)</f>
        <v>300</v>
      </c>
      <c r="U282" s="48">
        <f>SUMIF($E$2:E281,$E282,$G$2:G281)</f>
        <v>23</v>
      </c>
      <c r="V282" s="48">
        <f t="shared" si="81"/>
        <v>1.615</v>
      </c>
      <c r="W282" s="48">
        <f>SUMIF('1. Data'!D:D,'sim. matches 2019_2020'!$E282,'1. Data'!E:E)</f>
        <v>245</v>
      </c>
      <c r="X282" s="48">
        <f>SUMIF($E$2:E281,E282,$F$2:F281)</f>
        <v>13</v>
      </c>
      <c r="Y282" s="48">
        <f t="shared" si="82"/>
        <v>0.81107649221074751</v>
      </c>
      <c r="Z282" s="92">
        <f>AVERAGE('1. Data'!E:E,'sim. matches 2019_2020'!$F$2:F281)</f>
        <v>1.590478841870824</v>
      </c>
      <c r="AA282" s="92">
        <f>AVERAGE('1. Data'!F:F,'sim. matches 2019_2020'!$G$2:G281)</f>
        <v>1.2516703786191536</v>
      </c>
      <c r="AB282" s="48">
        <f t="shared" si="83"/>
        <v>1.3464668860838518</v>
      </c>
      <c r="AC282" s="48">
        <f t="shared" si="84"/>
        <v>1.670689655172414</v>
      </c>
      <c r="AD282" s="48">
        <f t="shared" si="70"/>
        <v>0.26015780595999616</v>
      </c>
      <c r="AE282" s="48">
        <f t="shared" si="85"/>
        <v>0.35029387088136293</v>
      </c>
      <c r="AF282" s="48">
        <f t="shared" si="85"/>
        <v>0.23582954876994389</v>
      </c>
      <c r="AG282" s="48">
        <f t="shared" si="85"/>
        <v>0.1058455593929421</v>
      </c>
      <c r="AH282" s="48">
        <f t="shared" si="85"/>
        <v>3.5629385190404511E-2</v>
      </c>
      <c r="AI282" s="48">
        <f t="shared" si="85"/>
        <v>9.5947574660812125E-3</v>
      </c>
      <c r="AJ282" s="48">
        <f t="shared" si="85"/>
        <v>2.1531705346806932E-3</v>
      </c>
      <c r="AK282" s="48">
        <f t="shared" si="85"/>
        <v>4.1416754643414479E-4</v>
      </c>
      <c r="AL282" s="48">
        <f t="shared" si="85"/>
        <v>6.9707860820521502E-5</v>
      </c>
      <c r="AM282" s="48">
        <f t="shared" si="85"/>
        <v>1.0428814032730455E-5</v>
      </c>
      <c r="AN282" s="48">
        <f t="shared" si="85"/>
        <v>1.4042052756198168E-6</v>
      </c>
      <c r="AO282" s="48">
        <f t="shared" si="71"/>
        <v>0.18811728483338302</v>
      </c>
      <c r="AP282" s="48">
        <f t="shared" si="86"/>
        <v>0.31428560173025544</v>
      </c>
      <c r="AQ282" s="48">
        <f t="shared" si="86"/>
        <v>0.2625368517901876</v>
      </c>
      <c r="AR282" s="48">
        <f t="shared" si="86"/>
        <v>0.14620586746246653</v>
      </c>
      <c r="AS282" s="48">
        <f t="shared" si="86"/>
        <v>6.1066157573762964E-2</v>
      </c>
      <c r="AT282" s="48">
        <f t="shared" si="86"/>
        <v>2.0404519547922866E-2</v>
      </c>
      <c r="AU282" s="48">
        <f t="shared" si="86"/>
        <v>5.6816032879130106E-3</v>
      </c>
      <c r="AV282" s="48">
        <f t="shared" si="86"/>
        <v>1.3560279768442629E-3</v>
      </c>
      <c r="AW282" s="48">
        <f t="shared" si="86"/>
        <v>2.8318773912976115E-4</v>
      </c>
      <c r="AX282" s="48">
        <f t="shared" si="86"/>
        <v>5.2568758470639562E-5</v>
      </c>
      <c r="AY282" s="48">
        <f t="shared" si="86"/>
        <v>8.7826080962154735E-6</v>
      </c>
    </row>
    <row r="283" spans="1:51">
      <c r="A283" s="48">
        <v>282</v>
      </c>
      <c r="B283" s="48">
        <f t="shared" si="80"/>
        <v>28</v>
      </c>
      <c r="C283" s="87">
        <v>43998</v>
      </c>
      <c r="D283" s="48" t="s">
        <v>22</v>
      </c>
      <c r="E283" s="48" t="s">
        <v>10</v>
      </c>
      <c r="F283" s="48">
        <f t="shared" si="75"/>
        <v>1</v>
      </c>
      <c r="G283" s="48">
        <f t="shared" si="74"/>
        <v>1</v>
      </c>
      <c r="H283" s="48">
        <f t="shared" si="76"/>
        <v>1</v>
      </c>
      <c r="I283" s="48">
        <f t="shared" si="77"/>
        <v>1</v>
      </c>
      <c r="J283" s="48">
        <f>COUNTIF('1. Data'!C:C,'sim. matches 2019_2020'!$D283)</f>
        <v>184</v>
      </c>
      <c r="K283" s="48">
        <f>COUNTIF($D$2:D282,$D282)</f>
        <v>16</v>
      </c>
      <c r="L283" s="48">
        <f>SUMIF('1. Data'!C:C,'sim. matches 2019_2020'!D283,'1. Data'!E:E)</f>
        <v>322</v>
      </c>
      <c r="M283" s="48">
        <f>SUMIF($D$2:D282,$D283,$F$2:F282)</f>
        <v>14</v>
      </c>
      <c r="N283" s="48">
        <f t="shared" si="78"/>
        <v>1.0563948197409871</v>
      </c>
      <c r="O283" s="48">
        <f>SUMIF('1. Data'!C:C,'sim. matches 2019_2020'!$D283,'1. Data'!F:F)</f>
        <v>214</v>
      </c>
      <c r="P283" s="48">
        <f>SUMIF($D$2:D282,$D283,$G$2:G282)</f>
        <v>16</v>
      </c>
      <c r="Q283" s="48">
        <f t="shared" si="79"/>
        <v>0.91882366021792305</v>
      </c>
      <c r="R283" s="48">
        <f>COUNTIF('1. Data'!D:D,'sim. matches 2019_2020'!$E283)</f>
        <v>184</v>
      </c>
      <c r="S283" s="48">
        <f>COUNTIF($E$2:E282,$E282)</f>
        <v>16</v>
      </c>
      <c r="T283" s="48">
        <f>SUMIF('1. Data'!D:D,'sim. matches 2019_2020'!E283,'1. Data'!F:F)</f>
        <v>244</v>
      </c>
      <c r="U283" s="48">
        <f>SUMIF($E$2:E282,$E283,$G$2:G282)</f>
        <v>15</v>
      </c>
      <c r="V283" s="48">
        <f t="shared" si="81"/>
        <v>1.2949999999999999</v>
      </c>
      <c r="W283" s="48">
        <f>SUMIF('1. Data'!D:D,'sim. matches 2019_2020'!$E283,'1. Data'!E:E)</f>
        <v>282</v>
      </c>
      <c r="X283" s="48">
        <f>SUMIF($E$2:E282,E283,$F$2:F282)</f>
        <v>15</v>
      </c>
      <c r="Y283" s="48">
        <f t="shared" si="82"/>
        <v>0.93377756387819399</v>
      </c>
      <c r="Z283" s="92">
        <f>AVERAGE('1. Data'!E:E,'sim. matches 2019_2020'!$F$2:F282)</f>
        <v>1.5903145004174783</v>
      </c>
      <c r="AA283" s="92">
        <f>AVERAGE('1. Data'!F:F,'sim. matches 2019_2020'!$G$2:G282)</f>
        <v>1.2516003339827442</v>
      </c>
      <c r="AB283" s="48">
        <f t="shared" si="83"/>
        <v>1.568746307315366</v>
      </c>
      <c r="AC283" s="48">
        <f t="shared" si="84"/>
        <v>1.4892499999999997</v>
      </c>
      <c r="AD283" s="48">
        <f t="shared" si="70"/>
        <v>0.20830617064558496</v>
      </c>
      <c r="AE283" s="48">
        <f t="shared" si="85"/>
        <v>0.32677953599126586</v>
      </c>
      <c r="AF283" s="48">
        <f t="shared" si="85"/>
        <v>0.25631709519626361</v>
      </c>
      <c r="AG283" s="48">
        <f t="shared" si="85"/>
        <v>0.13403216553031322</v>
      </c>
      <c r="AH283" s="48">
        <f t="shared" si="85"/>
        <v>5.2565616184290176E-2</v>
      </c>
      <c r="AI283" s="48">
        <f t="shared" si="85"/>
        <v>1.6492423256172409E-2</v>
      </c>
      <c r="AJ283" s="48">
        <f t="shared" si="85"/>
        <v>4.3120713469670972E-3</v>
      </c>
      <c r="AK283" s="48">
        <f t="shared" si="85"/>
        <v>9.663637146335749E-4</v>
      </c>
      <c r="AL283" s="48">
        <f t="shared" si="85"/>
        <v>1.8949743860687221E-4</v>
      </c>
      <c r="AM283" s="48">
        <f t="shared" si="85"/>
        <v>3.3030378562250165E-5</v>
      </c>
      <c r="AN283" s="48">
        <f t="shared" si="85"/>
        <v>5.1816284398758541E-6</v>
      </c>
      <c r="AO283" s="48">
        <f t="shared" si="71"/>
        <v>0.22554174843300223</v>
      </c>
      <c r="AP283" s="48">
        <f t="shared" si="86"/>
        <v>0.33588804885384854</v>
      </c>
      <c r="AQ283" s="48">
        <f t="shared" si="86"/>
        <v>0.25011063837779696</v>
      </c>
      <c r="AR283" s="48">
        <f t="shared" si="86"/>
        <v>0.12415908940137799</v>
      </c>
      <c r="AS283" s="48">
        <f t="shared" si="86"/>
        <v>4.6225980972750561E-2</v>
      </c>
      <c r="AT283" s="48">
        <f t="shared" si="86"/>
        <v>1.3768408432733735E-2</v>
      </c>
      <c r="AU283" s="48">
        <f t="shared" si="86"/>
        <v>3.4174337097414532E-3</v>
      </c>
      <c r="AV283" s="48">
        <f t="shared" si="86"/>
        <v>7.2705902174749514E-4</v>
      </c>
      <c r="AW283" s="48">
        <f t="shared" si="86"/>
        <v>1.3534658101718193E-4</v>
      </c>
      <c r="AX283" s="48">
        <f t="shared" si="86"/>
        <v>2.2396099531093156E-5</v>
      </c>
      <c r="AY283" s="48">
        <f t="shared" si="86"/>
        <v>3.3353391226680467E-6</v>
      </c>
    </row>
    <row r="284" spans="1:51">
      <c r="A284" s="48">
        <v>283</v>
      </c>
      <c r="B284" s="48">
        <f t="shared" si="80"/>
        <v>27</v>
      </c>
      <c r="C284" s="87">
        <v>43998</v>
      </c>
      <c r="D284" s="48" t="s">
        <v>19</v>
      </c>
      <c r="E284" s="48" t="s">
        <v>6</v>
      </c>
      <c r="F284" s="48">
        <f t="shared" si="75"/>
        <v>0</v>
      </c>
      <c r="G284" s="48">
        <f t="shared" si="74"/>
        <v>2</v>
      </c>
      <c r="H284" s="48">
        <f t="shared" si="76"/>
        <v>0</v>
      </c>
      <c r="I284" s="48">
        <f t="shared" si="77"/>
        <v>3</v>
      </c>
      <c r="J284" s="48">
        <f>COUNTIF('1. Data'!C:C,'sim. matches 2019_2020'!$D284)</f>
        <v>181</v>
      </c>
      <c r="K284" s="48">
        <f>COUNTIF($D$2:D283,$D283)</f>
        <v>17</v>
      </c>
      <c r="L284" s="48">
        <f>SUMIF('1. Data'!C:C,'sim. matches 2019_2020'!D284,'1. Data'!E:E)</f>
        <v>307</v>
      </c>
      <c r="M284" s="48">
        <f>SUMIF($D$2:D283,$D284,$F$2:F283)</f>
        <v>15</v>
      </c>
      <c r="N284" s="48">
        <f t="shared" si="78"/>
        <v>1.0227100400328746</v>
      </c>
      <c r="O284" s="48">
        <f>SUMIF('1. Data'!C:C,'sim. matches 2019_2020'!$D284,'1. Data'!F:F)</f>
        <v>263</v>
      </c>
      <c r="P284" s="48">
        <f>SUMIF($D$2:D283,$D284,$G$2:G283)</f>
        <v>18</v>
      </c>
      <c r="Q284" s="48">
        <f t="shared" si="79"/>
        <v>1.1339652640230673</v>
      </c>
      <c r="R284" s="48">
        <f>COUNTIF('1. Data'!D:D,'sim. matches 2019_2020'!$E284)</f>
        <v>181</v>
      </c>
      <c r="S284" s="48">
        <f>COUNTIF($E$2:E283,$E283)</f>
        <v>16</v>
      </c>
      <c r="T284" s="48">
        <f>SUMIF('1. Data'!D:D,'sim. matches 2019_2020'!E284,'1. Data'!F:F)</f>
        <v>374</v>
      </c>
      <c r="U284" s="48">
        <f>SUMIF($E$2:E283,$E284,$G$2:G283)</f>
        <v>29</v>
      </c>
      <c r="V284" s="48">
        <f t="shared" si="81"/>
        <v>2.0456852791878171</v>
      </c>
      <c r="W284" s="48">
        <f>SUMIF('1. Data'!D:D,'sim. matches 2019_2020'!$E284,'1. Data'!E:E)</f>
        <v>158</v>
      </c>
      <c r="X284" s="48">
        <f>SUMIF($E$2:E283,E284,$F$2:F283)</f>
        <v>2</v>
      </c>
      <c r="Y284" s="48">
        <f t="shared" si="82"/>
        <v>0.51075849021410391</v>
      </c>
      <c r="Z284" s="92">
        <f>AVERAGE('1. Data'!E:E,'sim. matches 2019_2020'!$F$2:F283)</f>
        <v>1.5901502504173624</v>
      </c>
      <c r="AA284" s="92">
        <f>AVERAGE('1. Data'!F:F,'sim. matches 2019_2020'!$G$2:G283)</f>
        <v>1.2515303283249861</v>
      </c>
      <c r="AB284" s="48">
        <f t="shared" si="83"/>
        <v>0.83062744368152241</v>
      </c>
      <c r="AC284" s="48">
        <f t="shared" si="84"/>
        <v>2.903220017433215</v>
      </c>
      <c r="AD284" s="48">
        <f t="shared" si="70"/>
        <v>0.43577577576720844</v>
      </c>
      <c r="AE284" s="48">
        <f t="shared" si="85"/>
        <v>0.36196731864384868</v>
      </c>
      <c r="AF284" s="48">
        <f t="shared" si="85"/>
        <v>0.15032999429069754</v>
      </c>
      <c r="AG284" s="48">
        <f t="shared" si="85"/>
        <v>4.1622739622113318E-2</v>
      </c>
      <c r="AH284" s="48">
        <f t="shared" si="85"/>
        <v>8.6432474528343999E-3</v>
      </c>
      <c r="AI284" s="48">
        <f t="shared" si="85"/>
        <v>1.4358637073709339E-3</v>
      </c>
      <c r="AJ284" s="48">
        <f t="shared" si="85"/>
        <v>1.9877796678809866E-4</v>
      </c>
      <c r="AK284" s="48">
        <f t="shared" si="85"/>
        <v>2.3587204916201317E-5</v>
      </c>
      <c r="AL284" s="48">
        <f t="shared" si="85"/>
        <v>2.4490224653920579E-6</v>
      </c>
      <c r="AM284" s="48">
        <f t="shared" si="85"/>
        <v>2.2602502999413633E-7</v>
      </c>
      <c r="AN284" s="48">
        <f t="shared" si="85"/>
        <v>1.8774259287206869E-8</v>
      </c>
      <c r="AO284" s="48">
        <f t="shared" si="71"/>
        <v>5.484632927713165E-2</v>
      </c>
      <c r="AP284" s="48">
        <f t="shared" si="86"/>
        <v>0.15923096104010201</v>
      </c>
      <c r="AQ284" s="48">
        <f t="shared" si="86"/>
        <v>0.23114125674337632</v>
      </c>
      <c r="AR284" s="48">
        <f t="shared" si="86"/>
        <v>0.22368464114401337</v>
      </c>
      <c r="AS284" s="48">
        <f t="shared" si="86"/>
        <v>0.16235143194041626</v>
      </c>
      <c r="AT284" s="48">
        <f t="shared" si="86"/>
        <v>9.4268385413672565E-2</v>
      </c>
      <c r="AU284" s="48">
        <f t="shared" si="86"/>
        <v>4.5613643924013909E-2</v>
      </c>
      <c r="AV284" s="48">
        <f t="shared" si="86"/>
        <v>1.8918063444038291E-2</v>
      </c>
      <c r="AW284" s="48">
        <f t="shared" si="86"/>
        <v>6.8654125602254342E-3</v>
      </c>
      <c r="AX284" s="48">
        <f t="shared" si="86"/>
        <v>2.2146447969759921E-3</v>
      </c>
      <c r="AY284" s="48">
        <f t="shared" si="86"/>
        <v>6.429601106085021E-4</v>
      </c>
    </row>
    <row r="285" spans="1:51">
      <c r="A285" s="48">
        <v>284</v>
      </c>
      <c r="B285" s="48">
        <f t="shared" si="80"/>
        <v>26</v>
      </c>
      <c r="C285" s="87">
        <v>43998</v>
      </c>
      <c r="D285" s="48" t="s">
        <v>26</v>
      </c>
      <c r="E285" s="48" t="s">
        <v>21</v>
      </c>
      <c r="F285" s="48">
        <f t="shared" si="75"/>
        <v>1</v>
      </c>
      <c r="G285" s="48">
        <f t="shared" si="74"/>
        <v>1</v>
      </c>
      <c r="H285" s="48">
        <f t="shared" si="76"/>
        <v>1</v>
      </c>
      <c r="I285" s="48">
        <f t="shared" si="77"/>
        <v>1</v>
      </c>
      <c r="J285" s="48">
        <f>COUNTIF('1. Data'!C:C,'sim. matches 2019_2020'!$D285)</f>
        <v>152</v>
      </c>
      <c r="K285" s="48">
        <f>COUNTIF($D$2:D284,$D284)</f>
        <v>17</v>
      </c>
      <c r="L285" s="48">
        <f>SUMIF('1. Data'!C:C,'sim. matches 2019_2020'!D285,'1. Data'!E:E)</f>
        <v>205</v>
      </c>
      <c r="M285" s="48">
        <f>SUMIF($D$2:D284,$D285,$F$2:F284)</f>
        <v>13</v>
      </c>
      <c r="N285" s="48">
        <f t="shared" si="78"/>
        <v>0.81143259459431472</v>
      </c>
      <c r="O285" s="48">
        <f>SUMIF('1. Data'!C:C,'sim. matches 2019_2020'!$D285,'1. Data'!F:F)</f>
        <v>205</v>
      </c>
      <c r="P285" s="48">
        <f>SUMIF($D$2:D284,$D285,$G$2:G284)</f>
        <v>17</v>
      </c>
      <c r="Q285" s="48">
        <f t="shared" si="79"/>
        <v>1.0494280078895464</v>
      </c>
      <c r="R285" s="48">
        <f>COUNTIF('1. Data'!D:D,'sim. matches 2019_2020'!$E285)</f>
        <v>149</v>
      </c>
      <c r="S285" s="48">
        <f>COUNTIF($E$2:E284,$E284)</f>
        <v>16</v>
      </c>
      <c r="T285" s="48">
        <f>SUMIF('1. Data'!D:D,'sim. matches 2019_2020'!E285,'1. Data'!F:F)</f>
        <v>176</v>
      </c>
      <c r="U285" s="48">
        <f>SUMIF($E$2:E284,$E285,$G$2:G284)</f>
        <v>13</v>
      </c>
      <c r="V285" s="48">
        <f t="shared" si="81"/>
        <v>1.1454545454545455</v>
      </c>
      <c r="W285" s="48">
        <f>SUMIF('1. Data'!D:D,'sim. matches 2019_2020'!$E285,'1. Data'!E:E)</f>
        <v>246</v>
      </c>
      <c r="X285" s="48">
        <f>SUMIF($E$2:E284,E285,$F$2:F284)</f>
        <v>15</v>
      </c>
      <c r="Y285" s="48">
        <f t="shared" si="82"/>
        <v>0.99503698401336194</v>
      </c>
      <c r="Z285" s="92">
        <f>AVERAGE('1. Data'!E:E,'sim. matches 2019_2020'!$F$2:F284)</f>
        <v>1.5897079276773296</v>
      </c>
      <c r="AA285" s="92">
        <f>AVERAGE('1. Data'!F:F,'sim. matches 2019_2020'!$G$2:G284)</f>
        <v>1.2517385257301807</v>
      </c>
      <c r="AB285" s="48">
        <f t="shared" si="83"/>
        <v>1.2835388314491887</v>
      </c>
      <c r="AC285" s="48">
        <f t="shared" si="84"/>
        <v>1.5046799354491662</v>
      </c>
      <c r="AD285" s="48">
        <f t="shared" si="70"/>
        <v>0.27705511223460322</v>
      </c>
      <c r="AE285" s="48">
        <f t="shared" si="85"/>
        <v>0.35561099500462645</v>
      </c>
      <c r="AF285" s="48">
        <f t="shared" si="85"/>
        <v>0.22822026048936078</v>
      </c>
      <c r="AG285" s="48">
        <f t="shared" si="85"/>
        <v>9.7643188820514509E-2</v>
      </c>
      <c r="AH285" s="48">
        <f t="shared" si="85"/>
        <v>3.1332206119413911E-2</v>
      </c>
      <c r="AI285" s="48">
        <f t="shared" si="85"/>
        <v>8.0432206458475302E-3</v>
      </c>
      <c r="AJ285" s="48">
        <f t="shared" si="85"/>
        <v>1.7206310048098563E-3</v>
      </c>
      <c r="AK285" s="48">
        <f t="shared" si="85"/>
        <v>3.1549952989555534E-4</v>
      </c>
      <c r="AL285" s="48">
        <f t="shared" si="85"/>
        <v>5.0619487240613644E-5</v>
      </c>
      <c r="AM285" s="48">
        <f t="shared" si="85"/>
        <v>7.2191197223749267E-6</v>
      </c>
      <c r="AN285" s="48">
        <f t="shared" si="85"/>
        <v>9.266020492548923E-7</v>
      </c>
      <c r="AO285" s="48">
        <f t="shared" si="71"/>
        <v>0.22208836507046237</v>
      </c>
      <c r="AP285" s="48">
        <f t="shared" si="86"/>
        <v>0.33417190681823411</v>
      </c>
      <c r="AQ285" s="48">
        <f t="shared" si="86"/>
        <v>0.25141088159009273</v>
      </c>
      <c r="AR285" s="48">
        <f t="shared" si="86"/>
        <v>0.12609763636073293</v>
      </c>
      <c r="AS285" s="48">
        <f t="shared" si="86"/>
        <v>4.7434145834889987E-2</v>
      </c>
      <c r="AT285" s="48">
        <f t="shared" si="86"/>
        <v>1.4274641498585724E-2</v>
      </c>
      <c r="AU285" s="48">
        <f t="shared" si="86"/>
        <v>3.5797944414419913E-3</v>
      </c>
      <c r="AV285" s="48">
        <f t="shared" si="86"/>
        <v>7.6949212415288934E-4</v>
      </c>
      <c r="AW285" s="48">
        <f t="shared" si="86"/>
        <v>1.4472991996237621E-4</v>
      </c>
      <c r="AX285" s="48">
        <f t="shared" si="86"/>
        <v>2.4196911847394595E-5</v>
      </c>
      <c r="AY285" s="48">
        <f t="shared" si="86"/>
        <v>3.6408607756606784E-6</v>
      </c>
    </row>
    <row r="286" spans="1:51">
      <c r="A286" s="48">
        <v>285</v>
      </c>
      <c r="B286" s="48">
        <f t="shared" si="80"/>
        <v>25</v>
      </c>
      <c r="C286" s="87">
        <v>43998</v>
      </c>
      <c r="D286" s="48" t="s">
        <v>42</v>
      </c>
      <c r="E286" s="48" t="s">
        <v>32</v>
      </c>
      <c r="F286" s="48">
        <f t="shared" si="75"/>
        <v>0</v>
      </c>
      <c r="G286" s="48">
        <f t="shared" si="74"/>
        <v>0</v>
      </c>
      <c r="H286" s="48">
        <f t="shared" si="76"/>
        <v>1</v>
      </c>
      <c r="I286" s="48">
        <f t="shared" si="77"/>
        <v>1</v>
      </c>
      <c r="J286" s="48">
        <f>COUNTIF('1. Data'!C:C,'sim. matches 2019_2020'!$D286)</f>
        <v>0</v>
      </c>
      <c r="K286" s="48">
        <f>COUNTIF($D$2:D285,$D285)</f>
        <v>16</v>
      </c>
      <c r="L286" s="48">
        <f>SUMIF('1. Data'!C:C,'sim. matches 2019_2020'!D286,'1. Data'!E:E)</f>
        <v>0</v>
      </c>
      <c r="M286" s="48">
        <f>SUMIF($D$2:D285,$D286,$F$2:F285)</f>
        <v>0</v>
      </c>
      <c r="N286" s="48">
        <f t="shared" si="78"/>
        <v>0</v>
      </c>
      <c r="O286" s="48">
        <f>SUMIF('1. Data'!C:C,'sim. matches 2019_2020'!$D286,'1. Data'!F:F)</f>
        <v>0</v>
      </c>
      <c r="P286" s="48">
        <f>SUMIF($D$2:D285,$D286,$G$2:G285)</f>
        <v>0</v>
      </c>
      <c r="Q286" s="48">
        <f t="shared" si="79"/>
        <v>0</v>
      </c>
      <c r="R286" s="48">
        <f>COUNTIF('1. Data'!D:D,'sim. matches 2019_2020'!$E286)</f>
        <v>17</v>
      </c>
      <c r="S286" s="48">
        <f>COUNTIF($E$2:E285,$E285)</f>
        <v>16</v>
      </c>
      <c r="T286" s="48">
        <f>SUMIF('1. Data'!D:D,'sim. matches 2019_2020'!E286,'1. Data'!F:F)</f>
        <v>10</v>
      </c>
      <c r="U286" s="48">
        <f>SUMIF($E$2:E285,$E286,$G$2:G285)</f>
        <v>0</v>
      </c>
      <c r="V286" s="48">
        <f t="shared" si="81"/>
        <v>0.30303030303030304</v>
      </c>
      <c r="W286" s="48">
        <f>SUMIF('1. Data'!D:D,'sim. matches 2019_2020'!$E286,'1. Data'!E:E)</f>
        <v>34</v>
      </c>
      <c r="X286" s="48">
        <f>SUMIF($E$2:E285,E286,$F$2:F285)</f>
        <v>19</v>
      </c>
      <c r="Y286" s="48">
        <f t="shared" si="82"/>
        <v>1.010390822147295</v>
      </c>
      <c r="Z286" s="92">
        <f>AVERAGE('1. Data'!E:E,'sim. matches 2019_2020'!$F$2:F285)</f>
        <v>1.5895439377085652</v>
      </c>
      <c r="AA286" s="92">
        <f>AVERAGE('1. Data'!F:F,'sim. matches 2019_2020'!$G$2:G285)</f>
        <v>1.2516685205784204</v>
      </c>
      <c r="AB286" s="48">
        <f t="shared" si="83"/>
        <v>0</v>
      </c>
      <c r="AC286" s="48">
        <f t="shared" si="84"/>
        <v>0</v>
      </c>
      <c r="AD286" s="48">
        <f t="shared" si="70"/>
        <v>1</v>
      </c>
      <c r="AE286" s="48">
        <f t="shared" si="85"/>
        <v>0</v>
      </c>
      <c r="AF286" s="48">
        <f t="shared" si="85"/>
        <v>0</v>
      </c>
      <c r="AG286" s="48">
        <f t="shared" si="85"/>
        <v>0</v>
      </c>
      <c r="AH286" s="48">
        <f t="shared" si="85"/>
        <v>0</v>
      </c>
      <c r="AI286" s="48">
        <f t="shared" si="85"/>
        <v>0</v>
      </c>
      <c r="AJ286" s="48">
        <f t="shared" si="85"/>
        <v>0</v>
      </c>
      <c r="AK286" s="48">
        <f t="shared" si="85"/>
        <v>0</v>
      </c>
      <c r="AL286" s="48">
        <f t="shared" si="85"/>
        <v>0</v>
      </c>
      <c r="AM286" s="48">
        <f t="shared" si="85"/>
        <v>0</v>
      </c>
      <c r="AN286" s="48">
        <f t="shared" si="85"/>
        <v>0</v>
      </c>
      <c r="AO286" s="48">
        <f t="shared" si="71"/>
        <v>1</v>
      </c>
      <c r="AP286" s="48">
        <f t="shared" si="86"/>
        <v>0</v>
      </c>
      <c r="AQ286" s="48">
        <f t="shared" si="86"/>
        <v>0</v>
      </c>
      <c r="AR286" s="48">
        <f t="shared" si="86"/>
        <v>0</v>
      </c>
      <c r="AS286" s="48">
        <f t="shared" si="86"/>
        <v>0</v>
      </c>
      <c r="AT286" s="48">
        <f t="shared" si="86"/>
        <v>0</v>
      </c>
      <c r="AU286" s="48">
        <f t="shared" si="86"/>
        <v>0</v>
      </c>
      <c r="AV286" s="48">
        <f t="shared" si="86"/>
        <v>0</v>
      </c>
      <c r="AW286" s="48">
        <f t="shared" si="86"/>
        <v>0</v>
      </c>
      <c r="AX286" s="48">
        <f t="shared" si="86"/>
        <v>0</v>
      </c>
      <c r="AY286" s="48">
        <f t="shared" si="86"/>
        <v>0</v>
      </c>
    </row>
    <row r="287" spans="1:51">
      <c r="A287" s="48">
        <v>286</v>
      </c>
      <c r="B287" s="48">
        <f t="shared" si="80"/>
        <v>24</v>
      </c>
      <c r="C287" s="87">
        <v>43999</v>
      </c>
      <c r="D287" s="48" t="s">
        <v>20</v>
      </c>
      <c r="E287" s="48" t="s">
        <v>8</v>
      </c>
      <c r="F287" s="48">
        <f t="shared" si="75"/>
        <v>1</v>
      </c>
      <c r="G287" s="48">
        <f t="shared" si="74"/>
        <v>1</v>
      </c>
      <c r="H287" s="48">
        <f t="shared" si="76"/>
        <v>1</v>
      </c>
      <c r="I287" s="48">
        <f t="shared" si="77"/>
        <v>1</v>
      </c>
      <c r="J287" s="48">
        <f>COUNTIF('1. Data'!C:C,'sim. matches 2019_2020'!$D287)</f>
        <v>168</v>
      </c>
      <c r="K287" s="48">
        <f>COUNTIF($D$2:D286,$D286)</f>
        <v>16</v>
      </c>
      <c r="L287" s="48">
        <f>SUMIF('1. Data'!C:C,'sim. matches 2019_2020'!D287,'1. Data'!E:E)</f>
        <v>258</v>
      </c>
      <c r="M287" s="48">
        <f>SUMIF($D$2:D286,$D287,$F$2:F286)</f>
        <v>13</v>
      </c>
      <c r="N287" s="48">
        <f t="shared" si="78"/>
        <v>0.92682915234125418</v>
      </c>
      <c r="O287" s="48">
        <f>SUMIF('1. Data'!C:C,'sim. matches 2019_2020'!$D287,'1. Data'!F:F)</f>
        <v>234</v>
      </c>
      <c r="P287" s="48">
        <f>SUMIF($D$2:D286,$D287,$G$2:G286)</f>
        <v>19</v>
      </c>
      <c r="Q287" s="48">
        <f t="shared" si="79"/>
        <v>1.0988391468562542</v>
      </c>
      <c r="R287" s="48">
        <f>COUNTIF('1. Data'!D:D,'sim. matches 2019_2020'!$E287)</f>
        <v>181</v>
      </c>
      <c r="S287" s="48">
        <f>COUNTIF($E$2:E286,$E286)</f>
        <v>16</v>
      </c>
      <c r="T287" s="48">
        <f>SUMIF('1. Data'!D:D,'sim. matches 2019_2020'!E287,'1. Data'!F:F)</f>
        <v>234</v>
      </c>
      <c r="U287" s="48">
        <f>SUMIF($E$2:E286,$E287,$G$2:G286)</f>
        <v>14</v>
      </c>
      <c r="V287" s="48">
        <f t="shared" si="81"/>
        <v>1.2588832487309645</v>
      </c>
      <c r="W287" s="48">
        <f>SUMIF('1. Data'!D:D,'sim. matches 2019_2020'!$E287,'1. Data'!E:E)</f>
        <v>266</v>
      </c>
      <c r="X287" s="48">
        <f>SUMIF($E$2:E286,E287,$F$2:F286)</f>
        <v>15</v>
      </c>
      <c r="Y287" s="48">
        <f t="shared" si="82"/>
        <v>0.89761130036623527</v>
      </c>
      <c r="Z287" s="92">
        <f>AVERAGE('1. Data'!E:E,'sim. matches 2019_2020'!$F$2:F286)</f>
        <v>1.5891020294690019</v>
      </c>
      <c r="AA287" s="92">
        <f>AVERAGE('1. Data'!F:F,'sim. matches 2019_2020'!$G$2:G286)</f>
        <v>1.2513205448985265</v>
      </c>
      <c r="AB287" s="48">
        <f t="shared" si="83"/>
        <v>1.3220253391263574</v>
      </c>
      <c r="AC287" s="48">
        <f t="shared" si="84"/>
        <v>1.7309644670050761</v>
      </c>
      <c r="AD287" s="48">
        <f t="shared" si="70"/>
        <v>0.26659480991135848</v>
      </c>
      <c r="AE287" s="48">
        <f t="shared" si="85"/>
        <v>0.35244509398239049</v>
      </c>
      <c r="AF287" s="48">
        <f t="shared" si="85"/>
        <v>0.23297067244774536</v>
      </c>
      <c r="AG287" s="48">
        <f t="shared" si="85"/>
        <v>0.1026643774164087</v>
      </c>
      <c r="AH287" s="48">
        <f t="shared" si="85"/>
        <v>3.3931227092531033E-2</v>
      </c>
      <c r="AI287" s="48">
        <f t="shared" si="85"/>
        <v>8.9715884007953595E-3</v>
      </c>
      <c r="AJ287" s="48">
        <f t="shared" si="85"/>
        <v>1.9767778663439283E-3</v>
      </c>
      <c r="AK287" s="48">
        <f t="shared" si="85"/>
        <v>3.7333577559011582E-4</v>
      </c>
      <c r="AL287" s="48">
        <f t="shared" si="85"/>
        <v>6.1694919416565541E-5</v>
      </c>
      <c r="AM287" s="48">
        <f t="shared" si="85"/>
        <v>9.0624718626731488E-6</v>
      </c>
      <c r="AN287" s="48">
        <f t="shared" si="85"/>
        <v>1.1980817437573546E-6</v>
      </c>
      <c r="AO287" s="48">
        <f t="shared" si="71"/>
        <v>0.17711350743412363</v>
      </c>
      <c r="AP287" s="48">
        <f t="shared" si="86"/>
        <v>0.30657718799510736</v>
      </c>
      <c r="AQ287" s="48">
        <f t="shared" si="86"/>
        <v>0.26533710940693306</v>
      </c>
      <c r="AR287" s="48">
        <f t="shared" si="86"/>
        <v>0.15309636938707985</v>
      </c>
      <c r="AS287" s="48">
        <f t="shared" si="86"/>
        <v>6.6251093859129709E-2</v>
      </c>
      <c r="AT287" s="48">
        <f t="shared" si="86"/>
        <v>2.2935657874074353E-2</v>
      </c>
      <c r="AU287" s="48">
        <f t="shared" si="86"/>
        <v>6.6168014679013135E-3</v>
      </c>
      <c r="AV287" s="48">
        <f t="shared" si="86"/>
        <v>1.636206889452029E-3</v>
      </c>
      <c r="AW287" s="48">
        <f t="shared" si="86"/>
        <v>3.5402699828879529E-4</v>
      </c>
      <c r="AX287" s="48">
        <f t="shared" si="86"/>
        <v>6.8089794933152363E-5</v>
      </c>
      <c r="AY287" s="48">
        <f t="shared" si="86"/>
        <v>1.1786101559494926E-5</v>
      </c>
    </row>
    <row r="288" spans="1:51">
      <c r="A288" s="48">
        <v>287</v>
      </c>
      <c r="B288" s="48">
        <f t="shared" si="80"/>
        <v>23</v>
      </c>
      <c r="C288" s="87">
        <v>43999</v>
      </c>
      <c r="D288" s="48" t="s">
        <v>13</v>
      </c>
      <c r="E288" s="48" t="s">
        <v>25</v>
      </c>
      <c r="F288" s="48">
        <f t="shared" si="75"/>
        <v>2</v>
      </c>
      <c r="G288" s="48">
        <f t="shared" si="74"/>
        <v>0</v>
      </c>
      <c r="H288" s="48">
        <f t="shared" si="76"/>
        <v>3</v>
      </c>
      <c r="I288" s="48">
        <f t="shared" si="77"/>
        <v>0</v>
      </c>
      <c r="J288" s="48">
        <f>COUNTIF('1. Data'!C:C,'sim. matches 2019_2020'!$D288)</f>
        <v>176</v>
      </c>
      <c r="K288" s="48">
        <f>COUNTIF($D$2:D287,$D287)</f>
        <v>16</v>
      </c>
      <c r="L288" s="48">
        <f>SUMIF('1. Data'!C:C,'sim. matches 2019_2020'!D288,'1. Data'!E:E)</f>
        <v>403</v>
      </c>
      <c r="M288" s="48">
        <f>SUMIF($D$2:D287,$D288,$F$2:F287)</f>
        <v>24</v>
      </c>
      <c r="N288" s="48">
        <f t="shared" si="78"/>
        <v>1.3996505305813074</v>
      </c>
      <c r="O288" s="48">
        <f>SUMIF('1. Data'!C:C,'sim. matches 2019_2020'!$D288,'1. Data'!F:F)</f>
        <v>163</v>
      </c>
      <c r="P288" s="48">
        <f>SUMIF($D$2:D287,$D288,$G$2:G287)</f>
        <v>8</v>
      </c>
      <c r="Q288" s="48">
        <f t="shared" si="79"/>
        <v>0.71178781652598844</v>
      </c>
      <c r="R288" s="48">
        <f>COUNTIF('1. Data'!D:D,'sim. matches 2019_2020'!$E288)</f>
        <v>170</v>
      </c>
      <c r="S288" s="48">
        <f>COUNTIF($E$2:E287,$E287)</f>
        <v>16</v>
      </c>
      <c r="T288" s="48">
        <f>SUMIF('1. Data'!D:D,'sim. matches 2019_2020'!E288,'1. Data'!F:F)</f>
        <v>194</v>
      </c>
      <c r="U288" s="48">
        <f>SUMIF($E$2:E287,$E288,$G$2:G287)</f>
        <v>13</v>
      </c>
      <c r="V288" s="48">
        <f t="shared" si="81"/>
        <v>1.1129032258064515</v>
      </c>
      <c r="W288" s="48">
        <f>SUMIF('1. Data'!D:D,'sim. matches 2019_2020'!$E288,'1. Data'!E:E)</f>
        <v>284</v>
      </c>
      <c r="X288" s="48">
        <f>SUMIF($E$2:E287,E288,$F$2:F287)</f>
        <v>15</v>
      </c>
      <c r="Y288" s="48">
        <f t="shared" si="82"/>
        <v>1.0116987441717873</v>
      </c>
      <c r="Z288" s="92">
        <f>AVERAGE('1. Data'!E:E,'sim. matches 2019_2020'!$F$2:F287)</f>
        <v>1.5889382990550305</v>
      </c>
      <c r="AA288" s="92">
        <f>AVERAGE('1. Data'!F:F,'sim. matches 2019_2020'!$G$2:G287)</f>
        <v>1.2512506948304614</v>
      </c>
      <c r="AB288" s="48">
        <f t="shared" si="83"/>
        <v>2.2499758529237148</v>
      </c>
      <c r="AC288" s="48">
        <f t="shared" si="84"/>
        <v>0.99117943548387089</v>
      </c>
      <c r="AD288" s="48">
        <f t="shared" si="70"/>
        <v>0.10540176967570863</v>
      </c>
      <c r="AE288" s="48">
        <f t="shared" si="85"/>
        <v>0.23715143662577146</v>
      </c>
      <c r="AF288" s="48">
        <f t="shared" si="85"/>
        <v>0.26679250294707729</v>
      </c>
      <c r="AG288" s="48">
        <f t="shared" si="85"/>
        <v>0.20009222979066765</v>
      </c>
      <c r="AH288" s="48">
        <f t="shared" si="85"/>
        <v>0.11255067134666635</v>
      </c>
      <c r="AI288" s="48">
        <f t="shared" si="85"/>
        <v>5.0647258552070452E-2</v>
      </c>
      <c r="AJ288" s="48">
        <f t="shared" si="85"/>
        <v>1.899251812649044E-2</v>
      </c>
      <c r="AK288" s="48">
        <f t="shared" si="85"/>
        <v>6.1046724529742096E-3</v>
      </c>
      <c r="AL288" s="48">
        <f t="shared" si="85"/>
        <v>1.7169207011500671E-3</v>
      </c>
      <c r="AM288" s="48">
        <f t="shared" si="85"/>
        <v>4.2922556877472294E-4</v>
      </c>
      <c r="AN288" s="48">
        <f t="shared" si="85"/>
        <v>9.657471652005729E-5</v>
      </c>
      <c r="AO288" s="48">
        <f t="shared" si="71"/>
        <v>0.37113869863033228</v>
      </c>
      <c r="AP288" s="48">
        <f t="shared" si="86"/>
        <v>0.36786504579463125</v>
      </c>
      <c r="AQ288" s="48">
        <f t="shared" si="86"/>
        <v>0.18231013421248546</v>
      </c>
      <c r="AR288" s="48">
        <f t="shared" si="86"/>
        <v>6.0234018637240018E-2</v>
      </c>
      <c r="AS288" s="48">
        <f t="shared" si="86"/>
        <v>1.4925680147446128E-2</v>
      </c>
      <c r="AT288" s="48">
        <f t="shared" si="86"/>
        <v>2.9588054445516955E-3</v>
      </c>
      <c r="AU288" s="48">
        <f t="shared" si="86"/>
        <v>4.8878451837289195E-4</v>
      </c>
      <c r="AV288" s="48">
        <f t="shared" si="86"/>
        <v>6.9210451856299945E-5</v>
      </c>
      <c r="AW288" s="48">
        <f t="shared" si="86"/>
        <v>8.5749970750638431E-6</v>
      </c>
      <c r="AX288" s="48">
        <f t="shared" si="86"/>
        <v>9.4437341779307021E-7</v>
      </c>
      <c r="AY288" s="48">
        <f t="shared" si="86"/>
        <v>9.3604351113410815E-8</v>
      </c>
    </row>
    <row r="289" spans="1:51">
      <c r="A289" s="48">
        <v>288</v>
      </c>
      <c r="B289" s="48">
        <f t="shared" si="80"/>
        <v>22</v>
      </c>
      <c r="C289" s="87">
        <v>43999</v>
      </c>
      <c r="D289" s="48" t="s">
        <v>35</v>
      </c>
      <c r="E289" s="48" t="s">
        <v>29</v>
      </c>
      <c r="F289" s="48">
        <f t="shared" si="75"/>
        <v>1</v>
      </c>
      <c r="G289" s="48">
        <f t="shared" si="74"/>
        <v>0</v>
      </c>
      <c r="H289" s="48">
        <f t="shared" si="76"/>
        <v>3</v>
      </c>
      <c r="I289" s="48">
        <f t="shared" si="77"/>
        <v>0</v>
      </c>
      <c r="J289" s="48">
        <f>COUNTIF('1. Data'!C:C,'sim. matches 2019_2020'!$D289)</f>
        <v>47</v>
      </c>
      <c r="K289" s="48">
        <f>COUNTIF($D$2:D288,$D288)</f>
        <v>16</v>
      </c>
      <c r="L289" s="48">
        <f>SUMIF('1. Data'!C:C,'sim. matches 2019_2020'!D289,'1. Data'!E:E)</f>
        <v>94</v>
      </c>
      <c r="M289" s="48">
        <f>SUMIF($D$2:D288,$D289,$F$2:F288)</f>
        <v>17</v>
      </c>
      <c r="N289" s="48">
        <f t="shared" si="78"/>
        <v>1.1087769257029618</v>
      </c>
      <c r="O289" s="48">
        <f>SUMIF('1. Data'!C:C,'sim. matches 2019_2020'!$D289,'1. Data'!F:F)</f>
        <v>49</v>
      </c>
      <c r="P289" s="48">
        <f>SUMIF($D$2:D288,$D289,$G$2:G288)</f>
        <v>14</v>
      </c>
      <c r="Q289" s="48">
        <f t="shared" si="79"/>
        <v>0.79942247889826745</v>
      </c>
      <c r="R289" s="48">
        <f>COUNTIF('1. Data'!D:D,'sim. matches 2019_2020'!$E289)</f>
        <v>34</v>
      </c>
      <c r="S289" s="48">
        <f>COUNTIF($E$2:E288,$E288)</f>
        <v>16</v>
      </c>
      <c r="T289" s="48">
        <f>SUMIF('1. Data'!D:D,'sim. matches 2019_2020'!E289,'1. Data'!F:F)</f>
        <v>37</v>
      </c>
      <c r="U289" s="48">
        <f>SUMIF($E$2:E288,$E289,$G$2:G288)</f>
        <v>13</v>
      </c>
      <c r="V289" s="48">
        <f t="shared" si="81"/>
        <v>1</v>
      </c>
      <c r="W289" s="48">
        <f>SUMIF('1. Data'!D:D,'sim. matches 2019_2020'!$E289,'1. Data'!E:E)</f>
        <v>66</v>
      </c>
      <c r="X289" s="48">
        <f>SUMIF($E$2:E288,E289,$F$2:F288)</f>
        <v>18</v>
      </c>
      <c r="Y289" s="48">
        <f t="shared" si="82"/>
        <v>1.0572337821297431</v>
      </c>
      <c r="Z289" s="92">
        <f>AVERAGE('1. Data'!E:E,'sim. matches 2019_2020'!$F$2:F288)</f>
        <v>1.5890525145873853</v>
      </c>
      <c r="AA289" s="92">
        <f>AVERAGE('1. Data'!F:F,'sim. matches 2019_2020'!$G$2:G288)</f>
        <v>1.2509030286190608</v>
      </c>
      <c r="AB289" s="48">
        <f t="shared" si="83"/>
        <v>1.8627452351809761</v>
      </c>
      <c r="AC289" s="48">
        <f t="shared" si="84"/>
        <v>1</v>
      </c>
      <c r="AD289" s="48">
        <f t="shared" si="70"/>
        <v>0.15524585844906302</v>
      </c>
      <c r="AE289" s="48">
        <f t="shared" si="85"/>
        <v>0.28918348310757241</v>
      </c>
      <c r="AF289" s="48">
        <f t="shared" si="85"/>
        <v>0.26933757762583449</v>
      </c>
      <c r="AG289" s="48">
        <f t="shared" si="85"/>
        <v>0.16723576312590313</v>
      </c>
      <c r="AH289" s="48">
        <f t="shared" si="85"/>
        <v>7.7879405228657606E-2</v>
      </c>
      <c r="AI289" s="48">
        <f t="shared" si="85"/>
        <v>2.9013898201682063E-2</v>
      </c>
      <c r="AJ289" s="48">
        <f t="shared" si="85"/>
        <v>9.0075834382015267E-3</v>
      </c>
      <c r="AK289" s="48">
        <f t="shared" si="85"/>
        <v>2.3969761614292826E-3</v>
      </c>
      <c r="AL289" s="48">
        <f t="shared" si="85"/>
        <v>5.5811949044309818E-4</v>
      </c>
      <c r="AM289" s="48">
        <f t="shared" si="85"/>
        <v>1.1551493572050144E-4</v>
      </c>
      <c r="AN289" s="48">
        <f t="shared" si="85"/>
        <v>2.15174896105601E-5</v>
      </c>
      <c r="AO289" s="48">
        <f t="shared" si="71"/>
        <v>0.36787944117144233</v>
      </c>
      <c r="AP289" s="48">
        <f t="shared" si="86"/>
        <v>0.36787944117144233</v>
      </c>
      <c r="AQ289" s="48">
        <f t="shared" si="86"/>
        <v>0.18393972058572114</v>
      </c>
      <c r="AR289" s="48">
        <f t="shared" si="86"/>
        <v>6.1313240195240391E-2</v>
      </c>
      <c r="AS289" s="48">
        <f t="shared" si="86"/>
        <v>1.5328310048810094E-2</v>
      </c>
      <c r="AT289" s="48">
        <f t="shared" si="86"/>
        <v>3.06566200976202E-3</v>
      </c>
      <c r="AU289" s="48">
        <f t="shared" si="86"/>
        <v>5.1094366829366978E-4</v>
      </c>
      <c r="AV289" s="48">
        <f t="shared" si="86"/>
        <v>7.2991952613381521E-5</v>
      </c>
      <c r="AW289" s="48">
        <f t="shared" si="86"/>
        <v>9.1239940766726546E-6</v>
      </c>
      <c r="AX289" s="48">
        <f t="shared" si="86"/>
        <v>1.0137771196302961E-6</v>
      </c>
      <c r="AY289" s="48">
        <f t="shared" si="86"/>
        <v>1.013777119630295E-7</v>
      </c>
    </row>
    <row r="290" spans="1:51">
      <c r="A290" s="48">
        <v>289</v>
      </c>
      <c r="B290" s="48">
        <f t="shared" si="80"/>
        <v>21</v>
      </c>
      <c r="C290" s="87">
        <v>43999</v>
      </c>
      <c r="D290" s="48" t="s">
        <v>12</v>
      </c>
      <c r="E290" s="48" t="s">
        <v>11</v>
      </c>
      <c r="F290" s="48">
        <f t="shared" si="75"/>
        <v>1</v>
      </c>
      <c r="G290" s="48">
        <f t="shared" si="74"/>
        <v>1</v>
      </c>
      <c r="H290" s="48">
        <f t="shared" si="76"/>
        <v>1</v>
      </c>
      <c r="I290" s="48">
        <f t="shared" si="77"/>
        <v>1</v>
      </c>
      <c r="J290" s="48">
        <f>COUNTIF('1. Data'!C:C,'sim. matches 2019_2020'!$D290)</f>
        <v>186</v>
      </c>
      <c r="K290" s="48">
        <f>COUNTIF($D$2:D289,$D289)</f>
        <v>16</v>
      </c>
      <c r="L290" s="48">
        <f>SUMIF('1. Data'!C:C,'sim. matches 2019_2020'!D290,'1. Data'!E:E)</f>
        <v>358</v>
      </c>
      <c r="M290" s="48">
        <f>SUMIF($D$2:D289,$D290,$F$2:F289)</f>
        <v>18</v>
      </c>
      <c r="N290" s="48">
        <f t="shared" si="78"/>
        <v>1.1715017655611717</v>
      </c>
      <c r="O290" s="48">
        <f>SUMIF('1. Data'!C:C,'sim. matches 2019_2020'!$D290,'1. Data'!F:F)</f>
        <v>224</v>
      </c>
      <c r="P290" s="48">
        <f>SUMIF($D$2:D289,$D290,$G$2:G289)</f>
        <v>15</v>
      </c>
      <c r="Q290" s="48">
        <f t="shared" si="79"/>
        <v>0.9461141582838869</v>
      </c>
      <c r="R290" s="48">
        <f>COUNTIF('1. Data'!D:D,'sim. matches 2019_2020'!$E290)</f>
        <v>167</v>
      </c>
      <c r="S290" s="48">
        <f>COUNTIF($E$2:E289,$E289)</f>
        <v>16</v>
      </c>
      <c r="T290" s="48">
        <f>SUMIF('1. Data'!D:D,'sim. matches 2019_2020'!E290,'1. Data'!F:F)</f>
        <v>179</v>
      </c>
      <c r="U290" s="48">
        <f>SUMIF($E$2:E289,$E290,$G$2:G289)</f>
        <v>13</v>
      </c>
      <c r="V290" s="48">
        <f t="shared" si="81"/>
        <v>1.0491803278688525</v>
      </c>
      <c r="W290" s="48">
        <f>SUMIF('1. Data'!D:D,'sim. matches 2019_2020'!$E290,'1. Data'!E:E)</f>
        <v>293</v>
      </c>
      <c r="X290" s="48">
        <f>SUMIF($E$2:E289,E290,$F$2:F289)</f>
        <v>18</v>
      </c>
      <c r="Y290" s="48">
        <f t="shared" si="82"/>
        <v>1.0695861515533649</v>
      </c>
      <c r="Z290" s="92">
        <f>AVERAGE('1. Data'!E:E,'sim. matches 2019_2020'!$F$2:F289)</f>
        <v>1.5888888888888888</v>
      </c>
      <c r="AA290" s="92">
        <f>AVERAGE('1. Data'!F:F,'sim. matches 2019_2020'!$G$2:G289)</f>
        <v>1.2505555555555556</v>
      </c>
      <c r="AB290" s="48">
        <f t="shared" si="83"/>
        <v>1.9909128365547786</v>
      </c>
      <c r="AC290" s="48">
        <f t="shared" si="84"/>
        <v>1.2413569225775036</v>
      </c>
      <c r="AD290" s="48">
        <f t="shared" si="70"/>
        <v>0.13657070179911873</v>
      </c>
      <c r="AE290" s="48">
        <f t="shared" si="85"/>
        <v>0.27190036330916023</v>
      </c>
      <c r="AF290" s="48">
        <f t="shared" si="85"/>
        <v>0.2706649617880576</v>
      </c>
      <c r="AG290" s="48">
        <f t="shared" si="85"/>
        <v>0.17962344894315077</v>
      </c>
      <c r="AH290" s="48">
        <f t="shared" si="85"/>
        <v>8.9403657561790265E-2</v>
      </c>
      <c r="AI290" s="48">
        <f t="shared" si="85"/>
        <v>3.5598977894943165E-2</v>
      </c>
      <c r="AJ290" s="48">
        <f t="shared" si="85"/>
        <v>1.181241034321202E-2</v>
      </c>
      <c r="AK290" s="48">
        <f t="shared" si="85"/>
        <v>3.3596399118504664E-3</v>
      </c>
      <c r="AL290" s="48">
        <f t="shared" si="85"/>
        <v>8.3609377833810782E-4</v>
      </c>
      <c r="AM290" s="48">
        <f t="shared" si="85"/>
        <v>1.849544262063245E-4</v>
      </c>
      <c r="AN290" s="48">
        <f t="shared" si="85"/>
        <v>3.6822814131179499E-5</v>
      </c>
      <c r="AO290" s="48">
        <f t="shared" si="71"/>
        <v>0.28899181225243314</v>
      </c>
      <c r="AP290" s="48">
        <f t="shared" si="86"/>
        <v>0.35874198670777613</v>
      </c>
      <c r="AQ290" s="48">
        <f t="shared" si="86"/>
        <v>0.22266342430945241</v>
      </c>
      <c r="AR290" s="48">
        <f t="shared" si="86"/>
        <v>9.213492772378358E-2</v>
      </c>
      <c r="AS290" s="48">
        <f t="shared" si="86"/>
        <v>2.8593082585274182E-2</v>
      </c>
      <c r="AT290" s="48">
        <f t="shared" si="86"/>
        <v>7.0988442010120742E-3</v>
      </c>
      <c r="AU290" s="48">
        <f t="shared" si="86"/>
        <v>1.4686998985375835E-3</v>
      </c>
      <c r="AV290" s="48">
        <f t="shared" si="86"/>
        <v>2.6045439803407252E-4</v>
      </c>
      <c r="AW290" s="48">
        <f t="shared" si="86"/>
        <v>4.0414608751919041E-5</v>
      </c>
      <c r="AX290" s="48">
        <f t="shared" si="86"/>
        <v>5.5743282608284412E-6</v>
      </c>
      <c r="AY290" s="48">
        <f t="shared" si="86"/>
        <v>6.9197309752988415E-7</v>
      </c>
    </row>
    <row r="291" spans="1:51">
      <c r="A291" s="48">
        <v>290</v>
      </c>
      <c r="B291" s="48">
        <f t="shared" si="80"/>
        <v>20</v>
      </c>
      <c r="C291" s="87">
        <v>43999</v>
      </c>
      <c r="D291" s="48" t="s">
        <v>28</v>
      </c>
      <c r="E291" s="48" t="s">
        <v>17</v>
      </c>
      <c r="F291" s="48">
        <f t="shared" si="75"/>
        <v>1</v>
      </c>
      <c r="G291" s="48">
        <f t="shared" si="74"/>
        <v>1</v>
      </c>
      <c r="H291" s="48">
        <f t="shared" si="76"/>
        <v>1</v>
      </c>
      <c r="I291" s="48">
        <f t="shared" si="77"/>
        <v>1</v>
      </c>
      <c r="J291" s="48">
        <f>COUNTIF('1. Data'!C:C,'sim. matches 2019_2020'!$D291)</f>
        <v>136</v>
      </c>
      <c r="K291" s="48">
        <f>COUNTIF($D$2:D290,$D290)</f>
        <v>16</v>
      </c>
      <c r="L291" s="48">
        <f>SUMIF('1. Data'!C:C,'sim. matches 2019_2020'!D291,'1. Data'!E:E)</f>
        <v>192</v>
      </c>
      <c r="M291" s="48">
        <f>SUMIF($D$2:D290,$D291,$F$2:F290)</f>
        <v>13</v>
      </c>
      <c r="N291" s="48">
        <f t="shared" si="78"/>
        <v>0.84890960358420953</v>
      </c>
      <c r="O291" s="48">
        <f>SUMIF('1. Data'!C:C,'sim. matches 2019_2020'!$D291,'1. Data'!F:F)</f>
        <v>193</v>
      </c>
      <c r="P291" s="48">
        <f>SUMIF($D$2:D290,$D291,$G$2:G290)</f>
        <v>16</v>
      </c>
      <c r="Q291" s="48">
        <f t="shared" si="79"/>
        <v>1.0995725072174105</v>
      </c>
      <c r="R291" s="48">
        <f>COUNTIF('1. Data'!D:D,'sim. matches 2019_2020'!$E291)</f>
        <v>186</v>
      </c>
      <c r="S291" s="48">
        <f>COUNTIF($E$2:E290,$E290)</f>
        <v>17</v>
      </c>
      <c r="T291" s="48">
        <f>SUMIF('1. Data'!D:D,'sim. matches 2019_2020'!E291,'1. Data'!F:F)</f>
        <v>276</v>
      </c>
      <c r="U291" s="48">
        <f>SUMIF($E$2:E290,$E291,$G$2:G290)</f>
        <v>18</v>
      </c>
      <c r="V291" s="48">
        <f t="shared" si="81"/>
        <v>1.4482758620689655</v>
      </c>
      <c r="W291" s="48">
        <f>SUMIF('1. Data'!D:D,'sim. matches 2019_2020'!$E291,'1. Data'!E:E)</f>
        <v>331</v>
      </c>
      <c r="X291" s="48">
        <f>SUMIF($E$2:E290,E291,$F$2:F290)</f>
        <v>19</v>
      </c>
      <c r="Y291" s="48">
        <f t="shared" si="82"/>
        <v>1.0852334713608061</v>
      </c>
      <c r="Z291" s="92">
        <f>AVERAGE('1. Data'!E:E,'sim. matches 2019_2020'!$F$2:F290)</f>
        <v>1.5887253540683144</v>
      </c>
      <c r="AA291" s="92">
        <f>AVERAGE('1. Data'!F:F,'sim. matches 2019_2020'!$G$2:G290)</f>
        <v>1.2504859761177451</v>
      </c>
      <c r="AB291" s="48">
        <f t="shared" si="83"/>
        <v>1.4636372475589816</v>
      </c>
      <c r="AC291" s="48">
        <f t="shared" si="84"/>
        <v>1.9913793103448274</v>
      </c>
      <c r="AD291" s="48">
        <f t="shared" si="70"/>
        <v>0.23139310823858256</v>
      </c>
      <c r="AE291" s="48">
        <f t="shared" si="85"/>
        <v>0.3386755720464365</v>
      </c>
      <c r="AF291" s="48">
        <f t="shared" si="85"/>
        <v>0.24784909104275499</v>
      </c>
      <c r="AG291" s="48">
        <f t="shared" si="85"/>
        <v>0.12092038714127111</v>
      </c>
      <c r="AH291" s="48">
        <f t="shared" si="85"/>
        <v>4.4245895652304149E-2</v>
      </c>
      <c r="AI291" s="48">
        <f t="shared" si="85"/>
        <v>1.2951988185664055E-2</v>
      </c>
      <c r="AJ291" s="48">
        <f t="shared" si="85"/>
        <v>3.1595020564136374E-3</v>
      </c>
      <c r="AK291" s="48">
        <f t="shared" si="85"/>
        <v>6.6062355621517043E-4</v>
      </c>
      <c r="AL291" s="48">
        <f t="shared" si="85"/>
        <v>1.2086415543642477E-4</v>
      </c>
      <c r="AM291" s="48">
        <f t="shared" si="85"/>
        <v>1.965569775461216E-5</v>
      </c>
      <c r="AN291" s="48">
        <f t="shared" si="85"/>
        <v>2.8768811360411875E-6</v>
      </c>
      <c r="AO291" s="48">
        <f t="shared" si="71"/>
        <v>0.13650701000267265</v>
      </c>
      <c r="AP291" s="48">
        <f t="shared" si="86"/>
        <v>0.27183723543635668</v>
      </c>
      <c r="AQ291" s="48">
        <f t="shared" si="86"/>
        <v>0.27066552321464832</v>
      </c>
      <c r="AR291" s="48">
        <f t="shared" si="86"/>
        <v>0.17966590765110277</v>
      </c>
      <c r="AS291" s="48">
        <f t="shared" si="86"/>
        <v>8.9445742817682555E-2</v>
      </c>
      <c r="AT291" s="48">
        <f t="shared" si="86"/>
        <v>3.5624080329111511E-2</v>
      </c>
      <c r="AU291" s="48">
        <f t="shared" si="86"/>
        <v>1.1823509419575801E-2</v>
      </c>
      <c r="AV291" s="48">
        <f t="shared" si="86"/>
        <v>3.3635845762586317E-3</v>
      </c>
      <c r="AW291" s="48">
        <f t="shared" si="86"/>
        <v>8.372715917195514E-4</v>
      </c>
      <c r="AX291" s="48">
        <f t="shared" si="86"/>
        <v>1.8525836943219964E-4</v>
      </c>
      <c r="AY291" s="48">
        <f t="shared" si="86"/>
        <v>3.6891968395550127E-5</v>
      </c>
    </row>
    <row r="292" spans="1:51">
      <c r="A292" s="48">
        <v>291</v>
      </c>
      <c r="B292" s="48">
        <f t="shared" si="80"/>
        <v>19</v>
      </c>
      <c r="C292" s="87">
        <v>44002</v>
      </c>
      <c r="D292" s="48" t="s">
        <v>6</v>
      </c>
      <c r="E292" s="48" t="s">
        <v>26</v>
      </c>
      <c r="F292" s="48">
        <f t="shared" si="75"/>
        <v>3</v>
      </c>
      <c r="G292" s="48">
        <f t="shared" si="74"/>
        <v>0</v>
      </c>
      <c r="H292" s="48">
        <f t="shared" si="76"/>
        <v>3</v>
      </c>
      <c r="I292" s="48">
        <f t="shared" si="77"/>
        <v>0</v>
      </c>
      <c r="J292" s="48">
        <f>COUNTIF('1. Data'!C:C,'sim. matches 2019_2020'!$D292)</f>
        <v>183</v>
      </c>
      <c r="K292" s="48">
        <f>COUNTIF($D$2:D291,$D291)</f>
        <v>16</v>
      </c>
      <c r="L292" s="48">
        <f>SUMIF('1. Data'!C:C,'sim. matches 2019_2020'!D292,'1. Data'!E:E)</f>
        <v>528</v>
      </c>
      <c r="M292" s="48">
        <f>SUMIF($D$2:D291,$D292,$F$2:F291)</f>
        <v>33</v>
      </c>
      <c r="N292" s="48">
        <f t="shared" si="78"/>
        <v>1.7746210956916706</v>
      </c>
      <c r="O292" s="48">
        <f>SUMIF('1. Data'!C:C,'sim. matches 2019_2020'!$D292,'1. Data'!F:F)</f>
        <v>132</v>
      </c>
      <c r="P292" s="48">
        <f>SUMIF($D$2:D291,$D292,$G$2:G291)</f>
        <v>4</v>
      </c>
      <c r="Q292" s="48">
        <f t="shared" si="79"/>
        <v>0.54655158563688777</v>
      </c>
      <c r="R292" s="48">
        <f>COUNTIF('1. Data'!D:D,'sim. matches 2019_2020'!$E292)</f>
        <v>152</v>
      </c>
      <c r="S292" s="48">
        <f>COUNTIF($E$2:E291,$E291)</f>
        <v>16</v>
      </c>
      <c r="T292" s="48">
        <f>SUMIF('1. Data'!D:D,'sim. matches 2019_2020'!E292,'1. Data'!F:F)</f>
        <v>159</v>
      </c>
      <c r="U292" s="48">
        <f>SUMIF($E$2:E291,$E292,$G$2:G291)</f>
        <v>14</v>
      </c>
      <c r="V292" s="48">
        <f t="shared" si="81"/>
        <v>1.0297619047619047</v>
      </c>
      <c r="W292" s="48">
        <f>SUMIF('1. Data'!D:D,'sim. matches 2019_2020'!$E292,'1. Data'!E:E)</f>
        <v>285</v>
      </c>
      <c r="X292" s="48">
        <f>SUMIF($E$2:E291,E292,$F$2:F291)</f>
        <v>19</v>
      </c>
      <c r="Y292" s="48">
        <f t="shared" si="82"/>
        <v>1.1390955543349812</v>
      </c>
      <c r="Z292" s="92">
        <f>AVERAGE('1. Data'!E:E,'sim. matches 2019_2020'!$F$2:F291)</f>
        <v>1.5885619100499722</v>
      </c>
      <c r="AA292" s="92">
        <f>AVERAGE('1. Data'!F:F,'sim. matches 2019_2020'!$G$2:G291)</f>
        <v>1.2504164353137146</v>
      </c>
      <c r="AB292" s="48">
        <f t="shared" si="83"/>
        <v>3.2112191255373088</v>
      </c>
      <c r="AC292" s="48">
        <f t="shared" si="84"/>
        <v>0.70375687963627642</v>
      </c>
      <c r="AD292" s="48">
        <f t="shared" si="70"/>
        <v>4.0307443472361093E-2</v>
      </c>
      <c r="AE292" s="48">
        <f t="shared" si="85"/>
        <v>0.1294360333799599</v>
      </c>
      <c r="AF292" s="48">
        <f t="shared" si="85"/>
        <v>0.20782373296170636</v>
      </c>
      <c r="AG292" s="48">
        <f t="shared" si="85"/>
        <v>0.22245584867573001</v>
      </c>
      <c r="AH292" s="48">
        <f t="shared" si="85"/>
        <v>0.17858861896378442</v>
      </c>
      <c r="AI292" s="48">
        <f t="shared" si="85"/>
        <v>0.11469743776395987</v>
      </c>
      <c r="AJ292" s="48">
        <f t="shared" si="85"/>
        <v>6.1386434299625529E-2</v>
      </c>
      <c r="AK292" s="48">
        <f t="shared" si="85"/>
        <v>2.8160755981642409E-2</v>
      </c>
      <c r="AL292" s="48">
        <f t="shared" si="85"/>
        <v>1.1303794774729916E-2</v>
      </c>
      <c r="AM292" s="48">
        <f t="shared" si="85"/>
        <v>4.0332179968623786E-3</v>
      </c>
      <c r="AN292" s="48">
        <f t="shared" si="85"/>
        <v>1.2951546768985741E-3</v>
      </c>
      <c r="AO292" s="48">
        <f t="shared" si="71"/>
        <v>0.4947231926298481</v>
      </c>
      <c r="AP292" s="48">
        <f t="shared" si="86"/>
        <v>0.34816485032887845</v>
      </c>
      <c r="AQ292" s="48">
        <f t="shared" si="86"/>
        <v>0.12251170433324132</v>
      </c>
      <c r="AR292" s="48">
        <f t="shared" si="86"/>
        <v>2.8739484920161339E-2</v>
      </c>
      <c r="AS292" s="48">
        <f t="shared" si="86"/>
        <v>5.0564025574416404E-3</v>
      </c>
      <c r="AT292" s="48">
        <f t="shared" si="86"/>
        <v>7.1169561720200341E-4</v>
      </c>
      <c r="AU292" s="48">
        <f t="shared" si="86"/>
        <v>8.3476781135482603E-5</v>
      </c>
      <c r="AV292" s="48">
        <f t="shared" si="86"/>
        <v>8.3924798591411026E-6</v>
      </c>
      <c r="AW292" s="48">
        <f t="shared" si="86"/>
        <v>7.38283179759927E-7</v>
      </c>
      <c r="AX292" s="48">
        <f t="shared" si="86"/>
        <v>5.7730207430643883E-8</v>
      </c>
      <c r="AY292" s="48">
        <f t="shared" si="86"/>
        <v>4.0628030642144865E-9</v>
      </c>
    </row>
    <row r="293" spans="1:51">
      <c r="A293" s="48">
        <v>292</v>
      </c>
      <c r="B293" s="48">
        <f t="shared" si="80"/>
        <v>18</v>
      </c>
      <c r="C293" s="87">
        <v>44002</v>
      </c>
      <c r="D293" s="48" t="s">
        <v>35</v>
      </c>
      <c r="E293" s="48" t="s">
        <v>13</v>
      </c>
      <c r="F293" s="48">
        <f t="shared" si="75"/>
        <v>1</v>
      </c>
      <c r="G293" s="48">
        <f t="shared" si="74"/>
        <v>1</v>
      </c>
      <c r="H293" s="48">
        <f t="shared" si="76"/>
        <v>1</v>
      </c>
      <c r="I293" s="48">
        <f t="shared" si="77"/>
        <v>1</v>
      </c>
      <c r="J293" s="48">
        <f>COUNTIF('1. Data'!C:C,'sim. matches 2019_2020'!$D293)</f>
        <v>47</v>
      </c>
      <c r="K293" s="48">
        <f>COUNTIF($D$2:D292,$D292)</f>
        <v>17</v>
      </c>
      <c r="L293" s="48">
        <f>SUMIF('1. Data'!C:C,'sim. matches 2019_2020'!D293,'1. Data'!E:E)</f>
        <v>94</v>
      </c>
      <c r="M293" s="48">
        <f>SUMIF($D$2:D292,$D293,$F$2:F292)</f>
        <v>18</v>
      </c>
      <c r="N293" s="48">
        <f t="shared" si="78"/>
        <v>1.1013537117903931</v>
      </c>
      <c r="O293" s="48">
        <f>SUMIF('1. Data'!C:C,'sim. matches 2019_2020'!$D293,'1. Data'!F:F)</f>
        <v>49</v>
      </c>
      <c r="P293" s="48">
        <f>SUMIF($D$2:D292,$D293,$G$2:G292)</f>
        <v>14</v>
      </c>
      <c r="Q293" s="48">
        <f t="shared" si="79"/>
        <v>0.7874562888543517</v>
      </c>
      <c r="R293" s="48">
        <f>COUNTIF('1. Data'!D:D,'sim. matches 2019_2020'!$E293)</f>
        <v>178</v>
      </c>
      <c r="S293" s="48">
        <f>COUNTIF($E$2:E292,$E292)</f>
        <v>17</v>
      </c>
      <c r="T293" s="48">
        <f>SUMIF('1. Data'!D:D,'sim. matches 2019_2020'!E293,'1. Data'!F:F)</f>
        <v>322</v>
      </c>
      <c r="U293" s="48">
        <f>SUMIF($E$2:E292,$E293,$G$2:G292)</f>
        <v>28</v>
      </c>
      <c r="V293" s="48">
        <f t="shared" si="81"/>
        <v>1.7948717948717949</v>
      </c>
      <c r="W293" s="48">
        <f>SUMIF('1. Data'!D:D,'sim. matches 2019_2020'!$E293,'1. Data'!E:E)</f>
        <v>232</v>
      </c>
      <c r="X293" s="48">
        <f>SUMIF($E$2:E292,E293,$F$2:F292)</f>
        <v>13</v>
      </c>
      <c r="Y293" s="48">
        <f t="shared" si="82"/>
        <v>0.79071548538797443</v>
      </c>
      <c r="Z293" s="92">
        <f>AVERAGE('1. Data'!E:E,'sim. matches 2019_2020'!$F$2:F292)</f>
        <v>1.5889536497363308</v>
      </c>
      <c r="AA293" s="92">
        <f>AVERAGE('1. Data'!F:F,'sim. matches 2019_2020'!$G$2:G292)</f>
        <v>1.2500693866222592</v>
      </c>
      <c r="AB293" s="48">
        <f t="shared" si="83"/>
        <v>1.3837520994289554</v>
      </c>
      <c r="AC293" s="48">
        <f t="shared" si="84"/>
        <v>1.7668269230769234</v>
      </c>
      <c r="AD293" s="48">
        <f t="shared" si="70"/>
        <v>0.2506363739946022</v>
      </c>
      <c r="AE293" s="48">
        <f t="shared" si="85"/>
        <v>0.34681860870829156</v>
      </c>
      <c r="AF293" s="48">
        <f t="shared" si="85"/>
        <v>0.23995548896056401</v>
      </c>
      <c r="AG293" s="48">
        <f t="shared" si="85"/>
        <v>0.11067963720622735</v>
      </c>
      <c r="AH293" s="48">
        <f t="shared" si="85"/>
        <v>3.828829508703805E-2</v>
      </c>
      <c r="AI293" s="48">
        <f t="shared" si="85"/>
        <v>1.059630174204885E-2</v>
      </c>
      <c r="AJ293" s="48">
        <f t="shared" si="85"/>
        <v>2.4437757969571318E-3</v>
      </c>
      <c r="AK293" s="48">
        <f t="shared" si="85"/>
        <v>4.8308284136758581E-4</v>
      </c>
      <c r="AL293" s="48">
        <f t="shared" si="85"/>
        <v>8.355836199256265E-5</v>
      </c>
      <c r="AM293" s="48">
        <f t="shared" si="85"/>
        <v>1.2847117648005908E-5</v>
      </c>
      <c r="AN293" s="48">
        <f t="shared" si="85"/>
        <v>1.7777226017038991E-6</v>
      </c>
      <c r="AO293" s="48">
        <f t="shared" si="71"/>
        <v>0.17087432690096618</v>
      </c>
      <c r="AP293" s="48">
        <f t="shared" si="86"/>
        <v>0.30190536123127443</v>
      </c>
      <c r="AQ293" s="48">
        <f t="shared" si="86"/>
        <v>0.26670726022233987</v>
      </c>
      <c r="AR293" s="48">
        <f t="shared" si="86"/>
        <v>0.1570751893136377</v>
      </c>
      <c r="AS293" s="48">
        <f t="shared" si="86"/>
        <v>6.9381168356684925E-2</v>
      </c>
      <c r="AT293" s="48">
        <f t="shared" si="86"/>
        <v>2.451690324142472E-2</v>
      </c>
      <c r="AU293" s="48">
        <f t="shared" si="86"/>
        <v>7.2195207862368448E-3</v>
      </c>
      <c r="AV293" s="48">
        <f t="shared" si="86"/>
        <v>1.8222348138338198E-3</v>
      </c>
      <c r="AW293" s="48">
        <f t="shared" si="86"/>
        <v>4.0244669115620707E-4</v>
      </c>
      <c r="AX293" s="48">
        <f t="shared" si="86"/>
        <v>7.9005961004223363E-5</v>
      </c>
      <c r="AY293" s="48">
        <f t="shared" si="86"/>
        <v>1.3958985898582721E-5</v>
      </c>
    </row>
    <row r="294" spans="1:51">
      <c r="A294" s="48">
        <v>293</v>
      </c>
      <c r="B294" s="48">
        <f t="shared" si="80"/>
        <v>17</v>
      </c>
      <c r="C294" s="87">
        <v>44002</v>
      </c>
      <c r="D294" s="48" t="s">
        <v>17</v>
      </c>
      <c r="E294" s="48" t="s">
        <v>42</v>
      </c>
      <c r="F294" s="48">
        <f t="shared" si="75"/>
        <v>0</v>
      </c>
      <c r="G294" s="48">
        <f t="shared" si="74"/>
        <v>0</v>
      </c>
      <c r="H294" s="48">
        <f t="shared" si="76"/>
        <v>1</v>
      </c>
      <c r="I294" s="48">
        <f t="shared" si="77"/>
        <v>1</v>
      </c>
      <c r="J294" s="48">
        <f>COUNTIF('1. Data'!C:C,'sim. matches 2019_2020'!$D294)</f>
        <v>186</v>
      </c>
      <c r="K294" s="48">
        <f>COUNTIF($D$2:D293,$D293)</f>
        <v>17</v>
      </c>
      <c r="L294" s="48">
        <f>SUMIF('1. Data'!C:C,'sim. matches 2019_2020'!D294,'1. Data'!E:E)</f>
        <v>321</v>
      </c>
      <c r="M294" s="48">
        <f>SUMIF($D$2:D293,$D294,$F$2:F293)</f>
        <v>15</v>
      </c>
      <c r="N294" s="48">
        <f t="shared" si="78"/>
        <v>1.0417815891216111</v>
      </c>
      <c r="O294" s="48">
        <f>SUMIF('1. Data'!C:C,'sim. matches 2019_2020'!$D294,'1. Data'!F:F)</f>
        <v>236</v>
      </c>
      <c r="P294" s="48">
        <f>SUMIF($D$2:D293,$D294,$G$2:G293)</f>
        <v>18</v>
      </c>
      <c r="Q294" s="48">
        <f t="shared" si="79"/>
        <v>1.0009852216748769</v>
      </c>
      <c r="R294" s="48">
        <f>COUNTIF('1. Data'!D:D,'sim. matches 2019_2020'!$E294)</f>
        <v>0</v>
      </c>
      <c r="S294" s="48">
        <f>COUNTIF($E$2:E293,$E293)</f>
        <v>17</v>
      </c>
      <c r="T294" s="48">
        <f>SUMIF('1. Data'!D:D,'sim. matches 2019_2020'!E294,'1. Data'!F:F)</f>
        <v>0</v>
      </c>
      <c r="U294" s="48">
        <f>SUMIF($E$2:E293,$E294,$G$2:G293)</f>
        <v>0</v>
      </c>
      <c r="V294" s="48">
        <f t="shared" si="81"/>
        <v>0</v>
      </c>
      <c r="W294" s="48">
        <f>SUMIF('1. Data'!D:D,'sim. matches 2019_2020'!$E294,'1. Data'!E:E)</f>
        <v>0</v>
      </c>
      <c r="X294" s="48">
        <f>SUMIF($E$2:E293,E294,$F$2:F293)</f>
        <v>0</v>
      </c>
      <c r="Y294" s="48">
        <f t="shared" si="82"/>
        <v>0</v>
      </c>
      <c r="Z294" s="92">
        <f>AVERAGE('1. Data'!E:E,'sim. matches 2019_2020'!$F$2:F293)</f>
        <v>1.5887902330743617</v>
      </c>
      <c r="AA294" s="92">
        <f>AVERAGE('1. Data'!F:F,'sim. matches 2019_2020'!$G$2:G293)</f>
        <v>1.25</v>
      </c>
      <c r="AB294" s="48">
        <f t="shared" si="83"/>
        <v>0</v>
      </c>
      <c r="AC294" s="48">
        <f t="shared" si="84"/>
        <v>0</v>
      </c>
      <c r="AD294" s="48">
        <f t="shared" si="70"/>
        <v>1</v>
      </c>
      <c r="AE294" s="48">
        <f t="shared" si="85"/>
        <v>0</v>
      </c>
      <c r="AF294" s="48">
        <f t="shared" si="85"/>
        <v>0</v>
      </c>
      <c r="AG294" s="48">
        <f t="shared" si="85"/>
        <v>0</v>
      </c>
      <c r="AH294" s="48">
        <f t="shared" si="85"/>
        <v>0</v>
      </c>
      <c r="AI294" s="48">
        <f t="shared" si="85"/>
        <v>0</v>
      </c>
      <c r="AJ294" s="48">
        <f t="shared" si="85"/>
        <v>0</v>
      </c>
      <c r="AK294" s="48">
        <f t="shared" si="85"/>
        <v>0</v>
      </c>
      <c r="AL294" s="48">
        <f t="shared" si="85"/>
        <v>0</v>
      </c>
      <c r="AM294" s="48">
        <f t="shared" ref="AE294:AN309" si="87">_xlfn.POISSON.DIST(AM$1,$AB294,FALSE)</f>
        <v>0</v>
      </c>
      <c r="AN294" s="48">
        <f t="shared" si="87"/>
        <v>0</v>
      </c>
      <c r="AO294" s="48">
        <f t="shared" si="71"/>
        <v>1</v>
      </c>
      <c r="AP294" s="48">
        <f t="shared" si="86"/>
        <v>0</v>
      </c>
      <c r="AQ294" s="48">
        <f t="shared" si="86"/>
        <v>0</v>
      </c>
      <c r="AR294" s="48">
        <f t="shared" si="86"/>
        <v>0</v>
      </c>
      <c r="AS294" s="48">
        <f t="shared" si="86"/>
        <v>0</v>
      </c>
      <c r="AT294" s="48">
        <f t="shared" si="86"/>
        <v>0</v>
      </c>
      <c r="AU294" s="48">
        <f t="shared" si="86"/>
        <v>0</v>
      </c>
      <c r="AV294" s="48">
        <f t="shared" si="86"/>
        <v>0</v>
      </c>
      <c r="AW294" s="48">
        <f t="shared" si="86"/>
        <v>0</v>
      </c>
      <c r="AX294" s="48">
        <f t="shared" ref="AP294:AY309" si="88">_xlfn.POISSON.DIST(AX$1,$AC294,FALSE)</f>
        <v>0</v>
      </c>
      <c r="AY294" s="48">
        <f t="shared" si="88"/>
        <v>0</v>
      </c>
    </row>
    <row r="295" spans="1:51">
      <c r="A295" s="48">
        <v>294</v>
      </c>
      <c r="B295" s="48">
        <f t="shared" si="80"/>
        <v>16</v>
      </c>
      <c r="C295" s="87">
        <v>44002</v>
      </c>
      <c r="D295" s="48" t="s">
        <v>29</v>
      </c>
      <c r="E295" s="48" t="s">
        <v>28</v>
      </c>
      <c r="F295" s="48">
        <f t="shared" si="75"/>
        <v>1</v>
      </c>
      <c r="G295" s="48">
        <f t="shared" si="74"/>
        <v>1</v>
      </c>
      <c r="H295" s="48">
        <f t="shared" si="76"/>
        <v>1</v>
      </c>
      <c r="I295" s="48">
        <f t="shared" si="77"/>
        <v>1</v>
      </c>
      <c r="J295" s="48">
        <f>COUNTIF('1. Data'!C:C,'sim. matches 2019_2020'!$D295)</f>
        <v>34</v>
      </c>
      <c r="K295" s="48">
        <f>COUNTIF($D$2:D294,$D294)</f>
        <v>17</v>
      </c>
      <c r="L295" s="48">
        <f>SUMIF('1. Data'!C:C,'sim. matches 2019_2020'!D295,'1. Data'!E:E)</f>
        <v>51</v>
      </c>
      <c r="M295" s="48">
        <f>SUMIF($D$2:D294,$D295,$F$2:F294)</f>
        <v>14</v>
      </c>
      <c r="N295" s="48">
        <f t="shared" si="78"/>
        <v>0.80241142911932495</v>
      </c>
      <c r="O295" s="48">
        <f>SUMIF('1. Data'!C:C,'sim. matches 2019_2020'!$D295,'1. Data'!F:F)</f>
        <v>56</v>
      </c>
      <c r="P295" s="48">
        <f>SUMIF($D$2:D294,$D295,$G$2:G294)</f>
        <v>22</v>
      </c>
      <c r="Q295" s="48">
        <f t="shared" si="79"/>
        <v>1.2238689038323431</v>
      </c>
      <c r="R295" s="48">
        <f>COUNTIF('1. Data'!D:D,'sim. matches 2019_2020'!$E295)</f>
        <v>136</v>
      </c>
      <c r="S295" s="48">
        <f>COUNTIF($E$2:E294,$E294)</f>
        <v>17</v>
      </c>
      <c r="T295" s="48">
        <f>SUMIF('1. Data'!D:D,'sim. matches 2019_2020'!E295,'1. Data'!F:F)</f>
        <v>138</v>
      </c>
      <c r="U295" s="48">
        <f>SUMIF($E$2:E294,$E295,$G$2:G294)</f>
        <v>13</v>
      </c>
      <c r="V295" s="48">
        <f t="shared" si="81"/>
        <v>0.98692810457516345</v>
      </c>
      <c r="W295" s="48">
        <f>SUMIF('1. Data'!D:D,'sim. matches 2019_2020'!$E295,'1. Data'!E:E)</f>
        <v>217</v>
      </c>
      <c r="X295" s="48">
        <f>SUMIF($E$2:E294,E295,$F$2:F294)</f>
        <v>17</v>
      </c>
      <c r="Y295" s="48">
        <f t="shared" si="82"/>
        <v>0.96289371494318987</v>
      </c>
      <c r="Z295" s="92">
        <f>AVERAGE('1. Data'!E:E,'sim. matches 2019_2020'!$F$2:F294)</f>
        <v>1.5883495145631068</v>
      </c>
      <c r="AA295" s="92">
        <f>AVERAGE('1. Data'!F:F,'sim. matches 2019_2020'!$G$2:G294)</f>
        <v>1.2496532593619971</v>
      </c>
      <c r="AB295" s="48">
        <f t="shared" si="83"/>
        <v>1.2272174798295556</v>
      </c>
      <c r="AC295" s="48">
        <f t="shared" si="84"/>
        <v>1.5094194540561321</v>
      </c>
      <c r="AD295" s="48">
        <f t="shared" si="70"/>
        <v>0.29310702024988605</v>
      </c>
      <c r="AE295" s="48">
        <f t="shared" si="87"/>
        <v>0.35970605871141564</v>
      </c>
      <c r="AF295" s="48">
        <f t="shared" si="87"/>
        <v>0.22071878142562285</v>
      </c>
      <c r="AG295" s="48">
        <f t="shared" si="87"/>
        <v>9.0289982230734464E-2</v>
      </c>
      <c r="AH295" s="48">
        <f t="shared" si="87"/>
        <v>2.7701361111764324E-2</v>
      </c>
      <c r="AI295" s="48">
        <f t="shared" si="87"/>
        <v>6.7991189142855707E-3</v>
      </c>
      <c r="AJ295" s="48">
        <f t="shared" si="87"/>
        <v>1.390666263175167E-3</v>
      </c>
      <c r="AK295" s="48">
        <f t="shared" si="87"/>
        <v>2.4380713525397359E-4</v>
      </c>
      <c r="AL295" s="48">
        <f t="shared" si="87"/>
        <v>3.7400547261355679E-5</v>
      </c>
      <c r="AM295" s="48">
        <f t="shared" si="87"/>
        <v>5.0998450393696607E-6</v>
      </c>
      <c r="AN295" s="48">
        <f t="shared" si="87"/>
        <v>6.2586189767364993E-7</v>
      </c>
      <c r="AO295" s="48">
        <f t="shared" si="71"/>
        <v>0.2210382635852893</v>
      </c>
      <c r="AP295" s="48">
        <f t="shared" si="88"/>
        <v>0.33363945514642279</v>
      </c>
      <c r="AQ295" s="48">
        <f t="shared" si="88"/>
        <v>0.2518009421193495</v>
      </c>
      <c r="AR295" s="48">
        <f t="shared" si="88"/>
        <v>0.12669108019486938</v>
      </c>
      <c r="AS295" s="48">
        <f t="shared" si="88"/>
        <v>4.7807495275380377E-2</v>
      </c>
      <c r="AT295" s="48">
        <f t="shared" si="88"/>
        <v>1.4432312683671131E-2</v>
      </c>
      <c r="AU295" s="48">
        <f t="shared" si="88"/>
        <v>3.6307355886257137E-3</v>
      </c>
      <c r="AV295" s="48">
        <f t="shared" si="88"/>
        <v>7.8290041857222875E-4</v>
      </c>
      <c r="AW295" s="48">
        <f t="shared" si="88"/>
        <v>1.4771564029770118E-4</v>
      </c>
      <c r="AX295" s="48">
        <f t="shared" si="88"/>
        <v>2.4773873459300881E-5</v>
      </c>
      <c r="AY295" s="48">
        <f t="shared" si="88"/>
        <v>3.7394166551793695E-6</v>
      </c>
    </row>
    <row r="296" spans="1:51">
      <c r="A296" s="48">
        <v>295</v>
      </c>
      <c r="B296" s="48">
        <f t="shared" si="80"/>
        <v>15</v>
      </c>
      <c r="C296" s="87">
        <v>44002</v>
      </c>
      <c r="D296" s="48" t="s">
        <v>21</v>
      </c>
      <c r="E296" s="48" t="s">
        <v>12</v>
      </c>
      <c r="F296" s="48">
        <f t="shared" si="75"/>
        <v>0</v>
      </c>
      <c r="G296" s="48">
        <f t="shared" si="74"/>
        <v>2</v>
      </c>
      <c r="H296" s="48">
        <f t="shared" si="76"/>
        <v>0</v>
      </c>
      <c r="I296" s="48">
        <f t="shared" si="77"/>
        <v>3</v>
      </c>
      <c r="J296" s="48">
        <f>COUNTIF('1. Data'!C:C,'sim. matches 2019_2020'!$D296)</f>
        <v>150</v>
      </c>
      <c r="K296" s="48">
        <f>COUNTIF($D$2:D295,$D295)</f>
        <v>17</v>
      </c>
      <c r="L296" s="48">
        <f>SUMIF('1. Data'!C:C,'sim. matches 2019_2020'!D296,'1. Data'!E:E)</f>
        <v>192</v>
      </c>
      <c r="M296" s="48">
        <f>SUMIF($D$2:D295,$D296,$F$2:F295)</f>
        <v>13</v>
      </c>
      <c r="N296" s="48">
        <f t="shared" si="78"/>
        <v>0.77292246308849044</v>
      </c>
      <c r="O296" s="48">
        <f>SUMIF('1. Data'!C:C,'sim. matches 2019_2020'!$D296,'1. Data'!F:F)</f>
        <v>200</v>
      </c>
      <c r="P296" s="48">
        <f>SUMIF($D$2:D295,$D296,$G$2:G295)</f>
        <v>17</v>
      </c>
      <c r="Q296" s="48">
        <f t="shared" si="79"/>
        <v>1.0398670036757376</v>
      </c>
      <c r="R296" s="48">
        <f>COUNTIF('1. Data'!D:D,'sim. matches 2019_2020'!$E296)</f>
        <v>184</v>
      </c>
      <c r="S296" s="48">
        <f>COUNTIF($E$2:E295,$E295)</f>
        <v>17</v>
      </c>
      <c r="T296" s="48">
        <f>SUMIF('1. Data'!D:D,'sim. matches 2019_2020'!E296,'1. Data'!F:F)</f>
        <v>300</v>
      </c>
      <c r="U296" s="48">
        <f>SUMIF($E$2:E295,$E296,$G$2:G295)</f>
        <v>24</v>
      </c>
      <c r="V296" s="48">
        <f t="shared" si="81"/>
        <v>1.6119402985074627</v>
      </c>
      <c r="W296" s="48">
        <f>SUMIF('1. Data'!D:D,'sim. matches 2019_2020'!$E296,'1. Data'!E:E)</f>
        <v>245</v>
      </c>
      <c r="X296" s="48">
        <f>SUMIF($E$2:E295,E296,$F$2:F295)</f>
        <v>14</v>
      </c>
      <c r="Y296" s="48">
        <f t="shared" si="82"/>
        <v>0.81133880101848022</v>
      </c>
      <c r="Z296" s="92">
        <f>AVERAGE('1. Data'!E:E,'sim. matches 2019_2020'!$F$2:F295)</f>
        <v>1.5881863560732112</v>
      </c>
      <c r="AA296" s="92">
        <f>AVERAGE('1. Data'!F:F,'sim. matches 2019_2020'!$G$2:G295)</f>
        <v>1.2495840266222962</v>
      </c>
      <c r="AB296" s="48">
        <f t="shared" si="83"/>
        <v>0.99595481562148769</v>
      </c>
      <c r="AC296" s="48">
        <f t="shared" si="84"/>
        <v>2.0945571543480201</v>
      </c>
      <c r="AD296" s="48">
        <f t="shared" ref="AD296:AD309" si="89">_xlfn.POISSON.DIST(AD$1,$AB296,FALSE)</f>
        <v>0.36937059530336852</v>
      </c>
      <c r="AE296" s="48">
        <f t="shared" si="87"/>
        <v>0.36787642314136548</v>
      </c>
      <c r="AF296" s="48">
        <f t="shared" si="87"/>
        <v>0.18319414759062555</v>
      </c>
      <c r="AG296" s="48">
        <f t="shared" si="87"/>
        <v>6.0817697828852359E-2</v>
      </c>
      <c r="AH296" s="48">
        <f t="shared" si="87"/>
        <v>1.5142919756914498E-2</v>
      </c>
      <c r="AI296" s="48">
        <f t="shared" si="87"/>
        <v>3.0163327708937534E-3</v>
      </c>
      <c r="AJ296" s="48">
        <f t="shared" si="87"/>
        <v>5.0068852478142296E-4</v>
      </c>
      <c r="AK296" s="48">
        <f t="shared" si="87"/>
        <v>7.1237592483211089E-5</v>
      </c>
      <c r="AL296" s="48">
        <f t="shared" si="87"/>
        <v>8.868677910866862E-6</v>
      </c>
      <c r="AM296" s="48">
        <f t="shared" si="87"/>
        <v>9.8142249705819753E-7</v>
      </c>
      <c r="AN296" s="48">
        <f t="shared" si="87"/>
        <v>9.7745246210437605E-8</v>
      </c>
      <c r="AO296" s="48">
        <f t="shared" ref="AO296:AO309" si="90">_xlfn.POISSON.DIST(AO$1,$AC296,FALSE)</f>
        <v>0.1231247568458321</v>
      </c>
      <c r="AP296" s="48">
        <f t="shared" si="88"/>
        <v>0.25789184032879797</v>
      </c>
      <c r="AQ296" s="48">
        <f t="shared" si="88"/>
        <v>0.27008459960433062</v>
      </c>
      <c r="AR296" s="48">
        <f t="shared" si="88"/>
        <v>0.18856921012682373</v>
      </c>
      <c r="AS296" s="48">
        <f t="shared" si="88"/>
        <v>9.8742247040223441E-2</v>
      </c>
      <c r="AT296" s="48">
        <f t="shared" si="88"/>
        <v>4.1364255994899922E-2</v>
      </c>
      <c r="AU296" s="48">
        <f t="shared" si="88"/>
        <v>1.4439966388066751E-2</v>
      </c>
      <c r="AV296" s="48">
        <f t="shared" si="88"/>
        <v>4.320762129524318E-3</v>
      </c>
      <c r="AW296" s="48">
        <f t="shared" si="88"/>
        <v>1.1312604038288918E-3</v>
      </c>
      <c r="AX296" s="48">
        <f t="shared" si="88"/>
        <v>2.6327661914115979E-4</v>
      </c>
      <c r="AY296" s="48">
        <f t="shared" si="88"/>
        <v>5.5144792619467496E-5</v>
      </c>
    </row>
    <row r="297" spans="1:51">
      <c r="A297" s="48">
        <v>296</v>
      </c>
      <c r="B297" s="48">
        <f t="shared" si="80"/>
        <v>14</v>
      </c>
      <c r="C297" s="87">
        <v>44002</v>
      </c>
      <c r="D297" s="48" t="s">
        <v>25</v>
      </c>
      <c r="E297" s="48" t="s">
        <v>19</v>
      </c>
      <c r="F297" s="48">
        <f t="shared" si="75"/>
        <v>1</v>
      </c>
      <c r="G297" s="48">
        <f t="shared" si="74"/>
        <v>1</v>
      </c>
      <c r="H297" s="48">
        <f t="shared" si="76"/>
        <v>1</v>
      </c>
      <c r="I297" s="48">
        <f t="shared" si="77"/>
        <v>1</v>
      </c>
      <c r="J297" s="48">
        <f>COUNTIF('1. Data'!C:C,'sim. matches 2019_2020'!$D297)</f>
        <v>170</v>
      </c>
      <c r="K297" s="48">
        <f>COUNTIF($D$2:D296,$D296)</f>
        <v>17</v>
      </c>
      <c r="L297" s="48">
        <f>SUMIF('1. Data'!C:C,'sim. matches 2019_2020'!D297,'1. Data'!E:E)</f>
        <v>254</v>
      </c>
      <c r="M297" s="48">
        <f>SUMIF($D$2:D296,$D297,$F$2:F296)</f>
        <v>14</v>
      </c>
      <c r="N297" s="48">
        <f t="shared" si="78"/>
        <v>0.90263495273817895</v>
      </c>
      <c r="O297" s="48">
        <f>SUMIF('1. Data'!C:C,'sim. matches 2019_2020'!$D297,'1. Data'!F:F)</f>
        <v>198</v>
      </c>
      <c r="P297" s="48">
        <f>SUMIF($D$2:D296,$D297,$G$2:G296)</f>
        <v>16</v>
      </c>
      <c r="Q297" s="48">
        <f t="shared" si="79"/>
        <v>0.91566033528035717</v>
      </c>
      <c r="R297" s="48">
        <f>COUNTIF('1. Data'!D:D,'sim. matches 2019_2020'!$E297)</f>
        <v>184</v>
      </c>
      <c r="S297" s="48">
        <f>COUNTIF($E$2:E296,$E296)</f>
        <v>17</v>
      </c>
      <c r="T297" s="48">
        <f>SUMIF('1. Data'!D:D,'sim. matches 2019_2020'!E297,'1. Data'!F:F)</f>
        <v>263</v>
      </c>
      <c r="U297" s="48">
        <f>SUMIF($E$2:E296,$E297,$G$2:G296)</f>
        <v>16</v>
      </c>
      <c r="V297" s="48">
        <f t="shared" si="81"/>
        <v>1.3880597014925373</v>
      </c>
      <c r="W297" s="48">
        <f>SUMIF('1. Data'!D:D,'sim. matches 2019_2020'!$E297,'1. Data'!E:E)</f>
        <v>350</v>
      </c>
      <c r="X297" s="48">
        <f>SUMIF($E$2:E296,E297,$F$2:F296)</f>
        <v>21</v>
      </c>
      <c r="Y297" s="48">
        <f t="shared" si="82"/>
        <v>1.1625103051183754</v>
      </c>
      <c r="Z297" s="92">
        <f>AVERAGE('1. Data'!E:E,'sim. matches 2019_2020'!$F$2:F296)</f>
        <v>1.587746049348489</v>
      </c>
      <c r="AA297" s="92">
        <f>AVERAGE('1. Data'!F:F,'sim. matches 2019_2020'!$G$2:G296)</f>
        <v>1.2497920709731078</v>
      </c>
      <c r="AB297" s="48">
        <f t="shared" si="83"/>
        <v>1.6660575495814149</v>
      </c>
      <c r="AC297" s="48">
        <f t="shared" si="84"/>
        <v>1.5884747386064331</v>
      </c>
      <c r="AD297" s="48">
        <f t="shared" si="89"/>
        <v>0.18899068524000801</v>
      </c>
      <c r="AE297" s="48">
        <f t="shared" si="87"/>
        <v>0.31486935794468024</v>
      </c>
      <c r="AF297" s="48">
        <f t="shared" si="87"/>
        <v>0.26229523546779371</v>
      </c>
      <c r="AG297" s="48">
        <f t="shared" si="87"/>
        <v>0.14566631909011757</v>
      </c>
      <c r="AH297" s="48">
        <f t="shared" si="87"/>
        <v>6.0672117659956448E-2</v>
      </c>
      <c r="AI297" s="48">
        <f t="shared" si="87"/>
        <v>2.0216647935292466E-2</v>
      </c>
      <c r="AJ297" s="48">
        <f t="shared" si="87"/>
        <v>5.6136831533039229E-3</v>
      </c>
      <c r="AK297" s="48">
        <f t="shared" si="87"/>
        <v>1.3361027426457136E-3</v>
      </c>
      <c r="AL297" s="48">
        <f t="shared" si="87"/>
        <v>2.7825300767516574E-4</v>
      </c>
      <c r="AM297" s="48">
        <f t="shared" si="87"/>
        <v>5.1509502681216176E-5</v>
      </c>
      <c r="AN297" s="48">
        <f t="shared" si="87"/>
        <v>8.5817795817224303E-6</v>
      </c>
      <c r="AO297" s="48">
        <f t="shared" si="90"/>
        <v>0.20423688892614608</v>
      </c>
      <c r="AP297" s="48">
        <f t="shared" si="88"/>
        <v>0.32442513875075096</v>
      </c>
      <c r="AQ297" s="48">
        <f t="shared" si="88"/>
        <v>0.25767056873722755</v>
      </c>
      <c r="AR297" s="48">
        <f t="shared" si="88"/>
        <v>0.13643439644047947</v>
      </c>
      <c r="AS297" s="48">
        <f t="shared" si="88"/>
        <v>5.4180648055679272E-2</v>
      </c>
      <c r="AT297" s="48">
        <f t="shared" si="88"/>
        <v>1.7212918151554454E-2</v>
      </c>
      <c r="AU297" s="48">
        <f t="shared" si="88"/>
        <v>4.5570476102407354E-3</v>
      </c>
      <c r="AV297" s="48">
        <f t="shared" si="88"/>
        <v>1.0341078587848879E-3</v>
      </c>
      <c r="AW297" s="48">
        <f t="shared" si="88"/>
        <v>2.0533177633427288E-4</v>
      </c>
      <c r="AX297" s="48">
        <f t="shared" si="88"/>
        <v>3.6240482193353211E-5</v>
      </c>
      <c r="AY297" s="48">
        <f t="shared" si="88"/>
        <v>5.7567090479057787E-6</v>
      </c>
    </row>
    <row r="298" spans="1:51">
      <c r="A298" s="48">
        <v>297</v>
      </c>
      <c r="B298" s="48">
        <f t="shared" si="80"/>
        <v>13</v>
      </c>
      <c r="C298" s="87">
        <v>44002</v>
      </c>
      <c r="D298" s="48" t="s">
        <v>8</v>
      </c>
      <c r="E298" s="48" t="s">
        <v>10</v>
      </c>
      <c r="F298" s="48">
        <f t="shared" si="75"/>
        <v>1</v>
      </c>
      <c r="G298" s="48">
        <f t="shared" si="74"/>
        <v>1</v>
      </c>
      <c r="H298" s="48">
        <f t="shared" si="76"/>
        <v>1</v>
      </c>
      <c r="I298" s="48">
        <f t="shared" si="77"/>
        <v>1</v>
      </c>
      <c r="J298" s="48">
        <f>COUNTIF('1. Data'!C:C,'sim. matches 2019_2020'!$D298)</f>
        <v>187</v>
      </c>
      <c r="K298" s="48">
        <f>COUNTIF($D$2:D297,$D297)</f>
        <v>17</v>
      </c>
      <c r="L298" s="48">
        <f>SUMIF('1. Data'!C:C,'sim. matches 2019_2020'!D298,'1. Data'!E:E)</f>
        <v>324</v>
      </c>
      <c r="M298" s="48">
        <f>SUMIF($D$2:D297,$D298,$F$2:F297)</f>
        <v>14</v>
      </c>
      <c r="N298" s="48">
        <f t="shared" si="78"/>
        <v>1.0436384050827034</v>
      </c>
      <c r="O298" s="48">
        <f>SUMIF('1. Data'!C:C,'sim. matches 2019_2020'!$D298,'1. Data'!F:F)</f>
        <v>196</v>
      </c>
      <c r="P298" s="48">
        <f>SUMIF($D$2:D297,$D298,$G$2:G297)</f>
        <v>15</v>
      </c>
      <c r="Q298" s="48">
        <f t="shared" si="79"/>
        <v>0.82763449136585221</v>
      </c>
      <c r="R298" s="48">
        <f>COUNTIF('1. Data'!D:D,'sim. matches 2019_2020'!$E298)</f>
        <v>184</v>
      </c>
      <c r="S298" s="48">
        <f>COUNTIF($E$2:E297,$E297)</f>
        <v>17</v>
      </c>
      <c r="T298" s="48">
        <f>SUMIF('1. Data'!D:D,'sim. matches 2019_2020'!E298,'1. Data'!F:F)</f>
        <v>244</v>
      </c>
      <c r="U298" s="48">
        <f>SUMIF($E$2:E297,$E298,$G$2:G297)</f>
        <v>16</v>
      </c>
      <c r="V298" s="48">
        <f t="shared" si="81"/>
        <v>1.2935323383084578</v>
      </c>
      <c r="W298" s="48">
        <f>SUMIF('1. Data'!D:D,'sim. matches 2019_2020'!$E298,'1. Data'!E:E)</f>
        <v>282</v>
      </c>
      <c r="X298" s="48">
        <f>SUMIF($E$2:E297,E298,$F$2:F297)</f>
        <v>16</v>
      </c>
      <c r="Y298" s="48">
        <f t="shared" si="82"/>
        <v>0.93386419856027114</v>
      </c>
      <c r="Z298" s="92">
        <f>AVERAGE('1. Data'!E:E,'sim. matches 2019_2020'!$F$2:F297)</f>
        <v>1.5875831485587584</v>
      </c>
      <c r="AA298" s="92">
        <f>AVERAGE('1. Data'!F:F,'sim. matches 2019_2020'!$G$2:G297)</f>
        <v>1.2497228381374723</v>
      </c>
      <c r="AB298" s="48">
        <f t="shared" si="83"/>
        <v>1.5472847995753511</v>
      </c>
      <c r="AC298" s="48">
        <f t="shared" si="84"/>
        <v>1.3379182518778658</v>
      </c>
      <c r="AD298" s="48">
        <f t="shared" si="89"/>
        <v>0.21282505270327978</v>
      </c>
      <c r="AE298" s="48">
        <f t="shared" si="87"/>
        <v>0.32930096901660783</v>
      </c>
      <c r="AF298" s="48">
        <f t="shared" si="87"/>
        <v>0.25476119192241553</v>
      </c>
      <c r="AG298" s="48">
        <f t="shared" si="87"/>
        <v>0.13139603992775073</v>
      </c>
      <c r="AH298" s="48">
        <f t="shared" si="87"/>
        <v>5.0826773826151181E-2</v>
      </c>
      <c r="AI298" s="48">
        <f t="shared" si="87"/>
        <v>1.572869891053159E-2</v>
      </c>
      <c r="AJ298" s="48">
        <f t="shared" si="87"/>
        <v>4.0561294568938269E-3</v>
      </c>
      <c r="AK298" s="48">
        <f t="shared" si="87"/>
        <v>8.9656963625166231E-4</v>
      </c>
      <c r="AL298" s="48">
        <f t="shared" si="87"/>
        <v>1.7340607124162482E-4</v>
      </c>
      <c r="AM298" s="48">
        <f t="shared" si="87"/>
        <v>2.9812064242916293E-5</v>
      </c>
      <c r="AN298" s="48">
        <f t="shared" si="87"/>
        <v>4.612775384702827E-6</v>
      </c>
      <c r="AO298" s="48">
        <f t="shared" si="90"/>
        <v>0.2623913330801449</v>
      </c>
      <c r="AP298" s="48">
        <f t="shared" si="88"/>
        <v>0.35105815366249027</v>
      </c>
      <c r="AQ298" s="48">
        <f t="shared" si="88"/>
        <v>0.23484355562779519</v>
      </c>
      <c r="AR298" s="48">
        <f t="shared" si="88"/>
        <v>0.1047338264701074</v>
      </c>
      <c r="AS298" s="48">
        <f t="shared" si="88"/>
        <v>3.5031324505841441E-2</v>
      </c>
      <c r="AT298" s="48">
        <f t="shared" si="88"/>
        <v>9.3738096887643237E-3</v>
      </c>
      <c r="AU298" s="48">
        <f t="shared" si="88"/>
        <v>2.0902318453712267E-3</v>
      </c>
      <c r="AV298" s="48">
        <f t="shared" si="88"/>
        <v>3.9950847665407366E-4</v>
      </c>
      <c r="AW298" s="48">
        <f t="shared" si="88"/>
        <v>6.6813710336926052E-5</v>
      </c>
      <c r="AX298" s="48">
        <f t="shared" si="88"/>
        <v>9.932364726161564E-6</v>
      </c>
      <c r="AY298" s="48">
        <f t="shared" si="88"/>
        <v>1.3288692051439449E-6</v>
      </c>
    </row>
    <row r="299" spans="1:51">
      <c r="A299" s="48">
        <v>298</v>
      </c>
      <c r="B299" s="48">
        <f t="shared" si="80"/>
        <v>12</v>
      </c>
      <c r="C299" s="87">
        <v>44002</v>
      </c>
      <c r="D299" s="48" t="s">
        <v>11</v>
      </c>
      <c r="E299" s="48" t="s">
        <v>20</v>
      </c>
      <c r="F299" s="48">
        <f t="shared" si="75"/>
        <v>1</v>
      </c>
      <c r="G299" s="48">
        <f t="shared" si="74"/>
        <v>1</v>
      </c>
      <c r="H299" s="48">
        <f t="shared" si="76"/>
        <v>1</v>
      </c>
      <c r="I299" s="48">
        <f t="shared" si="77"/>
        <v>1</v>
      </c>
      <c r="J299" s="48">
        <f>COUNTIF('1. Data'!C:C,'sim. matches 2019_2020'!$D299)</f>
        <v>167</v>
      </c>
      <c r="K299" s="48">
        <f>COUNTIF($D$2:D298,$D298)</f>
        <v>17</v>
      </c>
      <c r="L299" s="48">
        <f>SUMIF('1. Data'!C:C,'sim. matches 2019_2020'!D299,'1. Data'!E:E)</f>
        <v>200</v>
      </c>
      <c r="M299" s="48">
        <f>SUMIF($D$2:D298,$D299,$F$2:F298)</f>
        <v>11</v>
      </c>
      <c r="N299" s="48">
        <f t="shared" si="78"/>
        <v>0.72239160791396939</v>
      </c>
      <c r="O299" s="48">
        <f>SUMIF('1. Data'!C:C,'sim. matches 2019_2020'!$D299,'1. Data'!F:F)</f>
        <v>226</v>
      </c>
      <c r="P299" s="48">
        <f>SUMIF($D$2:D298,$D299,$G$2:G298)</f>
        <v>18</v>
      </c>
      <c r="Q299" s="48">
        <f t="shared" si="79"/>
        <v>1.0611635978019858</v>
      </c>
      <c r="R299" s="48">
        <f>COUNTIF('1. Data'!D:D,'sim. matches 2019_2020'!$E299)</f>
        <v>166</v>
      </c>
      <c r="S299" s="48">
        <f>COUNTIF($E$2:E298,$E298)</f>
        <v>17</v>
      </c>
      <c r="T299" s="48">
        <f>SUMIF('1. Data'!D:D,'sim. matches 2019_2020'!E299,'1. Data'!F:F)</f>
        <v>175</v>
      </c>
      <c r="U299" s="48">
        <f>SUMIF($E$2:E298,$E299,$G$2:G298)</f>
        <v>14</v>
      </c>
      <c r="V299" s="48">
        <f t="shared" si="81"/>
        <v>1.0327868852459017</v>
      </c>
      <c r="W299" s="48">
        <f>SUMIF('1. Data'!D:D,'sim. matches 2019_2020'!$E299,'1. Data'!E:E)</f>
        <v>274</v>
      </c>
      <c r="X299" s="48">
        <f>SUMIF($E$2:E298,E299,$F$2:F298)</f>
        <v>18</v>
      </c>
      <c r="Y299" s="48">
        <f t="shared" si="82"/>
        <v>1.0051707018362144</v>
      </c>
      <c r="Z299" s="92">
        <f>AVERAGE('1. Data'!E:E,'sim. matches 2019_2020'!$F$2:F298)</f>
        <v>1.5874203380437795</v>
      </c>
      <c r="AA299" s="92">
        <f>AVERAGE('1. Data'!F:F,'sim. matches 2019_2020'!$G$2:G298)</f>
        <v>1.2496536436686063</v>
      </c>
      <c r="AB299" s="48">
        <f t="shared" si="83"/>
        <v>1.1526685765621807</v>
      </c>
      <c r="AC299" s="48">
        <f t="shared" si="84"/>
        <v>1.3695652173913044</v>
      </c>
      <c r="AD299" s="48">
        <f t="shared" si="89"/>
        <v>0.31579292634820244</v>
      </c>
      <c r="AE299" s="48">
        <f t="shared" si="87"/>
        <v>0.36400458290218807</v>
      </c>
      <c r="AF299" s="48">
        <f t="shared" si="87"/>
        <v>0.20978832221798771</v>
      </c>
      <c r="AG299" s="48">
        <f t="shared" si="87"/>
        <v>8.0605468916791989E-2</v>
      </c>
      <c r="AH299" s="48">
        <f t="shared" si="87"/>
        <v>2.3227847779861432E-2</v>
      </c>
      <c r="AI299" s="48">
        <f t="shared" si="87"/>
        <v>5.3548020474031765E-3</v>
      </c>
      <c r="AJ299" s="48">
        <f t="shared" si="87"/>
        <v>1.0287186756254107E-3</v>
      </c>
      <c r="AK299" s="48">
        <f t="shared" si="87"/>
        <v>1.693959559308681E-4</v>
      </c>
      <c r="AL299" s="48">
        <f t="shared" si="87"/>
        <v>2.440717442477791E-5</v>
      </c>
      <c r="AM299" s="48">
        <f t="shared" si="87"/>
        <v>3.1259314446792901E-6</v>
      </c>
      <c r="AN299" s="48">
        <f t="shared" si="87"/>
        <v>3.6031629487694458E-7</v>
      </c>
      <c r="AO299" s="48">
        <f t="shared" si="90"/>
        <v>0.25421746486071461</v>
      </c>
      <c r="AP299" s="48">
        <f t="shared" si="88"/>
        <v>0.3481673975266309</v>
      </c>
      <c r="AQ299" s="48">
        <f t="shared" si="88"/>
        <v>0.23841897874106252</v>
      </c>
      <c r="AR299" s="48">
        <f t="shared" si="88"/>
        <v>0.10884344681657203</v>
      </c>
      <c r="AS299" s="48">
        <f t="shared" si="88"/>
        <v>3.726704972523933E-2</v>
      </c>
      <c r="AT299" s="48">
        <f t="shared" si="88"/>
        <v>1.0207931011695986E-2</v>
      </c>
      <c r="AU299" s="48">
        <f t="shared" si="88"/>
        <v>2.3300712091914744E-3</v>
      </c>
      <c r="AV299" s="48">
        <f t="shared" si="88"/>
        <v>4.5588349745050627E-4</v>
      </c>
      <c r="AW299" s="48">
        <f t="shared" si="88"/>
        <v>7.8045272661363813E-5</v>
      </c>
      <c r="AX299" s="48">
        <f t="shared" si="88"/>
        <v>1.187645453542493E-5</v>
      </c>
      <c r="AY299" s="48">
        <f t="shared" si="88"/>
        <v>1.6265579037647171E-6</v>
      </c>
    </row>
    <row r="300" spans="1:51">
      <c r="A300" s="48">
        <v>299</v>
      </c>
      <c r="B300" s="48">
        <f t="shared" si="80"/>
        <v>11</v>
      </c>
      <c r="C300" s="87">
        <v>44002</v>
      </c>
      <c r="D300" s="48" t="s">
        <v>32</v>
      </c>
      <c r="E300" s="48" t="s">
        <v>22</v>
      </c>
      <c r="F300" s="48">
        <f t="shared" si="75"/>
        <v>0</v>
      </c>
      <c r="G300" s="48">
        <f t="shared" si="74"/>
        <v>1</v>
      </c>
      <c r="H300" s="48">
        <f t="shared" si="76"/>
        <v>0</v>
      </c>
      <c r="I300" s="48">
        <f t="shared" si="77"/>
        <v>3</v>
      </c>
      <c r="J300" s="48">
        <f>COUNTIF('1. Data'!C:C,'sim. matches 2019_2020'!$D300)</f>
        <v>16</v>
      </c>
      <c r="K300" s="48">
        <f>COUNTIF($D$2:D299,$D299)</f>
        <v>17</v>
      </c>
      <c r="L300" s="48">
        <f>SUMIF('1. Data'!C:C,'sim. matches 2019_2020'!D300,'1. Data'!E:E)</f>
        <v>21</v>
      </c>
      <c r="M300" s="48">
        <f>SUMIF($D$2:D299,$D300,$F$2:F299)</f>
        <v>9</v>
      </c>
      <c r="N300" s="48">
        <f t="shared" si="78"/>
        <v>0.57274313818816436</v>
      </c>
      <c r="O300" s="48">
        <f>SUMIF('1. Data'!C:C,'sim. matches 2019_2020'!$D300,'1. Data'!F:F)</f>
        <v>28</v>
      </c>
      <c r="P300" s="48">
        <f>SUMIF($D$2:D299,$D300,$G$2:G299)</f>
        <v>24</v>
      </c>
      <c r="Q300" s="48">
        <f t="shared" si="79"/>
        <v>1.2610252379704829</v>
      </c>
      <c r="R300" s="48">
        <f>COUNTIF('1. Data'!D:D,'sim. matches 2019_2020'!$E300)</f>
        <v>186</v>
      </c>
      <c r="S300" s="48">
        <f>COUNTIF($E$2:E299,$E299)</f>
        <v>18</v>
      </c>
      <c r="T300" s="48">
        <f>SUMIF('1. Data'!D:D,'sim. matches 2019_2020'!E300,'1. Data'!F:F)</f>
        <v>222</v>
      </c>
      <c r="U300" s="48">
        <f>SUMIF($E$2:E299,$E300,$G$2:G299)</f>
        <v>14</v>
      </c>
      <c r="V300" s="48">
        <f t="shared" si="81"/>
        <v>1.1568627450980393</v>
      </c>
      <c r="W300" s="48">
        <f>SUMIF('1. Data'!D:D,'sim. matches 2019_2020'!$E300,'1. Data'!E:E)</f>
        <v>299</v>
      </c>
      <c r="X300" s="48">
        <f>SUMIF($E$2:E299,E300,$F$2:F299)</f>
        <v>17</v>
      </c>
      <c r="Y300" s="48">
        <f t="shared" si="82"/>
        <v>0.97590938644218606</v>
      </c>
      <c r="Z300" s="92">
        <f>AVERAGE('1. Data'!E:E,'sim. matches 2019_2020'!$F$2:F299)</f>
        <v>1.5872576177285318</v>
      </c>
      <c r="AA300" s="92">
        <f>AVERAGE('1. Data'!F:F,'sim. matches 2019_2020'!$G$2:G299)</f>
        <v>1.249584487534626</v>
      </c>
      <c r="AB300" s="48">
        <f t="shared" si="83"/>
        <v>0.88719035131107815</v>
      </c>
      <c r="AC300" s="48">
        <f t="shared" si="84"/>
        <v>1.8229352346999408</v>
      </c>
      <c r="AD300" s="48">
        <f t="shared" si="89"/>
        <v>0.41181117355284663</v>
      </c>
      <c r="AE300" s="48">
        <f t="shared" si="87"/>
        <v>0.36535489973817736</v>
      </c>
      <c r="AF300" s="48">
        <f t="shared" si="87"/>
        <v>0.16206967092596863</v>
      </c>
      <c r="AG300" s="48">
        <f t="shared" si="87"/>
        <v>4.7928882761893658E-2</v>
      </c>
      <c r="AH300" s="48">
        <f t="shared" si="87"/>
        <v>1.0630510583867978E-2</v>
      </c>
      <c r="AI300" s="48">
        <f t="shared" si="87"/>
        <v>1.8862572839035933E-3</v>
      </c>
      <c r="AJ300" s="48">
        <f t="shared" si="87"/>
        <v>2.7891154372825146E-4</v>
      </c>
      <c r="AK300" s="48">
        <f t="shared" si="87"/>
        <v>3.5349661494997562E-5</v>
      </c>
      <c r="AL300" s="48">
        <f t="shared" si="87"/>
        <v>3.9202348250593065E-6</v>
      </c>
      <c r="AM300" s="48">
        <f t="shared" si="87"/>
        <v>3.8644383462958815E-7</v>
      </c>
      <c r="AN300" s="48">
        <f t="shared" si="87"/>
        <v>3.4284924140702418E-8</v>
      </c>
      <c r="AO300" s="48">
        <f t="shared" si="90"/>
        <v>0.16155086461980209</v>
      </c>
      <c r="AP300" s="48">
        <f t="shared" si="88"/>
        <v>0.29449676331167723</v>
      </c>
      <c r="AQ300" s="48">
        <f t="shared" si="88"/>
        <v>0.26842426317297269</v>
      </c>
      <c r="AR300" s="48">
        <f t="shared" si="88"/>
        <v>0.1631066823954605</v>
      </c>
      <c r="AS300" s="48">
        <f t="shared" si="88"/>
        <v>7.4333229588424449E-2</v>
      </c>
      <c r="AT300" s="48">
        <f t="shared" si="88"/>
        <v>2.7100932665155807E-2</v>
      </c>
      <c r="AU300" s="48">
        <f t="shared" si="88"/>
        <v>8.2338741747571813E-3</v>
      </c>
      <c r="AV300" s="48">
        <f t="shared" si="88"/>
        <v>2.1442599073215368E-3</v>
      </c>
      <c r="AW300" s="48">
        <f t="shared" si="88"/>
        <v>4.8860586717635809E-4</v>
      </c>
      <c r="AX300" s="48">
        <f t="shared" si="88"/>
        <v>9.8966316795211253E-5</v>
      </c>
      <c r="AY300" s="48">
        <f t="shared" si="88"/>
        <v>1.8040918593446727E-5</v>
      </c>
    </row>
    <row r="301" spans="1:51">
      <c r="A301" s="48">
        <v>300</v>
      </c>
      <c r="B301" s="48">
        <f t="shared" si="80"/>
        <v>10</v>
      </c>
      <c r="C301" s="87">
        <v>44009</v>
      </c>
      <c r="D301" s="48" t="s">
        <v>13</v>
      </c>
      <c r="E301" s="48" t="s">
        <v>17</v>
      </c>
      <c r="F301" s="48">
        <f t="shared" si="75"/>
        <v>2</v>
      </c>
      <c r="G301" s="48">
        <f t="shared" si="74"/>
        <v>1</v>
      </c>
      <c r="H301" s="48">
        <f t="shared" si="76"/>
        <v>3</v>
      </c>
      <c r="I301" s="48">
        <f t="shared" si="77"/>
        <v>0</v>
      </c>
      <c r="J301" s="48">
        <f>COUNTIF('1. Data'!C:C,'sim. matches 2019_2020'!$D301)</f>
        <v>176</v>
      </c>
      <c r="K301" s="48">
        <f>COUNTIF($D$2:D300,$D300)</f>
        <v>17</v>
      </c>
      <c r="L301" s="48">
        <f>SUMIF('1. Data'!C:C,'sim. matches 2019_2020'!D301,'1. Data'!E:E)</f>
        <v>403</v>
      </c>
      <c r="M301" s="48">
        <f>SUMIF($D$2:D300,$D301,$F$2:F300)</f>
        <v>26</v>
      </c>
      <c r="N301" s="48">
        <f t="shared" si="78"/>
        <v>1.4007894094349347</v>
      </c>
      <c r="O301" s="48">
        <f>SUMIF('1. Data'!C:C,'sim. matches 2019_2020'!$D301,'1. Data'!F:F)</f>
        <v>163</v>
      </c>
      <c r="P301" s="48">
        <f>SUMIF($D$2:D300,$D301,$G$2:G300)</f>
        <v>8</v>
      </c>
      <c r="Q301" s="48">
        <f t="shared" si="79"/>
        <v>0.70908320471833319</v>
      </c>
      <c r="R301" s="48">
        <f>COUNTIF('1. Data'!D:D,'sim. matches 2019_2020'!$E301)</f>
        <v>186</v>
      </c>
      <c r="S301" s="48">
        <f>COUNTIF($E$2:E300,$E300)</f>
        <v>17</v>
      </c>
      <c r="T301" s="48">
        <f>SUMIF('1. Data'!D:D,'sim. matches 2019_2020'!E301,'1. Data'!F:F)</f>
        <v>276</v>
      </c>
      <c r="U301" s="48">
        <f>SUMIF($E$2:E300,$E301,$G$2:G300)</f>
        <v>19</v>
      </c>
      <c r="V301" s="48">
        <f t="shared" si="81"/>
        <v>1.4532019704433496</v>
      </c>
      <c r="W301" s="48">
        <f>SUMIF('1. Data'!D:D,'sim. matches 2019_2020'!$E301,'1. Data'!E:E)</f>
        <v>331</v>
      </c>
      <c r="X301" s="48">
        <f>SUMIF($E$2:E300,E301,$F$2:F300)</f>
        <v>20</v>
      </c>
      <c r="Y301" s="48">
        <f t="shared" si="82"/>
        <v>1.0896422768421323</v>
      </c>
      <c r="Z301" s="92">
        <f>AVERAGE('1. Data'!E:E,'sim. matches 2019_2020'!$F$2:F300)</f>
        <v>1.5868180559401828</v>
      </c>
      <c r="AA301" s="92">
        <f>AVERAGE('1. Data'!F:F,'sim. matches 2019_2020'!$G$2:G300)</f>
        <v>1.2495153697036832</v>
      </c>
      <c r="AB301" s="48">
        <f t="shared" si="83"/>
        <v>2.4220545946387295</v>
      </c>
      <c r="AC301" s="48">
        <f t="shared" si="84"/>
        <v>1.2875520049005844</v>
      </c>
      <c r="AD301" s="48">
        <f t="shared" si="89"/>
        <v>8.8739107137455059E-2</v>
      </c>
      <c r="AE301" s="48">
        <f t="shared" si="87"/>
        <v>0.21493096216641153</v>
      </c>
      <c r="AF301" s="48">
        <f t="shared" si="87"/>
        <v>0.26028726222264004</v>
      </c>
      <c r="AG301" s="48">
        <f t="shared" si="87"/>
        <v>0.21014331979742701</v>
      </c>
      <c r="AH301" s="48">
        <f t="shared" si="87"/>
        <v>0.1272446483119985</v>
      </c>
      <c r="AI301" s="48">
        <f t="shared" si="87"/>
        <v>6.1638697017453017E-2</v>
      </c>
      <c r="AJ301" s="48">
        <f t="shared" si="87"/>
        <v>2.488204821977779E-2</v>
      </c>
      <c r="AK301" s="48">
        <f t="shared" si="87"/>
        <v>8.6093827449621688E-3</v>
      </c>
      <c r="AL301" s="48">
        <f t="shared" si="87"/>
        <v>2.6065493793048762E-3</v>
      </c>
      <c r="AM301" s="48">
        <f t="shared" si="87"/>
        <v>7.0146721114423382E-4</v>
      </c>
      <c r="AN301" s="48">
        <f t="shared" si="87"/>
        <v>1.6989918817403055E-4</v>
      </c>
      <c r="AO301" s="48">
        <f t="shared" si="90"/>
        <v>0.275945470096079</v>
      </c>
      <c r="AP301" s="48">
        <f t="shared" si="88"/>
        <v>0.35529414326544073</v>
      </c>
      <c r="AQ301" s="48">
        <f t="shared" si="88"/>
        <v>0.22872984324542692</v>
      </c>
      <c r="AR301" s="48">
        <f t="shared" si="88"/>
        <v>9.8167189417081968E-2</v>
      </c>
      <c r="AS301" s="48">
        <f t="shared" si="88"/>
        <v>3.1598840387354804E-2</v>
      </c>
      <c r="AT301" s="48">
        <f t="shared" si="88"/>
        <v>8.1370300586544476E-3</v>
      </c>
      <c r="AU301" s="48">
        <f t="shared" si="88"/>
        <v>1.7461415609928087E-3</v>
      </c>
      <c r="AV301" s="48">
        <f t="shared" si="88"/>
        <v>3.2117829538521822E-4</v>
      </c>
      <c r="AW301" s="48">
        <f t="shared" si="88"/>
        <v>5.1691719769223685E-5</v>
      </c>
      <c r="AX301" s="48">
        <f t="shared" si="88"/>
        <v>7.3950863806247892E-6</v>
      </c>
      <c r="AY301" s="48">
        <f t="shared" si="88"/>
        <v>9.521558295786472E-7</v>
      </c>
    </row>
    <row r="302" spans="1:51">
      <c r="A302" s="48">
        <v>301</v>
      </c>
      <c r="B302" s="48">
        <f t="shared" si="80"/>
        <v>9</v>
      </c>
      <c r="C302" s="87">
        <v>44009</v>
      </c>
      <c r="D302" s="48" t="s">
        <v>12</v>
      </c>
      <c r="E302" s="48" t="s">
        <v>25</v>
      </c>
      <c r="F302" s="48">
        <f t="shared" si="75"/>
        <v>1</v>
      </c>
      <c r="G302" s="48">
        <f t="shared" si="74"/>
        <v>1</v>
      </c>
      <c r="H302" s="48">
        <f t="shared" si="76"/>
        <v>1</v>
      </c>
      <c r="I302" s="48">
        <f t="shared" si="77"/>
        <v>1</v>
      </c>
      <c r="J302" s="48">
        <f>COUNTIF('1. Data'!C:C,'sim. matches 2019_2020'!$D302)</f>
        <v>186</v>
      </c>
      <c r="K302" s="48">
        <f>COUNTIF($D$2:D301,$D301)</f>
        <v>17</v>
      </c>
      <c r="L302" s="48">
        <f>SUMIF('1. Data'!C:C,'sim. matches 2019_2020'!D302,'1. Data'!E:E)</f>
        <v>358</v>
      </c>
      <c r="M302" s="48">
        <f>SUMIF($D$2:D301,$D302,$F$2:F301)</f>
        <v>19</v>
      </c>
      <c r="N302" s="48">
        <f t="shared" si="78"/>
        <v>1.1702721563154221</v>
      </c>
      <c r="O302" s="48">
        <f>SUMIF('1. Data'!C:C,'sim. matches 2019_2020'!$D302,'1. Data'!F:F)</f>
        <v>224</v>
      </c>
      <c r="P302" s="48">
        <f>SUMIF($D$2:D301,$D302,$G$2:G301)</f>
        <v>16</v>
      </c>
      <c r="Q302" s="48">
        <f t="shared" si="79"/>
        <v>0.94623195825087691</v>
      </c>
      <c r="R302" s="48">
        <f>COUNTIF('1. Data'!D:D,'sim. matches 2019_2020'!$E302)</f>
        <v>170</v>
      </c>
      <c r="S302" s="48">
        <f>COUNTIF($E$2:E301,$E301)</f>
        <v>17</v>
      </c>
      <c r="T302" s="48">
        <f>SUMIF('1. Data'!D:D,'sim. matches 2019_2020'!E302,'1. Data'!F:F)</f>
        <v>194</v>
      </c>
      <c r="U302" s="48">
        <f>SUMIF($E$2:E301,$E302,$G$2:G301)</f>
        <v>13</v>
      </c>
      <c r="V302" s="48">
        <f t="shared" si="81"/>
        <v>1.106951871657754</v>
      </c>
      <c r="W302" s="48">
        <f>SUMIF('1. Data'!D:D,'sim. matches 2019_2020'!$E302,'1. Data'!E:E)</f>
        <v>284</v>
      </c>
      <c r="X302" s="48">
        <f>SUMIF($E$2:E301,E302,$F$2:F301)</f>
        <v>17</v>
      </c>
      <c r="Y302" s="48">
        <f t="shared" si="82"/>
        <v>1.0143000548566823</v>
      </c>
      <c r="Z302" s="92">
        <f>AVERAGE('1. Data'!E:E,'sim. matches 2019_2020'!$F$2:F301)</f>
        <v>1.5869324473975637</v>
      </c>
      <c r="AA302" s="92">
        <f>AVERAGE('1. Data'!F:F,'sim. matches 2019_2020'!$G$2:G301)</f>
        <v>1.2494462901439645</v>
      </c>
      <c r="AB302" s="48">
        <f t="shared" si="83"/>
        <v>1.8837001018766957</v>
      </c>
      <c r="AC302" s="48">
        <f t="shared" si="84"/>
        <v>1.3087115724032561</v>
      </c>
      <c r="AD302" s="48">
        <f t="shared" si="89"/>
        <v>0.15202655006989352</v>
      </c>
      <c r="AE302" s="48">
        <f t="shared" si="87"/>
        <v>0.28637242785462103</v>
      </c>
      <c r="AF302" s="48">
        <f t="shared" si="87"/>
        <v>0.26971988576221323</v>
      </c>
      <c r="AG302" s="48">
        <f t="shared" si="87"/>
        <v>0.16935712542948389</v>
      </c>
      <c r="AH302" s="48">
        <f t="shared" si="87"/>
        <v>7.9754508606265803E-2</v>
      </c>
      <c r="AI302" s="48">
        <f t="shared" si="87"/>
        <v>3.0046715197349725E-2</v>
      </c>
      <c r="AJ302" s="48">
        <f t="shared" si="87"/>
        <v>9.4331667463846258E-3</v>
      </c>
      <c r="AK302" s="48">
        <f t="shared" si="87"/>
        <v>2.5384653087406543E-3</v>
      </c>
      <c r="AL302" s="48">
        <f t="shared" si="87"/>
        <v>5.9771342008565326E-4</v>
      </c>
      <c r="AM302" s="48">
        <f t="shared" si="87"/>
        <v>1.2510142558982368E-4</v>
      </c>
      <c r="AN302" s="48">
        <f t="shared" si="87"/>
        <v>2.35653568128471E-5</v>
      </c>
      <c r="AO302" s="48">
        <f t="shared" si="90"/>
        <v>0.27016792404451134</v>
      </c>
      <c r="AP302" s="48">
        <f t="shared" si="88"/>
        <v>0.35357188868921585</v>
      </c>
      <c r="AQ302" s="48">
        <f t="shared" si="88"/>
        <v>0.23136181120202642</v>
      </c>
      <c r="AR302" s="48">
        <f t="shared" si="88"/>
        <v>0.10092862657742312</v>
      </c>
      <c r="AS302" s="48">
        <f t="shared" si="88"/>
        <v>3.3021615397160108E-2</v>
      </c>
      <c r="AT302" s="48">
        <f t="shared" si="88"/>
        <v>8.6431540419425971E-3</v>
      </c>
      <c r="AU302" s="48">
        <f t="shared" si="88"/>
        <v>1.8852326194590411E-3</v>
      </c>
      <c r="AV302" s="48">
        <f t="shared" si="88"/>
        <v>3.5246082082259351E-4</v>
      </c>
      <c r="AW302" s="48">
        <f t="shared" si="88"/>
        <v>5.7658694378659744E-5</v>
      </c>
      <c r="AX302" s="48">
        <f t="shared" si="88"/>
        <v>8.3842889536682772E-6</v>
      </c>
      <c r="AY302" s="48">
        <f t="shared" si="88"/>
        <v>1.0972615980038497E-6</v>
      </c>
    </row>
    <row r="303" spans="1:51">
      <c r="A303" s="48">
        <v>302</v>
      </c>
      <c r="B303" s="48">
        <f t="shared" si="80"/>
        <v>8</v>
      </c>
      <c r="C303" s="87">
        <v>44009</v>
      </c>
      <c r="D303" s="48" t="s">
        <v>22</v>
      </c>
      <c r="E303" s="48" t="s">
        <v>21</v>
      </c>
      <c r="F303" s="48">
        <f t="shared" si="75"/>
        <v>1</v>
      </c>
      <c r="G303" s="48">
        <f t="shared" si="74"/>
        <v>1</v>
      </c>
      <c r="H303" s="48">
        <f t="shared" si="76"/>
        <v>1</v>
      </c>
      <c r="I303" s="48">
        <f t="shared" si="77"/>
        <v>1</v>
      </c>
      <c r="J303" s="48">
        <f>COUNTIF('1. Data'!C:C,'sim. matches 2019_2020'!$D303)</f>
        <v>184</v>
      </c>
      <c r="K303" s="48">
        <f>COUNTIF($D$2:D302,$D302)</f>
        <v>17</v>
      </c>
      <c r="L303" s="48">
        <f>SUMIF('1. Data'!C:C,'sim. matches 2019_2020'!D303,'1. Data'!E:E)</f>
        <v>322</v>
      </c>
      <c r="M303" s="48">
        <f>SUMIF($D$2:D302,$D303,$F$2:F302)</f>
        <v>15</v>
      </c>
      <c r="N303" s="48">
        <f t="shared" si="78"/>
        <v>1.0566225214412848</v>
      </c>
      <c r="O303" s="48">
        <f>SUMIF('1. Data'!C:C,'sim. matches 2019_2020'!$D303,'1. Data'!F:F)</f>
        <v>214</v>
      </c>
      <c r="P303" s="48">
        <f>SUMIF($D$2:D302,$D303,$G$2:G302)</f>
        <v>17</v>
      </c>
      <c r="Q303" s="48">
        <f t="shared" si="79"/>
        <v>0.91986126082039954</v>
      </c>
      <c r="R303" s="48">
        <f>COUNTIF('1. Data'!D:D,'sim. matches 2019_2020'!$E303)</f>
        <v>149</v>
      </c>
      <c r="S303" s="48">
        <f>COUNTIF($E$2:E302,$E302)</f>
        <v>17</v>
      </c>
      <c r="T303" s="48">
        <f>SUMIF('1. Data'!D:D,'sim. matches 2019_2020'!E303,'1. Data'!F:F)</f>
        <v>176</v>
      </c>
      <c r="U303" s="48">
        <f>SUMIF($E$2:E302,$E303,$G$2:G302)</f>
        <v>14</v>
      </c>
      <c r="V303" s="48">
        <f t="shared" si="81"/>
        <v>1.1445783132530121</v>
      </c>
      <c r="W303" s="48">
        <f>SUMIF('1. Data'!D:D,'sim. matches 2019_2020'!$E303,'1. Data'!E:E)</f>
        <v>246</v>
      </c>
      <c r="X303" s="48">
        <f>SUMIF($E$2:E302,E303,$F$2:F302)</f>
        <v>16</v>
      </c>
      <c r="Y303" s="48">
        <f t="shared" si="82"/>
        <v>0.99467046627115485</v>
      </c>
      <c r="Z303" s="92">
        <f>AVERAGE('1. Data'!E:E,'sim. matches 2019_2020'!$F$2:F302)</f>
        <v>1.5867699972322169</v>
      </c>
      <c r="AA303" s="92">
        <f>AVERAGE('1. Data'!F:F,'sim. matches 2019_2020'!$G$2:G302)</f>
        <v>1.2493772488236923</v>
      </c>
      <c r="AB303" s="48">
        <f t="shared" si="83"/>
        <v>1.6676813290217869</v>
      </c>
      <c r="AC303" s="48">
        <f t="shared" si="84"/>
        <v>1.315410897320626</v>
      </c>
      <c r="AD303" s="48">
        <f t="shared" si="89"/>
        <v>0.18868405506815117</v>
      </c>
      <c r="AE303" s="48">
        <f t="shared" si="87"/>
        <v>0.31466487572127438</v>
      </c>
      <c r="AF303" s="48">
        <f t="shared" si="87"/>
        <v>0.26238036906966516</v>
      </c>
      <c r="AG303" s="48">
        <f t="shared" si="87"/>
        <v>0.14585561419977541</v>
      </c>
      <c r="AH303" s="48">
        <f t="shared" si="87"/>
        <v>6.0810171133492637E-2</v>
      </c>
      <c r="AI303" s="48">
        <f t="shared" si="87"/>
        <v>2.0282397402789067E-2</v>
      </c>
      <c r="AJ303" s="48">
        <f t="shared" si="87"/>
        <v>5.6374292427385465E-3</v>
      </c>
      <c r="AK303" s="48">
        <f t="shared" si="87"/>
        <v>1.3430622131137859E-3</v>
      </c>
      <c r="AL303" s="48">
        <f t="shared" si="87"/>
        <v>2.7997497206556823E-4</v>
      </c>
      <c r="AM303" s="48">
        <f t="shared" si="87"/>
        <v>5.1878781500793705E-5</v>
      </c>
      <c r="AN303" s="48">
        <f t="shared" si="87"/>
        <v>8.6517275281274577E-6</v>
      </c>
      <c r="AO303" s="48">
        <f t="shared" si="90"/>
        <v>0.26836403052020386</v>
      </c>
      <c r="AP303" s="48">
        <f t="shared" si="88"/>
        <v>0.35300897019516125</v>
      </c>
      <c r="AQ303" s="48">
        <f t="shared" si="88"/>
        <v>0.23217592312332361</v>
      </c>
      <c r="AR303" s="48">
        <f t="shared" si="88"/>
        <v>0.1018022464572986</v>
      </c>
      <c r="AS303" s="48">
        <f t="shared" si="88"/>
        <v>3.3477946090412693E-2</v>
      </c>
      <c r="AT303" s="48">
        <f t="shared" si="88"/>
        <v>8.8074510214482486E-3</v>
      </c>
      <c r="AU303" s="48">
        <f t="shared" si="88"/>
        <v>1.9309028418717841E-3</v>
      </c>
      <c r="AV303" s="48">
        <f t="shared" si="88"/>
        <v>3.6284723426650156E-4</v>
      </c>
      <c r="AW303" s="48">
        <f t="shared" si="88"/>
        <v>5.9661650752100817E-5</v>
      </c>
      <c r="AX303" s="48">
        <f t="shared" si="88"/>
        <v>8.7199539501611984E-6</v>
      </c>
      <c r="AY303" s="48">
        <f t="shared" si="88"/>
        <v>1.1470322450176015E-6</v>
      </c>
    </row>
    <row r="304" spans="1:51">
      <c r="A304" s="48">
        <v>303</v>
      </c>
      <c r="B304" s="48">
        <f t="shared" si="80"/>
        <v>7</v>
      </c>
      <c r="C304" s="87">
        <v>44009</v>
      </c>
      <c r="D304" s="48" t="s">
        <v>10</v>
      </c>
      <c r="E304" s="48" t="s">
        <v>6</v>
      </c>
      <c r="F304" s="48">
        <f t="shared" si="75"/>
        <v>0</v>
      </c>
      <c r="G304" s="48">
        <f t="shared" si="74"/>
        <v>2</v>
      </c>
      <c r="H304" s="48">
        <f t="shared" si="76"/>
        <v>0</v>
      </c>
      <c r="I304" s="48">
        <f t="shared" si="77"/>
        <v>3</v>
      </c>
      <c r="J304" s="48">
        <f>COUNTIF('1. Data'!C:C,'sim. matches 2019_2020'!$D304)</f>
        <v>184</v>
      </c>
      <c r="K304" s="48">
        <f>COUNTIF($D$2:D303,$D303)</f>
        <v>18</v>
      </c>
      <c r="L304" s="48">
        <f>SUMIF('1. Data'!C:C,'sim. matches 2019_2020'!D304,'1. Data'!E:E)</f>
        <v>347</v>
      </c>
      <c r="M304" s="48">
        <f>SUMIF($D$2:D303,$D304,$F$2:F303)</f>
        <v>19</v>
      </c>
      <c r="N304" s="48">
        <f t="shared" si="78"/>
        <v>1.1419844112070783</v>
      </c>
      <c r="O304" s="48">
        <f>SUMIF('1. Data'!C:C,'sim. matches 2019_2020'!$D304,'1. Data'!F:F)</f>
        <v>250</v>
      </c>
      <c r="P304" s="48">
        <f>SUMIF($D$2:D303,$D304,$G$2:G303)</f>
        <v>17</v>
      </c>
      <c r="Q304" s="48">
        <f t="shared" si="79"/>
        <v>1.0580112496299465</v>
      </c>
      <c r="R304" s="48">
        <f>COUNTIF('1. Data'!D:D,'sim. matches 2019_2020'!$E304)</f>
        <v>181</v>
      </c>
      <c r="S304" s="48">
        <f>COUNTIF($E$2:E303,$E303)</f>
        <v>17</v>
      </c>
      <c r="T304" s="48">
        <f>SUMIF('1. Data'!D:D,'sim. matches 2019_2020'!E304,'1. Data'!F:F)</f>
        <v>374</v>
      </c>
      <c r="U304" s="48">
        <f>SUMIF($E$2:E303,$E304,$G$2:G303)</f>
        <v>31</v>
      </c>
      <c r="V304" s="48">
        <f t="shared" si="81"/>
        <v>2.0454545454545454</v>
      </c>
      <c r="W304" s="48">
        <f>SUMIF('1. Data'!D:D,'sim. matches 2019_2020'!$E304,'1. Data'!E:E)</f>
        <v>158</v>
      </c>
      <c r="X304" s="48">
        <f>SUMIF($E$2:E303,E304,$F$2:F303)</f>
        <v>2</v>
      </c>
      <c r="Y304" s="48">
        <f t="shared" si="82"/>
        <v>0.5093135752361424</v>
      </c>
      <c r="Z304" s="92">
        <f>AVERAGE('1. Data'!E:E,'sim. matches 2019_2020'!$F$2:F303)</f>
        <v>1.5866076369673492</v>
      </c>
      <c r="AA304" s="92">
        <f>AVERAGE('1. Data'!F:F,'sim. matches 2019_2020'!$G$2:G303)</f>
        <v>1.2493082457111233</v>
      </c>
      <c r="AB304" s="48">
        <f t="shared" si="83"/>
        <v>0.92281568582390161</v>
      </c>
      <c r="AC304" s="48">
        <f t="shared" si="84"/>
        <v>2.7036453645364538</v>
      </c>
      <c r="AD304" s="48">
        <f t="shared" si="89"/>
        <v>0.39739851493507705</v>
      </c>
      <c r="AE304" s="48">
        <f t="shared" si="87"/>
        <v>0.36672558310521308</v>
      </c>
      <c r="AF304" s="48">
        <f t="shared" si="87"/>
        <v>0.16921006024120372</v>
      </c>
      <c r="AG304" s="48">
        <f t="shared" si="87"/>
        <v>5.2049899263263387E-2</v>
      </c>
      <c r="AH304" s="48">
        <f t="shared" si="87"/>
        <v>1.2008115871423346E-2</v>
      </c>
      <c r="AI304" s="48">
        <f t="shared" si="87"/>
        <v>2.2162555366680827E-3</v>
      </c>
      <c r="AJ304" s="48">
        <f t="shared" si="87"/>
        <v>3.4086589550522925E-4</v>
      </c>
      <c r="AK304" s="48">
        <f t="shared" si="87"/>
        <v>4.4936627876376716E-5</v>
      </c>
      <c r="AL304" s="48">
        <f t="shared" si="87"/>
        <v>5.1835281340439849E-6</v>
      </c>
      <c r="AM304" s="48">
        <f t="shared" si="87"/>
        <v>5.3149345222281051E-7</v>
      </c>
      <c r="AN304" s="48">
        <f t="shared" si="87"/>
        <v>4.9047049462390536E-8</v>
      </c>
      <c r="AO304" s="48">
        <f t="shared" si="90"/>
        <v>6.6960970141216283E-2</v>
      </c>
      <c r="AP304" s="48">
        <f t="shared" si="88"/>
        <v>0.18103871652716327</v>
      </c>
      <c r="AQ304" s="48">
        <f t="shared" si="88"/>
        <v>0.24473224337014712</v>
      </c>
      <c r="AR304" s="48">
        <f t="shared" si="88"/>
        <v>0.2205563984467685</v>
      </c>
      <c r="AS304" s="48">
        <f t="shared" si="88"/>
        <v>0.14907657106986519</v>
      </c>
      <c r="AT304" s="48">
        <f t="shared" si="88"/>
        <v>8.0610036066806029E-2</v>
      </c>
      <c r="AU304" s="48">
        <f t="shared" si="88"/>
        <v>3.6323491724522761E-2</v>
      </c>
      <c r="AV304" s="48">
        <f t="shared" si="88"/>
        <v>1.4029405717826309E-2</v>
      </c>
      <c r="AW304" s="48">
        <f t="shared" si="88"/>
        <v>4.7413172170252902E-3</v>
      </c>
      <c r="AX304" s="48">
        <f t="shared" si="88"/>
        <v>1.4243155906230325E-3</v>
      </c>
      <c r="AY304" s="48">
        <f t="shared" si="88"/>
        <v>3.8508442442249606E-4</v>
      </c>
    </row>
    <row r="305" spans="1:51">
      <c r="A305" s="48">
        <v>304</v>
      </c>
      <c r="B305" s="48">
        <f t="shared" si="80"/>
        <v>6</v>
      </c>
      <c r="C305" s="87">
        <v>44009</v>
      </c>
      <c r="D305" s="48" t="s">
        <v>20</v>
      </c>
      <c r="E305" s="48" t="s">
        <v>32</v>
      </c>
      <c r="F305" s="48">
        <f t="shared" si="75"/>
        <v>1</v>
      </c>
      <c r="G305" s="48">
        <f t="shared" si="74"/>
        <v>0</v>
      </c>
      <c r="H305" s="48">
        <f t="shared" si="76"/>
        <v>3</v>
      </c>
      <c r="I305" s="48">
        <f t="shared" si="77"/>
        <v>0</v>
      </c>
      <c r="J305" s="48">
        <f>COUNTIF('1. Data'!C:C,'sim. matches 2019_2020'!$D305)</f>
        <v>168</v>
      </c>
      <c r="K305" s="48">
        <f>COUNTIF($D$2:D304,$D304)</f>
        <v>17</v>
      </c>
      <c r="L305" s="48">
        <f>SUMIF('1. Data'!C:C,'sim. matches 2019_2020'!D305,'1. Data'!E:E)</f>
        <v>258</v>
      </c>
      <c r="M305" s="48">
        <f>SUMIF($D$2:D304,$D305,$F$2:F304)</f>
        <v>14</v>
      </c>
      <c r="N305" s="48">
        <f t="shared" si="78"/>
        <v>0.92693181496808996</v>
      </c>
      <c r="O305" s="48">
        <f>SUMIF('1. Data'!C:C,'sim. matches 2019_2020'!$D305,'1. Data'!F:F)</f>
        <v>234</v>
      </c>
      <c r="P305" s="48">
        <f>SUMIF($D$2:D304,$D305,$G$2:G304)</f>
        <v>20</v>
      </c>
      <c r="Q305" s="48">
        <f t="shared" si="79"/>
        <v>1.0988039179316575</v>
      </c>
      <c r="R305" s="48">
        <f>COUNTIF('1. Data'!D:D,'sim. matches 2019_2020'!$E305)</f>
        <v>17</v>
      </c>
      <c r="S305" s="48">
        <f>COUNTIF($E$2:E304,$E304)</f>
        <v>17</v>
      </c>
      <c r="T305" s="48">
        <f>SUMIF('1. Data'!D:D,'sim. matches 2019_2020'!E305,'1. Data'!F:F)</f>
        <v>10</v>
      </c>
      <c r="U305" s="48">
        <f>SUMIF($E$2:E304,$E305,$G$2:G304)</f>
        <v>0</v>
      </c>
      <c r="V305" s="48">
        <f t="shared" si="81"/>
        <v>0.29411764705882354</v>
      </c>
      <c r="W305" s="48">
        <f>SUMIF('1. Data'!D:D,'sim. matches 2019_2020'!$E305,'1. Data'!E:E)</f>
        <v>34</v>
      </c>
      <c r="X305" s="48">
        <f>SUMIF($E$2:E304,E305,$F$2:F304)</f>
        <v>19</v>
      </c>
      <c r="Y305" s="48">
        <f t="shared" si="82"/>
        <v>0.98276021256078305</v>
      </c>
      <c r="Z305" s="92">
        <f>AVERAGE('1. Data'!E:E,'sim. matches 2019_2020'!$F$2:F304)</f>
        <v>1.5861687413554633</v>
      </c>
      <c r="AA305" s="92">
        <f>AVERAGE('1. Data'!F:F,'sim. matches 2019_2020'!$G$2:G304)</f>
        <v>1.2495159059474412</v>
      </c>
      <c r="AB305" s="48">
        <f t="shared" si="83"/>
        <v>1.444923123332611</v>
      </c>
      <c r="AC305" s="48">
        <f t="shared" si="84"/>
        <v>0.40381558028616854</v>
      </c>
      <c r="AD305" s="48">
        <f t="shared" si="89"/>
        <v>0.23576420062522929</v>
      </c>
      <c r="AE305" s="48">
        <f t="shared" si="87"/>
        <v>0.34066114513742263</v>
      </c>
      <c r="AF305" s="48">
        <f t="shared" si="87"/>
        <v>0.24611458291501434</v>
      </c>
      <c r="AG305" s="48">
        <f t="shared" si="87"/>
        <v>0.11853888394775507</v>
      </c>
      <c r="AH305" s="48">
        <f t="shared" si="87"/>
        <v>4.2819893607538087E-2</v>
      </c>
      <c r="AI305" s="48">
        <f t="shared" si="87"/>
        <v>1.2374290882434793E-2</v>
      </c>
      <c r="AJ305" s="48">
        <f t="shared" si="87"/>
        <v>2.9799831718123199E-3</v>
      </c>
      <c r="AK305" s="48">
        <f t="shared" si="87"/>
        <v>6.1512094172766973E-4</v>
      </c>
      <c r="AL305" s="48">
        <f t="shared" si="87"/>
        <v>1.111003090435551E-4</v>
      </c>
      <c r="AM305" s="48">
        <f t="shared" si="87"/>
        <v>1.7836822838492407E-5</v>
      </c>
      <c r="AN305" s="48">
        <f t="shared" si="87"/>
        <v>2.5772837766124898E-6</v>
      </c>
      <c r="AO305" s="48">
        <f t="shared" si="90"/>
        <v>0.66776725936091141</v>
      </c>
      <c r="AP305" s="48">
        <f t="shared" si="88"/>
        <v>0.26965482333493085</v>
      </c>
      <c r="AQ305" s="48">
        <f t="shared" si="88"/>
        <v>5.444540948097968E-2</v>
      </c>
      <c r="AR305" s="48">
        <f t="shared" si="88"/>
        <v>7.3286348744932908E-3</v>
      </c>
      <c r="AS305" s="48">
        <f t="shared" si="88"/>
        <v>7.3985423613723983E-4</v>
      </c>
      <c r="AT305" s="48">
        <f t="shared" si="88"/>
        <v>5.975293353858789E-5</v>
      </c>
      <c r="AU305" s="48">
        <f t="shared" si="88"/>
        <v>4.0215275884476223E-6</v>
      </c>
      <c r="AV305" s="48">
        <f t="shared" si="88"/>
        <v>2.3199364239511655E-7</v>
      </c>
      <c r="AW305" s="48">
        <f t="shared" si="88"/>
        <v>1.1710330915810682E-8</v>
      </c>
      <c r="AX305" s="48">
        <f t="shared" si="88"/>
        <v>5.2542378601235031E-10</v>
      </c>
      <c r="AY305" s="48">
        <f t="shared" si="88"/>
        <v>2.1217431104473256E-11</v>
      </c>
    </row>
    <row r="306" spans="1:51">
      <c r="A306" s="48">
        <v>305</v>
      </c>
      <c r="B306" s="48">
        <f t="shared" si="80"/>
        <v>5</v>
      </c>
      <c r="C306" s="87">
        <v>44009</v>
      </c>
      <c r="D306" s="48" t="s">
        <v>19</v>
      </c>
      <c r="E306" s="48" t="s">
        <v>11</v>
      </c>
      <c r="F306" s="48">
        <f t="shared" si="75"/>
        <v>1</v>
      </c>
      <c r="G306" s="48">
        <f t="shared" si="74"/>
        <v>1</v>
      </c>
      <c r="H306" s="48">
        <f t="shared" si="76"/>
        <v>1</v>
      </c>
      <c r="I306" s="48">
        <f t="shared" si="77"/>
        <v>1</v>
      </c>
      <c r="J306" s="48">
        <f>COUNTIF('1. Data'!C:C,'sim. matches 2019_2020'!$D306)</f>
        <v>181</v>
      </c>
      <c r="K306" s="48">
        <f>COUNTIF($D$2:D305,$D305)</f>
        <v>17</v>
      </c>
      <c r="L306" s="48">
        <f>SUMIF('1. Data'!C:C,'sim. matches 2019_2020'!D306,'1. Data'!E:E)</f>
        <v>307</v>
      </c>
      <c r="M306" s="48">
        <f>SUMIF($D$2:D305,$D306,$F$2:F305)</f>
        <v>15</v>
      </c>
      <c r="N306" s="48">
        <f t="shared" si="78"/>
        <v>1.0253819802206898</v>
      </c>
      <c r="O306" s="48">
        <f>SUMIF('1. Data'!C:C,'sim. matches 2019_2020'!$D306,'1. Data'!F:F)</f>
        <v>263</v>
      </c>
      <c r="P306" s="48">
        <f>SUMIF($D$2:D305,$D306,$G$2:G305)</f>
        <v>20</v>
      </c>
      <c r="Q306" s="48">
        <f t="shared" si="79"/>
        <v>1.1441937640742157</v>
      </c>
      <c r="R306" s="48">
        <f>COUNTIF('1. Data'!D:D,'sim. matches 2019_2020'!$E306)</f>
        <v>167</v>
      </c>
      <c r="S306" s="48">
        <f>COUNTIF($E$2:E305,$E305)</f>
        <v>17</v>
      </c>
      <c r="T306" s="48">
        <f>SUMIF('1. Data'!D:D,'sim. matches 2019_2020'!E306,'1. Data'!F:F)</f>
        <v>179</v>
      </c>
      <c r="U306" s="48">
        <f>SUMIF($E$2:E305,$E306,$G$2:G305)</f>
        <v>14</v>
      </c>
      <c r="V306" s="48">
        <f t="shared" si="81"/>
        <v>1.048913043478261</v>
      </c>
      <c r="W306" s="48">
        <f>SUMIF('1. Data'!D:D,'sim. matches 2019_2020'!$E306,'1. Data'!E:E)</f>
        <v>293</v>
      </c>
      <c r="X306" s="48">
        <f>SUMIF($E$2:E305,E306,$F$2:F305)</f>
        <v>19</v>
      </c>
      <c r="Y306" s="48">
        <f t="shared" si="82"/>
        <v>1.0691330882074219</v>
      </c>
      <c r="Z306" s="92">
        <f>AVERAGE('1. Data'!E:E,'sim. matches 2019_2020'!$F$2:F305)</f>
        <v>1.5860066371681416</v>
      </c>
      <c r="AA306" s="92">
        <f>AVERAGE('1. Data'!F:F,'sim. matches 2019_2020'!$G$2:G305)</f>
        <v>1.2491703539823009</v>
      </c>
      <c r="AB306" s="48">
        <f t="shared" si="83"/>
        <v>1.7386911838524739</v>
      </c>
      <c r="AC306" s="48">
        <f t="shared" si="84"/>
        <v>1.4992039964866055</v>
      </c>
      <c r="AD306" s="48">
        <f t="shared" si="89"/>
        <v>0.17575027495034978</v>
      </c>
      <c r="AE306" s="48">
        <f t="shared" si="87"/>
        <v>0.30557545361582145</v>
      </c>
      <c r="AF306" s="48">
        <f t="shared" si="87"/>
        <v>0.26565067360177474</v>
      </c>
      <c r="AG306" s="48">
        <f t="shared" si="87"/>
        <v>0.15396149472529227</v>
      </c>
      <c r="AH306" s="48">
        <f t="shared" si="87"/>
        <v>6.6922873382903716E-2</v>
      </c>
      <c r="AI306" s="48">
        <f t="shared" si="87"/>
        <v>2.3271641989786006E-2</v>
      </c>
      <c r="AJ306" s="48">
        <f t="shared" si="87"/>
        <v>6.7436997935686679E-3</v>
      </c>
      <c r="AK306" s="48">
        <f t="shared" si="87"/>
        <v>1.6750301968036548E-3</v>
      </c>
      <c r="AL306" s="48">
        <f t="shared" si="87"/>
        <v>3.6404502948364877E-4</v>
      </c>
      <c r="AM306" s="48">
        <f t="shared" si="87"/>
        <v>7.0329098143170494E-5</v>
      </c>
      <c r="AN306" s="48">
        <f t="shared" si="87"/>
        <v>1.2228058290982569E-5</v>
      </c>
      <c r="AO306" s="48">
        <f t="shared" si="90"/>
        <v>0.2233078432486563</v>
      </c>
      <c r="AP306" s="48">
        <f t="shared" si="88"/>
        <v>0.33478401104518996</v>
      </c>
      <c r="AQ306" s="48">
        <f t="shared" si="88"/>
        <v>0.25095476365938235</v>
      </c>
      <c r="AR306" s="48">
        <f t="shared" si="88"/>
        <v>0.12541079487183254</v>
      </c>
      <c r="AS306" s="48">
        <f t="shared" si="88"/>
        <v>4.70040912186033E-2</v>
      </c>
      <c r="AT306" s="48">
        <f t="shared" si="88"/>
        <v>1.4093744281230195E-2</v>
      </c>
      <c r="AU306" s="48">
        <f t="shared" si="88"/>
        <v>3.5215662919800919E-3</v>
      </c>
      <c r="AV306" s="48">
        <f t="shared" si="88"/>
        <v>7.542208941184389E-4</v>
      </c>
      <c r="AW306" s="48">
        <f t="shared" si="88"/>
        <v>1.4134137233700797E-4</v>
      </c>
      <c r="AX306" s="48">
        <f t="shared" si="88"/>
        <v>2.3544394475171509E-5</v>
      </c>
      <c r="AY306" s="48">
        <f t="shared" si="88"/>
        <v>3.5297850292034301E-6</v>
      </c>
    </row>
    <row r="307" spans="1:51">
      <c r="A307" s="48">
        <v>306</v>
      </c>
      <c r="B307" s="48">
        <f t="shared" si="80"/>
        <v>4</v>
      </c>
      <c r="C307" s="87">
        <v>44009</v>
      </c>
      <c r="D307" s="48" t="s">
        <v>26</v>
      </c>
      <c r="E307" s="48" t="s">
        <v>8</v>
      </c>
      <c r="F307" s="48">
        <f t="shared" si="75"/>
        <v>1</v>
      </c>
      <c r="G307" s="48">
        <f t="shared" si="74"/>
        <v>1</v>
      </c>
      <c r="H307" s="48">
        <f t="shared" si="76"/>
        <v>1</v>
      </c>
      <c r="I307" s="48">
        <f t="shared" si="77"/>
        <v>1</v>
      </c>
      <c r="J307" s="48">
        <f>COUNTIF('1. Data'!C:C,'sim. matches 2019_2020'!$D307)</f>
        <v>152</v>
      </c>
      <c r="K307" s="48">
        <f>COUNTIF($D$2:D306,$D306)</f>
        <v>18</v>
      </c>
      <c r="L307" s="48">
        <f>SUMIF('1. Data'!C:C,'sim. matches 2019_2020'!D307,'1. Data'!E:E)</f>
        <v>205</v>
      </c>
      <c r="M307" s="48">
        <f>SUMIF($D$2:D306,$D307,$F$2:F306)</f>
        <v>14</v>
      </c>
      <c r="N307" s="48">
        <f t="shared" si="78"/>
        <v>0.81233386660103368</v>
      </c>
      <c r="O307" s="48">
        <f>SUMIF('1. Data'!C:C,'sim. matches 2019_2020'!$D307,'1. Data'!F:F)</f>
        <v>205</v>
      </c>
      <c r="P307" s="48">
        <f>SUMIF($D$2:D306,$D307,$G$2:G306)</f>
        <v>18</v>
      </c>
      <c r="Q307" s="48">
        <f t="shared" si="79"/>
        <v>1.0501666536468506</v>
      </c>
      <c r="R307" s="48">
        <f>COUNTIF('1. Data'!D:D,'sim. matches 2019_2020'!$E307)</f>
        <v>181</v>
      </c>
      <c r="S307" s="48">
        <f>COUNTIF($E$2:E306,$E306)</f>
        <v>18</v>
      </c>
      <c r="T307" s="48">
        <f>SUMIF('1. Data'!D:D,'sim. matches 2019_2020'!E307,'1. Data'!F:F)</f>
        <v>234</v>
      </c>
      <c r="U307" s="48">
        <f>SUMIF($E$2:E306,$E307,$G$2:G306)</f>
        <v>15</v>
      </c>
      <c r="V307" s="48">
        <f t="shared" si="81"/>
        <v>1.2512562814070352</v>
      </c>
      <c r="W307" s="48">
        <f>SUMIF('1. Data'!D:D,'sim. matches 2019_2020'!$E307,'1. Data'!E:E)</f>
        <v>266</v>
      </c>
      <c r="X307" s="48">
        <f>SUMIF($E$2:E306,E307,$F$2:F306)</f>
        <v>16</v>
      </c>
      <c r="Y307" s="48">
        <f t="shared" si="82"/>
        <v>0.89358402893126709</v>
      </c>
      <c r="Z307" s="92">
        <f>AVERAGE('1. Data'!E:E,'sim. matches 2019_2020'!$F$2:F306)</f>
        <v>1.5858446226154272</v>
      </c>
      <c r="AA307" s="92">
        <f>AVERAGE('1. Data'!F:F,'sim. matches 2019_2020'!$G$2:G306)</f>
        <v>1.249101465302737</v>
      </c>
      <c r="AB307" s="48">
        <f t="shared" si="83"/>
        <v>1.151146484329103</v>
      </c>
      <c r="AC307" s="48">
        <f t="shared" si="84"/>
        <v>1.6413538279633462</v>
      </c>
      <c r="AD307" s="48">
        <f t="shared" si="89"/>
        <v>0.31627395830328942</v>
      </c>
      <c r="AE307" s="48">
        <f t="shared" si="87"/>
        <v>0.36407765518568092</v>
      </c>
      <c r="AF307" s="48">
        <f t="shared" si="87"/>
        <v>0.20955335639489003</v>
      </c>
      <c r="AG307" s="48">
        <f t="shared" si="87"/>
        <v>8.0408869831113755E-2</v>
      </c>
      <c r="AH307" s="48">
        <f t="shared" si="87"/>
        <v>2.314059695374078E-2</v>
      </c>
      <c r="AI307" s="48">
        <f t="shared" si="87"/>
        <v>5.3276433657150901E-3</v>
      </c>
      <c r="AJ307" s="48">
        <f t="shared" si="87"/>
        <v>1.0221496550336991E-3</v>
      </c>
      <c r="AK307" s="48">
        <f t="shared" si="87"/>
        <v>1.6809199740717843E-4</v>
      </c>
      <c r="AL307" s="48">
        <f t="shared" si="87"/>
        <v>2.4187313982391225E-5</v>
      </c>
      <c r="AM307" s="48">
        <f t="shared" si="87"/>
        <v>3.0936823840215339E-6</v>
      </c>
      <c r="AN307" s="48">
        <f t="shared" si="87"/>
        <v>3.5612815999972741E-7</v>
      </c>
      <c r="AO307" s="48">
        <f t="shared" si="90"/>
        <v>0.19371760437328728</v>
      </c>
      <c r="AP307" s="48">
        <f t="shared" si="88"/>
        <v>0.31795913148198407</v>
      </c>
      <c r="AQ307" s="48">
        <f t="shared" si="88"/>
        <v>0.26094171879692785</v>
      </c>
      <c r="AR307" s="48">
        <f t="shared" si="88"/>
        <v>0.14276589634089085</v>
      </c>
      <c r="AS307" s="48">
        <f t="shared" si="88"/>
        <v>5.8582337615434833E-2</v>
      </c>
      <c r="AT307" s="48">
        <f t="shared" si="88"/>
        <v>1.9230868819227025E-2</v>
      </c>
      <c r="AU307" s="48">
        <f t="shared" si="88"/>
        <v>5.2607766919165327E-3</v>
      </c>
      <c r="AV307" s="48">
        <f t="shared" si="88"/>
        <v>1.2335422801910824E-3</v>
      </c>
      <c r="AW307" s="48">
        <f t="shared" si="88"/>
        <v>2.5308491794328312E-4</v>
      </c>
      <c r="AX307" s="48">
        <f t="shared" si="88"/>
        <v>4.6155766540666304E-5</v>
      </c>
      <c r="AY307" s="48">
        <f t="shared" si="88"/>
        <v>7.5757944094105144E-6</v>
      </c>
    </row>
    <row r="308" spans="1:51">
      <c r="A308" s="48">
        <v>307</v>
      </c>
      <c r="B308" s="48">
        <f t="shared" si="80"/>
        <v>3</v>
      </c>
      <c r="C308" s="87">
        <v>44009</v>
      </c>
      <c r="D308" s="48" t="s">
        <v>28</v>
      </c>
      <c r="E308" s="48" t="s">
        <v>35</v>
      </c>
      <c r="F308" s="48">
        <f t="shared" si="75"/>
        <v>1</v>
      </c>
      <c r="G308" s="48">
        <f t="shared" si="74"/>
        <v>2</v>
      </c>
      <c r="H308" s="48">
        <f t="shared" si="76"/>
        <v>0</v>
      </c>
      <c r="I308" s="48">
        <f t="shared" si="77"/>
        <v>3</v>
      </c>
      <c r="J308" s="48">
        <f>COUNTIF('1. Data'!C:C,'sim. matches 2019_2020'!$D308)</f>
        <v>136</v>
      </c>
      <c r="K308" s="48">
        <f>COUNTIF($D$2:D307,$D307)</f>
        <v>17</v>
      </c>
      <c r="L308" s="48">
        <f>SUMIF('1. Data'!C:C,'sim. matches 2019_2020'!D308,'1. Data'!E:E)</f>
        <v>192</v>
      </c>
      <c r="M308" s="48">
        <f>SUMIF($D$2:D307,$D308,$F$2:F307)</f>
        <v>14</v>
      </c>
      <c r="N308" s="48">
        <f t="shared" si="78"/>
        <v>0.84910129294876402</v>
      </c>
      <c r="O308" s="48">
        <f>SUMIF('1. Data'!C:C,'sim. matches 2019_2020'!$D308,'1. Data'!F:F)</f>
        <v>193</v>
      </c>
      <c r="P308" s="48">
        <f>SUMIF($D$2:D307,$D308,$G$2:G307)</f>
        <v>17</v>
      </c>
      <c r="Q308" s="48">
        <f t="shared" si="79"/>
        <v>1.0988896554417296</v>
      </c>
      <c r="R308" s="48">
        <f>COUNTIF('1. Data'!D:D,'sim. matches 2019_2020'!$E308)</f>
        <v>48</v>
      </c>
      <c r="S308" s="48">
        <f>COUNTIF($E$2:E307,$E307)</f>
        <v>17</v>
      </c>
      <c r="T308" s="48">
        <f>SUMIF('1. Data'!D:D,'sim. matches 2019_2020'!E308,'1. Data'!F:F)</f>
        <v>79</v>
      </c>
      <c r="U308" s="48">
        <f>SUMIF($E$2:E307,$E308,$G$2:G307)</f>
        <v>23</v>
      </c>
      <c r="V308" s="48">
        <f t="shared" si="81"/>
        <v>1.5692307692307692</v>
      </c>
      <c r="W308" s="48">
        <f>SUMIF('1. Data'!D:D,'sim. matches 2019_2020'!$E308,'1. Data'!E:E)</f>
        <v>68</v>
      </c>
      <c r="X308" s="48">
        <f>SUMIF($E$2:E307,E308,$F$2:F307)</f>
        <v>14</v>
      </c>
      <c r="Y308" s="48">
        <f t="shared" si="82"/>
        <v>0.79558064386371863</v>
      </c>
      <c r="Z308" s="92">
        <f>AVERAGE('1. Data'!E:E,'sim. matches 2019_2020'!$F$2:F307)</f>
        <v>1.5856826976229961</v>
      </c>
      <c r="AA308" s="92">
        <f>AVERAGE('1. Data'!F:F,'sim. matches 2019_2020'!$G$2:G307)</f>
        <v>1.2490326147042565</v>
      </c>
      <c r="AB308" s="48">
        <f t="shared" si="83"/>
        <v>1.0711739387969021</v>
      </c>
      <c r="AC308" s="48">
        <f t="shared" si="84"/>
        <v>2.1538461538461537</v>
      </c>
      <c r="AD308" s="48">
        <f t="shared" si="89"/>
        <v>0.34260608267553744</v>
      </c>
      <c r="AE308" s="48">
        <f t="shared" si="87"/>
        <v>0.36699070703533254</v>
      </c>
      <c r="AF308" s="48">
        <f t="shared" si="87"/>
        <v>0.19655544057844856</v>
      </c>
      <c r="AG308" s="48">
        <f t="shared" si="87"/>
        <v>7.0181688492125735E-2</v>
      </c>
      <c r="AH308" s="48">
        <f t="shared" si="87"/>
        <v>1.8794198923381886E-2</v>
      </c>
      <c r="AI308" s="48">
        <f t="shared" si="87"/>
        <v>4.0263712174582952E-3</v>
      </c>
      <c r="AJ308" s="48">
        <f t="shared" si="87"/>
        <v>7.1882398601054648E-4</v>
      </c>
      <c r="AK308" s="48">
        <f t="shared" si="87"/>
        <v>1.0999793148522964E-4</v>
      </c>
      <c r="AL308" s="48">
        <f t="shared" si="87"/>
        <v>1.4728364691068097E-5</v>
      </c>
      <c r="AM308" s="48">
        <f t="shared" si="87"/>
        <v>1.7529600464631836E-6</v>
      </c>
      <c r="AN308" s="48">
        <f t="shared" si="87"/>
        <v>1.8777251175235668E-7</v>
      </c>
      <c r="AO308" s="48">
        <f t="shared" si="90"/>
        <v>0.1160370022477601</v>
      </c>
      <c r="AP308" s="48">
        <f t="shared" si="88"/>
        <v>0.24992585099517559</v>
      </c>
      <c r="AQ308" s="48">
        <f t="shared" si="88"/>
        <v>0.26915091645634298</v>
      </c>
      <c r="AR308" s="48">
        <f t="shared" si="88"/>
        <v>0.19323655540455392</v>
      </c>
      <c r="AS308" s="48">
        <f t="shared" si="88"/>
        <v>0.10405045291014441</v>
      </c>
      <c r="AT308" s="48">
        <f t="shared" si="88"/>
        <v>4.4821733561292966E-2</v>
      </c>
      <c r="AU308" s="48">
        <f t="shared" si="88"/>
        <v>1.6089853073284654E-2</v>
      </c>
      <c r="AV308" s="48">
        <f t="shared" si="88"/>
        <v>4.9507240225491241E-3</v>
      </c>
      <c r="AW308" s="48">
        <f t="shared" si="88"/>
        <v>1.3328872368401511E-3</v>
      </c>
      <c r="AX308" s="48">
        <f t="shared" si="88"/>
        <v>3.1898156095319798E-4</v>
      </c>
      <c r="AY308" s="48">
        <f t="shared" si="88"/>
        <v>6.8703720820688737E-5</v>
      </c>
    </row>
    <row r="309" spans="1:51">
      <c r="A309" s="48">
        <v>308</v>
      </c>
      <c r="B309" s="48">
        <f t="shared" si="80"/>
        <v>2</v>
      </c>
      <c r="C309" s="87">
        <v>44009</v>
      </c>
      <c r="D309" s="48" t="s">
        <v>42</v>
      </c>
      <c r="E309" s="48" t="s">
        <v>29</v>
      </c>
      <c r="F309" s="48">
        <f t="shared" si="75"/>
        <v>0</v>
      </c>
      <c r="G309" s="48">
        <f t="shared" si="74"/>
        <v>0</v>
      </c>
      <c r="H309" s="48">
        <f t="shared" si="76"/>
        <v>1</v>
      </c>
      <c r="I309" s="48">
        <f t="shared" si="77"/>
        <v>1</v>
      </c>
      <c r="J309" s="48">
        <f>COUNTIF('1. Data'!C:C,'sim. matches 2019_2020'!$D309)</f>
        <v>0</v>
      </c>
      <c r="K309" s="48">
        <f>COUNTIF($D$2:D308,$D308)</f>
        <v>17</v>
      </c>
      <c r="L309" s="48">
        <f>SUMIF('1. Data'!C:C,'sim. matches 2019_2020'!D309,'1. Data'!E:E)</f>
        <v>0</v>
      </c>
      <c r="M309" s="48">
        <f>SUMIF($D$2:D308,$D309,$F$2:F308)</f>
        <v>0</v>
      </c>
      <c r="N309" s="48">
        <f t="shared" si="78"/>
        <v>0</v>
      </c>
      <c r="O309" s="48">
        <f>SUMIF('1. Data'!C:C,'sim. matches 2019_2020'!$D309,'1. Data'!F:F)</f>
        <v>0</v>
      </c>
      <c r="P309" s="48">
        <f>SUMIF($D$2:D308,$D309,$G$2:G308)</f>
        <v>0</v>
      </c>
      <c r="Q309" s="48">
        <f t="shared" si="79"/>
        <v>0</v>
      </c>
      <c r="R309" s="48">
        <f>COUNTIF('1. Data'!D:D,'sim. matches 2019_2020'!$E309)</f>
        <v>34</v>
      </c>
      <c r="S309" s="48">
        <f>COUNTIF($E$2:E308,$E308)</f>
        <v>17</v>
      </c>
      <c r="T309" s="48">
        <f>SUMIF('1. Data'!D:D,'sim. matches 2019_2020'!E309,'1. Data'!F:F)</f>
        <v>37</v>
      </c>
      <c r="U309" s="48">
        <f>SUMIF($E$2:E308,$E309,$G$2:G308)</f>
        <v>13</v>
      </c>
      <c r="V309" s="48">
        <f t="shared" si="81"/>
        <v>0.98039215686274506</v>
      </c>
      <c r="W309" s="48">
        <f>SUMIF('1. Data'!D:D,'sim. matches 2019_2020'!$E309,'1. Data'!E:E)</f>
        <v>66</v>
      </c>
      <c r="X309" s="48">
        <f>SUMIF($E$2:E308,E309,$F$2:F308)</f>
        <v>19</v>
      </c>
      <c r="Y309" s="48">
        <f t="shared" si="82"/>
        <v>1.0511792726850238</v>
      </c>
      <c r="Z309" s="92">
        <f>AVERAGE('1. Data'!E:E,'sim. matches 2019_2020'!$F$2:F308)</f>
        <v>1.5855208621166068</v>
      </c>
      <c r="AA309" s="92">
        <f>AVERAGE('1. Data'!F:F,'sim. matches 2019_2020'!$G$2:G308)</f>
        <v>1.2492401215805471</v>
      </c>
      <c r="AB309" s="48">
        <f t="shared" si="83"/>
        <v>0</v>
      </c>
      <c r="AC309" s="48">
        <f t="shared" si="84"/>
        <v>0</v>
      </c>
      <c r="AD309" s="48">
        <f t="shared" si="89"/>
        <v>1</v>
      </c>
      <c r="AE309" s="48">
        <f t="shared" si="87"/>
        <v>0</v>
      </c>
      <c r="AF309" s="48">
        <f t="shared" si="87"/>
        <v>0</v>
      </c>
      <c r="AG309" s="48">
        <f t="shared" si="87"/>
        <v>0</v>
      </c>
      <c r="AH309" s="48">
        <f t="shared" si="87"/>
        <v>0</v>
      </c>
      <c r="AI309" s="48">
        <f t="shared" si="87"/>
        <v>0</v>
      </c>
      <c r="AJ309" s="48">
        <f t="shared" si="87"/>
        <v>0</v>
      </c>
      <c r="AK309" s="48">
        <f t="shared" si="87"/>
        <v>0</v>
      </c>
      <c r="AL309" s="48">
        <f t="shared" si="87"/>
        <v>0</v>
      </c>
      <c r="AM309" s="48">
        <f t="shared" si="87"/>
        <v>0</v>
      </c>
      <c r="AN309" s="48">
        <f t="shared" si="87"/>
        <v>0</v>
      </c>
      <c r="AO309" s="48">
        <f t="shared" si="90"/>
        <v>1</v>
      </c>
      <c r="AP309" s="48">
        <f t="shared" si="88"/>
        <v>0</v>
      </c>
      <c r="AQ309" s="48">
        <f t="shared" si="88"/>
        <v>0</v>
      </c>
      <c r="AR309" s="48">
        <f t="shared" si="88"/>
        <v>0</v>
      </c>
      <c r="AS309" s="48">
        <f t="shared" si="88"/>
        <v>0</v>
      </c>
      <c r="AT309" s="48">
        <f t="shared" si="88"/>
        <v>0</v>
      </c>
      <c r="AU309" s="48">
        <f t="shared" si="88"/>
        <v>0</v>
      </c>
      <c r="AV309" s="48">
        <f t="shared" si="88"/>
        <v>0</v>
      </c>
      <c r="AW309" s="48">
        <f t="shared" si="88"/>
        <v>0</v>
      </c>
      <c r="AX309" s="48">
        <f t="shared" si="88"/>
        <v>0</v>
      </c>
      <c r="AY309" s="48">
        <f t="shared" si="88"/>
        <v>0</v>
      </c>
    </row>
    <row r="310" spans="1:51">
      <c r="Z310" s="92"/>
      <c r="AA310" s="92"/>
      <c r="AD310" s="48">
        <v>0</v>
      </c>
      <c r="AE310" s="48">
        <v>1</v>
      </c>
      <c r="AF310" s="48">
        <v>2</v>
      </c>
      <c r="AG310" s="48">
        <v>3</v>
      </c>
      <c r="AH310" s="48">
        <v>4</v>
      </c>
      <c r="AI310" s="48">
        <v>5</v>
      </c>
      <c r="AJ310" s="48">
        <v>6</v>
      </c>
      <c r="AK310" s="48">
        <v>7</v>
      </c>
      <c r="AL310" s="48">
        <v>8</v>
      </c>
      <c r="AM310" s="48">
        <v>9</v>
      </c>
      <c r="AN310" s="48">
        <v>10</v>
      </c>
      <c r="AO310" s="48">
        <v>0</v>
      </c>
      <c r="AP310" s="48">
        <v>1</v>
      </c>
      <c r="AQ310" s="48">
        <v>2</v>
      </c>
      <c r="AR310" s="48">
        <v>3</v>
      </c>
      <c r="AS310" s="48">
        <v>4</v>
      </c>
      <c r="AT310" s="48">
        <v>5</v>
      </c>
      <c r="AU310" s="48">
        <v>6</v>
      </c>
      <c r="AV310" s="48">
        <v>7</v>
      </c>
      <c r="AW310" s="48">
        <v>8</v>
      </c>
      <c r="AX310" s="48">
        <v>9</v>
      </c>
      <c r="AY310" s="48">
        <v>10</v>
      </c>
    </row>
  </sheetData>
  <autoFilter ref="A1:AY310" xr:uid="{113D8041-38E7-4FC9-A9C7-4C97FD74CD7F}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70A3-ABBD-4EDF-9465-1C1B43EE82A4}">
  <dimension ref="A1:O25"/>
  <sheetViews>
    <sheetView topLeftCell="B1" workbookViewId="0">
      <selection activeCell="L1" sqref="L1:L1048576"/>
    </sheetView>
  </sheetViews>
  <sheetFormatPr defaultColWidth="11.42578125" defaultRowHeight="15"/>
  <cols>
    <col min="1" max="1" width="11.42578125" style="48"/>
    <col min="2" max="2" width="21.42578125" style="48" bestFit="1" customWidth="1"/>
    <col min="3" max="3" width="12.42578125" style="48" bestFit="1" customWidth="1"/>
    <col min="4" max="4" width="12.5703125" style="48" bestFit="1" customWidth="1"/>
    <col min="5" max="11" width="12.5703125" style="48" customWidth="1"/>
    <col min="12" max="12" width="11.140625" style="48" bestFit="1" customWidth="1"/>
    <col min="13" max="14" width="11.42578125" style="48"/>
    <col min="15" max="15" width="19.28515625" style="48" bestFit="1" customWidth="1"/>
    <col min="16" max="16384" width="11.42578125" style="48"/>
  </cols>
  <sheetData>
    <row r="1" spans="1:15">
      <c r="A1" s="48" t="s">
        <v>96</v>
      </c>
      <c r="B1" s="48" t="s">
        <v>97</v>
      </c>
      <c r="C1" s="48" t="s">
        <v>74</v>
      </c>
      <c r="D1" s="48" t="s">
        <v>98</v>
      </c>
      <c r="E1" s="48" t="s">
        <v>99</v>
      </c>
      <c r="F1" s="48" t="s">
        <v>100</v>
      </c>
      <c r="G1" s="48" t="s">
        <v>101</v>
      </c>
      <c r="H1" s="48" t="s">
        <v>102</v>
      </c>
      <c r="I1" s="48" t="s">
        <v>103</v>
      </c>
      <c r="J1" s="48" t="s">
        <v>104</v>
      </c>
      <c r="K1" s="48" t="s">
        <v>105</v>
      </c>
      <c r="L1" s="48" t="s">
        <v>106</v>
      </c>
      <c r="M1" s="48" t="s">
        <v>107</v>
      </c>
      <c r="N1" s="48" t="s">
        <v>108</v>
      </c>
      <c r="O1" s="48" t="s">
        <v>109</v>
      </c>
    </row>
    <row r="2" spans="1:15">
      <c r="A2" s="48">
        <f>RANK(O2,O:O)</f>
        <v>1</v>
      </c>
      <c r="B2" s="48" t="s">
        <v>6</v>
      </c>
      <c r="C2" s="48">
        <f>SUMIF('sim. matches 2019_2020'!D:D,'table 2019_2020'!B2,'sim. matches 2019_2020'!H:H)</f>
        <v>49</v>
      </c>
      <c r="D2" s="48">
        <f>SUMIF('sim. matches 2019_2020'!E:E,'table 2019_2020'!B2,'sim. matches 2019_2020'!I:I)</f>
        <v>47</v>
      </c>
      <c r="E2" s="48">
        <f>SUMIF('sim. matches 2019_2020'!$D:$D,'table 2019_2020'!$B$2,'sim. matches 2019_2020'!$F:$F)</f>
        <v>36</v>
      </c>
      <c r="F2" s="48">
        <f>SUMIF('sim. matches 2019_2020'!$E:$E,'table 2019_2020'!$B$2,'sim. matches 2019_2020'!$G:$G)</f>
        <v>33</v>
      </c>
      <c r="G2" s="48">
        <f>E2+F2</f>
        <v>69</v>
      </c>
      <c r="H2" s="48">
        <f>SUMIF('sim. matches 2019_2020'!$D:$D,'table 2019_2020'!$B2,'sim. matches 2019_2020'!$G:$G)</f>
        <v>4</v>
      </c>
      <c r="I2" s="48">
        <f>SUMIF('sim. matches 2019_2020'!$E:$E,'table 2019_2020'!$B2,'sim. matches 2019_2020'!$F:$F)</f>
        <v>2</v>
      </c>
      <c r="J2" s="48">
        <f>H2+I2</f>
        <v>6</v>
      </c>
      <c r="K2" s="48">
        <f>G2-J2</f>
        <v>63</v>
      </c>
      <c r="L2" s="48">
        <f>C2+D2</f>
        <v>96</v>
      </c>
      <c r="M2" s="48">
        <f>L2+(K2/100)</f>
        <v>96.63</v>
      </c>
      <c r="N2" s="48">
        <f>M2+(E2/1000)</f>
        <v>96.665999999999997</v>
      </c>
      <c r="O2" s="48">
        <f>N2+(F2/10000)</f>
        <v>96.669299999999993</v>
      </c>
    </row>
    <row r="3" spans="1:15">
      <c r="A3" s="48">
        <f t="shared" ref="A3:A25" si="0">RANK(O3,O:O)</f>
        <v>15</v>
      </c>
      <c r="B3" s="48" t="s">
        <v>20</v>
      </c>
      <c r="C3" s="48">
        <f>SUMIF('sim. matches 2019_2020'!D:D,'table 2019_2020'!B3,'sim. matches 2019_2020'!H:H)</f>
        <v>14</v>
      </c>
      <c r="D3" s="48">
        <f>SUMIF('sim. matches 2019_2020'!E:E,'table 2019_2020'!B3,'sim. matches 2019_2020'!I:I)</f>
        <v>16</v>
      </c>
      <c r="E3" s="48">
        <f>SUMIF('sim. matches 2019_2020'!D:D,'table 2019_2020'!B3,'sim. matches 2019_2020'!F:F)</f>
        <v>15</v>
      </c>
      <c r="F3" s="48">
        <f>SUMIF('sim. matches 2019_2020'!E:E,'table 2019_2020'!B3,'sim. matches 2019_2020'!G:G)</f>
        <v>15</v>
      </c>
      <c r="G3" s="48">
        <f t="shared" ref="G3:G25" si="1">E3+F3</f>
        <v>30</v>
      </c>
      <c r="H3" s="48">
        <f>SUMIF('sim. matches 2019_2020'!$D:$D,'table 2019_2020'!$B3,'sim. matches 2019_2020'!$G:$G)</f>
        <v>20</v>
      </c>
      <c r="I3" s="48">
        <f>SUMIF('sim. matches 2019_2020'!$E:$E,'table 2019_2020'!$B3,'sim. matches 2019_2020'!$F:$F)</f>
        <v>19</v>
      </c>
      <c r="J3" s="48">
        <f t="shared" ref="J3:J25" si="2">H3+I3</f>
        <v>39</v>
      </c>
      <c r="K3" s="48">
        <f t="shared" ref="K3:K25" si="3">G3-J3</f>
        <v>-9</v>
      </c>
      <c r="L3" s="48">
        <f t="shared" ref="L3:L25" si="4">C3+D3</f>
        <v>30</v>
      </c>
      <c r="M3" s="48">
        <f t="shared" ref="M3:M25" si="5">L3+(K3/100)</f>
        <v>29.91</v>
      </c>
      <c r="N3" s="48">
        <f t="shared" ref="N3:N25" si="6">M3+(E3/1000)</f>
        <v>29.925000000000001</v>
      </c>
      <c r="O3" s="48">
        <f t="shared" ref="O3:O25" si="7">N3+(F3/10000)</f>
        <v>29.926500000000001</v>
      </c>
    </row>
    <row r="4" spans="1:15">
      <c r="A4" s="48">
        <f t="shared" si="0"/>
        <v>14</v>
      </c>
      <c r="B4" s="48" t="s">
        <v>28</v>
      </c>
      <c r="C4" s="48">
        <f>SUMIF('sim. matches 2019_2020'!D:D,'table 2019_2020'!B4,'sim. matches 2019_2020'!H:H)</f>
        <v>15</v>
      </c>
      <c r="D4" s="48">
        <f>SUMIF('sim. matches 2019_2020'!E:E,'table 2019_2020'!B4,'sim. matches 2019_2020'!I:I)</f>
        <v>15</v>
      </c>
      <c r="E4" s="48">
        <f>SUMIF('sim. matches 2019_2020'!D:D,'table 2019_2020'!B4,'sim. matches 2019_2020'!F:F)</f>
        <v>15</v>
      </c>
      <c r="F4" s="48">
        <f>SUMIF('sim. matches 2019_2020'!E:E,'table 2019_2020'!B4,'sim. matches 2019_2020'!G:G)</f>
        <v>14</v>
      </c>
      <c r="G4" s="48">
        <f t="shared" si="1"/>
        <v>29</v>
      </c>
      <c r="H4" s="48">
        <f>SUMIF('sim. matches 2019_2020'!$D:$D,'table 2019_2020'!$B4,'sim. matches 2019_2020'!$G:$G)</f>
        <v>19</v>
      </c>
      <c r="I4" s="48">
        <f>SUMIF('sim. matches 2019_2020'!$E:$E,'table 2019_2020'!$B4,'sim. matches 2019_2020'!$F:$F)</f>
        <v>18</v>
      </c>
      <c r="J4" s="48">
        <f t="shared" si="2"/>
        <v>37</v>
      </c>
      <c r="K4" s="48">
        <f t="shared" si="3"/>
        <v>-8</v>
      </c>
      <c r="L4" s="48">
        <f t="shared" si="4"/>
        <v>30</v>
      </c>
      <c r="M4" s="48">
        <f t="shared" si="5"/>
        <v>29.92</v>
      </c>
      <c r="N4" s="48">
        <f t="shared" si="6"/>
        <v>29.935000000000002</v>
      </c>
      <c r="O4" s="48">
        <f t="shared" si="7"/>
        <v>29.936400000000003</v>
      </c>
    </row>
    <row r="5" spans="1:15">
      <c r="A5" s="48">
        <f t="shared" si="0"/>
        <v>19</v>
      </c>
      <c r="B5" s="48" t="s">
        <v>7</v>
      </c>
      <c r="C5" s="48">
        <f>SUMIF('sim. matches 2019_2020'!D:D,'table 2019_2020'!B5,'sim. matches 2019_2020'!H:H)</f>
        <v>0</v>
      </c>
      <c r="D5" s="48">
        <f>SUMIF('sim. matches 2019_2020'!E:E,'table 2019_2020'!B5,'sim. matches 2019_2020'!I:I)</f>
        <v>0</v>
      </c>
      <c r="E5" s="48">
        <f>SUMIF('sim. matches 2019_2020'!D:D,'table 2019_2020'!B5,'sim. matches 2019_2020'!F:F)</f>
        <v>0</v>
      </c>
      <c r="F5" s="48">
        <f>SUMIF('sim. matches 2019_2020'!E:E,'table 2019_2020'!B5,'sim. matches 2019_2020'!G:G)</f>
        <v>0</v>
      </c>
      <c r="G5" s="48">
        <f t="shared" si="1"/>
        <v>0</v>
      </c>
      <c r="H5" s="48">
        <f>SUMIF('sim. matches 2019_2020'!$D:$D,'table 2019_2020'!$B5,'sim. matches 2019_2020'!$G:$G)</f>
        <v>0</v>
      </c>
      <c r="I5" s="48">
        <f>SUMIF('sim. matches 2019_2020'!$E:$E,'table 2019_2020'!$B5,'sim. matches 2019_2020'!$F:$F)</f>
        <v>0</v>
      </c>
      <c r="J5" s="48">
        <f t="shared" si="2"/>
        <v>0</v>
      </c>
      <c r="K5" s="48">
        <f t="shared" si="3"/>
        <v>0</v>
      </c>
      <c r="L5" s="48">
        <f t="shared" si="4"/>
        <v>0</v>
      </c>
      <c r="M5" s="48">
        <f t="shared" si="5"/>
        <v>0</v>
      </c>
      <c r="N5" s="48">
        <f t="shared" si="6"/>
        <v>0</v>
      </c>
      <c r="O5" s="48">
        <f t="shared" si="7"/>
        <v>0</v>
      </c>
    </row>
    <row r="6" spans="1:15">
      <c r="A6" s="48">
        <f t="shared" si="0"/>
        <v>13</v>
      </c>
      <c r="B6" s="48" t="s">
        <v>11</v>
      </c>
      <c r="C6" s="48">
        <f>SUMIF('sim. matches 2019_2020'!D:D,'table 2019_2020'!B6,'sim. matches 2019_2020'!H:H)</f>
        <v>15</v>
      </c>
      <c r="D6" s="48">
        <f>SUMIF('sim. matches 2019_2020'!E:E,'table 2019_2020'!B6,'sim. matches 2019_2020'!I:I)</f>
        <v>16</v>
      </c>
      <c r="E6" s="48">
        <f>SUMIF('sim. matches 2019_2020'!D:D,'table 2019_2020'!B6,'sim. matches 2019_2020'!F:F)</f>
        <v>12</v>
      </c>
      <c r="F6" s="48">
        <f>SUMIF('sim. matches 2019_2020'!E:E,'table 2019_2020'!B6,'sim. matches 2019_2020'!G:G)</f>
        <v>15</v>
      </c>
      <c r="G6" s="48">
        <f t="shared" si="1"/>
        <v>27</v>
      </c>
      <c r="H6" s="48">
        <f>SUMIF('sim. matches 2019_2020'!$D:$D,'table 2019_2020'!$B6,'sim. matches 2019_2020'!$G:$G)</f>
        <v>19</v>
      </c>
      <c r="I6" s="48">
        <f>SUMIF('sim. matches 2019_2020'!$E:$E,'table 2019_2020'!$B6,'sim. matches 2019_2020'!$F:$F)</f>
        <v>20</v>
      </c>
      <c r="J6" s="48">
        <f t="shared" si="2"/>
        <v>39</v>
      </c>
      <c r="K6" s="48">
        <f t="shared" si="3"/>
        <v>-12</v>
      </c>
      <c r="L6" s="48">
        <f t="shared" si="4"/>
        <v>31</v>
      </c>
      <c r="M6" s="48">
        <f t="shared" si="5"/>
        <v>30.88</v>
      </c>
      <c r="N6" s="48">
        <f t="shared" si="6"/>
        <v>30.891999999999999</v>
      </c>
      <c r="O6" s="48">
        <f t="shared" si="7"/>
        <v>30.8935</v>
      </c>
    </row>
    <row r="7" spans="1:15">
      <c r="A7" s="48">
        <f t="shared" si="0"/>
        <v>2</v>
      </c>
      <c r="B7" s="48" t="s">
        <v>13</v>
      </c>
      <c r="C7" s="48">
        <f>SUMIF('sim. matches 2019_2020'!D:D,'table 2019_2020'!B7,'sim. matches 2019_2020'!H:H)</f>
        <v>41</v>
      </c>
      <c r="D7" s="48">
        <f>SUMIF('sim. matches 2019_2020'!E:E,'table 2019_2020'!B7,'sim. matches 2019_2020'!I:I)</f>
        <v>42</v>
      </c>
      <c r="E7" s="48">
        <f>SUMIF('sim. matches 2019_2020'!D:D,'table 2019_2020'!B7,'sim. matches 2019_2020'!F:F)</f>
        <v>28</v>
      </c>
      <c r="F7" s="48">
        <f>SUMIF('sim. matches 2019_2020'!E:E,'table 2019_2020'!B7,'sim. matches 2019_2020'!G:G)</f>
        <v>29</v>
      </c>
      <c r="G7" s="48">
        <f t="shared" si="1"/>
        <v>57</v>
      </c>
      <c r="H7" s="48">
        <f>SUMIF('sim. matches 2019_2020'!$D:$D,'table 2019_2020'!$B7,'sim. matches 2019_2020'!$G:$G)</f>
        <v>9</v>
      </c>
      <c r="I7" s="48">
        <f>SUMIF('sim. matches 2019_2020'!$E:$E,'table 2019_2020'!$B7,'sim. matches 2019_2020'!$F:$F)</f>
        <v>14</v>
      </c>
      <c r="J7" s="48">
        <f t="shared" si="2"/>
        <v>23</v>
      </c>
      <c r="K7" s="48">
        <f t="shared" si="3"/>
        <v>34</v>
      </c>
      <c r="L7" s="48">
        <f t="shared" si="4"/>
        <v>83</v>
      </c>
      <c r="M7" s="48">
        <f t="shared" si="5"/>
        <v>83.34</v>
      </c>
      <c r="N7" s="48">
        <f t="shared" si="6"/>
        <v>83.368000000000009</v>
      </c>
      <c r="O7" s="48">
        <f t="shared" si="7"/>
        <v>83.370900000000006</v>
      </c>
    </row>
    <row r="8" spans="1:15">
      <c r="A8" s="48">
        <f t="shared" si="0"/>
        <v>8</v>
      </c>
      <c r="B8" s="48" t="s">
        <v>22</v>
      </c>
      <c r="C8" s="48">
        <f>SUMIF('sim. matches 2019_2020'!D:D,'table 2019_2020'!B8,'sim. matches 2019_2020'!H:H)</f>
        <v>18</v>
      </c>
      <c r="D8" s="48">
        <f>SUMIF('sim. matches 2019_2020'!E:E,'table 2019_2020'!B8,'sim. matches 2019_2020'!I:I)</f>
        <v>17</v>
      </c>
      <c r="E8" s="48">
        <f>SUMIF('sim. matches 2019_2020'!D:D,'table 2019_2020'!B8,'sim. matches 2019_2020'!F:F)</f>
        <v>16</v>
      </c>
      <c r="F8" s="48">
        <f>SUMIF('sim. matches 2019_2020'!E:E,'table 2019_2020'!B8,'sim. matches 2019_2020'!G:G)</f>
        <v>15</v>
      </c>
      <c r="G8" s="48">
        <f t="shared" si="1"/>
        <v>31</v>
      </c>
      <c r="H8" s="48">
        <f>SUMIF('sim. matches 2019_2020'!$D:$D,'table 2019_2020'!$B8,'sim. matches 2019_2020'!$G:$G)</f>
        <v>18</v>
      </c>
      <c r="I8" s="48">
        <f>SUMIF('sim. matches 2019_2020'!$E:$E,'table 2019_2020'!$B8,'sim. matches 2019_2020'!$F:$F)</f>
        <v>17</v>
      </c>
      <c r="J8" s="48">
        <f t="shared" si="2"/>
        <v>35</v>
      </c>
      <c r="K8" s="48">
        <f t="shared" si="3"/>
        <v>-4</v>
      </c>
      <c r="L8" s="48">
        <f t="shared" si="4"/>
        <v>35</v>
      </c>
      <c r="M8" s="48">
        <f t="shared" si="5"/>
        <v>34.96</v>
      </c>
      <c r="N8" s="48">
        <f t="shared" si="6"/>
        <v>34.975999999999999</v>
      </c>
      <c r="O8" s="48">
        <f t="shared" si="7"/>
        <v>34.977499999999999</v>
      </c>
    </row>
    <row r="9" spans="1:15">
      <c r="A9" s="48">
        <f t="shared" si="0"/>
        <v>11</v>
      </c>
      <c r="B9" s="48" t="s">
        <v>21</v>
      </c>
      <c r="C9" s="48">
        <f>SUMIF('sim. matches 2019_2020'!D:D,'table 2019_2020'!B9,'sim. matches 2019_2020'!H:H)</f>
        <v>15</v>
      </c>
      <c r="D9" s="48">
        <f>SUMIF('sim. matches 2019_2020'!E:E,'table 2019_2020'!B9,'sim. matches 2019_2020'!I:I)</f>
        <v>17</v>
      </c>
      <c r="E9" s="48">
        <f>SUMIF('sim. matches 2019_2020'!D:D,'table 2019_2020'!B9,'sim. matches 2019_2020'!F:F)</f>
        <v>13</v>
      </c>
      <c r="F9" s="48">
        <f>SUMIF('sim. matches 2019_2020'!E:E,'table 2019_2020'!B9,'sim. matches 2019_2020'!G:G)</f>
        <v>15</v>
      </c>
      <c r="G9" s="48">
        <f t="shared" si="1"/>
        <v>28</v>
      </c>
      <c r="H9" s="48">
        <f>SUMIF('sim. matches 2019_2020'!$D:$D,'table 2019_2020'!$B9,'sim. matches 2019_2020'!$G:$G)</f>
        <v>19</v>
      </c>
      <c r="I9" s="48">
        <f>SUMIF('sim. matches 2019_2020'!$E:$E,'table 2019_2020'!$B9,'sim. matches 2019_2020'!$F:$F)</f>
        <v>17</v>
      </c>
      <c r="J9" s="48">
        <f t="shared" si="2"/>
        <v>36</v>
      </c>
      <c r="K9" s="48">
        <f t="shared" si="3"/>
        <v>-8</v>
      </c>
      <c r="L9" s="48">
        <f t="shared" si="4"/>
        <v>32</v>
      </c>
      <c r="M9" s="48">
        <f t="shared" si="5"/>
        <v>31.92</v>
      </c>
      <c r="N9" s="48">
        <f t="shared" si="6"/>
        <v>31.933000000000003</v>
      </c>
      <c r="O9" s="48">
        <f t="shared" si="7"/>
        <v>31.934500000000003</v>
      </c>
    </row>
    <row r="10" spans="1:15">
      <c r="A10" s="48">
        <f t="shared" si="0"/>
        <v>7</v>
      </c>
      <c r="B10" s="48" t="s">
        <v>17</v>
      </c>
      <c r="C10" s="48">
        <f>SUMIF('sim. matches 2019_2020'!D:D,'table 2019_2020'!B10,'sim. matches 2019_2020'!H:H)</f>
        <v>16</v>
      </c>
      <c r="D10" s="48">
        <f>SUMIF('sim. matches 2019_2020'!E:E,'table 2019_2020'!B10,'sim. matches 2019_2020'!I:I)</f>
        <v>20</v>
      </c>
      <c r="E10" s="48">
        <f>SUMIF('sim. matches 2019_2020'!D:D,'table 2019_2020'!B10,'sim. matches 2019_2020'!F:F)</f>
        <v>15</v>
      </c>
      <c r="F10" s="48">
        <f>SUMIF('sim. matches 2019_2020'!E:E,'table 2019_2020'!B10,'sim. matches 2019_2020'!G:G)</f>
        <v>20</v>
      </c>
      <c r="G10" s="48">
        <f t="shared" si="1"/>
        <v>35</v>
      </c>
      <c r="H10" s="48">
        <f>SUMIF('sim. matches 2019_2020'!$D:$D,'table 2019_2020'!$B10,'sim. matches 2019_2020'!$G:$G)</f>
        <v>18</v>
      </c>
      <c r="I10" s="48">
        <f>SUMIF('sim. matches 2019_2020'!$E:$E,'table 2019_2020'!$B10,'sim. matches 2019_2020'!$F:$F)</f>
        <v>22</v>
      </c>
      <c r="J10" s="48">
        <f t="shared" si="2"/>
        <v>40</v>
      </c>
      <c r="K10" s="48">
        <f t="shared" si="3"/>
        <v>-5</v>
      </c>
      <c r="L10" s="48">
        <f t="shared" si="4"/>
        <v>36</v>
      </c>
      <c r="M10" s="48">
        <f t="shared" si="5"/>
        <v>35.950000000000003</v>
      </c>
      <c r="N10" s="48">
        <f t="shared" si="6"/>
        <v>35.965000000000003</v>
      </c>
      <c r="O10" s="48">
        <f t="shared" si="7"/>
        <v>35.967000000000006</v>
      </c>
    </row>
    <row r="11" spans="1:15">
      <c r="A11" s="48">
        <f t="shared" si="0"/>
        <v>6</v>
      </c>
      <c r="B11" s="48" t="s">
        <v>8</v>
      </c>
      <c r="C11" s="48">
        <f>SUMIF('sim. matches 2019_2020'!D:D,'table 2019_2020'!B11,'sim. matches 2019_2020'!H:H)</f>
        <v>18</v>
      </c>
      <c r="D11" s="48">
        <f>SUMIF('sim. matches 2019_2020'!E:E,'table 2019_2020'!B11,'sim. matches 2019_2020'!I:I)</f>
        <v>18</v>
      </c>
      <c r="E11" s="48">
        <f>SUMIF('sim. matches 2019_2020'!D:D,'table 2019_2020'!B11,'sim. matches 2019_2020'!F:F)</f>
        <v>15</v>
      </c>
      <c r="F11" s="48">
        <f>SUMIF('sim. matches 2019_2020'!E:E,'table 2019_2020'!B11,'sim. matches 2019_2020'!G:G)</f>
        <v>16</v>
      </c>
      <c r="G11" s="48">
        <f t="shared" si="1"/>
        <v>31</v>
      </c>
      <c r="H11" s="48">
        <f>SUMIF('sim. matches 2019_2020'!$D:$D,'table 2019_2020'!$B11,'sim. matches 2019_2020'!$G:$G)</f>
        <v>16</v>
      </c>
      <c r="I11" s="48">
        <f>SUMIF('sim. matches 2019_2020'!$E:$E,'table 2019_2020'!$B11,'sim. matches 2019_2020'!$F:$F)</f>
        <v>17</v>
      </c>
      <c r="J11" s="48">
        <f t="shared" si="2"/>
        <v>33</v>
      </c>
      <c r="K11" s="48">
        <f t="shared" si="3"/>
        <v>-2</v>
      </c>
      <c r="L11" s="48">
        <f t="shared" si="4"/>
        <v>36</v>
      </c>
      <c r="M11" s="48">
        <f t="shared" si="5"/>
        <v>35.979999999999997</v>
      </c>
      <c r="N11" s="48">
        <f t="shared" si="6"/>
        <v>35.994999999999997</v>
      </c>
      <c r="O11" s="48">
        <f t="shared" si="7"/>
        <v>35.996600000000001</v>
      </c>
    </row>
    <row r="12" spans="1:15">
      <c r="A12" s="48">
        <f t="shared" si="0"/>
        <v>3</v>
      </c>
      <c r="B12" s="48" t="s">
        <v>12</v>
      </c>
      <c r="C12" s="48">
        <f>SUMIF('sim. matches 2019_2020'!D:D,'table 2019_2020'!B12,'sim. matches 2019_2020'!H:H)</f>
        <v>25</v>
      </c>
      <c r="D12" s="48">
        <f>SUMIF('sim. matches 2019_2020'!E:E,'table 2019_2020'!B12,'sim. matches 2019_2020'!I:I)</f>
        <v>36</v>
      </c>
      <c r="E12" s="48">
        <f>SUMIF('sim. matches 2019_2020'!D:D,'table 2019_2020'!B12,'sim. matches 2019_2020'!F:F)</f>
        <v>20</v>
      </c>
      <c r="F12" s="48">
        <f>SUMIF('sim. matches 2019_2020'!E:E,'table 2019_2020'!B12,'sim. matches 2019_2020'!G:G)</f>
        <v>26</v>
      </c>
      <c r="G12" s="48">
        <f t="shared" si="1"/>
        <v>46</v>
      </c>
      <c r="H12" s="48">
        <f>SUMIF('sim. matches 2019_2020'!$D:$D,'table 2019_2020'!$B12,'sim. matches 2019_2020'!$G:$G)</f>
        <v>17</v>
      </c>
      <c r="I12" s="48">
        <f>SUMIF('sim. matches 2019_2020'!$E:$E,'table 2019_2020'!$B12,'sim. matches 2019_2020'!$F:$F)</f>
        <v>14</v>
      </c>
      <c r="J12" s="48">
        <f t="shared" si="2"/>
        <v>31</v>
      </c>
      <c r="K12" s="48">
        <f t="shared" si="3"/>
        <v>15</v>
      </c>
      <c r="L12" s="48">
        <f t="shared" si="4"/>
        <v>61</v>
      </c>
      <c r="M12" s="48">
        <f t="shared" si="5"/>
        <v>61.15</v>
      </c>
      <c r="N12" s="48">
        <f t="shared" si="6"/>
        <v>61.17</v>
      </c>
      <c r="O12" s="48">
        <f t="shared" si="7"/>
        <v>61.172600000000003</v>
      </c>
    </row>
    <row r="13" spans="1:15">
      <c r="A13" s="48">
        <f t="shared" si="0"/>
        <v>19</v>
      </c>
      <c r="B13" s="48" t="s">
        <v>33</v>
      </c>
      <c r="C13" s="48">
        <f>SUMIF('sim. matches 2019_2020'!D:D,'table 2019_2020'!B13,'sim. matches 2019_2020'!H:H)</f>
        <v>0</v>
      </c>
      <c r="D13" s="48">
        <f>SUMIF('sim. matches 2019_2020'!E:E,'table 2019_2020'!B13,'sim. matches 2019_2020'!I:I)</f>
        <v>0</v>
      </c>
      <c r="E13" s="48">
        <f>SUMIF('sim. matches 2019_2020'!D:D,'table 2019_2020'!B13,'sim. matches 2019_2020'!F:F)</f>
        <v>0</v>
      </c>
      <c r="F13" s="48">
        <f>SUMIF('sim. matches 2019_2020'!E:E,'table 2019_2020'!B13,'sim. matches 2019_2020'!G:G)</f>
        <v>0</v>
      </c>
      <c r="G13" s="48">
        <f t="shared" si="1"/>
        <v>0</v>
      </c>
      <c r="H13" s="48">
        <f>SUMIF('sim. matches 2019_2020'!$D:$D,'table 2019_2020'!$B13,'sim. matches 2019_2020'!$G:$G)</f>
        <v>0</v>
      </c>
      <c r="I13" s="48">
        <f>SUMIF('sim. matches 2019_2020'!$E:$E,'table 2019_2020'!$B13,'sim. matches 2019_2020'!$F:$F)</f>
        <v>0</v>
      </c>
      <c r="J13" s="48">
        <f t="shared" si="2"/>
        <v>0</v>
      </c>
      <c r="K13" s="48">
        <f t="shared" si="3"/>
        <v>0</v>
      </c>
      <c r="L13" s="48">
        <f t="shared" si="4"/>
        <v>0</v>
      </c>
      <c r="M13" s="48">
        <f t="shared" si="5"/>
        <v>0</v>
      </c>
      <c r="N13" s="48">
        <f t="shared" si="6"/>
        <v>0</v>
      </c>
      <c r="O13" s="48">
        <f t="shared" si="7"/>
        <v>0</v>
      </c>
    </row>
    <row r="14" spans="1:15">
      <c r="A14" s="48">
        <f t="shared" si="0"/>
        <v>19</v>
      </c>
      <c r="B14" s="48" t="s">
        <v>34</v>
      </c>
      <c r="C14" s="48">
        <f>SUMIF('sim. matches 2019_2020'!D:D,'table 2019_2020'!B14,'sim. matches 2019_2020'!H:H)</f>
        <v>0</v>
      </c>
      <c r="D14" s="48">
        <f>SUMIF('sim. matches 2019_2020'!E:E,'table 2019_2020'!B14,'sim. matches 2019_2020'!I:I)</f>
        <v>0</v>
      </c>
      <c r="E14" s="48">
        <f>SUMIF('sim. matches 2019_2020'!D:D,'table 2019_2020'!B14,'sim. matches 2019_2020'!F:F)</f>
        <v>0</v>
      </c>
      <c r="F14" s="48">
        <f>SUMIF('sim. matches 2019_2020'!E:E,'table 2019_2020'!B14,'sim. matches 2019_2020'!G:G)</f>
        <v>0</v>
      </c>
      <c r="G14" s="48">
        <f t="shared" si="1"/>
        <v>0</v>
      </c>
      <c r="H14" s="48">
        <f>SUMIF('sim. matches 2019_2020'!$D:$D,'table 2019_2020'!$B14,'sim. matches 2019_2020'!$G:$G)</f>
        <v>0</v>
      </c>
      <c r="I14" s="48">
        <f>SUMIF('sim. matches 2019_2020'!$E:$E,'table 2019_2020'!$B14,'sim. matches 2019_2020'!$F:$F)</f>
        <v>0</v>
      </c>
      <c r="J14" s="48">
        <f t="shared" si="2"/>
        <v>0</v>
      </c>
      <c r="K14" s="48">
        <f t="shared" si="3"/>
        <v>0</v>
      </c>
      <c r="L14" s="48">
        <f t="shared" si="4"/>
        <v>0</v>
      </c>
      <c r="M14" s="48">
        <f t="shared" si="5"/>
        <v>0</v>
      </c>
      <c r="N14" s="48">
        <f t="shared" si="6"/>
        <v>0</v>
      </c>
      <c r="O14" s="48">
        <f t="shared" si="7"/>
        <v>0</v>
      </c>
    </row>
    <row r="15" spans="1:15">
      <c r="A15" s="48">
        <f t="shared" si="0"/>
        <v>16</v>
      </c>
      <c r="B15" s="48" t="s">
        <v>26</v>
      </c>
      <c r="C15" s="48">
        <f>SUMIF('sim. matches 2019_2020'!D:D,'table 2019_2020'!B15,'sim. matches 2019_2020'!H:H)</f>
        <v>15</v>
      </c>
      <c r="D15" s="48">
        <f>SUMIF('sim. matches 2019_2020'!E:E,'table 2019_2020'!B15,'sim. matches 2019_2020'!I:I)</f>
        <v>12</v>
      </c>
      <c r="E15" s="48">
        <f>SUMIF('sim. matches 2019_2020'!D:D,'table 2019_2020'!B15,'sim. matches 2019_2020'!F:F)</f>
        <v>15</v>
      </c>
      <c r="F15" s="48">
        <f>SUMIF('sim. matches 2019_2020'!E:E,'table 2019_2020'!B15,'sim. matches 2019_2020'!G:G)</f>
        <v>14</v>
      </c>
      <c r="G15" s="48">
        <f t="shared" si="1"/>
        <v>29</v>
      </c>
      <c r="H15" s="48">
        <f>SUMIF('sim. matches 2019_2020'!$D:$D,'table 2019_2020'!$B15,'sim. matches 2019_2020'!$G:$G)</f>
        <v>19</v>
      </c>
      <c r="I15" s="48">
        <f>SUMIF('sim. matches 2019_2020'!$E:$E,'table 2019_2020'!$B15,'sim. matches 2019_2020'!$F:$F)</f>
        <v>22</v>
      </c>
      <c r="J15" s="48">
        <f t="shared" si="2"/>
        <v>41</v>
      </c>
      <c r="K15" s="48">
        <f t="shared" si="3"/>
        <v>-12</v>
      </c>
      <c r="L15" s="48">
        <f t="shared" si="4"/>
        <v>27</v>
      </c>
      <c r="M15" s="48">
        <f t="shared" si="5"/>
        <v>26.88</v>
      </c>
      <c r="N15" s="48">
        <f t="shared" si="6"/>
        <v>26.895</v>
      </c>
      <c r="O15" s="48">
        <f t="shared" si="7"/>
        <v>26.8964</v>
      </c>
    </row>
    <row r="16" spans="1:15">
      <c r="A16" s="48">
        <f t="shared" si="0"/>
        <v>4</v>
      </c>
      <c r="B16" s="48" t="s">
        <v>35</v>
      </c>
      <c r="C16" s="48">
        <f>SUMIF('sim. matches 2019_2020'!D:D,'table 2019_2020'!B16,'sim. matches 2019_2020'!H:H)</f>
        <v>26</v>
      </c>
      <c r="D16" s="48">
        <f>SUMIF('sim. matches 2019_2020'!E:E,'table 2019_2020'!B16,'sim. matches 2019_2020'!I:I)</f>
        <v>34</v>
      </c>
      <c r="E16" s="48">
        <f>SUMIF('sim. matches 2019_2020'!D:D,'table 2019_2020'!B16,'sim. matches 2019_2020'!F:F)</f>
        <v>19</v>
      </c>
      <c r="F16" s="48">
        <f>SUMIF('sim. matches 2019_2020'!E:E,'table 2019_2020'!B16,'sim. matches 2019_2020'!G:G)</f>
        <v>25</v>
      </c>
      <c r="G16" s="48">
        <f t="shared" si="1"/>
        <v>44</v>
      </c>
      <c r="H16" s="48">
        <f>SUMIF('sim. matches 2019_2020'!$D:$D,'table 2019_2020'!$B16,'sim. matches 2019_2020'!$G:$G)</f>
        <v>15</v>
      </c>
      <c r="I16" s="48">
        <f>SUMIF('sim. matches 2019_2020'!$E:$E,'table 2019_2020'!$B16,'sim. matches 2019_2020'!$F:$F)</f>
        <v>15</v>
      </c>
      <c r="J16" s="48">
        <f t="shared" si="2"/>
        <v>30</v>
      </c>
      <c r="K16" s="48">
        <f t="shared" si="3"/>
        <v>14</v>
      </c>
      <c r="L16" s="48">
        <f t="shared" si="4"/>
        <v>60</v>
      </c>
      <c r="M16" s="48">
        <f t="shared" si="5"/>
        <v>60.14</v>
      </c>
      <c r="N16" s="48">
        <f t="shared" si="6"/>
        <v>60.158999999999999</v>
      </c>
      <c r="O16" s="48">
        <f t="shared" si="7"/>
        <v>60.161499999999997</v>
      </c>
    </row>
    <row r="17" spans="1:15">
      <c r="A17" s="48">
        <f t="shared" si="0"/>
        <v>12</v>
      </c>
      <c r="B17" s="48" t="s">
        <v>19</v>
      </c>
      <c r="C17" s="48">
        <f>SUMIF('sim. matches 2019_2020'!D:D,'table 2019_2020'!B17,'sim. matches 2019_2020'!H:H)</f>
        <v>15</v>
      </c>
      <c r="D17" s="48">
        <f>SUMIF('sim. matches 2019_2020'!E:E,'table 2019_2020'!B17,'sim. matches 2019_2020'!I:I)</f>
        <v>16</v>
      </c>
      <c r="E17" s="48">
        <f>SUMIF('sim. matches 2019_2020'!D:D,'table 2019_2020'!B17,'sim. matches 2019_2020'!F:F)</f>
        <v>16</v>
      </c>
      <c r="F17" s="48">
        <f>SUMIF('sim. matches 2019_2020'!E:E,'table 2019_2020'!B17,'sim. matches 2019_2020'!G:G)</f>
        <v>17</v>
      </c>
      <c r="G17" s="48">
        <f t="shared" si="1"/>
        <v>33</v>
      </c>
      <c r="H17" s="48">
        <f>SUMIF('sim. matches 2019_2020'!$D:$D,'table 2019_2020'!$B17,'sim. matches 2019_2020'!$G:$G)</f>
        <v>21</v>
      </c>
      <c r="I17" s="48">
        <f>SUMIF('sim. matches 2019_2020'!$E:$E,'table 2019_2020'!$B17,'sim. matches 2019_2020'!$F:$F)</f>
        <v>22</v>
      </c>
      <c r="J17" s="48">
        <f t="shared" si="2"/>
        <v>43</v>
      </c>
      <c r="K17" s="48">
        <f t="shared" si="3"/>
        <v>-10</v>
      </c>
      <c r="L17" s="48">
        <f t="shared" si="4"/>
        <v>31</v>
      </c>
      <c r="M17" s="48">
        <f t="shared" si="5"/>
        <v>30.9</v>
      </c>
      <c r="N17" s="48">
        <f t="shared" si="6"/>
        <v>30.915999999999997</v>
      </c>
      <c r="O17" s="48">
        <f t="shared" si="7"/>
        <v>30.917699999999996</v>
      </c>
    </row>
    <row r="18" spans="1:15">
      <c r="A18" s="48">
        <f t="shared" si="0"/>
        <v>10</v>
      </c>
      <c r="B18" s="48" t="s">
        <v>25</v>
      </c>
      <c r="C18" s="48">
        <f>SUMIF('sim. matches 2019_2020'!D:D,'table 2019_2020'!B18,'sim. matches 2019_2020'!H:H)</f>
        <v>17</v>
      </c>
      <c r="D18" s="48">
        <f>SUMIF('sim. matches 2019_2020'!E:E,'table 2019_2020'!B18,'sim. matches 2019_2020'!I:I)</f>
        <v>15</v>
      </c>
      <c r="E18" s="48">
        <f>SUMIF('sim. matches 2019_2020'!D:D,'table 2019_2020'!B18,'sim. matches 2019_2020'!F:F)</f>
        <v>15</v>
      </c>
      <c r="F18" s="48">
        <f>SUMIF('sim. matches 2019_2020'!E:E,'table 2019_2020'!B18,'sim. matches 2019_2020'!G:G)</f>
        <v>14</v>
      </c>
      <c r="G18" s="48">
        <f t="shared" si="1"/>
        <v>29</v>
      </c>
      <c r="H18" s="48">
        <f>SUMIF('sim. matches 2019_2020'!$D:$D,'table 2019_2020'!$B18,'sim. matches 2019_2020'!$G:$G)</f>
        <v>17</v>
      </c>
      <c r="I18" s="48">
        <f>SUMIF('sim. matches 2019_2020'!$E:$E,'table 2019_2020'!$B18,'sim. matches 2019_2020'!$F:$F)</f>
        <v>18</v>
      </c>
      <c r="J18" s="48">
        <f t="shared" si="2"/>
        <v>35</v>
      </c>
      <c r="K18" s="48">
        <f t="shared" si="3"/>
        <v>-6</v>
      </c>
      <c r="L18" s="48">
        <f t="shared" si="4"/>
        <v>32</v>
      </c>
      <c r="M18" s="48">
        <f t="shared" si="5"/>
        <v>31.94</v>
      </c>
      <c r="N18" s="48">
        <f t="shared" si="6"/>
        <v>31.955000000000002</v>
      </c>
      <c r="O18" s="48">
        <f t="shared" si="7"/>
        <v>31.956400000000002</v>
      </c>
    </row>
    <row r="19" spans="1:15">
      <c r="A19" s="48">
        <f t="shared" si="0"/>
        <v>5</v>
      </c>
      <c r="B19" s="48" t="s">
        <v>10</v>
      </c>
      <c r="C19" s="48">
        <f>SUMIF('sim. matches 2019_2020'!D:D,'table 2019_2020'!B19,'sim. matches 2019_2020'!H:H)</f>
        <v>21</v>
      </c>
      <c r="D19" s="48">
        <f>SUMIF('sim. matches 2019_2020'!E:E,'table 2019_2020'!B19,'sim. matches 2019_2020'!I:I)</f>
        <v>19</v>
      </c>
      <c r="E19" s="48">
        <f>SUMIF('sim. matches 2019_2020'!D:D,'table 2019_2020'!B19,'sim. matches 2019_2020'!F:F)</f>
        <v>19</v>
      </c>
      <c r="F19" s="48">
        <f>SUMIF('sim. matches 2019_2020'!E:E,'table 2019_2020'!B19,'sim. matches 2019_2020'!G:G)</f>
        <v>17</v>
      </c>
      <c r="G19" s="48">
        <f t="shared" si="1"/>
        <v>36</v>
      </c>
      <c r="H19" s="48">
        <f>SUMIF('sim. matches 2019_2020'!$D:$D,'table 2019_2020'!$B19,'sim. matches 2019_2020'!$G:$G)</f>
        <v>19</v>
      </c>
      <c r="I19" s="48">
        <f>SUMIF('sim. matches 2019_2020'!$E:$E,'table 2019_2020'!$B19,'sim. matches 2019_2020'!$F:$F)</f>
        <v>17</v>
      </c>
      <c r="J19" s="48">
        <f t="shared" si="2"/>
        <v>36</v>
      </c>
      <c r="K19" s="48">
        <f t="shared" si="3"/>
        <v>0</v>
      </c>
      <c r="L19" s="48">
        <f t="shared" si="4"/>
        <v>40</v>
      </c>
      <c r="M19" s="48">
        <f t="shared" si="5"/>
        <v>40</v>
      </c>
      <c r="N19" s="48">
        <f t="shared" si="6"/>
        <v>40.018999999999998</v>
      </c>
      <c r="O19" s="48">
        <f t="shared" si="7"/>
        <v>40.020699999999998</v>
      </c>
    </row>
    <row r="20" spans="1:15">
      <c r="A20" s="48">
        <f t="shared" si="0"/>
        <v>19</v>
      </c>
      <c r="B20" s="48" t="s">
        <v>23</v>
      </c>
      <c r="C20" s="48">
        <f>SUMIF('sim. matches 2019_2020'!D:D,'table 2019_2020'!B20,'sim. matches 2019_2020'!H:H)</f>
        <v>0</v>
      </c>
      <c r="D20" s="48">
        <f>SUMIF('sim. matches 2019_2020'!E:E,'table 2019_2020'!B20,'sim. matches 2019_2020'!I:I)</f>
        <v>0</v>
      </c>
      <c r="E20" s="48">
        <f>SUMIF('sim. matches 2019_2020'!D:D,'table 2019_2020'!B20,'sim. matches 2019_2020'!F:F)</f>
        <v>0</v>
      </c>
      <c r="F20" s="48">
        <f>SUMIF('sim. matches 2019_2020'!E:E,'table 2019_2020'!B20,'sim. matches 2019_2020'!G:G)</f>
        <v>0</v>
      </c>
      <c r="G20" s="48">
        <f t="shared" si="1"/>
        <v>0</v>
      </c>
      <c r="H20" s="48">
        <f>SUMIF('sim. matches 2019_2020'!$D:$D,'table 2019_2020'!$B20,'sim. matches 2019_2020'!$G:$G)</f>
        <v>0</v>
      </c>
      <c r="I20" s="48">
        <f>SUMIF('sim. matches 2019_2020'!$E:$E,'table 2019_2020'!$B20,'sim. matches 2019_2020'!$F:$F)</f>
        <v>0</v>
      </c>
      <c r="J20" s="48">
        <f t="shared" si="2"/>
        <v>0</v>
      </c>
      <c r="K20" s="48">
        <f t="shared" si="3"/>
        <v>0</v>
      </c>
      <c r="L20" s="48">
        <f t="shared" si="4"/>
        <v>0</v>
      </c>
      <c r="M20" s="48">
        <f t="shared" si="5"/>
        <v>0</v>
      </c>
      <c r="N20" s="48">
        <f t="shared" si="6"/>
        <v>0</v>
      </c>
      <c r="O20" s="48">
        <f t="shared" si="7"/>
        <v>0</v>
      </c>
    </row>
    <row r="21" spans="1:15">
      <c r="A21" s="48">
        <f t="shared" si="0"/>
        <v>19</v>
      </c>
      <c r="B21" s="48" t="s">
        <v>9</v>
      </c>
      <c r="C21" s="48">
        <f>SUMIF('sim. matches 2019_2020'!D:D,'table 2019_2020'!B21,'sim. matches 2019_2020'!H:H)</f>
        <v>0</v>
      </c>
      <c r="D21" s="48">
        <f>SUMIF('sim. matches 2019_2020'!E:E,'table 2019_2020'!B21,'sim. matches 2019_2020'!I:I)</f>
        <v>0</v>
      </c>
      <c r="E21" s="48">
        <f>SUMIF('sim. matches 2019_2020'!D:D,'table 2019_2020'!B21,'sim. matches 2019_2020'!F:F)</f>
        <v>0</v>
      </c>
      <c r="F21" s="48">
        <f>SUMIF('sim. matches 2019_2020'!E:E,'table 2019_2020'!B21,'sim. matches 2019_2020'!G:G)</f>
        <v>0</v>
      </c>
      <c r="G21" s="48">
        <f t="shared" si="1"/>
        <v>0</v>
      </c>
      <c r="H21" s="48">
        <f>SUMIF('sim. matches 2019_2020'!$D:$D,'table 2019_2020'!$B21,'sim. matches 2019_2020'!$G:$G)</f>
        <v>0</v>
      </c>
      <c r="I21" s="48">
        <f>SUMIF('sim. matches 2019_2020'!$E:$E,'table 2019_2020'!$B21,'sim. matches 2019_2020'!$F:$F)</f>
        <v>0</v>
      </c>
      <c r="J21" s="48">
        <f t="shared" si="2"/>
        <v>0</v>
      </c>
      <c r="K21" s="48">
        <f t="shared" si="3"/>
        <v>0</v>
      </c>
      <c r="L21" s="48">
        <f t="shared" si="4"/>
        <v>0</v>
      </c>
      <c r="M21" s="48">
        <f t="shared" si="5"/>
        <v>0</v>
      </c>
      <c r="N21" s="48">
        <f t="shared" si="6"/>
        <v>0</v>
      </c>
      <c r="O21" s="48">
        <f t="shared" si="7"/>
        <v>0</v>
      </c>
    </row>
    <row r="22" spans="1:15">
      <c r="A22" s="48">
        <f t="shared" si="0"/>
        <v>17</v>
      </c>
      <c r="B22" s="94" t="s">
        <v>29</v>
      </c>
      <c r="C22" s="48">
        <f>SUMIF('sim. matches 2019_2020'!D:D,'table 2019_2020'!B22,'sim. matches 2019_2020'!H:H)</f>
        <v>12</v>
      </c>
      <c r="D22" s="48">
        <f>SUMIF('sim. matches 2019_2020'!E:E,'table 2019_2020'!B22,'sim. matches 2019_2020'!I:I)</f>
        <v>13</v>
      </c>
      <c r="E22" s="48">
        <f>SUMIF('sim. matches 2019_2020'!D:D,'table 2019_2020'!B22,'sim. matches 2019_2020'!F:F)</f>
        <v>15</v>
      </c>
      <c r="F22" s="48">
        <f>SUMIF('sim. matches 2019_2020'!E:E,'table 2019_2020'!B22,'sim. matches 2019_2020'!G:G)</f>
        <v>13</v>
      </c>
      <c r="G22" s="48">
        <f t="shared" si="1"/>
        <v>28</v>
      </c>
      <c r="H22" s="48">
        <f>SUMIF('sim. matches 2019_2020'!$D:$D,'table 2019_2020'!$B22,'sim. matches 2019_2020'!$G:$G)</f>
        <v>23</v>
      </c>
      <c r="I22" s="48">
        <f>SUMIF('sim. matches 2019_2020'!$E:$E,'table 2019_2020'!$B22,'sim. matches 2019_2020'!$F:$F)</f>
        <v>19</v>
      </c>
      <c r="J22" s="48">
        <f t="shared" si="2"/>
        <v>42</v>
      </c>
      <c r="K22" s="48">
        <f t="shared" si="3"/>
        <v>-14</v>
      </c>
      <c r="L22" s="48">
        <f t="shared" si="4"/>
        <v>25</v>
      </c>
      <c r="M22" s="48">
        <f t="shared" si="5"/>
        <v>24.86</v>
      </c>
      <c r="N22" s="48">
        <f t="shared" si="6"/>
        <v>24.875</v>
      </c>
      <c r="O22" s="48">
        <f t="shared" si="7"/>
        <v>24.876300000000001</v>
      </c>
    </row>
    <row r="23" spans="1:15">
      <c r="A23" s="48">
        <f t="shared" si="0"/>
        <v>18</v>
      </c>
      <c r="B23" s="94" t="s">
        <v>32</v>
      </c>
      <c r="C23" s="48">
        <f>SUMIF('sim. matches 2019_2020'!D:D,'table 2019_2020'!B23,'sim. matches 2019_2020'!H:H)</f>
        <v>7</v>
      </c>
      <c r="D23" s="48">
        <f>SUMIF('sim. matches 2019_2020'!E:E,'table 2019_2020'!B23,'sim. matches 2019_2020'!I:I)</f>
        <v>1</v>
      </c>
      <c r="E23" s="48">
        <f>SUMIF('sim. matches 2019_2020'!D:D,'table 2019_2020'!B23,'sim. matches 2019_2020'!F:F)</f>
        <v>9</v>
      </c>
      <c r="F23" s="48">
        <f>SUMIF('sim. matches 2019_2020'!E:E,'table 2019_2020'!B23,'sim. matches 2019_2020'!G:G)</f>
        <v>0</v>
      </c>
      <c r="G23" s="48">
        <f t="shared" si="1"/>
        <v>9</v>
      </c>
      <c r="H23" s="48">
        <f>SUMIF('sim. matches 2019_2020'!$D:$D,'table 2019_2020'!$B23,'sim. matches 2019_2020'!$G:$G)</f>
        <v>25</v>
      </c>
      <c r="I23" s="48">
        <f>SUMIF('sim. matches 2019_2020'!$E:$E,'table 2019_2020'!$B23,'sim. matches 2019_2020'!$F:$F)</f>
        <v>20</v>
      </c>
      <c r="J23" s="48">
        <f t="shared" si="2"/>
        <v>45</v>
      </c>
      <c r="K23" s="48">
        <f t="shared" si="3"/>
        <v>-36</v>
      </c>
      <c r="L23" s="48">
        <f t="shared" si="4"/>
        <v>8</v>
      </c>
      <c r="M23" s="48">
        <f t="shared" si="5"/>
        <v>7.64</v>
      </c>
      <c r="N23" s="48">
        <f t="shared" si="6"/>
        <v>7.649</v>
      </c>
      <c r="O23" s="48">
        <f t="shared" si="7"/>
        <v>7.649</v>
      </c>
    </row>
    <row r="24" spans="1:15">
      <c r="A24" s="48">
        <f t="shared" si="0"/>
        <v>9</v>
      </c>
      <c r="B24" s="94" t="s">
        <v>42</v>
      </c>
      <c r="C24" s="48">
        <f>SUMIF('sim. matches 2019_2020'!D:D,'table 2019_2020'!B24,'sim. matches 2019_2020'!H:H)</f>
        <v>17</v>
      </c>
      <c r="D24" s="48">
        <f>SUMIF('sim. matches 2019_2020'!E:E,'table 2019_2020'!B24,'sim. matches 2019_2020'!I:I)</f>
        <v>17</v>
      </c>
      <c r="E24" s="48">
        <f>SUMIF('sim. matches 2019_2020'!D:D,'table 2019_2020'!B24,'sim. matches 2019_2020'!F:F)</f>
        <v>0</v>
      </c>
      <c r="F24" s="48">
        <f>SUMIF('sim. matches 2019_2020'!E:E,'table 2019_2020'!B24,'sim. matches 2019_2020'!G:G)</f>
        <v>0</v>
      </c>
      <c r="G24" s="48">
        <f t="shared" si="1"/>
        <v>0</v>
      </c>
      <c r="H24" s="48">
        <f>SUMIF('sim. matches 2019_2020'!$D:$D,'table 2019_2020'!$B24,'sim. matches 2019_2020'!$G:$G)</f>
        <v>0</v>
      </c>
      <c r="I24" s="48">
        <f>SUMIF('sim. matches 2019_2020'!$E:$E,'table 2019_2020'!$B24,'sim. matches 2019_2020'!$F:$F)</f>
        <v>0</v>
      </c>
      <c r="J24" s="48">
        <f t="shared" si="2"/>
        <v>0</v>
      </c>
      <c r="K24" s="48">
        <f t="shared" si="3"/>
        <v>0</v>
      </c>
      <c r="L24" s="48">
        <f t="shared" si="4"/>
        <v>34</v>
      </c>
      <c r="M24" s="48">
        <f t="shared" si="5"/>
        <v>34</v>
      </c>
      <c r="N24" s="48">
        <f t="shared" si="6"/>
        <v>34</v>
      </c>
      <c r="O24" s="48">
        <f t="shared" si="7"/>
        <v>34</v>
      </c>
    </row>
    <row r="25" spans="1:15">
      <c r="A25" s="48">
        <f t="shared" si="0"/>
        <v>19</v>
      </c>
      <c r="B25" s="48" t="s">
        <v>24</v>
      </c>
      <c r="C25" s="48">
        <f>SUMIF('sim. matches 2019_2020'!D:D,'table 2019_2020'!B25,'sim. matches 2019_2020'!H:H)</f>
        <v>0</v>
      </c>
      <c r="D25" s="48">
        <f>SUMIF('sim. matches 2019_2020'!E:E,'table 2019_2020'!B25,'sim. matches 2019_2020'!I:I)</f>
        <v>0</v>
      </c>
      <c r="E25" s="48">
        <f>SUMIF('sim. matches 2019_2020'!D:D,'table 2019_2020'!B25,'sim. matches 2019_2020'!F:F)</f>
        <v>0</v>
      </c>
      <c r="F25" s="48">
        <f>SUMIF('sim. matches 2019_2020'!E:E,'table 2019_2020'!B25,'sim. matches 2019_2020'!G:G)</f>
        <v>0</v>
      </c>
      <c r="G25" s="48">
        <f t="shared" si="1"/>
        <v>0</v>
      </c>
      <c r="H25" s="48">
        <f>SUMIF('sim. matches 2019_2020'!$D:$D,'table 2019_2020'!$B25,'sim. matches 2019_2020'!$G:$G)</f>
        <v>0</v>
      </c>
      <c r="I25" s="48">
        <f>SUMIF('sim. matches 2019_2020'!$E:$E,'table 2019_2020'!$B25,'sim. matches 2019_2020'!$F:$F)</f>
        <v>0</v>
      </c>
      <c r="J25" s="48">
        <f t="shared" si="2"/>
        <v>0</v>
      </c>
      <c r="K25" s="48">
        <f t="shared" si="3"/>
        <v>0</v>
      </c>
      <c r="L25" s="48">
        <f t="shared" si="4"/>
        <v>0</v>
      </c>
      <c r="M25" s="48">
        <f t="shared" si="5"/>
        <v>0</v>
      </c>
      <c r="N25" s="48">
        <f t="shared" si="6"/>
        <v>0</v>
      </c>
      <c r="O25" s="48">
        <f t="shared" si="7"/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003F-0AEF-4EC7-818A-4B2B3A9CD5C2}">
  <dimension ref="A1:E19"/>
  <sheetViews>
    <sheetView workbookViewId="0"/>
  </sheetViews>
  <sheetFormatPr defaultColWidth="11.42578125" defaultRowHeight="15"/>
  <cols>
    <col min="1" max="1" width="8" style="48" bestFit="1" customWidth="1"/>
    <col min="2" max="2" width="21.42578125" style="48" bestFit="1" customWidth="1"/>
    <col min="3" max="3" width="8.42578125" style="48" bestFit="1" customWidth="1"/>
    <col min="4" max="4" width="14.7109375" style="48" bestFit="1" customWidth="1"/>
    <col min="5" max="5" width="11.140625" style="48" bestFit="1" customWidth="1"/>
    <col min="6" max="16384" width="11.42578125" style="48"/>
  </cols>
  <sheetData>
    <row r="1" spans="1:5">
      <c r="A1" s="48" t="s">
        <v>110</v>
      </c>
      <c r="B1" s="48" t="s">
        <v>97</v>
      </c>
      <c r="C1" s="48" t="s">
        <v>111</v>
      </c>
      <c r="D1" s="48" t="s">
        <v>112</v>
      </c>
      <c r="E1" s="48" t="s">
        <v>106</v>
      </c>
    </row>
    <row r="2" spans="1:5">
      <c r="A2" s="48">
        <v>1</v>
      </c>
      <c r="B2" s="48" t="str">
        <f>VLOOKUP(A2,'table 2019_2020'!A:L,2,FALSE)</f>
        <v>Bayern München</v>
      </c>
      <c r="C2" s="48">
        <f>COUNTIF('sim. matches 2019_2020'!D:D,'final table 2019_2020'!B2)+COUNTIF('sim. matches 2019_2020'!E:E,'final table 2019_2020'!B2)</f>
        <v>34</v>
      </c>
      <c r="D2" s="48">
        <f>VLOOKUP($A2,'table 2019_2020'!$A:$L,11,FALSE)</f>
        <v>63</v>
      </c>
      <c r="E2" s="48">
        <f>VLOOKUP($A2,'table 2019_2020'!$A:$L,12,FALSE)</f>
        <v>96</v>
      </c>
    </row>
    <row r="3" spans="1:5">
      <c r="A3" s="48">
        <v>2</v>
      </c>
      <c r="B3" s="48" t="str">
        <f>VLOOKUP(A3,'table 2019_2020'!A:L,2,FALSE)</f>
        <v>Borussia Dortmund</v>
      </c>
      <c r="C3" s="48">
        <f>COUNTIF('sim. matches 2019_2020'!D:D,'final table 2019_2020'!B3)+COUNTIF('sim. matches 2019_2020'!E:E,'final table 2019_2020'!B3)</f>
        <v>34</v>
      </c>
      <c r="D3" s="48">
        <f>VLOOKUP($A3,'table 2019_2020'!$A:$L,11,FALSE)</f>
        <v>34</v>
      </c>
      <c r="E3" s="48">
        <f>VLOOKUP($A3,'table 2019_2020'!$A:$L,12,FALSE)</f>
        <v>83</v>
      </c>
    </row>
    <row r="4" spans="1:5">
      <c r="A4" s="48">
        <v>3</v>
      </c>
      <c r="B4" s="48" t="str">
        <f>VLOOKUP(A4,'table 2019_2020'!A:L,2,FALSE)</f>
        <v>Bayer 04 Leverkusen</v>
      </c>
      <c r="C4" s="48">
        <f>COUNTIF('sim. matches 2019_2020'!D:D,'final table 2019_2020'!B4)+COUNTIF('sim. matches 2019_2020'!E:E,'final table 2019_2020'!B4)</f>
        <v>34</v>
      </c>
      <c r="D4" s="48">
        <f>VLOOKUP($A4,'table 2019_2020'!$A:$L,11,FALSE)</f>
        <v>15</v>
      </c>
      <c r="E4" s="48">
        <f>VLOOKUP($A4,'table 2019_2020'!$A:$L,12,FALSE)</f>
        <v>61</v>
      </c>
    </row>
    <row r="5" spans="1:5">
      <c r="A5" s="48">
        <v>4</v>
      </c>
      <c r="B5" s="48" t="str">
        <f>VLOOKUP(A5,'table 2019_2020'!A:L,2,FALSE)</f>
        <v>RB Leipzig</v>
      </c>
      <c r="C5" s="48">
        <f>COUNTIF('sim. matches 2019_2020'!D:D,'final table 2019_2020'!B5)+COUNTIF('sim. matches 2019_2020'!E:E,'final table 2019_2020'!B5)</f>
        <v>34</v>
      </c>
      <c r="D5" s="48">
        <f>VLOOKUP($A5,'table 2019_2020'!$A:$L,11,FALSE)</f>
        <v>14</v>
      </c>
      <c r="E5" s="48">
        <f>VLOOKUP($A5,'table 2019_2020'!$A:$L,12,FALSE)</f>
        <v>60</v>
      </c>
    </row>
    <row r="6" spans="1:5">
      <c r="A6" s="48">
        <v>5</v>
      </c>
      <c r="B6" s="48" t="str">
        <f>VLOOKUP(A6,'table 2019_2020'!A:L,2,FALSE)</f>
        <v>VfL Wolfsburg</v>
      </c>
      <c r="C6" s="48">
        <f>COUNTIF('sim. matches 2019_2020'!D:D,'final table 2019_2020'!B6)+COUNTIF('sim. matches 2019_2020'!E:E,'final table 2019_2020'!B6)</f>
        <v>34</v>
      </c>
      <c r="D6" s="48">
        <f>VLOOKUP($A6,'table 2019_2020'!$A:$L,11,FALSE)</f>
        <v>0</v>
      </c>
      <c r="E6" s="48">
        <f>VLOOKUP($A6,'table 2019_2020'!$A:$L,12,FALSE)</f>
        <v>40</v>
      </c>
    </row>
    <row r="7" spans="1:5">
      <c r="A7" s="48">
        <v>6</v>
      </c>
      <c r="B7" s="48" t="str">
        <f>VLOOKUP(A7,'table 2019_2020'!A:L,2,FALSE)</f>
        <v>FC Schalke 04</v>
      </c>
      <c r="C7" s="48">
        <f>COUNTIF('sim. matches 2019_2020'!D:D,'final table 2019_2020'!B7)+COUNTIF('sim. matches 2019_2020'!E:E,'final table 2019_2020'!B7)</f>
        <v>34</v>
      </c>
      <c r="D7" s="48">
        <f>VLOOKUP($A7,'table 2019_2020'!$A:$L,11,FALSE)</f>
        <v>-2</v>
      </c>
      <c r="E7" s="48">
        <f>VLOOKUP($A7,'table 2019_2020'!$A:$L,12,FALSE)</f>
        <v>36</v>
      </c>
    </row>
    <row r="8" spans="1:5">
      <c r="A8" s="48">
        <v>7</v>
      </c>
      <c r="B8" s="48" t="str">
        <f>VLOOKUP(A8,'table 2019_2020'!A:L,2,FALSE)</f>
        <v>TSG Hoffenheim</v>
      </c>
      <c r="C8" s="48">
        <f>COUNTIF('sim. matches 2019_2020'!D:D,'final table 2019_2020'!B8)+COUNTIF('sim. matches 2019_2020'!E:E,'final table 2019_2020'!B8)</f>
        <v>34</v>
      </c>
      <c r="D8" s="48">
        <f>VLOOKUP($A8,'table 2019_2020'!$A:$L,11,FALSE)</f>
        <v>-5</v>
      </c>
      <c r="E8" s="48">
        <f>VLOOKUP($A8,'table 2019_2020'!$A:$L,12,FALSE)</f>
        <v>36</v>
      </c>
    </row>
    <row r="9" spans="1:5">
      <c r="A9" s="48">
        <v>8</v>
      </c>
      <c r="B9" s="48" t="str">
        <f>VLOOKUP(A9,'table 2019_2020'!A:L,2,FALSE)</f>
        <v>Bor. Mönchengladbach</v>
      </c>
      <c r="C9" s="48">
        <f>COUNTIF('sim. matches 2019_2020'!D:D,'final table 2019_2020'!B9)+COUNTIF('sim. matches 2019_2020'!E:E,'final table 2019_2020'!B9)</f>
        <v>35</v>
      </c>
      <c r="D9" s="48">
        <f>VLOOKUP($A9,'table 2019_2020'!$A:$L,11,FALSE)</f>
        <v>-4</v>
      </c>
      <c r="E9" s="48">
        <f>VLOOKUP($A9,'table 2019_2020'!$A:$L,12,FALSE)</f>
        <v>35</v>
      </c>
    </row>
    <row r="10" spans="1:5">
      <c r="A10" s="48">
        <v>9</v>
      </c>
      <c r="B10" s="48" t="str">
        <f>VLOOKUP(A10,'table 2019_2020'!A:L,2,FALSE)</f>
        <v>1. FC Union Berlin</v>
      </c>
      <c r="C10" s="48">
        <f>COUNTIF('sim. matches 2019_2020'!D:D,'final table 2019_2020'!B10)+COUNTIF('sim. matches 2019_2020'!E:E,'final table 2019_2020'!B10)</f>
        <v>34</v>
      </c>
      <c r="D10" s="48">
        <f>VLOOKUP($A10,'table 2019_2020'!$A:$L,11,FALSE)</f>
        <v>0</v>
      </c>
      <c r="E10" s="48">
        <f>VLOOKUP($A10,'table 2019_2020'!$A:$L,12,FALSE)</f>
        <v>34</v>
      </c>
    </row>
    <row r="11" spans="1:5">
      <c r="A11" s="48">
        <v>10</v>
      </c>
      <c r="B11" s="48" t="str">
        <f>VLOOKUP(A11,'table 2019_2020'!A:L,2,FALSE)</f>
        <v>1. FSV Mainz 05</v>
      </c>
      <c r="C11" s="48">
        <f>COUNTIF('sim. matches 2019_2020'!D:D,'final table 2019_2020'!B11)+COUNTIF('sim. matches 2019_2020'!E:E,'final table 2019_2020'!B11)</f>
        <v>34</v>
      </c>
      <c r="D11" s="48">
        <f>VLOOKUP($A11,'table 2019_2020'!$A:$L,11,FALSE)</f>
        <v>-6</v>
      </c>
      <c r="E11" s="48">
        <f>VLOOKUP($A11,'table 2019_2020'!$A:$L,12,FALSE)</f>
        <v>32</v>
      </c>
    </row>
    <row r="12" spans="1:5">
      <c r="A12" s="48">
        <v>11</v>
      </c>
      <c r="B12" s="48" t="str">
        <f>VLOOKUP(A12,'table 2019_2020'!A:L,2,FALSE)</f>
        <v>Hertha BSC</v>
      </c>
      <c r="C12" s="48">
        <f>COUNTIF('sim. matches 2019_2020'!D:D,'final table 2019_2020'!B12)+COUNTIF('sim. matches 2019_2020'!E:E,'final table 2019_2020'!B12)</f>
        <v>34</v>
      </c>
      <c r="D12" s="48">
        <f>VLOOKUP($A12,'table 2019_2020'!$A:$L,11,FALSE)</f>
        <v>-8</v>
      </c>
      <c r="E12" s="48">
        <f>VLOOKUP($A12,'table 2019_2020'!$A:$L,12,FALSE)</f>
        <v>32</v>
      </c>
    </row>
    <row r="13" spans="1:5">
      <c r="A13" s="48">
        <v>12</v>
      </c>
      <c r="B13" s="48" t="str">
        <f>VLOOKUP(A13,'table 2019_2020'!A:L,2,FALSE)</f>
        <v>Werder Bremen</v>
      </c>
      <c r="C13" s="48">
        <f>COUNTIF('sim. matches 2019_2020'!D:D,'final table 2019_2020'!B13)+COUNTIF('sim. matches 2019_2020'!E:E,'final table 2019_2020'!B13)</f>
        <v>35</v>
      </c>
      <c r="D13" s="48">
        <f>VLOOKUP($A13,'table 2019_2020'!$A:$L,11,FALSE)</f>
        <v>-10</v>
      </c>
      <c r="E13" s="48">
        <f>VLOOKUP($A13,'table 2019_2020'!$A:$L,12,FALSE)</f>
        <v>31</v>
      </c>
    </row>
    <row r="14" spans="1:5">
      <c r="A14" s="48">
        <v>13</v>
      </c>
      <c r="B14" s="48" t="str">
        <f>VLOOKUP(A14,'table 2019_2020'!A:L,2,FALSE)</f>
        <v>1. FC Köln</v>
      </c>
      <c r="C14" s="48">
        <f>COUNTIF('sim. matches 2019_2020'!D:D,'final table 2019_2020'!B14)+COUNTIF('sim. matches 2019_2020'!E:E,'final table 2019_2020'!B14)</f>
        <v>35</v>
      </c>
      <c r="D14" s="48">
        <f>VLOOKUP($A14,'table 2019_2020'!$A:$L,11,FALSE)</f>
        <v>-12</v>
      </c>
      <c r="E14" s="48">
        <f>VLOOKUP($A14,'table 2019_2020'!$A:$L,12,FALSE)</f>
        <v>31</v>
      </c>
    </row>
    <row r="15" spans="1:5">
      <c r="A15" s="48">
        <v>14</v>
      </c>
      <c r="B15" s="48" t="str">
        <f>VLOOKUP(A15,'table 2019_2020'!A:L,2,FALSE)</f>
        <v>FC Augsburg</v>
      </c>
      <c r="C15" s="48">
        <f>COUNTIF('sim. matches 2019_2020'!D:D,'final table 2019_2020'!B15)+COUNTIF('sim. matches 2019_2020'!E:E,'final table 2019_2020'!B15)</f>
        <v>34</v>
      </c>
      <c r="D15" s="48">
        <f>VLOOKUP($A15,'table 2019_2020'!$A:$L,11,FALSE)</f>
        <v>-8</v>
      </c>
      <c r="E15" s="48">
        <f>VLOOKUP($A15,'table 2019_2020'!$A:$L,12,FALSE)</f>
        <v>30</v>
      </c>
    </row>
    <row r="16" spans="1:5">
      <c r="A16" s="48">
        <v>15</v>
      </c>
      <c r="B16" s="48" t="str">
        <f>VLOOKUP(A16,'table 2019_2020'!A:L,2,FALSE)</f>
        <v>Eintracht Frankfurt</v>
      </c>
      <c r="C16" s="48">
        <f>COUNTIF('sim. matches 2019_2020'!D:D,'final table 2019_2020'!B16)+COUNTIF('sim. matches 2019_2020'!E:E,'final table 2019_2020'!B16)</f>
        <v>35</v>
      </c>
      <c r="D16" s="48">
        <f>VLOOKUP($A16,'table 2019_2020'!$A:$L,11,FALSE)</f>
        <v>-9</v>
      </c>
      <c r="E16" s="48">
        <f>VLOOKUP($A16,'table 2019_2020'!$A:$L,12,FALSE)</f>
        <v>30</v>
      </c>
    </row>
    <row r="17" spans="1:5">
      <c r="A17" s="48">
        <v>16</v>
      </c>
      <c r="B17" s="48" t="str">
        <f>VLOOKUP(A17,'table 2019_2020'!A:L,2,FALSE)</f>
        <v>SC Freiburg</v>
      </c>
      <c r="C17" s="48">
        <f>COUNTIF('sim. matches 2019_2020'!D:D,'final table 2019_2020'!B17)+COUNTIF('sim. matches 2019_2020'!E:E,'final table 2019_2020'!B17)</f>
        <v>34</v>
      </c>
      <c r="D17" s="48">
        <f>VLOOKUP($A17,'table 2019_2020'!$A:$L,11,FALSE)</f>
        <v>-12</v>
      </c>
      <c r="E17" s="48">
        <f>VLOOKUP($A17,'table 2019_2020'!$A:$L,12,FALSE)</f>
        <v>27</v>
      </c>
    </row>
    <row r="18" spans="1:5">
      <c r="A18" s="48">
        <v>17</v>
      </c>
      <c r="B18" s="48" t="str">
        <f>VLOOKUP(A18,'table 2019_2020'!A:L,2,FALSE)</f>
        <v>Fortuna Düsseldorf</v>
      </c>
      <c r="C18" s="48">
        <f>COUNTIF('sim. matches 2019_2020'!D:D,'final table 2019_2020'!B18)+COUNTIF('sim. matches 2019_2020'!E:E,'final table 2019_2020'!B18)</f>
        <v>34</v>
      </c>
      <c r="D18" s="48">
        <f>VLOOKUP($A18,'table 2019_2020'!$A:$L,11,FALSE)</f>
        <v>-14</v>
      </c>
      <c r="E18" s="48">
        <f>VLOOKUP($A18,'table 2019_2020'!$A:$L,12,FALSE)</f>
        <v>25</v>
      </c>
    </row>
    <row r="19" spans="1:5">
      <c r="A19" s="48">
        <v>18</v>
      </c>
      <c r="B19" s="48" t="str">
        <f>VLOOKUP(A19,'table 2019_2020'!A:L,2,FALSE)</f>
        <v>SC Paderborn 07</v>
      </c>
      <c r="C19" s="48">
        <f>COUNTIF('sim. matches 2019_2020'!D:D,'final table 2019_2020'!B19)+COUNTIF('sim. matches 2019_2020'!E:E,'final table 2019_2020'!B19)</f>
        <v>34</v>
      </c>
      <c r="D19" s="48">
        <f>VLOOKUP($A19,'table 2019_2020'!$A:$L,11,FALSE)</f>
        <v>-36</v>
      </c>
      <c r="E19" s="48">
        <f>VLOOKUP($A19,'table 2019_2020'!$A:$L,12,FALSE)</f>
        <v>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7B6C-BCDD-4A2A-A991-76BEDF4C43AF}">
  <dimension ref="A1:AY312"/>
  <sheetViews>
    <sheetView topLeftCell="E1" workbookViewId="0">
      <selection activeCell="AC4" sqref="AC4"/>
    </sheetView>
  </sheetViews>
  <sheetFormatPr defaultColWidth="11.42578125" defaultRowHeight="15"/>
  <cols>
    <col min="4" max="5" width="21.42578125" bestFit="1" customWidth="1"/>
    <col min="10" max="27" width="0" hidden="1" customWidth="1"/>
    <col min="29" max="29" width="18.42578125" bestFit="1" customWidth="1"/>
    <col min="30" max="51" width="0" hidden="1" customWidth="1"/>
  </cols>
  <sheetData>
    <row r="1" spans="1:51">
      <c r="A1" s="48" t="s">
        <v>67</v>
      </c>
      <c r="B1" s="48" t="s">
        <v>68</v>
      </c>
      <c r="C1" s="48" t="s">
        <v>69</v>
      </c>
      <c r="D1" s="48" t="s">
        <v>70</v>
      </c>
      <c r="E1" s="48" t="s">
        <v>71</v>
      </c>
      <c r="F1" s="48" t="s">
        <v>72</v>
      </c>
      <c r="G1" s="48" t="s">
        <v>73</v>
      </c>
      <c r="H1" s="48" t="s">
        <v>74</v>
      </c>
      <c r="I1" s="48" t="s">
        <v>75</v>
      </c>
      <c r="J1" s="48" t="s">
        <v>76</v>
      </c>
      <c r="K1" s="48" t="s">
        <v>77</v>
      </c>
      <c r="L1" s="48" t="s">
        <v>78</v>
      </c>
      <c r="M1" s="48" t="s">
        <v>79</v>
      </c>
      <c r="N1" s="49" t="s">
        <v>80</v>
      </c>
      <c r="O1" s="48" t="s">
        <v>81</v>
      </c>
      <c r="P1" s="48" t="s">
        <v>82</v>
      </c>
      <c r="Q1" s="49" t="s">
        <v>83</v>
      </c>
      <c r="R1" s="48" t="s">
        <v>84</v>
      </c>
      <c r="S1" s="48" t="s">
        <v>85</v>
      </c>
      <c r="T1" s="48" t="s">
        <v>86</v>
      </c>
      <c r="U1" s="48" t="s">
        <v>87</v>
      </c>
      <c r="V1" s="49" t="s">
        <v>88</v>
      </c>
      <c r="W1" s="48" t="s">
        <v>89</v>
      </c>
      <c r="X1" s="48" t="s">
        <v>90</v>
      </c>
      <c r="Y1" s="49" t="s">
        <v>91</v>
      </c>
      <c r="Z1" s="48" t="s">
        <v>92</v>
      </c>
      <c r="AA1" s="48" t="s">
        <v>93</v>
      </c>
      <c r="AB1" s="49" t="s">
        <v>94</v>
      </c>
      <c r="AC1" s="49" t="s">
        <v>95</v>
      </c>
      <c r="AD1" s="48">
        <v>0</v>
      </c>
      <c r="AE1" s="48">
        <v>1</v>
      </c>
      <c r="AF1" s="48">
        <v>2</v>
      </c>
      <c r="AG1" s="48">
        <v>3</v>
      </c>
      <c r="AH1" s="48">
        <v>4</v>
      </c>
      <c r="AI1" s="48">
        <v>5</v>
      </c>
      <c r="AJ1" s="48">
        <v>6</v>
      </c>
      <c r="AK1" s="48">
        <v>7</v>
      </c>
      <c r="AL1" s="48">
        <v>8</v>
      </c>
      <c r="AM1" s="48">
        <v>9</v>
      </c>
      <c r="AN1" s="48">
        <v>10</v>
      </c>
      <c r="AO1" s="48">
        <v>0</v>
      </c>
      <c r="AP1" s="48">
        <v>1</v>
      </c>
      <c r="AQ1" s="48">
        <v>2</v>
      </c>
      <c r="AR1" s="48">
        <v>3</v>
      </c>
      <c r="AS1" s="48">
        <v>4</v>
      </c>
      <c r="AT1" s="48">
        <v>5</v>
      </c>
      <c r="AU1" s="48">
        <v>6</v>
      </c>
      <c r="AV1" s="48">
        <v>7</v>
      </c>
      <c r="AW1" s="48">
        <v>8</v>
      </c>
      <c r="AX1" s="48">
        <v>9</v>
      </c>
      <c r="AY1" s="48">
        <v>10</v>
      </c>
    </row>
    <row r="2" spans="1:51">
      <c r="A2" s="48">
        <v>1</v>
      </c>
      <c r="B2" s="48">
        <f>312-1</f>
        <v>311</v>
      </c>
      <c r="C2" s="93">
        <v>44092</v>
      </c>
      <c r="D2" t="s">
        <v>6</v>
      </c>
      <c r="E2" t="s">
        <v>8</v>
      </c>
      <c r="F2" s="48">
        <f>HLOOKUP(MAX($AD2:$AN2),$AD2:$AN312,B2,FALSE)</f>
        <v>2</v>
      </c>
      <c r="G2" s="48">
        <f>HLOOKUP(MAX($AN2:$AY2),$AN2:$AY312,$B2,FALSE)</f>
        <v>0</v>
      </c>
      <c r="H2" s="48">
        <f>IF(F2=G2,1,IF(F2&gt;G2,3,0))</f>
        <v>3</v>
      </c>
      <c r="I2" s="48">
        <f>IF(F2=G2,1,IF(F2&lt;G2,3,0))</f>
        <v>0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>
        <f>IF(D2&lt;&gt;"",VLOOKUP(D2,'2. Calculations'!$B$5:$F$28,4,FALSE)*VLOOKUP(E2,'2. Calculations'!$I$5:$M$28,5,FALSE)*'2. Calculations'!$C$29,"")</f>
        <v>2.5791603197997546</v>
      </c>
      <c r="AC2" s="48">
        <f>IF(E2&lt;&gt;"",VLOOKUP(E2,'2. Calculations'!$I$5:$M$28,4,FALSE)*VLOOKUP(D2,'2. Calculations'!$B$5:$F$28,5,FALSE)*'2. Calculations'!$J$29,"")</f>
        <v>0.73135691279460968</v>
      </c>
      <c r="AD2" s="48">
        <f>_xlfn.POISSON.DIST(AD$1,$AB2,FALSE)</f>
        <v>7.5837656673912249E-2</v>
      </c>
      <c r="AE2" s="48">
        <f t="shared" ref="AE2:AN17" si="0">_xlfn.POISSON.DIST(AE$1,$AB2,FALSE)</f>
        <v>0.19559747483995149</v>
      </c>
      <c r="AF2" s="48">
        <f t="shared" si="0"/>
        <v>0.25223862288011695</v>
      </c>
      <c r="AG2" s="48">
        <f t="shared" si="0"/>
        <v>0.2168546157511107</v>
      </c>
      <c r="AH2" s="48">
        <f t="shared" si="0"/>
        <v>0.13982570502767191</v>
      </c>
      <c r="AI2" s="48">
        <f t="shared" si="0"/>
        <v>7.2126582019079247E-2</v>
      </c>
      <c r="AJ2" s="48">
        <f t="shared" si="0"/>
        <v>3.1004336391065281E-2</v>
      </c>
      <c r="AK2" s="48">
        <f t="shared" si="0"/>
        <v>1.1423593451651299E-2</v>
      </c>
      <c r="AL2" s="48">
        <f t="shared" si="0"/>
        <v>3.6829098675029205E-3</v>
      </c>
      <c r="AM2" s="48">
        <f t="shared" si="0"/>
        <v>1.055423887962501E-3</v>
      </c>
      <c r="AN2" s="48">
        <f t="shared" si="0"/>
        <v>2.7221074124016625E-4</v>
      </c>
      <c r="AO2" s="48">
        <f>_xlfn.POISSON.DIST(AO$1,$AC2,FALSE)</f>
        <v>0.48125552506350339</v>
      </c>
      <c r="AP2" s="48">
        <f t="shared" ref="AP2:AY17" si="1">_xlfn.POISSON.DIST(AP$1,$AC2,FALSE)</f>
        <v>0.35196955507579275</v>
      </c>
      <c r="AQ2" s="48">
        <f t="shared" si="1"/>
        <v>0.12870768359896204</v>
      </c>
      <c r="AR2" s="48">
        <f t="shared" si="1"/>
        <v>3.137708470996077E-2</v>
      </c>
      <c r="AS2" s="48">
        <f t="shared" si="1"/>
        <v>5.7369619514929639E-3</v>
      </c>
      <c r="AT2" s="48">
        <f t="shared" si="1"/>
        <v>8.3915335633280683E-4</v>
      </c>
      <c r="AU2" s="48">
        <f t="shared" si="1"/>
        <v>1.0228676800813276E-4</v>
      </c>
      <c r="AV2" s="48">
        <f t="shared" si="1"/>
        <v>1.0686876410023791E-5</v>
      </c>
      <c r="AW2" s="48">
        <f t="shared" si="1"/>
        <v>9.7699011733156381E-7</v>
      </c>
      <c r="AX2" s="48">
        <f t="shared" si="1"/>
        <v>7.9392052893606317E-8</v>
      </c>
      <c r="AY2" s="48">
        <f t="shared" si="1"/>
        <v>5.8063926704694208E-9</v>
      </c>
    </row>
    <row r="3" spans="1:51">
      <c r="A3" s="48">
        <v>2</v>
      </c>
      <c r="B3" s="48">
        <f>B2-1</f>
        <v>310</v>
      </c>
      <c r="C3" s="93">
        <v>44093</v>
      </c>
      <c r="D3" t="s">
        <v>20</v>
      </c>
      <c r="E3" t="s">
        <v>18</v>
      </c>
      <c r="F3" s="48">
        <f>HLOOKUP(MAX($AD3:$AN3),$AD3:$AN$312,$B3,FALSE)</f>
        <v>1</v>
      </c>
      <c r="G3" s="48">
        <f>HLOOKUP(MAX($AN3:$AY3),$AN3:$AY$312,$B3,FALSE)</f>
        <v>0</v>
      </c>
      <c r="H3" s="48">
        <f t="shared" ref="H3:H66" si="2">IF(F3=G3,1,IF(F3&gt;G3,3,0))</f>
        <v>3</v>
      </c>
      <c r="I3" s="48">
        <f t="shared" ref="I3:I66" si="3">IF(F3=G3,1,IF(F3&lt;G3,3,0))</f>
        <v>0</v>
      </c>
      <c r="J3" s="48">
        <f>COUNTIF('1. Data'!C:C,$D3)</f>
        <v>168</v>
      </c>
      <c r="K3" s="48">
        <f>COUNTIF($D$2,$D$3)</f>
        <v>0</v>
      </c>
      <c r="L3" s="48">
        <f>SUMIF('1. Data'!C:C,D3,'1. Data'!E:E)</f>
        <v>258</v>
      </c>
      <c r="M3" s="48">
        <f>SUMIF($D$2,$D3,$F$2)</f>
        <v>0</v>
      </c>
      <c r="N3" s="48">
        <f t="shared" ref="N3:N66" si="4">((M3+L3)/(K3+J3))/Z3</f>
        <v>0.93405937737679989</v>
      </c>
      <c r="O3" s="48">
        <f>SUMIF('1. Data'!C:C,$D3,'1. Data'!F:F)</f>
        <v>234</v>
      </c>
      <c r="P3" s="48">
        <f>SUMIF($D$2,$D3,$G$2)</f>
        <v>0</v>
      </c>
      <c r="Q3" s="48">
        <f t="shared" ref="Q3:Q66" si="5">((O3+P3)/(K3+J3))/AA3</f>
        <v>1.0927150637664489</v>
      </c>
      <c r="R3" s="48">
        <f>COUNTIF('1. Data'!D:D,$E3)</f>
        <v>17</v>
      </c>
      <c r="S3" s="48">
        <f>COUNTIF($E$2,$E$3)</f>
        <v>0</v>
      </c>
      <c r="T3" s="48">
        <f>SUMIF('1. Data'!D:D,E3,'1. Data'!F:F)</f>
        <v>13</v>
      </c>
      <c r="U3" s="48">
        <f>SUMIF($E$2,$E3,$G$2)</f>
        <v>0</v>
      </c>
      <c r="V3" s="48">
        <f>IF(ISERROR(((U3+T3)/(R3+S3))/AA3),0,((U3+T3)/(R3+S3))/AA3)</f>
        <v>0.59992199579334449</v>
      </c>
      <c r="W3" s="48">
        <f>SUMIF('1. Data'!D:D,$E3,'1. Data'!E:E)</f>
        <v>30</v>
      </c>
      <c r="X3" s="48">
        <f>SUMIF($E$2,E3,$F$2)</f>
        <v>0</v>
      </c>
      <c r="Y3" s="48">
        <f>IF(ISERROR(((X3+W3)/(R3+S3))/Z3),0,((X3+W3)/(R3+S3))/Z3)</f>
        <v>1.073337725029428</v>
      </c>
      <c r="Z3" s="92">
        <f>AVERAGE('1. Data'!E:E,$F$2)</f>
        <v>1.6441291880470872</v>
      </c>
      <c r="AA3" s="92">
        <f>AVERAGE('1. Data'!F:F,$G$2)</f>
        <v>1.2746755206761244</v>
      </c>
      <c r="AB3" s="48">
        <f>N3*Y3*Z3</f>
        <v>1.6483400777237647</v>
      </c>
      <c r="AC3" s="48">
        <f>V3*Q3*AA3</f>
        <v>0.8356056369978726</v>
      </c>
      <c r="AD3" s="48">
        <f t="shared" ref="AD3:AN39" si="6">_xlfn.POISSON.DIST(AD$1,$AB3,FALSE)</f>
        <v>0.19236896127026451</v>
      </c>
      <c r="AE3" s="48">
        <f t="shared" si="0"/>
        <v>0.31708946857186771</v>
      </c>
      <c r="AF3" s="48">
        <f t="shared" si="0"/>
        <v>0.26133563963556983</v>
      </c>
      <c r="AG3" s="48">
        <f t="shared" si="0"/>
        <v>0.14359000284962831</v>
      </c>
      <c r="AH3" s="48">
        <f t="shared" si="0"/>
        <v>5.9171289114378023E-2</v>
      </c>
      <c r="AI3" s="48">
        <f t="shared" si="0"/>
        <v>1.9506881459561826E-2</v>
      </c>
      <c r="AJ3" s="48">
        <f t="shared" si="0"/>
        <v>5.3589957502004071E-3</v>
      </c>
      <c r="AK3" s="48">
        <f t="shared" si="0"/>
        <v>1.2619210673438092E-3</v>
      </c>
      <c r="AL3" s="48">
        <f t="shared" si="0"/>
        <v>2.6000938377834359E-4</v>
      </c>
      <c r="AM3" s="48">
        <f t="shared" si="0"/>
        <v>4.7620431985122547E-5</v>
      </c>
      <c r="AN3" s="48">
        <f t="shared" si="0"/>
        <v>7.8494666559596314E-6</v>
      </c>
      <c r="AO3" s="48">
        <f t="shared" ref="AO3:AY39" si="7">_xlfn.POISSON.DIST(AO$1,$AC3,FALSE)</f>
        <v>0.43361179055029059</v>
      </c>
      <c r="AP3" s="48">
        <f t="shared" si="1"/>
        <v>0.36232845645256367</v>
      </c>
      <c r="AQ3" s="48">
        <f t="shared" si="1"/>
        <v>0.15138185032825019</v>
      </c>
      <c r="AR3" s="48">
        <f t="shared" si="1"/>
        <v>4.2165175824484716E-2</v>
      </c>
      <c r="AS3" s="48">
        <f t="shared" si="1"/>
        <v>8.80836465098646E-3</v>
      </c>
      <c r="AT3" s="48">
        <f t="shared" si="1"/>
        <v>1.4720638310194171E-3</v>
      </c>
      <c r="AU3" s="48">
        <f t="shared" si="1"/>
        <v>2.0501080587008477E-4</v>
      </c>
      <c r="AV3" s="48">
        <f t="shared" si="1"/>
        <v>2.4472597861502806E-5</v>
      </c>
      <c r="AW3" s="48">
        <f t="shared" si="1"/>
        <v>2.5561800906317182E-6</v>
      </c>
      <c r="AX3" s="48">
        <f t="shared" si="1"/>
        <v>2.3732872143484436E-7</v>
      </c>
      <c r="AY3" s="48">
        <f t="shared" si="1"/>
        <v>1.9831321745245352E-8</v>
      </c>
    </row>
    <row r="4" spans="1:51">
      <c r="A4" s="48">
        <v>3</v>
      </c>
      <c r="B4" s="48">
        <f t="shared" ref="B4:B67" si="8">B3-1</f>
        <v>309</v>
      </c>
      <c r="C4" s="93">
        <v>44093</v>
      </c>
      <c r="D4" t="s">
        <v>42</v>
      </c>
      <c r="E4" t="s">
        <v>28</v>
      </c>
      <c r="F4" s="48">
        <f>HLOOKUP(MAX($AD4:$AN4),$AD4:$AN$312,$B4,FALSE)</f>
        <v>0</v>
      </c>
      <c r="G4" s="48">
        <f>HLOOKUP(MAX($AN4:$AY4),$AN4:$AY$312,$B4,FALSE)</f>
        <v>0</v>
      </c>
      <c r="H4" s="48">
        <f t="shared" si="2"/>
        <v>1</v>
      </c>
      <c r="I4" s="48">
        <f t="shared" si="3"/>
        <v>1</v>
      </c>
      <c r="J4" s="48">
        <f>COUNTIF('1. Data'!C:C,$D4)</f>
        <v>0</v>
      </c>
      <c r="K4" s="48">
        <f>COUNTIF($D$2:D3,$D3)</f>
        <v>1</v>
      </c>
      <c r="L4" s="48">
        <f>SUMIF('1. Data'!C:C,D4,'1. Data'!E:E)</f>
        <v>0</v>
      </c>
      <c r="M4" s="48">
        <f>SUMIF($D$2:D3,$D4,$F$2:F3)</f>
        <v>0</v>
      </c>
      <c r="N4" s="48">
        <f t="shared" si="4"/>
        <v>0</v>
      </c>
      <c r="O4" s="48">
        <f>SUMIF('1. Data'!C:C,$D4,'1. Data'!F:F)</f>
        <v>0</v>
      </c>
      <c r="P4" s="48">
        <f>SUMIF($D$2:D3,$D4,$G$2:G3)</f>
        <v>0</v>
      </c>
      <c r="Q4" s="48">
        <f t="shared" si="5"/>
        <v>0</v>
      </c>
      <c r="R4" s="48">
        <f>COUNTIF('1. Data'!D:D,$E4)</f>
        <v>136</v>
      </c>
      <c r="S4" s="48">
        <f>COUNTIF($E$2:E3,$E3)</f>
        <v>1</v>
      </c>
      <c r="T4" s="48">
        <f>SUMIF('1. Data'!D:D,E4,'1. Data'!F:F)</f>
        <v>138</v>
      </c>
      <c r="U4" s="48">
        <f>SUMIF($E$2:E3,$E4,$G$2:G3)</f>
        <v>0</v>
      </c>
      <c r="V4" s="48">
        <f t="shared" ref="V4:V67" si="9">IF(ISERROR(((U4+T4)/(R4+S4))/AA4),0,((U4+T4)/(R4+S4))/AA4)</f>
        <v>0.79047828108498663</v>
      </c>
      <c r="W4" s="48">
        <f>SUMIF('1. Data'!D:D,$E4,'1. Data'!E:E)</f>
        <v>217</v>
      </c>
      <c r="X4" s="48">
        <f>SUMIF($E$2:E3,E4,$F$2:F3)</f>
        <v>0</v>
      </c>
      <c r="Y4" s="48">
        <f t="shared" ref="Y4:Y67" si="10">IF(ISERROR(((X4+W4)/(R4+S4))/Z4),0,((X4+W4)/(R4+S4))/Z4)</f>
        <v>0.96350632924960067</v>
      </c>
      <c r="Z4" s="92">
        <f>AVERAGE('1. Data'!E:E,$F$2:F3)</f>
        <v>1.643934821967411</v>
      </c>
      <c r="AA4" s="92">
        <f>IF(ISERROR(AVERAGE('1. Data'!F:F,$G$2:G3)),0,AVERAGE('1. Data'!F:F,$G$2:G3))</f>
        <v>1.2742908871454435</v>
      </c>
      <c r="AB4" s="48">
        <f t="shared" ref="AB4:AB67" si="11">N4*Y4*Z4</f>
        <v>0</v>
      </c>
      <c r="AC4" s="48">
        <f t="shared" ref="AC4:AC67" si="12">V4*Q4*AA4</f>
        <v>0</v>
      </c>
      <c r="AD4" s="48">
        <f t="shared" si="6"/>
        <v>1</v>
      </c>
      <c r="AE4" s="48">
        <f t="shared" si="0"/>
        <v>0</v>
      </c>
      <c r="AF4" s="48">
        <f t="shared" si="0"/>
        <v>0</v>
      </c>
      <c r="AG4" s="48">
        <f t="shared" si="0"/>
        <v>0</v>
      </c>
      <c r="AH4" s="48">
        <f t="shared" si="0"/>
        <v>0</v>
      </c>
      <c r="AI4" s="48">
        <f t="shared" si="0"/>
        <v>0</v>
      </c>
      <c r="AJ4" s="48">
        <f t="shared" si="0"/>
        <v>0</v>
      </c>
      <c r="AK4" s="48">
        <f t="shared" si="0"/>
        <v>0</v>
      </c>
      <c r="AL4" s="48">
        <f t="shared" si="0"/>
        <v>0</v>
      </c>
      <c r="AM4" s="48">
        <f t="shared" si="0"/>
        <v>0</v>
      </c>
      <c r="AN4" s="48">
        <f t="shared" si="0"/>
        <v>0</v>
      </c>
      <c r="AO4" s="48">
        <f t="shared" si="7"/>
        <v>1</v>
      </c>
      <c r="AP4" s="48">
        <f t="shared" si="1"/>
        <v>0</v>
      </c>
      <c r="AQ4" s="48">
        <f t="shared" si="1"/>
        <v>0</v>
      </c>
      <c r="AR4" s="48">
        <f t="shared" si="1"/>
        <v>0</v>
      </c>
      <c r="AS4" s="48">
        <f t="shared" si="1"/>
        <v>0</v>
      </c>
      <c r="AT4" s="48">
        <f t="shared" si="1"/>
        <v>0</v>
      </c>
      <c r="AU4" s="48">
        <f t="shared" si="1"/>
        <v>0</v>
      </c>
      <c r="AV4" s="48">
        <f t="shared" si="1"/>
        <v>0</v>
      </c>
      <c r="AW4" s="48">
        <f t="shared" si="1"/>
        <v>0</v>
      </c>
      <c r="AX4" s="48">
        <f t="shared" si="1"/>
        <v>0</v>
      </c>
      <c r="AY4" s="48">
        <f t="shared" si="1"/>
        <v>0</v>
      </c>
    </row>
    <row r="5" spans="1:51">
      <c r="A5" s="48">
        <v>4</v>
      </c>
      <c r="B5" s="48">
        <f t="shared" si="8"/>
        <v>308</v>
      </c>
      <c r="C5" s="93">
        <v>44093</v>
      </c>
      <c r="D5" t="s">
        <v>11</v>
      </c>
      <c r="E5" t="s">
        <v>17</v>
      </c>
      <c r="F5" s="48">
        <f>HLOOKUP(MAX($AD5:$AN5),$AD5:$AN$312,$B5,FALSE)</f>
        <v>1</v>
      </c>
      <c r="G5" s="48">
        <f>HLOOKUP(MAX($AN5:$AY5),$AN5:$AY$312,$B5,FALSE)</f>
        <v>1</v>
      </c>
      <c r="H5" s="48">
        <f t="shared" si="2"/>
        <v>1</v>
      </c>
      <c r="I5" s="48">
        <f t="shared" si="3"/>
        <v>1</v>
      </c>
      <c r="J5" s="48">
        <f>COUNTIF('1. Data'!C:C,$D5)</f>
        <v>167</v>
      </c>
      <c r="K5" s="48">
        <f>COUNTIF($D$2:D4,$D4)</f>
        <v>1</v>
      </c>
      <c r="L5" s="48">
        <f>SUMIF('1. Data'!C:C,D5,'1. Data'!E:E)</f>
        <v>200</v>
      </c>
      <c r="M5" s="48">
        <f>SUMIF($D$2:D4,$D5,$F$2:F4)</f>
        <v>0</v>
      </c>
      <c r="N5" s="48">
        <f t="shared" si="4"/>
        <v>0.72438116215649262</v>
      </c>
      <c r="O5" s="48">
        <f>SUMIF('1. Data'!C:C,$D5,'1. Data'!F:F)</f>
        <v>226</v>
      </c>
      <c r="P5" s="48">
        <f>SUMIF($D$2:D4,$D5,$G$2:G4)</f>
        <v>0</v>
      </c>
      <c r="Q5" s="48">
        <f t="shared" si="5"/>
        <v>1.0559943844930824</v>
      </c>
      <c r="R5" s="48">
        <f>COUNTIF('1. Data'!D:D,$E5)</f>
        <v>186</v>
      </c>
      <c r="S5" s="48">
        <f>COUNTIF($E$2:E4,$E4)</f>
        <v>1</v>
      </c>
      <c r="T5" s="48">
        <f>SUMIF('1. Data'!D:D,E5,'1. Data'!F:F)</f>
        <v>276</v>
      </c>
      <c r="U5" s="48">
        <f>SUMIF($E$2:E4,$E5,$G$2:G4)</f>
        <v>0</v>
      </c>
      <c r="V5" s="48">
        <f t="shared" si="9"/>
        <v>1.1585904032032377</v>
      </c>
      <c r="W5" s="48">
        <f>SUMIF('1. Data'!D:D,$E5,'1. Data'!E:E)</f>
        <v>331</v>
      </c>
      <c r="X5" s="48">
        <f>SUMIF($E$2:E4,E5,$F$2:F4)</f>
        <v>0</v>
      </c>
      <c r="Y5" s="48">
        <f t="shared" si="10"/>
        <v>1.0770424509411294</v>
      </c>
      <c r="Z5" s="92">
        <f>AVERAGE('1. Data'!E:E,$F$2:F4)</f>
        <v>1.6434389140271493</v>
      </c>
      <c r="AA5" s="92">
        <f>IF(ISERROR(AVERAGE('1. Data'!F:F,$G$2:G4)),0,AVERAGE('1. Data'!F:F,$G$2:G4))</f>
        <v>1.2739064856711915</v>
      </c>
      <c r="AB5" s="48">
        <f t="shared" si="11"/>
        <v>1.282193393977535</v>
      </c>
      <c r="AC5" s="48">
        <f t="shared" si="12"/>
        <v>1.5585799471662607</v>
      </c>
      <c r="AD5" s="48">
        <f t="shared" si="6"/>
        <v>0.27742812343967443</v>
      </c>
      <c r="AE5" s="48">
        <f t="shared" si="0"/>
        <v>0.35571650717793463</v>
      </c>
      <c r="AF5" s="48">
        <f t="shared" si="0"/>
        <v>0.22804867781615512</v>
      </c>
      <c r="AG5" s="48">
        <f t="shared" si="0"/>
        <v>9.7467502733728451E-2</v>
      </c>
      <c r="AH5" s="48">
        <f t="shared" si="0"/>
        <v>3.1243047033168481E-2</v>
      </c>
      <c r="AI5" s="48">
        <f t="shared" si="0"/>
        <v>8.0119257027316121E-3</v>
      </c>
      <c r="AJ5" s="48">
        <f t="shared" si="0"/>
        <v>1.712139701513547E-3</v>
      </c>
      <c r="AK5" s="48">
        <f t="shared" si="0"/>
        <v>3.1361345926390606E-4</v>
      </c>
      <c r="AL5" s="48">
        <f t="shared" si="0"/>
        <v>5.026413821632782E-5</v>
      </c>
      <c r="AM5" s="48">
        <f t="shared" si="0"/>
        <v>7.1609273305499278E-6</v>
      </c>
      <c r="AN5" s="48">
        <f t="shared" si="0"/>
        <v>9.181693717984299E-7</v>
      </c>
      <c r="AO5" s="48">
        <f t="shared" si="7"/>
        <v>0.21043468749942357</v>
      </c>
      <c r="AP5" s="48">
        <f t="shared" si="1"/>
        <v>0.32797928412480015</v>
      </c>
      <c r="AQ5" s="48">
        <f t="shared" si="1"/>
        <v>0.25559096766142958</v>
      </c>
      <c r="AR5" s="48">
        <f t="shared" si="1"/>
        <v>0.13278631895797482</v>
      </c>
      <c r="AS5" s="48">
        <f t="shared" si="1"/>
        <v>5.1739523496480637E-2</v>
      </c>
      <c r="AT5" s="48">
        <f t="shared" si="1"/>
        <v>1.6128036759510453E-2</v>
      </c>
      <c r="AU5" s="48">
        <f t="shared" si="1"/>
        <v>4.1894724467555575E-3</v>
      </c>
      <c r="AV5" s="48">
        <f t="shared" si="1"/>
        <v>9.32803963531253E-4</v>
      </c>
      <c r="AW5" s="48">
        <f t="shared" si="1"/>
        <v>1.8173119402462753E-4</v>
      </c>
      <c r="AX5" s="48">
        <f t="shared" si="1"/>
        <v>3.1471399420151688E-5</v>
      </c>
      <c r="AY5" s="48">
        <f t="shared" si="1"/>
        <v>4.9050692045508496E-6</v>
      </c>
    </row>
    <row r="6" spans="1:51">
      <c r="A6" s="48">
        <v>5</v>
      </c>
      <c r="B6" s="48">
        <f t="shared" si="8"/>
        <v>307</v>
      </c>
      <c r="C6" s="93">
        <v>44093</v>
      </c>
      <c r="D6" t="s">
        <v>19</v>
      </c>
      <c r="E6" t="s">
        <v>21</v>
      </c>
      <c r="F6" s="48">
        <f>HLOOKUP(MAX($AD6:$AN6),$AD6:$AN$312,$B6,FALSE)</f>
        <v>1</v>
      </c>
      <c r="G6" s="48">
        <f>HLOOKUP(MAX($AN6:$AY6),$AN6:$AY$312,$B6,FALSE)</f>
        <v>1</v>
      </c>
      <c r="H6" s="48">
        <f t="shared" si="2"/>
        <v>1</v>
      </c>
      <c r="I6" s="48">
        <f t="shared" si="3"/>
        <v>1</v>
      </c>
      <c r="J6" s="48">
        <f>COUNTIF('1. Data'!C:C,$D6)</f>
        <v>181</v>
      </c>
      <c r="K6" s="48">
        <f>COUNTIF($D$2:D5,$D5)</f>
        <v>1</v>
      </c>
      <c r="L6" s="48">
        <f>SUMIF('1. Data'!C:C,D6,'1. Data'!E:E)</f>
        <v>307</v>
      </c>
      <c r="M6" s="48">
        <f>SUMIF($D$2:D5,$D6,$F$2:F5)</f>
        <v>0</v>
      </c>
      <c r="N6" s="48">
        <f t="shared" si="4"/>
        <v>1.0265135855152372</v>
      </c>
      <c r="O6" s="48">
        <f>SUMIF('1. Data'!C:C,$D6,'1. Data'!F:F)</f>
        <v>263</v>
      </c>
      <c r="P6" s="48">
        <f>SUMIF($D$2:D5,$D6,$G$2:G5)</f>
        <v>0</v>
      </c>
      <c r="Q6" s="48">
        <f t="shared" si="5"/>
        <v>1.1344228687978688</v>
      </c>
      <c r="R6" s="48">
        <f>COUNTIF('1. Data'!D:D,$E6)</f>
        <v>149</v>
      </c>
      <c r="S6" s="48">
        <f>COUNTIF($E$2:E5,$E5)</f>
        <v>1</v>
      </c>
      <c r="T6" s="48">
        <f>SUMIF('1. Data'!D:D,E6,'1. Data'!F:F)</f>
        <v>176</v>
      </c>
      <c r="U6" s="48">
        <f>SUMIF($E$2:E5,$E6,$G$2:G5)</f>
        <v>0</v>
      </c>
      <c r="V6" s="48">
        <f t="shared" si="9"/>
        <v>0.9211111111111111</v>
      </c>
      <c r="W6" s="48">
        <f>SUMIF('1. Data'!D:D,$E6,'1. Data'!E:E)</f>
        <v>246</v>
      </c>
      <c r="X6" s="48">
        <f>SUMIF($E$2:E5,E6,$F$2:F5)</f>
        <v>0</v>
      </c>
      <c r="Y6" s="48">
        <f t="shared" si="10"/>
        <v>0.99802532574784364</v>
      </c>
      <c r="Z6" s="92">
        <f>AVERAGE('1. Data'!E:E,$F$2:F5)</f>
        <v>1.6432448733413751</v>
      </c>
      <c r="AA6" s="92">
        <f>IF(ISERROR(AVERAGE('1. Data'!F:F,$G$2:G5)),0,AVERAGE('1. Data'!F:F,$G$2:G5))</f>
        <v>1.2738238841978287</v>
      </c>
      <c r="AB6" s="48">
        <f t="shared" si="11"/>
        <v>1.6834822802449889</v>
      </c>
      <c r="AC6" s="48">
        <f t="shared" si="12"/>
        <v>1.3310561660561659</v>
      </c>
      <c r="AD6" s="48">
        <f t="shared" si="6"/>
        <v>0.18572609832504602</v>
      </c>
      <c r="AE6" s="48">
        <f t="shared" si="0"/>
        <v>0.31266659550925346</v>
      </c>
      <c r="AF6" s="48">
        <f t="shared" si="0"/>
        <v>0.26318433658217788</v>
      </c>
      <c r="AG6" s="48">
        <f t="shared" si="0"/>
        <v>0.14768872235804317</v>
      </c>
      <c r="AH6" s="48">
        <f t="shared" si="0"/>
        <v>6.2157836770446902E-2</v>
      </c>
      <c r="AI6" s="48">
        <f t="shared" si="0"/>
        <v>2.0928323356281538E-2</v>
      </c>
      <c r="AJ6" s="48">
        <f t="shared" si="0"/>
        <v>5.8720769209228835E-3</v>
      </c>
      <c r="AK6" s="48">
        <f t="shared" si="0"/>
        <v>1.4122196349441762E-3</v>
      </c>
      <c r="AL6" s="48">
        <f t="shared" si="0"/>
        <v>2.9718084140532077E-4</v>
      </c>
      <c r="AM6" s="48">
        <f t="shared" si="0"/>
        <v>5.5588742281572651E-5</v>
      </c>
      <c r="AN6" s="48">
        <f t="shared" si="0"/>
        <v>9.3582662612132754E-6</v>
      </c>
      <c r="AO6" s="48">
        <f t="shared" si="7"/>
        <v>0.26419807685233199</v>
      </c>
      <c r="AP6" s="48">
        <f t="shared" si="1"/>
        <v>0.3516624792544773</v>
      </c>
      <c r="AQ6" s="48">
        <f t="shared" si="1"/>
        <v>0.23404125569113535</v>
      </c>
      <c r="AR6" s="48">
        <f t="shared" si="1"/>
        <v>0.10384068549973775</v>
      </c>
      <c r="AS6" s="48">
        <f t="shared" si="1"/>
        <v>3.4554446180481285E-2</v>
      </c>
      <c r="AT6" s="48">
        <f t="shared" si="1"/>
        <v>9.1987817306371043E-3</v>
      </c>
      <c r="AU6" s="48">
        <f t="shared" si="1"/>
        <v>2.0406825237948871E-3</v>
      </c>
      <c r="AV6" s="48">
        <f t="shared" si="1"/>
        <v>3.8803757946574892E-4</v>
      </c>
      <c r="AW6" s="48">
        <f t="shared" si="1"/>
        <v>6.4562476601174348E-5</v>
      </c>
      <c r="AX6" s="48">
        <f t="shared" si="1"/>
        <v>9.5484758417611244E-6</v>
      </c>
      <c r="AY6" s="48">
        <f t="shared" si="1"/>
        <v>1.2709557645614457E-6</v>
      </c>
    </row>
    <row r="7" spans="1:51">
      <c r="A7" s="48">
        <v>6</v>
      </c>
      <c r="B7" s="48">
        <f t="shared" si="8"/>
        <v>306</v>
      </c>
      <c r="C7" s="93">
        <v>44093</v>
      </c>
      <c r="D7" t="s">
        <v>23</v>
      </c>
      <c r="E7" t="s">
        <v>26</v>
      </c>
      <c r="F7" s="48">
        <f>HLOOKUP(MAX($AD7:$AN7),$AD7:$AN$312,$B7,FALSE)</f>
        <v>1</v>
      </c>
      <c r="G7" s="48">
        <f>HLOOKUP(MAX($AN7:$AY7),$AN7:$AY$312,$B7,FALSE)</f>
        <v>1</v>
      </c>
      <c r="H7" s="48">
        <f t="shared" si="2"/>
        <v>1</v>
      </c>
      <c r="I7" s="48">
        <f t="shared" si="3"/>
        <v>1</v>
      </c>
      <c r="J7" s="48">
        <f>COUNTIF('1. Data'!C:C,$D7)</f>
        <v>169</v>
      </c>
      <c r="K7" s="48">
        <f>COUNTIF($D$2:D6,$D6)</f>
        <v>1</v>
      </c>
      <c r="L7" s="48">
        <f>SUMIF('1. Data'!C:C,D7,'1. Data'!E:E)</f>
        <v>260</v>
      </c>
      <c r="M7" s="48">
        <f>SUMIF($D$2:D6,$D7,$F$2:F6)</f>
        <v>0</v>
      </c>
      <c r="N7" s="48">
        <f t="shared" si="4"/>
        <v>0.9308364813815434</v>
      </c>
      <c r="O7" s="48">
        <f>SUMIF('1. Data'!C:C,$D7,'1. Data'!F:F)</f>
        <v>232</v>
      </c>
      <c r="P7" s="48">
        <f>SUMIF($D$2:D6,$D7,$G$2:G6)</f>
        <v>0</v>
      </c>
      <c r="Q7" s="48">
        <f t="shared" si="5"/>
        <v>1.0714152453880961</v>
      </c>
      <c r="R7" s="48">
        <f>COUNTIF('1. Data'!D:D,$E7)</f>
        <v>152</v>
      </c>
      <c r="S7" s="48">
        <f>COUNTIF($E$2:E6,$E6)</f>
        <v>1</v>
      </c>
      <c r="T7" s="48">
        <f>SUMIF('1. Data'!D:D,E7,'1. Data'!F:F)</f>
        <v>159</v>
      </c>
      <c r="U7" s="48">
        <f>SUMIF($E$2:E6,$E7,$G$2:G6)</f>
        <v>0</v>
      </c>
      <c r="V7" s="48">
        <f t="shared" si="9"/>
        <v>0.81587655180415364</v>
      </c>
      <c r="W7" s="48">
        <f>SUMIF('1. Data'!D:D,$E7,'1. Data'!E:E)</f>
        <v>285</v>
      </c>
      <c r="X7" s="48">
        <f>SUMIF($E$2:E6,E7,$F$2:F6)</f>
        <v>0</v>
      </c>
      <c r="Y7" s="48">
        <f t="shared" si="10"/>
        <v>1.1337110991185464</v>
      </c>
      <c r="Z7" s="92">
        <f>AVERAGE('1. Data'!E:E,$F$2:F6)</f>
        <v>1.6430509496533012</v>
      </c>
      <c r="AA7" s="92">
        <f>IF(ISERROR(AVERAGE('1. Data'!F:F,$G$2:G6)),0,AVERAGE('1. Data'!F:F,$G$2:G6))</f>
        <v>1.273741332529394</v>
      </c>
      <c r="AB7" s="48">
        <f t="shared" si="11"/>
        <v>1.7339110927695414</v>
      </c>
      <c r="AC7" s="48">
        <f t="shared" si="12"/>
        <v>1.1134315295209627</v>
      </c>
      <c r="AD7" s="48">
        <f t="shared" si="6"/>
        <v>0.1765923883583867</v>
      </c>
      <c r="AE7" s="48">
        <f t="shared" si="0"/>
        <v>0.30619550107327348</v>
      </c>
      <c r="AF7" s="48">
        <f t="shared" si="0"/>
        <v>0.26545788793353853</v>
      </c>
      <c r="AG7" s="48">
        <f t="shared" si="0"/>
        <v>0.15342679218371208</v>
      </c>
      <c r="AH7" s="48">
        <f t="shared" si="0"/>
        <v>6.6507104223846411E-2</v>
      </c>
      <c r="AI7" s="48">
        <f t="shared" si="0"/>
        <v>2.3063481152341438E-2</v>
      </c>
      <c r="AJ7" s="48">
        <f t="shared" si="0"/>
        <v>6.6650043013210102E-3</v>
      </c>
      <c r="AK7" s="48">
        <f t="shared" si="0"/>
        <v>1.6509321273453159E-3</v>
      </c>
      <c r="AL7" s="48">
        <f t="shared" si="0"/>
        <v>3.5782119112670797E-4</v>
      </c>
      <c r="AM7" s="48">
        <f t="shared" si="0"/>
        <v>6.8936681391400909E-5</v>
      </c>
      <c r="AN7" s="48">
        <f t="shared" si="0"/>
        <v>1.1953007656326942E-5</v>
      </c>
      <c r="AO7" s="48">
        <f t="shared" si="7"/>
        <v>0.3284300078972629</v>
      </c>
      <c r="AP7" s="48">
        <f t="shared" si="1"/>
        <v>0.36568432603363127</v>
      </c>
      <c r="AQ7" s="48">
        <f t="shared" si="1"/>
        <v>0.20358222922873428</v>
      </c>
      <c r="AR7" s="48">
        <f t="shared" si="1"/>
        <v>7.5558290957812302E-2</v>
      </c>
      <c r="AS7" s="48">
        <f t="shared" si="1"/>
        <v>2.1032245867286723E-2</v>
      </c>
      <c r="AT7" s="48">
        <f t="shared" si="1"/>
        <v>4.6835931370547987E-3</v>
      </c>
      <c r="AU7" s="48">
        <f t="shared" si="1"/>
        <v>8.6914337837413515E-4</v>
      </c>
      <c r="AV7" s="48">
        <f t="shared" si="1"/>
        <v>1.3824737730801849E-4</v>
      </c>
      <c r="AW7" s="48">
        <f t="shared" si="1"/>
        <v>1.924112359604108E-5</v>
      </c>
      <c r="AX7" s="48">
        <f t="shared" si="1"/>
        <v>2.3804081861379859E-6</v>
      </c>
      <c r="AY7" s="48">
        <f t="shared" si="1"/>
        <v>2.6504215275758454E-7</v>
      </c>
    </row>
    <row r="8" spans="1:51">
      <c r="A8" s="48">
        <v>7</v>
      </c>
      <c r="B8" s="48">
        <f t="shared" si="8"/>
        <v>305</v>
      </c>
      <c r="C8" s="93">
        <v>44093</v>
      </c>
      <c r="D8" t="s">
        <v>13</v>
      </c>
      <c r="E8" t="s">
        <v>22</v>
      </c>
      <c r="F8" s="48">
        <f>HLOOKUP(MAX($AD8:$AN8),$AD8:$AN$312,$B8,FALSE)</f>
        <v>2</v>
      </c>
      <c r="G8" s="48">
        <f>HLOOKUP(MAX($AN8:$AY8),$AN8:$AY$312,$B8,FALSE)</f>
        <v>0</v>
      </c>
      <c r="H8" s="48">
        <f t="shared" si="2"/>
        <v>3</v>
      </c>
      <c r="I8" s="48">
        <f t="shared" si="3"/>
        <v>0</v>
      </c>
      <c r="J8" s="48">
        <f>COUNTIF('1. Data'!C:C,$D8)</f>
        <v>176</v>
      </c>
      <c r="K8" s="48">
        <f>COUNTIF($D$2:D7,$D7)</f>
        <v>1</v>
      </c>
      <c r="L8" s="48">
        <f>SUMIF('1. Data'!C:C,D8,'1. Data'!E:E)</f>
        <v>403</v>
      </c>
      <c r="M8" s="48">
        <f>SUMIF($D$2:D7,$D8,$F$2:F7)</f>
        <v>0</v>
      </c>
      <c r="N8" s="48">
        <f t="shared" si="4"/>
        <v>1.3859002702038812</v>
      </c>
      <c r="O8" s="48">
        <f>SUMIF('1. Data'!C:C,$D8,'1. Data'!F:F)</f>
        <v>163</v>
      </c>
      <c r="P8" s="48">
        <f>SUMIF($D$2:D7,$D8,$G$2:G7)</f>
        <v>0</v>
      </c>
      <c r="Q8" s="48">
        <f t="shared" si="5"/>
        <v>0.72303817369472279</v>
      </c>
      <c r="R8" s="48">
        <f>COUNTIF('1. Data'!D:D,$E8)</f>
        <v>186</v>
      </c>
      <c r="S8" s="48">
        <f>COUNTIF($E$2:E7,$E7)</f>
        <v>1</v>
      </c>
      <c r="T8" s="48">
        <f>SUMIF('1. Data'!D:D,E8,'1. Data'!F:F)</f>
        <v>222</v>
      </c>
      <c r="U8" s="48">
        <f>SUMIF($E$2:E7,$E8,$G$2:G7)</f>
        <v>0</v>
      </c>
      <c r="V8" s="48">
        <f t="shared" si="9"/>
        <v>0.93209087619042807</v>
      </c>
      <c r="W8" s="48">
        <f>SUMIF('1. Data'!D:D,$E8,'1. Data'!E:E)</f>
        <v>299</v>
      </c>
      <c r="X8" s="48">
        <f>SUMIF($E$2:E7,E8,$F$2:F7)</f>
        <v>0</v>
      </c>
      <c r="Y8" s="48">
        <f t="shared" si="10"/>
        <v>0.9732620320855615</v>
      </c>
      <c r="Z8" s="92">
        <f>AVERAGE('1. Data'!E:E,$F$2:F7)</f>
        <v>1.6428571428571428</v>
      </c>
      <c r="AA8" s="92">
        <f>IF(ISERROR(AVERAGE('1. Data'!F:F,$G$2:G7)),0,AVERAGE('1. Data'!F:F,$G$2:G7))</f>
        <v>1.2736588306208558</v>
      </c>
      <c r="AB8" s="48">
        <f t="shared" si="11"/>
        <v>2.2159581860479167</v>
      </c>
      <c r="AC8" s="48">
        <f t="shared" si="12"/>
        <v>0.85836617411886884</v>
      </c>
      <c r="AD8" s="48">
        <f t="shared" si="6"/>
        <v>0.10904897496606931</v>
      </c>
      <c r="AE8" s="48">
        <f t="shared" si="0"/>
        <v>0.24164796875619565</v>
      </c>
      <c r="AF8" s="48">
        <f t="shared" si="0"/>
        <v>0.26774089725357153</v>
      </c>
      <c r="AG8" s="48">
        <f t="shared" si="0"/>
        <v>0.19776754433628868</v>
      </c>
      <c r="AH8" s="48">
        <f t="shared" si="0"/>
        <v>0.10956115220164832</v>
      </c>
      <c r="AI8" s="48">
        <f t="shared" si="0"/>
        <v>4.8556586418816841E-2</v>
      </c>
      <c r="AJ8" s="48">
        <f t="shared" si="0"/>
        <v>1.7933227526886721E-2</v>
      </c>
      <c r="AK8" s="48">
        <f t="shared" si="0"/>
        <v>5.6770403343520551E-3</v>
      </c>
      <c r="AL8" s="48">
        <f t="shared" si="0"/>
        <v>1.5725105001789565E-3</v>
      </c>
      <c r="AM8" s="48">
        <f t="shared" si="0"/>
        <v>3.871797239464292E-4</v>
      </c>
      <c r="AN8" s="48">
        <f t="shared" si="0"/>
        <v>8.5797407875086264E-5</v>
      </c>
      <c r="AO8" s="48">
        <f t="shared" si="7"/>
        <v>0.42385402057915184</v>
      </c>
      <c r="AP8" s="48">
        <f t="shared" si="1"/>
        <v>0.3638219540294268</v>
      </c>
      <c r="AQ8" s="48">
        <f t="shared" si="1"/>
        <v>0.15614622937034503</v>
      </c>
      <c r="AR8" s="48">
        <f t="shared" si="1"/>
        <v>4.467688050257014E-2</v>
      </c>
      <c r="AS8" s="48">
        <f t="shared" si="1"/>
        <v>9.5872807471392534E-3</v>
      </c>
      <c r="AT8" s="48">
        <f t="shared" si="1"/>
        <v>1.6458794990250828E-3</v>
      </c>
      <c r="AU8" s="48">
        <f t="shared" si="1"/>
        <v>2.3546121477314004E-4</v>
      </c>
      <c r="AV8" s="48">
        <f t="shared" si="1"/>
        <v>2.8873134582600265E-5</v>
      </c>
      <c r="AW8" s="48">
        <f t="shared" si="1"/>
        <v>3.0979652583107114E-6</v>
      </c>
      <c r="AX8" s="48">
        <f t="shared" si="1"/>
        <v>2.9546539848103797E-7</v>
      </c>
      <c r="AY8" s="48">
        <f t="shared" si="1"/>
        <v>2.5361750367867536E-8</v>
      </c>
    </row>
    <row r="9" spans="1:51">
      <c r="A9" s="48">
        <v>8</v>
      </c>
      <c r="B9" s="48">
        <f t="shared" si="8"/>
        <v>304</v>
      </c>
      <c r="C9" s="93">
        <v>44094</v>
      </c>
      <c r="D9" t="s">
        <v>35</v>
      </c>
      <c r="E9" t="s">
        <v>25</v>
      </c>
      <c r="F9" s="48">
        <f>HLOOKUP(MAX($AD9:$AN9),$AD9:$AN$312,$B9,FALSE)</f>
        <v>1</v>
      </c>
      <c r="G9" s="48">
        <f>HLOOKUP(MAX($AN9:$AY9),$AN9:$AY$312,$B9,FALSE)</f>
        <v>0</v>
      </c>
      <c r="H9" s="48">
        <f t="shared" si="2"/>
        <v>3</v>
      </c>
      <c r="I9" s="48">
        <f t="shared" si="3"/>
        <v>0</v>
      </c>
      <c r="J9" s="48">
        <f>COUNTIF('1. Data'!C:C,$D9)</f>
        <v>47</v>
      </c>
      <c r="K9" s="48">
        <f>COUNTIF($D$2:D8,$D8)</f>
        <v>1</v>
      </c>
      <c r="L9" s="48">
        <f>SUMIF('1. Data'!C:C,D9,'1. Data'!E:E)</f>
        <v>94</v>
      </c>
      <c r="M9" s="48">
        <f>SUMIF($D$2:D8,$D9,$F$2:F8)</f>
        <v>0</v>
      </c>
      <c r="N9" s="48">
        <f t="shared" si="4"/>
        <v>1.191950913870041</v>
      </c>
      <c r="O9" s="48">
        <f>SUMIF('1. Data'!C:C,$D9,'1. Data'!F:F)</f>
        <v>49</v>
      </c>
      <c r="P9" s="48">
        <f>SUMIF($D$2:D8,$D9,$G$2:G8)</f>
        <v>0</v>
      </c>
      <c r="Q9" s="48">
        <f t="shared" si="5"/>
        <v>0.80173824735762733</v>
      </c>
      <c r="R9" s="48">
        <f>COUNTIF('1. Data'!D:D,$E9)</f>
        <v>170</v>
      </c>
      <c r="S9" s="48">
        <f>COUNTIF($E$2:E8,$E8)</f>
        <v>1</v>
      </c>
      <c r="T9" s="48">
        <f>SUMIF('1. Data'!D:D,E9,'1. Data'!F:F)</f>
        <v>194</v>
      </c>
      <c r="U9" s="48">
        <f>SUMIF($E$2:E8,$E9,$G$2:G8)</f>
        <v>0</v>
      </c>
      <c r="V9" s="48">
        <f t="shared" si="9"/>
        <v>0.89101164332190319</v>
      </c>
      <c r="W9" s="48">
        <f>SUMIF('1. Data'!D:D,$E9,'1. Data'!E:E)</f>
        <v>284</v>
      </c>
      <c r="X9" s="48">
        <f>SUMIF($E$2:E8,E9,$F$2:F8)</f>
        <v>0</v>
      </c>
      <c r="Y9" s="48">
        <f t="shared" si="10"/>
        <v>1.0108669191163617</v>
      </c>
      <c r="Z9" s="92">
        <f>AVERAGE('1. Data'!E:E,$F$2:F8)</f>
        <v>1.6429647484181982</v>
      </c>
      <c r="AA9" s="92">
        <f>IF(ISERROR(AVERAGE('1. Data'!F:F,$G$2:G8)),0,AVERAGE('1. Data'!F:F,$G$2:G8))</f>
        <v>1.273275082856282</v>
      </c>
      <c r="AB9" s="48">
        <f t="shared" si="11"/>
        <v>1.9796143832695416</v>
      </c>
      <c r="AC9" s="48">
        <f t="shared" si="12"/>
        <v>0.90957438589110939</v>
      </c>
      <c r="AD9" s="48">
        <f t="shared" si="6"/>
        <v>0.13812248938554708</v>
      </c>
      <c r="AE9" s="48">
        <f t="shared" si="0"/>
        <v>0.27342926664062356</v>
      </c>
      <c r="AF9" s="48">
        <f t="shared" si="0"/>
        <v>0.27064225452431062</v>
      </c>
      <c r="AG9" s="48">
        <f t="shared" si="0"/>
        <v>0.17858909992560715</v>
      </c>
      <c r="AH9" s="48">
        <f t="shared" si="0"/>
        <v>8.8384387726973351E-2</v>
      </c>
      <c r="AI9" s="48">
        <f t="shared" si="0"/>
        <v>3.4993401040157697E-2</v>
      </c>
      <c r="AJ9" s="48">
        <f t="shared" si="0"/>
        <v>1.1545573336435905E-2</v>
      </c>
      <c r="AK9" s="48">
        <f t="shared" si="0"/>
        <v>3.2651118628431179E-3</v>
      </c>
      <c r="AL9" s="48">
        <f t="shared" si="0"/>
        <v>8.0795780083353088E-4</v>
      </c>
      <c r="AM9" s="48">
        <f t="shared" si="0"/>
        <v>1.7771609817832053E-4</v>
      </c>
      <c r="AN9" s="48">
        <f t="shared" si="0"/>
        <v>3.5180934409234536E-5</v>
      </c>
      <c r="AO9" s="48">
        <f t="shared" si="7"/>
        <v>0.40269558048583004</v>
      </c>
      <c r="AP9" s="48">
        <f t="shared" si="1"/>
        <v>0.36628158532146265</v>
      </c>
      <c r="AQ9" s="48">
        <f t="shared" si="1"/>
        <v>0.16658017401599567</v>
      </c>
      <c r="AR9" s="48">
        <f t="shared" si="1"/>
        <v>5.0505686494077814E-2</v>
      </c>
      <c r="AS9" s="48">
        <f t="shared" si="1"/>
        <v>1.1484669694214932E-2</v>
      </c>
      <c r="AT9" s="48">
        <f t="shared" si="1"/>
        <v>2.0892322768555566E-3</v>
      </c>
      <c r="AU9" s="48">
        <f t="shared" si="1"/>
        <v>3.1671869420079604E-4</v>
      </c>
      <c r="AV9" s="48">
        <f t="shared" si="1"/>
        <v>4.1154173111131942E-5</v>
      </c>
      <c r="AW9" s="48">
        <f t="shared" si="1"/>
        <v>4.6790977168017628E-6</v>
      </c>
      <c r="AX9" s="48">
        <f t="shared" si="1"/>
        <v>4.728874924760511E-7</v>
      </c>
      <c r="AY9" s="48">
        <f t="shared" si="1"/>
        <v>4.3012635056449037E-8</v>
      </c>
    </row>
    <row r="10" spans="1:51">
      <c r="A10" s="48">
        <v>9</v>
      </c>
      <c r="B10" s="48">
        <f t="shared" si="8"/>
        <v>303</v>
      </c>
      <c r="C10" s="93">
        <v>44094</v>
      </c>
      <c r="D10" t="s">
        <v>10</v>
      </c>
      <c r="E10" t="s">
        <v>12</v>
      </c>
      <c r="F10" s="48">
        <f>HLOOKUP(MAX($AD10:$AN10),$AD10:$AN$312,$B10,FALSE)</f>
        <v>1</v>
      </c>
      <c r="G10" s="48">
        <f>HLOOKUP(MAX($AN10:$AY10),$AN10:$AY$312,$B10,FALSE)</f>
        <v>1</v>
      </c>
      <c r="H10" s="48">
        <f t="shared" si="2"/>
        <v>1</v>
      </c>
      <c r="I10" s="48">
        <f t="shared" si="3"/>
        <v>1</v>
      </c>
      <c r="J10" s="48">
        <f>COUNTIF('1. Data'!C:C,$D10)</f>
        <v>184</v>
      </c>
      <c r="K10" s="48">
        <f>COUNTIF($D$2:D9,$D9)</f>
        <v>1</v>
      </c>
      <c r="L10" s="48">
        <f>SUMIF('1. Data'!C:C,D10,'1. Data'!E:E)</f>
        <v>347</v>
      </c>
      <c r="M10" s="48">
        <f>SUMIF($D$2:D9,$D10,$F$2:F9)</f>
        <v>0</v>
      </c>
      <c r="N10" s="48">
        <f t="shared" si="4"/>
        <v>1.1417754388051418</v>
      </c>
      <c r="O10" s="48">
        <f>SUMIF('1. Data'!C:C,$D10,'1. Data'!F:F)</f>
        <v>250</v>
      </c>
      <c r="P10" s="48">
        <f>SUMIF($D$2:D9,$D10,$G$2:G9)</f>
        <v>0</v>
      </c>
      <c r="Q10" s="48">
        <f t="shared" si="5"/>
        <v>1.0616390171525052</v>
      </c>
      <c r="R10" s="48">
        <f>COUNTIF('1. Data'!D:D,$E10)</f>
        <v>184</v>
      </c>
      <c r="S10" s="48">
        <f>COUNTIF($E$2:E9,$E9)</f>
        <v>1</v>
      </c>
      <c r="T10" s="48">
        <f>SUMIF('1. Data'!D:D,E10,'1. Data'!F:F)</f>
        <v>300</v>
      </c>
      <c r="U10" s="48">
        <f>SUMIF($E$2:E9,$E10,$G$2:G9)</f>
        <v>0</v>
      </c>
      <c r="V10" s="48">
        <f t="shared" si="9"/>
        <v>1.2739668205830061</v>
      </c>
      <c r="W10" s="48">
        <f>SUMIF('1. Data'!D:D,$E10,'1. Data'!E:E)</f>
        <v>245</v>
      </c>
      <c r="X10" s="48">
        <f>SUMIF($E$2:E9,E10,$F$2:F9)</f>
        <v>0</v>
      </c>
      <c r="Y10" s="48">
        <f t="shared" si="10"/>
        <v>0.80615268734080625</v>
      </c>
      <c r="Z10" s="92">
        <f>AVERAGE('1. Data'!E:E,$F$2:F9)</f>
        <v>1.6427710843373493</v>
      </c>
      <c r="AA10" s="92">
        <f>IF(ISERROR(AVERAGE('1. Data'!F:F,$G$2:G9)),0,AVERAGE('1. Data'!F:F,$G$2:G9))</f>
        <v>1.2728915662650602</v>
      </c>
      <c r="AB10" s="48">
        <f t="shared" si="11"/>
        <v>1.5120809865257283</v>
      </c>
      <c r="AC10" s="48">
        <f t="shared" si="12"/>
        <v>1.7215767845716299</v>
      </c>
      <c r="AD10" s="48">
        <f t="shared" si="6"/>
        <v>0.22045074526609501</v>
      </c>
      <c r="AE10" s="48">
        <f t="shared" si="0"/>
        <v>0.33333938038228894</v>
      </c>
      <c r="AF10" s="48">
        <f t="shared" si="0"/>
        <v>0.25201806956816331</v>
      </c>
      <c r="AG10" s="48">
        <f t="shared" si="0"/>
        <v>0.12702391041831271</v>
      </c>
      <c r="AH10" s="48">
        <f t="shared" si="0"/>
        <v>4.8017609944419483E-2</v>
      </c>
      <c r="AI10" s="48">
        <f t="shared" si="0"/>
        <v>1.4521303003073083E-2</v>
      </c>
      <c r="AJ10" s="48">
        <f t="shared" si="0"/>
        <v>3.6595643617542938E-3</v>
      </c>
      <c r="AK10" s="48">
        <f t="shared" si="0"/>
        <v>7.9050824148226245E-4</v>
      </c>
      <c r="AL10" s="48">
        <f t="shared" si="0"/>
        <v>1.4941406020465208E-4</v>
      </c>
      <c r="AM10" s="48">
        <f t="shared" si="0"/>
        <v>2.5102906617229422E-5</v>
      </c>
      <c r="AN10" s="48">
        <f t="shared" si="0"/>
        <v>3.7957627802443629E-6</v>
      </c>
      <c r="AO10" s="48">
        <f t="shared" si="7"/>
        <v>0.17878402165678106</v>
      </c>
      <c r="AP10" s="48">
        <f t="shared" si="1"/>
        <v>0.30779042113666572</v>
      </c>
      <c r="AQ10" s="48">
        <f t="shared" si="1"/>
        <v>0.26494242177120447</v>
      </c>
      <c r="AR10" s="48">
        <f t="shared" si="1"/>
        <v>0.15203957418983019</v>
      </c>
      <c r="AS10" s="48">
        <f t="shared" si="1"/>
        <v>6.5436950315341968E-2</v>
      </c>
      <c r="AT10" s="48">
        <f t="shared" si="1"/>
        <v>2.2530946903211977E-2</v>
      </c>
      <c r="AU10" s="48">
        <f t="shared" si="1"/>
        <v>6.4647925204976307E-3</v>
      </c>
      <c r="AV10" s="48">
        <f t="shared" si="1"/>
        <v>1.5899481029087207E-3</v>
      </c>
      <c r="AW10" s="48">
        <f t="shared" si="1"/>
        <v>3.4215221783016978E-4</v>
      </c>
      <c r="AX10" s="48">
        <f t="shared" si="1"/>
        <v>6.5449035000679441E-5</v>
      </c>
      <c r="AY10" s="48">
        <f t="shared" si="1"/>
        <v>1.1267553922978592E-5</v>
      </c>
    </row>
    <row r="11" spans="1:51">
      <c r="A11" s="48">
        <v>10</v>
      </c>
      <c r="B11" s="48">
        <f t="shared" si="8"/>
        <v>302</v>
      </c>
      <c r="C11" s="93">
        <v>44099</v>
      </c>
      <c r="D11" t="s">
        <v>21</v>
      </c>
      <c r="E11" t="s">
        <v>20</v>
      </c>
      <c r="F11" s="48">
        <f>HLOOKUP(MAX($AD11:$AN11),$AD11:$AN$312,$B11,FALSE)</f>
        <v>1</v>
      </c>
      <c r="G11" s="48">
        <f>HLOOKUP(MAX($AN11:$AY11),$AN11:$AY$312,$B11,FALSE)</f>
        <v>1</v>
      </c>
      <c r="H11" s="48">
        <f t="shared" si="2"/>
        <v>1</v>
      </c>
      <c r="I11" s="48">
        <f t="shared" si="3"/>
        <v>1</v>
      </c>
      <c r="J11" s="48">
        <f>COUNTIF('1. Data'!C:C,$D11)</f>
        <v>150</v>
      </c>
      <c r="K11" s="48">
        <f>COUNTIF($D$2:D10,$D10)</f>
        <v>1</v>
      </c>
      <c r="L11" s="48">
        <f>SUMIF('1. Data'!C:C,D11,'1. Data'!E:E)</f>
        <v>192</v>
      </c>
      <c r="M11" s="48">
        <f>SUMIF($D$2:D10,$D11,$F$2:F10)</f>
        <v>0</v>
      </c>
      <c r="N11" s="48">
        <f t="shared" si="4"/>
        <v>0.77410237888564482</v>
      </c>
      <c r="O11" s="48">
        <f>SUMIF('1. Data'!C:C,$D11,'1. Data'!F:F)</f>
        <v>200</v>
      </c>
      <c r="P11" s="48">
        <f>SUMIF($D$2:D10,$D11,$G$2:G10)</f>
        <v>0</v>
      </c>
      <c r="Q11" s="48">
        <f t="shared" si="5"/>
        <v>1.0406140280787182</v>
      </c>
      <c r="R11" s="48">
        <f>COUNTIF('1. Data'!D:D,$E11)</f>
        <v>166</v>
      </c>
      <c r="S11" s="48">
        <f>COUNTIF($E$2:E10,$E10)</f>
        <v>1</v>
      </c>
      <c r="T11" s="48">
        <f>SUMIF('1. Data'!D:D,E11,'1. Data'!F:F)</f>
        <v>175</v>
      </c>
      <c r="U11" s="48">
        <f>SUMIF($E$2:E10,$E11,$G$2:G10)</f>
        <v>0</v>
      </c>
      <c r="V11" s="48">
        <f t="shared" si="9"/>
        <v>0.82330017041856662</v>
      </c>
      <c r="W11" s="48">
        <f>SUMIF('1. Data'!D:D,$E11,'1. Data'!E:E)</f>
        <v>274</v>
      </c>
      <c r="X11" s="48">
        <f>SUMIF($E$2:E10,E11,$F$2:F10)</f>
        <v>0</v>
      </c>
      <c r="Y11" s="48">
        <f t="shared" si="10"/>
        <v>0.99886825798448942</v>
      </c>
      <c r="Z11" s="92">
        <f>AVERAGE('1. Data'!E:E,$F$2:F10)</f>
        <v>1.6425775368864799</v>
      </c>
      <c r="AA11" s="92">
        <f>IF(ISERROR(AVERAGE('1. Data'!F:F,$G$2:G10)),0,AVERAGE('1. Data'!F:F,$G$2:G10))</f>
        <v>1.2728093947606143</v>
      </c>
      <c r="AB11" s="48">
        <f t="shared" si="11"/>
        <v>1.2700841426027947</v>
      </c>
      <c r="AC11" s="48">
        <f t="shared" si="12"/>
        <v>1.0904638018788961</v>
      </c>
      <c r="AD11" s="48">
        <f t="shared" si="6"/>
        <v>0.28080799286888919</v>
      </c>
      <c r="AE11" s="48">
        <f t="shared" si="0"/>
        <v>0.35664977885889482</v>
      </c>
      <c r="AF11" s="48">
        <f t="shared" si="0"/>
        <v>0.22648761429573791</v>
      </c>
      <c r="AG11" s="48">
        <f t="shared" si="0"/>
        <v>9.5886109137651609E-2</v>
      </c>
      <c r="AH11" s="48">
        <f t="shared" si="0"/>
        <v>3.0445856677903067E-2</v>
      </c>
      <c r="AI11" s="48">
        <f t="shared" si="0"/>
        <v>7.7337599549124171E-3</v>
      </c>
      <c r="AJ11" s="48">
        <f t="shared" si="0"/>
        <v>1.637087646905128E-3</v>
      </c>
      <c r="AK11" s="48">
        <f t="shared" si="0"/>
        <v>2.9703415148358962E-4</v>
      </c>
      <c r="AL11" s="48">
        <f t="shared" si="0"/>
        <v>4.7157295701347912E-5</v>
      </c>
      <c r="AM11" s="48">
        <f t="shared" si="0"/>
        <v>6.6548592753681114E-6</v>
      </c>
      <c r="AN11" s="48">
        <f t="shared" si="0"/>
        <v>8.4522312368981357E-7</v>
      </c>
      <c r="AO11" s="48">
        <f t="shared" si="7"/>
        <v>0.33606059202177818</v>
      </c>
      <c r="AP11" s="48">
        <f t="shared" si="1"/>
        <v>0.36646191083774088</v>
      </c>
      <c r="AQ11" s="48">
        <f t="shared" si="1"/>
        <v>0.19980672426796398</v>
      </c>
      <c r="AR11" s="48">
        <f t="shared" si="1"/>
        <v>7.2627333395404101E-2</v>
      </c>
      <c r="AS11" s="48">
        <f t="shared" si="1"/>
        <v>1.9799369523669615E-2</v>
      </c>
      <c r="AT11" s="48">
        <f t="shared" si="1"/>
        <v>4.3180991531171853E-3</v>
      </c>
      <c r="AU11" s="48">
        <f t="shared" si="1"/>
        <v>7.8478846989970088E-4</v>
      </c>
      <c r="AV11" s="48">
        <f t="shared" si="1"/>
        <v>1.2225477407965012E-4</v>
      </c>
      <c r="AW11" s="48">
        <f t="shared" si="1"/>
        <v>1.6664300717592536E-5</v>
      </c>
      <c r="AX11" s="48">
        <f t="shared" si="1"/>
        <v>2.0190907462399106E-6</v>
      </c>
      <c r="AY11" s="48">
        <f t="shared" si="1"/>
        <v>2.2017453714832681E-7</v>
      </c>
    </row>
    <row r="12" spans="1:51">
      <c r="A12" s="48">
        <v>11</v>
      </c>
      <c r="B12" s="48">
        <f t="shared" si="8"/>
        <v>301</v>
      </c>
      <c r="C12" s="93">
        <v>44100</v>
      </c>
      <c r="D12" t="s">
        <v>22</v>
      </c>
      <c r="E12" t="s">
        <v>42</v>
      </c>
      <c r="F12" s="48">
        <f>HLOOKUP(MAX($AD12:$AN12),$AD12:$AN$312,$B12,FALSE)</f>
        <v>0</v>
      </c>
      <c r="G12" s="48">
        <f>HLOOKUP(MAX($AN12:$AY12),$AN12:$AY$312,$B12,FALSE)</f>
        <v>0</v>
      </c>
      <c r="H12" s="48">
        <f t="shared" si="2"/>
        <v>1</v>
      </c>
      <c r="I12" s="48">
        <f t="shared" si="3"/>
        <v>1</v>
      </c>
      <c r="J12" s="48">
        <f>COUNTIF('1. Data'!C:C,$D12)</f>
        <v>184</v>
      </c>
      <c r="K12" s="48">
        <f>COUNTIF($D$2:D11,$D11)</f>
        <v>1</v>
      </c>
      <c r="L12" s="48">
        <f>SUMIF('1. Data'!C:C,D12,'1. Data'!E:E)</f>
        <v>322</v>
      </c>
      <c r="M12" s="48">
        <f>SUMIF($D$2:D11,$D12,$F$2:F11)</f>
        <v>0</v>
      </c>
      <c r="N12" s="48">
        <f t="shared" si="4"/>
        <v>1.0597646033129904</v>
      </c>
      <c r="O12" s="48">
        <f>SUMIF('1. Data'!C:C,$D12,'1. Data'!F:F)</f>
        <v>214</v>
      </c>
      <c r="P12" s="48">
        <f>SUMIF($D$2:D11,$D12,$G$2:G11)</f>
        <v>0</v>
      </c>
      <c r="Q12" s="48">
        <f t="shared" si="5"/>
        <v>0.90888030888030891</v>
      </c>
      <c r="R12" s="48">
        <f>COUNTIF('1. Data'!D:D,$E12)</f>
        <v>0</v>
      </c>
      <c r="S12" s="48">
        <f>COUNTIF($E$2:E11,$E11)</f>
        <v>1</v>
      </c>
      <c r="T12" s="48">
        <f>SUMIF('1. Data'!D:D,E12,'1. Data'!F:F)</f>
        <v>0</v>
      </c>
      <c r="U12" s="48">
        <f>SUMIF($E$2:E11,$E12,$G$2:G11)</f>
        <v>0</v>
      </c>
      <c r="V12" s="48">
        <f t="shared" si="9"/>
        <v>0</v>
      </c>
      <c r="W12" s="48">
        <f>SUMIF('1. Data'!D:D,$E12,'1. Data'!E:E)</f>
        <v>0</v>
      </c>
      <c r="X12" s="48">
        <f>SUMIF($E$2:E11,E12,$F$2:F11)</f>
        <v>0</v>
      </c>
      <c r="Y12" s="48">
        <f t="shared" si="10"/>
        <v>0</v>
      </c>
      <c r="Z12" s="92">
        <f>AVERAGE('1. Data'!E:E,$F$2:F11)</f>
        <v>1.6423841059602649</v>
      </c>
      <c r="AA12" s="92">
        <f>IF(ISERROR(AVERAGE('1. Data'!F:F,$G$2:G11)),0,AVERAGE('1. Data'!F:F,$G$2:G11))</f>
        <v>1.2727272727272727</v>
      </c>
      <c r="AB12" s="48">
        <f t="shared" si="11"/>
        <v>0</v>
      </c>
      <c r="AC12" s="48">
        <f t="shared" si="12"/>
        <v>0</v>
      </c>
      <c r="AD12" s="48">
        <f t="shared" si="6"/>
        <v>1</v>
      </c>
      <c r="AE12" s="48">
        <f t="shared" si="0"/>
        <v>0</v>
      </c>
      <c r="AF12" s="48">
        <f t="shared" si="0"/>
        <v>0</v>
      </c>
      <c r="AG12" s="48">
        <f t="shared" si="0"/>
        <v>0</v>
      </c>
      <c r="AH12" s="48">
        <f t="shared" si="0"/>
        <v>0</v>
      </c>
      <c r="AI12" s="48">
        <f t="shared" si="0"/>
        <v>0</v>
      </c>
      <c r="AJ12" s="48">
        <f t="shared" si="0"/>
        <v>0</v>
      </c>
      <c r="AK12" s="48">
        <f t="shared" si="0"/>
        <v>0</v>
      </c>
      <c r="AL12" s="48">
        <f t="shared" si="0"/>
        <v>0</v>
      </c>
      <c r="AM12" s="48">
        <f t="shared" si="0"/>
        <v>0</v>
      </c>
      <c r="AN12" s="48">
        <f t="shared" si="0"/>
        <v>0</v>
      </c>
      <c r="AO12" s="48">
        <f t="shared" si="7"/>
        <v>1</v>
      </c>
      <c r="AP12" s="48">
        <f t="shared" si="1"/>
        <v>0</v>
      </c>
      <c r="AQ12" s="48">
        <f t="shared" si="1"/>
        <v>0</v>
      </c>
      <c r="AR12" s="48">
        <f t="shared" si="1"/>
        <v>0</v>
      </c>
      <c r="AS12" s="48">
        <f t="shared" si="1"/>
        <v>0</v>
      </c>
      <c r="AT12" s="48">
        <f t="shared" si="1"/>
        <v>0</v>
      </c>
      <c r="AU12" s="48">
        <f t="shared" si="1"/>
        <v>0</v>
      </c>
      <c r="AV12" s="48">
        <f t="shared" si="1"/>
        <v>0</v>
      </c>
      <c r="AW12" s="48">
        <f t="shared" si="1"/>
        <v>0</v>
      </c>
      <c r="AX12" s="48">
        <f t="shared" si="1"/>
        <v>0</v>
      </c>
      <c r="AY12" s="48">
        <f t="shared" si="1"/>
        <v>0</v>
      </c>
    </row>
    <row r="13" spans="1:51">
      <c r="A13" s="48">
        <v>12</v>
      </c>
      <c r="B13" s="48">
        <f t="shared" si="8"/>
        <v>300</v>
      </c>
      <c r="C13" s="93">
        <v>44100</v>
      </c>
      <c r="D13" t="s">
        <v>12</v>
      </c>
      <c r="E13" t="s">
        <v>35</v>
      </c>
      <c r="F13" s="48">
        <f>HLOOKUP(MAX($AD13:$AN13),$AD13:$AN$312,$B13,FALSE)</f>
        <v>1</v>
      </c>
      <c r="G13" s="48">
        <f>HLOOKUP(MAX($AN13:$AY13),$AN13:$AY$312,$B13,FALSE)</f>
        <v>1</v>
      </c>
      <c r="H13" s="48">
        <f t="shared" si="2"/>
        <v>1</v>
      </c>
      <c r="I13" s="48">
        <f t="shared" si="3"/>
        <v>1</v>
      </c>
      <c r="J13" s="48">
        <f>COUNTIF('1. Data'!C:C,$D13)</f>
        <v>186</v>
      </c>
      <c r="K13" s="48">
        <f>COUNTIF($D$2:D12,$D12)</f>
        <v>1</v>
      </c>
      <c r="L13" s="48">
        <f>SUMIF('1. Data'!C:C,D13,'1. Data'!E:E)</f>
        <v>358</v>
      </c>
      <c r="M13" s="48">
        <f>SUMIF($D$2:D12,$D13,$F$2:F12)</f>
        <v>0</v>
      </c>
      <c r="N13" s="48">
        <f t="shared" si="4"/>
        <v>1.1659969106277543</v>
      </c>
      <c r="O13" s="48">
        <f>SUMIF('1. Data'!C:C,$D13,'1. Data'!F:F)</f>
        <v>224</v>
      </c>
      <c r="P13" s="48">
        <f>SUMIF($D$2:D12,$D13,$G$2:G12)</f>
        <v>0</v>
      </c>
      <c r="Q13" s="48">
        <f t="shared" si="5"/>
        <v>0.94145978680454723</v>
      </c>
      <c r="R13" s="48">
        <f>COUNTIF('1. Data'!D:D,$E13)</f>
        <v>48</v>
      </c>
      <c r="S13" s="48">
        <f>COUNTIF($E$2:E12,$E12)</f>
        <v>1</v>
      </c>
      <c r="T13" s="48">
        <f>SUMIF('1. Data'!D:D,E13,'1. Data'!F:F)</f>
        <v>79</v>
      </c>
      <c r="U13" s="48">
        <f>SUMIF($E$2:E12,$E13,$G$2:G12)</f>
        <v>0</v>
      </c>
      <c r="V13" s="48">
        <f t="shared" si="9"/>
        <v>1.2671451740582704</v>
      </c>
      <c r="W13" s="48">
        <f>SUMIF('1. Data'!D:D,$E13,'1. Data'!E:E)</f>
        <v>68</v>
      </c>
      <c r="X13" s="48">
        <f>SUMIF($E$2:E12,E13,$F$2:F12)</f>
        <v>0</v>
      </c>
      <c r="Y13" s="48">
        <f t="shared" si="10"/>
        <v>0.84521814590939015</v>
      </c>
      <c r="Z13" s="92">
        <f>AVERAGE('1. Data'!E:E,$F$2:F12)</f>
        <v>1.6418898585615407</v>
      </c>
      <c r="AA13" s="92">
        <f>IF(ISERROR(AVERAGE('1. Data'!F:F,$G$2:G12)),0,AVERAGE('1. Data'!F:F,$G$2:G12))</f>
        <v>1.272344267228408</v>
      </c>
      <c r="AB13" s="48">
        <f t="shared" si="11"/>
        <v>1.6181181616874958</v>
      </c>
      <c r="AC13" s="48">
        <f t="shared" si="12"/>
        <v>1.5178637379093718</v>
      </c>
      <c r="AD13" s="48">
        <f t="shared" si="6"/>
        <v>0.1982714630683127</v>
      </c>
      <c r="AE13" s="48">
        <f t="shared" si="0"/>
        <v>0.32082665533518834</v>
      </c>
      <c r="AF13" s="48">
        <f t="shared" si="0"/>
        <v>0.25956771887566144</v>
      </c>
      <c r="AG13" s="48">
        <f t="shared" si="0"/>
        <v>0.14000374670016733</v>
      </c>
      <c r="AH13" s="48">
        <f t="shared" si="0"/>
        <v>5.6635651309959158E-2</v>
      </c>
      <c r="AI13" s="48">
        <f t="shared" si="0"/>
        <v>1.8328635196729001E-2</v>
      </c>
      <c r="AJ13" s="48">
        <f t="shared" si="0"/>
        <v>4.9429829151286468E-3</v>
      </c>
      <c r="AK13" s="48">
        <f t="shared" si="0"/>
        <v>1.1426186325543806E-3</v>
      </c>
      <c r="AL13" s="48">
        <f t="shared" si="0"/>
        <v>2.3111149515234677E-4</v>
      </c>
      <c r="AM13" s="48">
        <f t="shared" si="0"/>
        <v>4.155174529786268E-5</v>
      </c>
      <c r="AN13" s="48">
        <f t="shared" si="0"/>
        <v>6.7235633716284659E-6</v>
      </c>
      <c r="AO13" s="48">
        <f t="shared" si="7"/>
        <v>0.21917961227914637</v>
      </c>
      <c r="AP13" s="48">
        <f t="shared" si="1"/>
        <v>0.33268478556755193</v>
      </c>
      <c r="AQ13" s="48">
        <f t="shared" si="1"/>
        <v>0.25248508608357118</v>
      </c>
      <c r="AR13" s="48">
        <f t="shared" si="1"/>
        <v>0.12774598550972624</v>
      </c>
      <c r="AS13" s="48">
        <f t="shared" si="1"/>
        <v>4.8475249767177382E-2</v>
      </c>
      <c r="AT13" s="48">
        <f t="shared" si="1"/>
        <v>1.4715764761539648E-2</v>
      </c>
      <c r="AU13" s="48">
        <f t="shared" si="1"/>
        <v>3.7227542845242618E-3</v>
      </c>
      <c r="AV13" s="48">
        <f t="shared" si="1"/>
        <v>8.0723339051801905E-4</v>
      </c>
      <c r="AW13" s="48">
        <f t="shared" si="1"/>
        <v>1.5315878643711682E-4</v>
      </c>
      <c r="AX13" s="48">
        <f t="shared" si="1"/>
        <v>2.5830463119456157E-5</v>
      </c>
      <c r="AY13" s="48">
        <f t="shared" si="1"/>
        <v>3.9207123302427893E-6</v>
      </c>
    </row>
    <row r="14" spans="1:51">
      <c r="A14" s="48">
        <v>13</v>
      </c>
      <c r="B14" s="48">
        <f t="shared" si="8"/>
        <v>299</v>
      </c>
      <c r="C14" s="93">
        <v>44100</v>
      </c>
      <c r="D14" t="s">
        <v>25</v>
      </c>
      <c r="E14" t="s">
        <v>23</v>
      </c>
      <c r="F14" s="48">
        <f>HLOOKUP(MAX($AD14:$AN14),$AD14:$AN$312,$B14,FALSE)</f>
        <v>1</v>
      </c>
      <c r="G14" s="48">
        <f>HLOOKUP(MAX($AN14:$AY14),$AN14:$AY$312,$B14,FALSE)</f>
        <v>1</v>
      </c>
      <c r="H14" s="48">
        <f t="shared" si="2"/>
        <v>1</v>
      </c>
      <c r="I14" s="48">
        <f t="shared" si="3"/>
        <v>1</v>
      </c>
      <c r="J14" s="48">
        <f>COUNTIF('1. Data'!C:C,$D14)</f>
        <v>170</v>
      </c>
      <c r="K14" s="48">
        <f>COUNTIF($D$2:D13,$D13)</f>
        <v>1</v>
      </c>
      <c r="L14" s="48">
        <f>SUMIF('1. Data'!C:C,D14,'1. Data'!E:E)</f>
        <v>254</v>
      </c>
      <c r="M14" s="48">
        <f>SUMIF($D$2:D13,$D14,$F$2:F13)</f>
        <v>0</v>
      </c>
      <c r="N14" s="48">
        <f t="shared" si="4"/>
        <v>0.90478349070403696</v>
      </c>
      <c r="O14" s="48">
        <f>SUMIF('1. Data'!C:C,$D14,'1. Data'!F:F)</f>
        <v>198</v>
      </c>
      <c r="P14" s="48">
        <f>SUMIF($D$2:D13,$D14,$G$2:G13)</f>
        <v>0</v>
      </c>
      <c r="Q14" s="48">
        <f t="shared" si="5"/>
        <v>0.91010690595014376</v>
      </c>
      <c r="R14" s="48">
        <f>COUNTIF('1. Data'!D:D,$E14)</f>
        <v>170</v>
      </c>
      <c r="S14" s="48">
        <f>COUNTIF($E$2:E13,$E13)</f>
        <v>1</v>
      </c>
      <c r="T14" s="48">
        <f>SUMIF('1. Data'!D:D,E14,'1. Data'!F:F)</f>
        <v>224</v>
      </c>
      <c r="U14" s="48">
        <f>SUMIF($E$2:E13,$E14,$G$2:G13)</f>
        <v>0</v>
      </c>
      <c r="V14" s="48">
        <f t="shared" si="9"/>
        <v>1.0296158936001625</v>
      </c>
      <c r="W14" s="48">
        <f>SUMIF('1. Data'!D:D,$E14,'1. Data'!E:E)</f>
        <v>316</v>
      </c>
      <c r="X14" s="48">
        <f>SUMIF($E$2:E13,E14,$F$2:F13)</f>
        <v>0</v>
      </c>
      <c r="Y14" s="48">
        <f t="shared" si="10"/>
        <v>1.1256361537892743</v>
      </c>
      <c r="Z14" s="92">
        <f>AVERAGE('1. Data'!E:E,$F$2:F13)</f>
        <v>1.6416967509025271</v>
      </c>
      <c r="AA14" s="92">
        <f>IF(ISERROR(AVERAGE('1. Data'!F:F,$G$2:G13)),0,AVERAGE('1. Data'!F:F,$G$2:G13))</f>
        <v>1.2722623345367028</v>
      </c>
      <c r="AB14" s="48">
        <f t="shared" si="11"/>
        <v>1.6719975617688634</v>
      </c>
      <c r="AC14" s="48">
        <f t="shared" si="12"/>
        <v>1.1921868241686093</v>
      </c>
      <c r="AD14" s="48">
        <f t="shared" si="6"/>
        <v>0.18787140582408282</v>
      </c>
      <c r="AE14" s="48">
        <f t="shared" si="0"/>
        <v>0.31412053246395516</v>
      </c>
      <c r="AF14" s="48">
        <f t="shared" si="0"/>
        <v>0.26260438219063509</v>
      </c>
      <c r="AG14" s="48">
        <f t="shared" si="0"/>
        <v>0.14635796224418682</v>
      </c>
      <c r="AH14" s="48">
        <f t="shared" si="0"/>
        <v>6.1177539004434955E-2</v>
      </c>
      <c r="AI14" s="48">
        <f t="shared" si="0"/>
        <v>2.045773921008695E-2</v>
      </c>
      <c r="AJ14" s="48">
        <f t="shared" si="0"/>
        <v>5.7008816797614386E-3</v>
      </c>
      <c r="AK14" s="48">
        <f t="shared" si="0"/>
        <v>1.361694324070558E-3</v>
      </c>
      <c r="AL14" s="48">
        <f t="shared" si="0"/>
        <v>2.8459369871505942E-4</v>
      </c>
      <c r="AM14" s="48">
        <f t="shared" si="0"/>
        <v>5.2871107816262404E-5</v>
      </c>
      <c r="AN14" s="48">
        <f t="shared" si="0"/>
        <v>8.8400363356809428E-6</v>
      </c>
      <c r="AO14" s="48">
        <f t="shared" si="7"/>
        <v>0.30355671254733485</v>
      </c>
      <c r="AP14" s="48">
        <f t="shared" si="1"/>
        <v>0.36189631308687054</v>
      </c>
      <c r="AQ14" s="48">
        <f t="shared" si="1"/>
        <v>0.21572400808868253</v>
      </c>
      <c r="AR14" s="48">
        <f t="shared" si="1"/>
        <v>8.5727773366723242E-2</v>
      </c>
      <c r="AS14" s="48">
        <f t="shared" si="1"/>
        <v>2.5550880468280017E-2</v>
      </c>
      <c r="AT14" s="48">
        <f t="shared" si="1"/>
        <v>6.0922846080380972E-3</v>
      </c>
      <c r="AU14" s="48">
        <f t="shared" si="1"/>
        <v>1.2105235731313725E-3</v>
      </c>
      <c r="AV14" s="48">
        <f t="shared" si="1"/>
        <v>2.061671791761042E-4</v>
      </c>
      <c r="AW14" s="48">
        <f t="shared" si="1"/>
        <v>3.0723724323720052E-5</v>
      </c>
      <c r="AX14" s="48">
        <f t="shared" si="1"/>
        <v>4.0698243697919548E-6</v>
      </c>
      <c r="AY14" s="48">
        <f t="shared" si="1"/>
        <v>4.8519909903462855E-7</v>
      </c>
    </row>
    <row r="15" spans="1:51">
      <c r="A15" s="48">
        <v>14</v>
      </c>
      <c r="B15" s="48">
        <f t="shared" si="8"/>
        <v>298</v>
      </c>
      <c r="C15" s="93">
        <v>44100</v>
      </c>
      <c r="D15" t="s">
        <v>28</v>
      </c>
      <c r="E15" t="s">
        <v>13</v>
      </c>
      <c r="F15" s="48">
        <f>HLOOKUP(MAX($AD15:$AN15),$AD15:$AN$312,$B15,FALSE)</f>
        <v>1</v>
      </c>
      <c r="G15" s="48">
        <f>HLOOKUP(MAX($AN15:$AY15),$AN15:$AY$312,$B15,FALSE)</f>
        <v>1</v>
      </c>
      <c r="H15" s="48">
        <f t="shared" si="2"/>
        <v>1</v>
      </c>
      <c r="I15" s="48">
        <f t="shared" si="3"/>
        <v>1</v>
      </c>
      <c r="J15" s="48">
        <f>COUNTIF('1. Data'!C:C,$D15)</f>
        <v>136</v>
      </c>
      <c r="K15" s="48">
        <f>COUNTIF($D$2:D14,$D14)</f>
        <v>1</v>
      </c>
      <c r="L15" s="48">
        <f>SUMIF('1. Data'!C:C,D15,'1. Data'!E:E)</f>
        <v>192</v>
      </c>
      <c r="M15" s="48">
        <f>SUMIF($D$2:D14,$D15,$F$2:F14)</f>
        <v>0</v>
      </c>
      <c r="N15" s="48">
        <f t="shared" si="4"/>
        <v>0.85376585097078428</v>
      </c>
      <c r="O15" s="48">
        <f>SUMIF('1. Data'!C:C,$D15,'1. Data'!F:F)</f>
        <v>193</v>
      </c>
      <c r="P15" s="48">
        <f>SUMIF($D$2:D14,$D15,$G$2:G14)</f>
        <v>0</v>
      </c>
      <c r="Q15" s="48">
        <f t="shared" si="5"/>
        <v>1.1073579403288984</v>
      </c>
      <c r="R15" s="48">
        <f>COUNTIF('1. Data'!D:D,$E15)</f>
        <v>178</v>
      </c>
      <c r="S15" s="48">
        <f>COUNTIF($E$2:E14,$E14)</f>
        <v>1</v>
      </c>
      <c r="T15" s="48">
        <f>SUMIF('1. Data'!D:D,E15,'1. Data'!F:F)</f>
        <v>322</v>
      </c>
      <c r="U15" s="48">
        <f>SUMIF($E$2:E14,$E15,$G$2:G14)</f>
        <v>0</v>
      </c>
      <c r="V15" s="48">
        <f t="shared" si="9"/>
        <v>1.4140153466196494</v>
      </c>
      <c r="W15" s="48">
        <f>SUMIF('1. Data'!D:D,$E15,'1. Data'!E:E)</f>
        <v>232</v>
      </c>
      <c r="X15" s="48">
        <f>SUMIF($E$2:E14,E15,$F$2:F14)</f>
        <v>0</v>
      </c>
      <c r="Y15" s="48">
        <f t="shared" si="10"/>
        <v>0.78957442409379086</v>
      </c>
      <c r="Z15" s="92">
        <f>AVERAGE('1. Data'!E:E,$F$2:F14)</f>
        <v>1.6415037593984962</v>
      </c>
      <c r="AA15" s="92">
        <f>IF(ISERROR(AVERAGE('1. Data'!F:F,$G$2:G14)),0,AVERAGE('1. Data'!F:F,$G$2:G14))</f>
        <v>1.2721804511278196</v>
      </c>
      <c r="AB15" s="48">
        <f t="shared" si="11"/>
        <v>1.1065568571241449</v>
      </c>
      <c r="AC15" s="48">
        <f t="shared" si="12"/>
        <v>1.9920070211503089</v>
      </c>
      <c r="AD15" s="48">
        <f t="shared" si="6"/>
        <v>0.33069563540729235</v>
      </c>
      <c r="AE15" s="48">
        <f t="shared" si="0"/>
        <v>0.36593352298096549</v>
      </c>
      <c r="AF15" s="48">
        <f t="shared" si="0"/>
        <v>0.20246312455309168</v>
      </c>
      <c r="AG15" s="48">
        <f t="shared" si="0"/>
        <v>7.4678986263001124E-2</v>
      </c>
      <c r="AH15" s="48">
        <f t="shared" si="0"/>
        <v>2.0659136083100937E-2</v>
      </c>
      <c r="AI15" s="48">
        <f t="shared" si="0"/>
        <v>4.5721017390032356E-3</v>
      </c>
      <c r="AJ15" s="48">
        <f t="shared" si="0"/>
        <v>8.4321508846054284E-4</v>
      </c>
      <c r="AK15" s="48">
        <f t="shared" si="0"/>
        <v>1.3329506259522226E-4</v>
      </c>
      <c r="AL15" s="48">
        <f t="shared" si="0"/>
        <v>1.8437320691941921E-5</v>
      </c>
      <c r="AM15" s="48">
        <f t="shared" si="0"/>
        <v>2.2668826265183555E-6</v>
      </c>
      <c r="AN15" s="48">
        <f t="shared" si="0"/>
        <v>2.5084345146694768E-7</v>
      </c>
      <c r="AO15" s="48">
        <f t="shared" si="7"/>
        <v>0.13642134996514821</v>
      </c>
      <c r="AP15" s="48">
        <f t="shared" si="1"/>
        <v>0.27175228696537873</v>
      </c>
      <c r="AQ15" s="48">
        <f t="shared" si="1"/>
        <v>0.27066623182434402</v>
      </c>
      <c r="AR15" s="48">
        <f t="shared" si="1"/>
        <v>0.17972301139413022</v>
      </c>
      <c r="AS15" s="48">
        <f t="shared" si="1"/>
        <v>8.9502375139846074E-2</v>
      </c>
      <c r="AT15" s="48">
        <f t="shared" si="1"/>
        <v>3.5657871937640438E-2</v>
      </c>
      <c r="AU15" s="48">
        <f t="shared" si="1"/>
        <v>1.1838455209843052E-2</v>
      </c>
      <c r="AV15" s="48">
        <f t="shared" si="1"/>
        <v>3.3688979853686895E-3</v>
      </c>
      <c r="AW15" s="48">
        <f t="shared" si="1"/>
        <v>8.388585550491947E-4</v>
      </c>
      <c r="AX15" s="48">
        <f t="shared" si="1"/>
        <v>1.8566801460111068E-4</v>
      </c>
      <c r="AY15" s="48">
        <f t="shared" si="1"/>
        <v>3.6985198868845076E-5</v>
      </c>
    </row>
    <row r="16" spans="1:51">
      <c r="A16" s="48">
        <v>15</v>
      </c>
      <c r="B16" s="48">
        <f t="shared" si="8"/>
        <v>297</v>
      </c>
      <c r="C16" s="93">
        <v>44100</v>
      </c>
      <c r="D16" t="s">
        <v>18</v>
      </c>
      <c r="E16" t="s">
        <v>11</v>
      </c>
      <c r="F16" s="48">
        <f>HLOOKUP(MAX($AD16:$AN16),$AD16:$AN$312,$B16,FALSE)</f>
        <v>0</v>
      </c>
      <c r="G16" s="48">
        <f>HLOOKUP(MAX($AN16:$AY16),$AN16:$AY$312,$B16,FALSE)</f>
        <v>1</v>
      </c>
      <c r="H16" s="48">
        <f t="shared" si="2"/>
        <v>0</v>
      </c>
      <c r="I16" s="48">
        <f t="shared" si="3"/>
        <v>3</v>
      </c>
      <c r="J16" s="48">
        <f>COUNTIF('1. Data'!C:C,$D16)</f>
        <v>17</v>
      </c>
      <c r="K16" s="48">
        <f>COUNTIF($D$2:D15,$D15)</f>
        <v>1</v>
      </c>
      <c r="L16" s="48">
        <f>SUMIF('1. Data'!C:C,D16,'1. Data'!E:E)</f>
        <v>16</v>
      </c>
      <c r="M16" s="48">
        <f>SUMIF($D$2:D15,$D16,$F$2:F15)</f>
        <v>0</v>
      </c>
      <c r="N16" s="48">
        <f t="shared" si="4"/>
        <v>0.54157253058150656</v>
      </c>
      <c r="O16" s="48">
        <f>SUMIF('1. Data'!C:C,$D16,'1. Data'!F:F)</f>
        <v>26</v>
      </c>
      <c r="P16" s="48">
        <f>SUMIF($D$2:D15,$D16,$G$2:G15)</f>
        <v>0</v>
      </c>
      <c r="Q16" s="48">
        <f t="shared" si="5"/>
        <v>1.1354814989889439</v>
      </c>
      <c r="R16" s="48">
        <f>COUNTIF('1. Data'!D:D,$E16)</f>
        <v>167</v>
      </c>
      <c r="S16" s="48">
        <f>COUNTIF($E$2:E15,$E15)</f>
        <v>1</v>
      </c>
      <c r="T16" s="48">
        <f>SUMIF('1. Data'!D:D,E16,'1. Data'!F:F)</f>
        <v>179</v>
      </c>
      <c r="U16" s="48">
        <f>SUMIF($E$2:E15,$E16,$G$2:G15)</f>
        <v>0</v>
      </c>
      <c r="V16" s="48">
        <f t="shared" si="9"/>
        <v>0.83757357823772383</v>
      </c>
      <c r="W16" s="48">
        <f>SUMIF('1. Data'!D:D,$E16,'1. Data'!E:E)</f>
        <v>293</v>
      </c>
      <c r="X16" s="48">
        <f>SUMIF($E$2:E15,E16,$F$2:F15)</f>
        <v>0</v>
      </c>
      <c r="Y16" s="48">
        <f t="shared" si="10"/>
        <v>1.0625943178150541</v>
      </c>
      <c r="Z16" s="92">
        <f>AVERAGE('1. Data'!E:E,$F$2:F15)</f>
        <v>1.6413108839446784</v>
      </c>
      <c r="AA16" s="92">
        <f>IF(ISERROR(AVERAGE('1. Data'!F:F,$G$2:G15)),0,AVERAGE('1. Data'!F:F,$G$2:G15))</f>
        <v>1.2720986169573061</v>
      </c>
      <c r="AB16" s="48">
        <f t="shared" si="11"/>
        <v>0.94452828250227028</v>
      </c>
      <c r="AC16" s="48">
        <f t="shared" si="12"/>
        <v>1.2098285018989343</v>
      </c>
      <c r="AD16" s="48">
        <f t="shared" si="6"/>
        <v>0.38886296110714119</v>
      </c>
      <c r="AE16" s="48">
        <f t="shared" si="0"/>
        <v>0.3672920647832752</v>
      </c>
      <c r="AF16" s="48">
        <f t="shared" si="0"/>
        <v>0.17345887156322973</v>
      </c>
      <c r="AG16" s="48">
        <f t="shared" si="0"/>
        <v>5.4612270014133095E-2</v>
      </c>
      <c r="AH16" s="48">
        <f t="shared" si="0"/>
        <v>1.2895708399999841E-2</v>
      </c>
      <c r="AI16" s="48">
        <f t="shared" si="0"/>
        <v>2.4360722613403908E-3</v>
      </c>
      <c r="AJ16" s="48">
        <f t="shared" si="0"/>
        <v>3.834898581758767E-4</v>
      </c>
      <c r="AK16" s="48">
        <f t="shared" si="0"/>
        <v>5.1745288157128658E-5</v>
      </c>
      <c r="AL16" s="48">
        <f t="shared" si="0"/>
        <v>6.1093610188297011E-6</v>
      </c>
      <c r="AM16" s="48">
        <f t="shared" si="0"/>
        <v>6.4116269670017161E-7</v>
      </c>
      <c r="AN16" s="48">
        <f t="shared" si="0"/>
        <v>6.0559630071873646E-8</v>
      </c>
      <c r="AO16" s="48">
        <f t="shared" si="7"/>
        <v>0.2982484240825326</v>
      </c>
      <c r="AP16" s="48">
        <f t="shared" si="1"/>
        <v>0.36082944410148848</v>
      </c>
      <c r="AQ16" s="48">
        <f t="shared" si="1"/>
        <v>0.21827087289916458</v>
      </c>
      <c r="AR16" s="48">
        <f t="shared" si="1"/>
        <v>8.802344105592301E-2</v>
      </c>
      <c r="AS16" s="48">
        <f t="shared" si="1"/>
        <v>2.6623316956169121E-2</v>
      </c>
      <c r="AT16" s="48">
        <f t="shared" si="1"/>
        <v>6.4419295337325077E-3</v>
      </c>
      <c r="AU16" s="48">
        <f t="shared" si="1"/>
        <v>1.2989383261890167E-3</v>
      </c>
      <c r="AV16" s="48">
        <f t="shared" si="1"/>
        <v>2.2449894417605229E-4</v>
      </c>
      <c r="AW16" s="48">
        <f t="shared" si="1"/>
        <v>3.3950652663800776E-5</v>
      </c>
      <c r="AX16" s="48">
        <f t="shared" si="1"/>
        <v>4.5638296945263596E-6</v>
      </c>
      <c r="AY16" s="48">
        <f t="shared" si="1"/>
        <v>5.5214512422506806E-7</v>
      </c>
    </row>
    <row r="17" spans="1:51">
      <c r="A17" s="48">
        <v>16</v>
      </c>
      <c r="B17" s="48">
        <f t="shared" si="8"/>
        <v>296</v>
      </c>
      <c r="C17" s="93">
        <v>44100</v>
      </c>
      <c r="D17" t="s">
        <v>8</v>
      </c>
      <c r="E17" t="s">
        <v>19</v>
      </c>
      <c r="F17" s="48">
        <f>HLOOKUP(MAX($AD17:$AN17),$AD17:$AN$312,$B17,FALSE)</f>
        <v>1</v>
      </c>
      <c r="G17" s="48">
        <f>HLOOKUP(MAX($AN17:$AY17),$AN17:$AY$312,$B17,FALSE)</f>
        <v>1</v>
      </c>
      <c r="H17" s="48">
        <f t="shared" si="2"/>
        <v>1</v>
      </c>
      <c r="I17" s="48">
        <f t="shared" si="3"/>
        <v>1</v>
      </c>
      <c r="J17" s="48">
        <f>COUNTIF('1. Data'!C:C,$D17)</f>
        <v>187</v>
      </c>
      <c r="K17" s="48">
        <f>COUNTIF($D$2:D16,$D16)</f>
        <v>1</v>
      </c>
      <c r="L17" s="48">
        <f>SUMIF('1. Data'!C:C,D17,'1. Data'!E:E)</f>
        <v>324</v>
      </c>
      <c r="M17" s="48">
        <f>SUMIF($D$2:D16,$D17,$F$2:F16)</f>
        <v>0</v>
      </c>
      <c r="N17" s="48">
        <f t="shared" si="4"/>
        <v>1.0503326538645921</v>
      </c>
      <c r="O17" s="48">
        <f>SUMIF('1. Data'!C:C,$D17,'1. Data'!F:F)</f>
        <v>196</v>
      </c>
      <c r="P17" s="48">
        <f>SUMIF($D$2:D16,$D17,$G$2:G16)</f>
        <v>0</v>
      </c>
      <c r="Q17" s="48">
        <f t="shared" si="5"/>
        <v>0.81960644330933519</v>
      </c>
      <c r="R17" s="48">
        <f>COUNTIF('1. Data'!D:D,$E17)</f>
        <v>184</v>
      </c>
      <c r="S17" s="48">
        <f>COUNTIF($E$2:E16,$E16)</f>
        <v>1</v>
      </c>
      <c r="T17" s="48">
        <f>SUMIF('1. Data'!D:D,E17,'1. Data'!F:F)</f>
        <v>263</v>
      </c>
      <c r="U17" s="48">
        <f>SUMIF($E$2:E16,$E17,$G$2:G16)</f>
        <v>0</v>
      </c>
      <c r="V17" s="48">
        <f t="shared" si="9"/>
        <v>1.1176122720073571</v>
      </c>
      <c r="W17" s="48">
        <f>SUMIF('1. Data'!D:D,$E17,'1. Data'!E:E)</f>
        <v>350</v>
      </c>
      <c r="X17" s="48">
        <f>SUMIF($E$2:E16,E17,$F$2:F16)</f>
        <v>0</v>
      </c>
      <c r="Y17" s="48">
        <f t="shared" si="10"/>
        <v>1.1530178282330692</v>
      </c>
      <c r="Z17" s="92">
        <f>AVERAGE('1. Data'!E:E,$F$2:F16)</f>
        <v>1.6408175533513676</v>
      </c>
      <c r="AA17" s="92">
        <f>IF(ISERROR(AVERAGE('1. Data'!F:F,$G$2:G16)),0,AVERAGE('1. Data'!F:F,$G$2:G16))</f>
        <v>1.2720168319807634</v>
      </c>
      <c r="AB17" s="48">
        <f t="shared" si="11"/>
        <v>1.9871158316357147</v>
      </c>
      <c r="AC17" s="48">
        <f t="shared" si="12"/>
        <v>1.1651702410289468</v>
      </c>
      <c r="AD17" s="48">
        <f t="shared" si="6"/>
        <v>0.13709024715959373</v>
      </c>
      <c r="AE17" s="48">
        <f t="shared" si="0"/>
        <v>0.2724142004936817</v>
      </c>
      <c r="AF17" s="48">
        <f t="shared" si="0"/>
        <v>0.27065928528169042</v>
      </c>
      <c r="AG17" s="48">
        <f t="shared" si="0"/>
        <v>0.17927711692081813</v>
      </c>
      <c r="AH17" s="48">
        <f t="shared" si="0"/>
        <v>8.9061099320841192E-2</v>
      </c>
      <c r="AI17" s="48">
        <f t="shared" si="0"/>
        <v>3.5394944088664858E-2</v>
      </c>
      <c r="AJ17" s="48">
        <f t="shared" si="0"/>
        <v>1.172230895974115E-2</v>
      </c>
      <c r="AK17" s="48">
        <f t="shared" si="0"/>
        <v>3.3276551024609769E-3</v>
      </c>
      <c r="AL17" s="48">
        <f t="shared" si="0"/>
        <v>8.2655451704044623E-4</v>
      </c>
      <c r="AM17" s="48">
        <f t="shared" si="0"/>
        <v>1.8249550739123145E-4</v>
      </c>
      <c r="AN17" s="48">
        <f t="shared" si="0"/>
        <v>3.6263971193950817E-5</v>
      </c>
      <c r="AO17" s="48">
        <f t="shared" si="7"/>
        <v>0.31186956451752651</v>
      </c>
      <c r="AP17" s="48">
        <f t="shared" si="1"/>
        <v>0.36338113565847907</v>
      </c>
      <c r="AQ17" s="48">
        <f t="shared" si="1"/>
        <v>0.21170044271028127</v>
      </c>
      <c r="AR17" s="48">
        <f t="shared" si="1"/>
        <v>8.2222351952891015E-2</v>
      </c>
      <c r="AS17" s="48">
        <f t="shared" si="1"/>
        <v>2.3950759410729255E-2</v>
      </c>
      <c r="AT17" s="48">
        <f t="shared" si="1"/>
        <v>5.5813424230851463E-3</v>
      </c>
      <c r="AU17" s="48">
        <f t="shared" si="1"/>
        <v>1.0838690160618651E-3</v>
      </c>
      <c r="AV17" s="48">
        <f t="shared" si="1"/>
        <v>1.8041313181265878E-4</v>
      </c>
      <c r="AW17" s="48">
        <f t="shared" si="1"/>
        <v>2.627650153486786E-5</v>
      </c>
      <c r="AX17" s="48">
        <f t="shared" si="1"/>
        <v>3.4018441807532689E-6</v>
      </c>
      <c r="AY17" s="48">
        <f t="shared" si="1"/>
        <v>3.9637276040312225E-7</v>
      </c>
    </row>
    <row r="18" spans="1:51">
      <c r="A18" s="48">
        <v>17</v>
      </c>
      <c r="B18" s="48">
        <f t="shared" si="8"/>
        <v>295</v>
      </c>
      <c r="C18" s="93">
        <v>44101</v>
      </c>
      <c r="D18" t="s">
        <v>17</v>
      </c>
      <c r="E18" t="s">
        <v>6</v>
      </c>
      <c r="F18" s="48">
        <f>HLOOKUP(MAX($AD18:$AN18),$AD18:$AN$312,$B18,FALSE)</f>
        <v>0</v>
      </c>
      <c r="G18" s="48">
        <f>HLOOKUP(MAX($AN18:$AY18),$AN18:$AY$312,$B18,FALSE)</f>
        <v>2</v>
      </c>
      <c r="H18" s="48">
        <f t="shared" si="2"/>
        <v>0</v>
      </c>
      <c r="I18" s="48">
        <f t="shared" si="3"/>
        <v>3</v>
      </c>
      <c r="J18" s="48">
        <f>COUNTIF('1. Data'!C:C,$D18)</f>
        <v>186</v>
      </c>
      <c r="K18" s="48">
        <f>COUNTIF($D$2:D17,$D17)</f>
        <v>1</v>
      </c>
      <c r="L18" s="48">
        <f>SUMIF('1. Data'!C:C,D18,'1. Data'!E:E)</f>
        <v>321</v>
      </c>
      <c r="M18" s="48">
        <f>SUMIF($D$2:D17,$D18,$F$2:F17)</f>
        <v>0</v>
      </c>
      <c r="N18" s="48">
        <f t="shared" si="4"/>
        <v>1.0462948815889992</v>
      </c>
      <c r="O18" s="48">
        <f>SUMIF('1. Data'!C:C,$D18,'1. Data'!F:F)</f>
        <v>236</v>
      </c>
      <c r="P18" s="48">
        <f>SUMIF($D$2:D17,$D18,$G$2:G17)</f>
        <v>0</v>
      </c>
      <c r="Q18" s="48">
        <f t="shared" si="5"/>
        <v>0.99221421704433321</v>
      </c>
      <c r="R18" s="48">
        <f>COUNTIF('1. Data'!D:D,$E18)</f>
        <v>181</v>
      </c>
      <c r="S18" s="48">
        <f>COUNTIF($E$2:E17,$E17)</f>
        <v>1</v>
      </c>
      <c r="T18" s="48">
        <f>SUMIF('1. Data'!D:D,E18,'1. Data'!F:F)</f>
        <v>374</v>
      </c>
      <c r="U18" s="48">
        <f>SUMIF($E$2:E17,$E18,$G$2:G17)</f>
        <v>0</v>
      </c>
      <c r="V18" s="48">
        <f t="shared" si="9"/>
        <v>1.6156052782558803</v>
      </c>
      <c r="W18" s="48">
        <f>SUMIF('1. Data'!D:D,$E18,'1. Data'!E:E)</f>
        <v>158</v>
      </c>
      <c r="X18" s="48">
        <f>SUMIF($E$2:E17,E18,$F$2:F17)</f>
        <v>0</v>
      </c>
      <c r="Y18" s="48">
        <f t="shared" si="10"/>
        <v>0.52914704343275776</v>
      </c>
      <c r="Z18" s="92">
        <f>AVERAGE('1. Data'!E:E,$F$2:F17)</f>
        <v>1.640625</v>
      </c>
      <c r="AA18" s="92">
        <f>IF(ISERROR(AVERAGE('1. Data'!F:F,$G$2:G17)),0,AVERAGE('1. Data'!F:F,$G$2:G17))</f>
        <v>1.2719350961538463</v>
      </c>
      <c r="AB18" s="48">
        <f t="shared" si="11"/>
        <v>0.90832193017066964</v>
      </c>
      <c r="AC18" s="48">
        <f t="shared" si="12"/>
        <v>2.0389456987614318</v>
      </c>
      <c r="AD18" s="48">
        <f t="shared" si="6"/>
        <v>0.40320025484437777</v>
      </c>
      <c r="AE18" s="48">
        <f t="shared" si="6"/>
        <v>0.36623563372555107</v>
      </c>
      <c r="AF18" s="48">
        <f t="shared" si="6"/>
        <v>0.16632992886143547</v>
      </c>
      <c r="AG18" s="48">
        <f t="shared" si="6"/>
        <v>5.036037400952309E-2</v>
      </c>
      <c r="AH18" s="48">
        <f t="shared" si="6"/>
        <v>1.1435858031111705E-2</v>
      </c>
      <c r="AI18" s="48">
        <f t="shared" si="6"/>
        <v>2.0774881279954282E-3</v>
      </c>
      <c r="AJ18" s="48">
        <f t="shared" si="6"/>
        <v>3.1450467105457634E-4</v>
      </c>
      <c r="AK18" s="48">
        <f t="shared" si="6"/>
        <v>4.0810212837140691E-5</v>
      </c>
      <c r="AL18" s="48">
        <f t="shared" si="6"/>
        <v>4.6336014118634155E-6</v>
      </c>
      <c r="AM18" s="48">
        <f t="shared" si="6"/>
        <v>4.6764464200725804E-7</v>
      </c>
      <c r="AN18" s="48">
        <f t="shared" si="6"/>
        <v>4.2477188386200395E-8</v>
      </c>
      <c r="AO18" s="48">
        <f t="shared" si="7"/>
        <v>0.13016587260153656</v>
      </c>
      <c r="AP18" s="48">
        <f t="shared" si="7"/>
        <v>0.26540114606643145</v>
      </c>
      <c r="AQ18" s="48">
        <f t="shared" si="7"/>
        <v>0.27056926260925251</v>
      </c>
      <c r="AR18" s="48">
        <f t="shared" si="7"/>
        <v>0.18389201140472924</v>
      </c>
      <c r="AS18" s="48">
        <f t="shared" si="7"/>
        <v>9.3736456422565201E-2</v>
      </c>
      <c r="AT18" s="48">
        <f t="shared" si="7"/>
        <v>3.8224708927985539E-2</v>
      </c>
      <c r="AU18" s="48">
        <f t="shared" si="7"/>
        <v>1.2989684309187309E-2</v>
      </c>
      <c r="AV18" s="48">
        <f t="shared" si="7"/>
        <v>3.7836087072123364E-3</v>
      </c>
      <c r="AW18" s="48">
        <f t="shared" si="7"/>
        <v>9.6432158742086041E-4</v>
      </c>
      <c r="AX18" s="48">
        <f t="shared" si="7"/>
        <v>2.1846659476606239E-4</v>
      </c>
      <c r="AY18" s="48">
        <f t="shared" si="7"/>
        <v>4.454415237213194E-5</v>
      </c>
    </row>
    <row r="19" spans="1:51">
      <c r="A19" s="48">
        <v>18</v>
      </c>
      <c r="B19" s="48">
        <f t="shared" si="8"/>
        <v>294</v>
      </c>
      <c r="C19" s="93">
        <v>44101</v>
      </c>
      <c r="D19" t="s">
        <v>26</v>
      </c>
      <c r="E19" t="s">
        <v>10</v>
      </c>
      <c r="F19" s="48">
        <f>HLOOKUP(MAX($AD19:$AN19),$AD19:$AN$312,$B19,FALSE)</f>
        <v>1</v>
      </c>
      <c r="G19" s="48">
        <f>HLOOKUP(MAX($AN19:$AY19),$AN19:$AY$312,$B19,FALSE)</f>
        <v>1</v>
      </c>
      <c r="H19" s="48">
        <f t="shared" si="2"/>
        <v>1</v>
      </c>
      <c r="I19" s="48">
        <f t="shared" si="3"/>
        <v>1</v>
      </c>
      <c r="J19" s="48">
        <f>COUNTIF('1. Data'!C:C,$D19)</f>
        <v>152</v>
      </c>
      <c r="K19" s="48">
        <f>COUNTIF($D$2:D18,$D18)</f>
        <v>1</v>
      </c>
      <c r="L19" s="48">
        <f>SUMIF('1. Data'!C:C,D19,'1. Data'!E:E)</f>
        <v>205</v>
      </c>
      <c r="M19" s="48">
        <f>SUMIF($D$2:D18,$D19,$F$2:F18)</f>
        <v>0</v>
      </c>
      <c r="N19" s="48">
        <f t="shared" si="4"/>
        <v>0.81692762575115507</v>
      </c>
      <c r="O19" s="48">
        <f>SUMIF('1. Data'!C:C,$D19,'1. Data'!F:F)</f>
        <v>205</v>
      </c>
      <c r="P19" s="48">
        <f>SUMIF($D$2:D18,$D19,$G$2:G18)</f>
        <v>0</v>
      </c>
      <c r="Q19" s="48">
        <f t="shared" si="5"/>
        <v>1.0532290051006628</v>
      </c>
      <c r="R19" s="48">
        <f>COUNTIF('1. Data'!D:D,$E19)</f>
        <v>184</v>
      </c>
      <c r="S19" s="48">
        <f>COUNTIF($E$2:E18,$E18)</f>
        <v>1</v>
      </c>
      <c r="T19" s="48">
        <f>SUMIF('1. Data'!D:D,E19,'1. Data'!F:F)</f>
        <v>244</v>
      </c>
      <c r="U19" s="48">
        <f>SUMIF($E$2:E18,$E19,$G$2:G18)</f>
        <v>0</v>
      </c>
      <c r="V19" s="48">
        <f t="shared" si="9"/>
        <v>1.036760585851495</v>
      </c>
      <c r="W19" s="48">
        <f>SUMIF('1. Data'!D:D,$E19,'1. Data'!E:E)</f>
        <v>282</v>
      </c>
      <c r="X19" s="48">
        <f>SUMIF($E$2:E18,E19,$F$2:F18)</f>
        <v>0</v>
      </c>
      <c r="Y19" s="48">
        <f t="shared" si="10"/>
        <v>0.92939114939114942</v>
      </c>
      <c r="Z19" s="92">
        <f>AVERAGE('1. Data'!E:E,$F$2:F18)</f>
        <v>1.6401321718233703</v>
      </c>
      <c r="AA19" s="92">
        <f>IF(ISERROR(AVERAGE('1. Data'!F:F,$G$2:G18)),0,AVERAGE('1. Data'!F:F,$G$2:G18))</f>
        <v>1.2721537999399219</v>
      </c>
      <c r="AB19" s="48">
        <f t="shared" si="11"/>
        <v>1.245262651145004</v>
      </c>
      <c r="AC19" s="48">
        <f t="shared" si="12"/>
        <v>1.3891236607814148</v>
      </c>
      <c r="AD19" s="48">
        <f t="shared" si="6"/>
        <v>0.28786529005257833</v>
      </c>
      <c r="AE19" s="48">
        <f t="shared" si="6"/>
        <v>0.35846789426349929</v>
      </c>
      <c r="AF19" s="48">
        <f t="shared" si="6"/>
        <v>0.22319334018046602</v>
      </c>
      <c r="AG19" s="48">
        <f t="shared" si="6"/>
        <v>9.2644776837011986E-2</v>
      </c>
      <c r="AH19" s="48">
        <f t="shared" si="6"/>
        <v>2.8841770104698686E-2</v>
      </c>
      <c r="AI19" s="48">
        <f t="shared" si="6"/>
        <v>7.1831158208583599E-3</v>
      </c>
      <c r="AJ19" s="48">
        <f t="shared" si="6"/>
        <v>1.4908109750939528E-3</v>
      </c>
      <c r="AK19" s="48">
        <f t="shared" si="6"/>
        <v>2.652073181716514E-4</v>
      </c>
      <c r="AL19" s="48">
        <f t="shared" si="6"/>
        <v>4.1281596016186004E-5</v>
      </c>
      <c r="AM19" s="48">
        <f t="shared" si="6"/>
        <v>5.7118255220680736E-6</v>
      </c>
      <c r="AN19" s="48">
        <f t="shared" si="6"/>
        <v>7.1127229924881801E-7</v>
      </c>
      <c r="AO19" s="48">
        <f t="shared" si="7"/>
        <v>0.24929367475867606</v>
      </c>
      <c r="AP19" s="48">
        <f t="shared" si="7"/>
        <v>0.34629974209042347</v>
      </c>
      <c r="AQ19" s="48">
        <f t="shared" si="7"/>
        <v>0.24052658273015445</v>
      </c>
      <c r="AR19" s="48">
        <f t="shared" si="7"/>
        <v>0.11137372237245202</v>
      </c>
      <c r="AS19" s="48">
        <f t="shared" si="7"/>
        <v>3.8677968234218374E-2</v>
      </c>
      <c r="AT19" s="48">
        <f t="shared" si="7"/>
        <v>1.0745696165020927E-2</v>
      </c>
      <c r="AU19" s="48">
        <f t="shared" si="7"/>
        <v>2.487850132399781E-3</v>
      </c>
      <c r="AV19" s="48">
        <f t="shared" si="7"/>
        <v>4.9370449762781545E-4</v>
      </c>
      <c r="AW19" s="48">
        <f t="shared" si="7"/>
        <v>8.5727074886125175E-5</v>
      </c>
      <c r="AX19" s="48">
        <f t="shared" si="7"/>
        <v>1.323172312154408E-5</v>
      </c>
      <c r="AY19" s="48">
        <f t="shared" si="7"/>
        <v>1.8380499661045381E-6</v>
      </c>
    </row>
    <row r="20" spans="1:51">
      <c r="A20" s="48">
        <v>19</v>
      </c>
      <c r="B20" s="48">
        <f t="shared" si="8"/>
        <v>293</v>
      </c>
      <c r="C20" s="93">
        <v>44106</v>
      </c>
      <c r="D20" t="s">
        <v>42</v>
      </c>
      <c r="E20" t="s">
        <v>25</v>
      </c>
      <c r="F20" s="48">
        <f>HLOOKUP(MAX($AD20:$AN20),$AD20:$AN$312,$B20,FALSE)</f>
        <v>0</v>
      </c>
      <c r="G20" s="48">
        <f>HLOOKUP(MAX($AN20:$AY20),$AN20:$AY$312,$B20,FALSE)</f>
        <v>0</v>
      </c>
      <c r="H20" s="48">
        <f t="shared" si="2"/>
        <v>1</v>
      </c>
      <c r="I20" s="48">
        <f t="shared" si="3"/>
        <v>1</v>
      </c>
      <c r="J20" s="48">
        <f>COUNTIF('1. Data'!C:C,$D20)</f>
        <v>0</v>
      </c>
      <c r="K20" s="48">
        <f>COUNTIF($D$2:D19,$D19)</f>
        <v>1</v>
      </c>
      <c r="L20" s="48">
        <f>SUMIF('1. Data'!C:C,D20,'1. Data'!E:E)</f>
        <v>0</v>
      </c>
      <c r="M20" s="48">
        <f>SUMIF($D$2:D19,$D20,$F$2:F19)</f>
        <v>0</v>
      </c>
      <c r="N20" s="48">
        <f t="shared" si="4"/>
        <v>0</v>
      </c>
      <c r="O20" s="48">
        <f>SUMIF('1. Data'!C:C,$D20,'1. Data'!F:F)</f>
        <v>0</v>
      </c>
      <c r="P20" s="48">
        <f>SUMIF($D$2:D19,$D20,$G$2:G19)</f>
        <v>0</v>
      </c>
      <c r="Q20" s="48">
        <f t="shared" si="5"/>
        <v>0</v>
      </c>
      <c r="R20" s="48">
        <f>COUNTIF('1. Data'!D:D,$E20)</f>
        <v>170</v>
      </c>
      <c r="S20" s="48">
        <f>COUNTIF($E$2:E19,$E19)</f>
        <v>1</v>
      </c>
      <c r="T20" s="48">
        <f>SUMIF('1. Data'!D:D,E20,'1. Data'!F:F)</f>
        <v>194</v>
      </c>
      <c r="U20" s="48">
        <f>SUMIF($E$2:E19,$E20,$G$2:G19)</f>
        <v>0</v>
      </c>
      <c r="V20" s="48">
        <f t="shared" si="9"/>
        <v>0.89185428159634206</v>
      </c>
      <c r="W20" s="48">
        <f>SUMIF('1. Data'!D:D,$E20,'1. Data'!E:E)</f>
        <v>284</v>
      </c>
      <c r="X20" s="48">
        <f>SUMIF($E$2:E19,E20,$F$2:F19)</f>
        <v>1</v>
      </c>
      <c r="Y20" s="48">
        <f t="shared" si="10"/>
        <v>1.0162973814319722</v>
      </c>
      <c r="Z20" s="92">
        <f>AVERAGE('1. Data'!E:E,$F$2:F19)</f>
        <v>1.6399399399399399</v>
      </c>
      <c r="AA20" s="92">
        <f>IF(ISERROR(AVERAGE('1. Data'!F:F,$G$2:G19)),0,AVERAGE('1. Data'!F:F,$G$2:G19))</f>
        <v>1.2720720720720722</v>
      </c>
      <c r="AB20" s="48">
        <f t="shared" si="11"/>
        <v>0</v>
      </c>
      <c r="AC20" s="48">
        <f t="shared" si="12"/>
        <v>0</v>
      </c>
      <c r="AD20" s="48">
        <f t="shared" si="6"/>
        <v>1</v>
      </c>
      <c r="AE20" s="48">
        <f t="shared" si="6"/>
        <v>0</v>
      </c>
      <c r="AF20" s="48">
        <f t="shared" si="6"/>
        <v>0</v>
      </c>
      <c r="AG20" s="48">
        <f t="shared" si="6"/>
        <v>0</v>
      </c>
      <c r="AH20" s="48">
        <f t="shared" si="6"/>
        <v>0</v>
      </c>
      <c r="AI20" s="48">
        <f t="shared" si="6"/>
        <v>0</v>
      </c>
      <c r="AJ20" s="48">
        <f t="shared" si="6"/>
        <v>0</v>
      </c>
      <c r="AK20" s="48">
        <f t="shared" si="6"/>
        <v>0</v>
      </c>
      <c r="AL20" s="48">
        <f t="shared" si="6"/>
        <v>0</v>
      </c>
      <c r="AM20" s="48">
        <f t="shared" si="6"/>
        <v>0</v>
      </c>
      <c r="AN20" s="48">
        <f t="shared" si="6"/>
        <v>0</v>
      </c>
      <c r="AO20" s="48">
        <f t="shared" si="7"/>
        <v>1</v>
      </c>
      <c r="AP20" s="48">
        <f t="shared" si="7"/>
        <v>0</v>
      </c>
      <c r="AQ20" s="48">
        <f t="shared" si="7"/>
        <v>0</v>
      </c>
      <c r="AR20" s="48">
        <f t="shared" si="7"/>
        <v>0</v>
      </c>
      <c r="AS20" s="48">
        <f t="shared" si="7"/>
        <v>0</v>
      </c>
      <c r="AT20" s="48">
        <f t="shared" si="7"/>
        <v>0</v>
      </c>
      <c r="AU20" s="48">
        <f t="shared" si="7"/>
        <v>0</v>
      </c>
      <c r="AV20" s="48">
        <f t="shared" si="7"/>
        <v>0</v>
      </c>
      <c r="AW20" s="48">
        <f t="shared" si="7"/>
        <v>0</v>
      </c>
      <c r="AX20" s="48">
        <f t="shared" si="7"/>
        <v>0</v>
      </c>
      <c r="AY20" s="48">
        <f t="shared" si="7"/>
        <v>0</v>
      </c>
    </row>
    <row r="21" spans="1:51">
      <c r="A21" s="48">
        <v>20</v>
      </c>
      <c r="B21" s="48">
        <f t="shared" si="8"/>
        <v>292</v>
      </c>
      <c r="C21" s="93">
        <v>44107</v>
      </c>
      <c r="D21" t="s">
        <v>13</v>
      </c>
      <c r="E21" t="s">
        <v>26</v>
      </c>
      <c r="F21" s="48">
        <f>HLOOKUP(MAX($AD21:$AN21),$AD21:$AN$312,$B21,FALSE)</f>
        <v>2</v>
      </c>
      <c r="G21" s="48">
        <f>HLOOKUP(MAX($AN21:$AY21),$AN21:$AY$312,$B21,FALSE)</f>
        <v>0</v>
      </c>
      <c r="H21" s="48">
        <f t="shared" si="2"/>
        <v>3</v>
      </c>
      <c r="I21" s="48">
        <f t="shared" si="3"/>
        <v>0</v>
      </c>
      <c r="J21" s="48">
        <f>COUNTIF('1. Data'!C:C,$D21)</f>
        <v>176</v>
      </c>
      <c r="K21" s="48">
        <f>COUNTIF($D$2:D20,$D20)</f>
        <v>2</v>
      </c>
      <c r="L21" s="48">
        <f>SUMIF('1. Data'!C:C,D21,'1. Data'!E:E)</f>
        <v>403</v>
      </c>
      <c r="M21" s="48">
        <f>SUMIF($D$2:D20,$D21,$F$2:F20)</f>
        <v>2</v>
      </c>
      <c r="N21" s="48">
        <f t="shared" si="4"/>
        <v>1.3878338535354886</v>
      </c>
      <c r="O21" s="48">
        <f>SUMIF('1. Data'!C:C,$D21,'1. Data'!F:F)</f>
        <v>163</v>
      </c>
      <c r="P21" s="48">
        <f>SUMIF($D$2:D20,$D21,$G$2:G20)</f>
        <v>0</v>
      </c>
      <c r="Q21" s="48">
        <f t="shared" si="5"/>
        <v>0.72008917677266027</v>
      </c>
      <c r="R21" s="48">
        <f>COUNTIF('1. Data'!D:D,$E21)</f>
        <v>152</v>
      </c>
      <c r="S21" s="48">
        <f>COUNTIF($E$2:E20,$E20)</f>
        <v>2</v>
      </c>
      <c r="T21" s="48">
        <f>SUMIF('1. Data'!D:D,E21,'1. Data'!F:F)</f>
        <v>159</v>
      </c>
      <c r="U21" s="48">
        <f>SUMIF($E$2:E20,$E21,$G$2:G20)</f>
        <v>1</v>
      </c>
      <c r="V21" s="48">
        <f t="shared" si="9"/>
        <v>0.81699226175146844</v>
      </c>
      <c r="W21" s="48">
        <f>SUMIF('1. Data'!D:D,$E21,'1. Data'!E:E)</f>
        <v>285</v>
      </c>
      <c r="X21" s="48">
        <f>SUMIF($E$2:E20,E21,$F$2:F20)</f>
        <v>1</v>
      </c>
      <c r="Y21" s="48">
        <f t="shared" si="10"/>
        <v>1.1327857273654747</v>
      </c>
      <c r="Z21" s="92">
        <f>AVERAGE('1. Data'!E:E,$F$2:F20)</f>
        <v>1.6394476133293305</v>
      </c>
      <c r="AA21" s="92">
        <f>IF(ISERROR(AVERAGE('1. Data'!F:F,$G$2:G20)),0,AVERAGE('1. Data'!F:F,$G$2:G20))</f>
        <v>1.2716901831281897</v>
      </c>
      <c r="AB21" s="48">
        <f t="shared" si="11"/>
        <v>2.5774057279944786</v>
      </c>
      <c r="AC21" s="48">
        <f t="shared" si="12"/>
        <v>0.74814459924432219</v>
      </c>
      <c r="AD21" s="48">
        <f t="shared" si="6"/>
        <v>7.5970837609765474E-2</v>
      </c>
      <c r="AE21" s="48">
        <f t="shared" si="6"/>
        <v>0.1958076720159479</v>
      </c>
      <c r="AF21" s="48">
        <f t="shared" si="6"/>
        <v>0.2523379077195842</v>
      </c>
      <c r="AG21" s="48">
        <f t="shared" si="6"/>
        <v>0.21679238958219949</v>
      </c>
      <c r="AH21" s="48">
        <f t="shared" si="6"/>
        <v>0.13969048667369288</v>
      </c>
      <c r="AI21" s="48">
        <f t="shared" si="6"/>
        <v>7.200781209982246E-2</v>
      </c>
      <c r="AJ21" s="48">
        <f t="shared" si="6"/>
        <v>3.0932224561072117E-2</v>
      </c>
      <c r="AK21" s="48">
        <f t="shared" si="6"/>
        <v>1.1389270394759822E-2</v>
      </c>
      <c r="AL21" s="48">
        <f t="shared" si="6"/>
        <v>3.6693463441414892E-3</v>
      </c>
      <c r="AM21" s="48">
        <f t="shared" si="6"/>
        <v>1.0508215872650955E-3</v>
      </c>
      <c r="AN21" s="48">
        <f t="shared" si="6"/>
        <v>2.7083935781173048E-4</v>
      </c>
      <c r="AO21" s="48">
        <f t="shared" si="7"/>
        <v>0.47324379556676832</v>
      </c>
      <c r="AP21" s="48">
        <f t="shared" si="7"/>
        <v>0.35405478977916183</v>
      </c>
      <c r="AQ21" s="48">
        <f t="shared" si="7"/>
        <v>0.13244208940493185</v>
      </c>
      <c r="AR21" s="48">
        <f t="shared" si="7"/>
        <v>3.3028611300311157E-2</v>
      </c>
      <c r="AS21" s="48">
        <f t="shared" si="7"/>
        <v>6.1775442912169439E-3</v>
      </c>
      <c r="AT21" s="48">
        <f t="shared" si="7"/>
        <v>9.2433927961331041E-4</v>
      </c>
      <c r="AU21" s="48">
        <f t="shared" si="7"/>
        <v>1.1525657331868088E-4</v>
      </c>
      <c r="AV21" s="48">
        <f t="shared" si="7"/>
        <v>1.2318368979396931E-5</v>
      </c>
      <c r="AW21" s="48">
        <f t="shared" si="7"/>
        <v>1.1519901529293211E-6</v>
      </c>
      <c r="AX21" s="48">
        <f t="shared" si="7"/>
        <v>9.5761690144079267E-8</v>
      </c>
      <c r="AY21" s="48">
        <f t="shared" si="7"/>
        <v>7.1643591295801061E-9</v>
      </c>
    </row>
    <row r="22" spans="1:51">
      <c r="A22" s="48">
        <v>21</v>
      </c>
      <c r="B22" s="48">
        <f t="shared" si="8"/>
        <v>291</v>
      </c>
      <c r="C22" s="93">
        <v>44107</v>
      </c>
      <c r="D22" t="s">
        <v>20</v>
      </c>
      <c r="E22" t="s">
        <v>17</v>
      </c>
      <c r="F22" s="48">
        <f>HLOOKUP(MAX($AD22:$AN22),$AD22:$AN$312,$B22,FALSE)</f>
        <v>1</v>
      </c>
      <c r="G22" s="48">
        <f>HLOOKUP(MAX($AN22:$AY22),$AN22:$AY$312,$B22,FALSE)</f>
        <v>1</v>
      </c>
      <c r="H22" s="48">
        <f t="shared" si="2"/>
        <v>1</v>
      </c>
      <c r="I22" s="48">
        <f t="shared" si="3"/>
        <v>1</v>
      </c>
      <c r="J22" s="48">
        <f>COUNTIF('1. Data'!C:C,$D22)</f>
        <v>168</v>
      </c>
      <c r="K22" s="48">
        <f>COUNTIF($D$2:D21,$D21)</f>
        <v>2</v>
      </c>
      <c r="L22" s="48">
        <f>SUMIF('1. Data'!C:C,D22,'1. Data'!E:E)</f>
        <v>258</v>
      </c>
      <c r="M22" s="48">
        <f>SUMIF($D$2:D21,$D22,$F$2:F21)</f>
        <v>1</v>
      </c>
      <c r="N22" s="48">
        <f t="shared" si="4"/>
        <v>0.92923302214900239</v>
      </c>
      <c r="O22" s="48">
        <f>SUMIF('1. Data'!C:C,$D22,'1. Data'!F:F)</f>
        <v>234</v>
      </c>
      <c r="P22" s="48">
        <f>SUMIF($D$2:D21,$D22,$G$2:G21)</f>
        <v>0</v>
      </c>
      <c r="Q22" s="48">
        <f t="shared" si="5"/>
        <v>1.0827195467422097</v>
      </c>
      <c r="R22" s="48">
        <f>COUNTIF('1. Data'!D:D,$E22)</f>
        <v>186</v>
      </c>
      <c r="S22" s="48">
        <f>COUNTIF($E$2:E21,$E21)</f>
        <v>2</v>
      </c>
      <c r="T22" s="48">
        <f>SUMIF('1. Data'!D:D,E22,'1. Data'!F:F)</f>
        <v>276</v>
      </c>
      <c r="U22" s="48">
        <f>SUMIF($E$2:E21,$E22,$G$2:G21)</f>
        <v>1</v>
      </c>
      <c r="V22" s="48">
        <f t="shared" si="9"/>
        <v>1.1589667088582163</v>
      </c>
      <c r="W22" s="48">
        <f>SUMIF('1. Data'!D:D,$E22,'1. Data'!E:E)</f>
        <v>331</v>
      </c>
      <c r="X22" s="48">
        <f>SUMIF($E$2:E21,E22,$F$2:F21)</f>
        <v>1</v>
      </c>
      <c r="Y22" s="48">
        <f t="shared" si="10"/>
        <v>1.0770950416924689</v>
      </c>
      <c r="Z22" s="92">
        <f>AVERAGE('1. Data'!E:E,$F$2:F21)</f>
        <v>1.6395558223289315</v>
      </c>
      <c r="AA22" s="92">
        <f>IF(ISERROR(AVERAGE('1. Data'!F:F,$G$2:G21)),0,AVERAGE('1. Data'!F:F,$G$2:G21))</f>
        <v>1.2713085234093637</v>
      </c>
      <c r="AB22" s="48">
        <f t="shared" si="11"/>
        <v>1.6409859752844085</v>
      </c>
      <c r="AC22" s="48">
        <f t="shared" si="12"/>
        <v>1.595283587487192</v>
      </c>
      <c r="AD22" s="48">
        <f t="shared" si="6"/>
        <v>0.1937888770211269</v>
      </c>
      <c r="AE22" s="48">
        <f t="shared" si="6"/>
        <v>0.31800482935778429</v>
      </c>
      <c r="AF22" s="48">
        <f t="shared" si="6"/>
        <v>0.26092073252441778</v>
      </c>
      <c r="AG22" s="48">
        <f t="shared" si="6"/>
        <v>0.14272242091116802</v>
      </c>
      <c r="AH22" s="48">
        <f t="shared" si="6"/>
        <v>5.8551372768466198E-2</v>
      </c>
      <c r="AI22" s="48">
        <f t="shared" si="6"/>
        <v>1.921639630934048E-2</v>
      </c>
      <c r="AJ22" s="48">
        <f t="shared" si="6"/>
        <v>5.255639473189141E-3</v>
      </c>
      <c r="AK22" s="48">
        <f t="shared" si="6"/>
        <v>1.2320615238077862E-3</v>
      </c>
      <c r="AL22" s="48">
        <f t="shared" si="6"/>
        <v>2.5272446015701467E-4</v>
      </c>
      <c r="AM22" s="48">
        <f t="shared" si="6"/>
        <v>4.6079699414331515E-5</v>
      </c>
      <c r="AN22" s="48">
        <f t="shared" si="6"/>
        <v>7.5616140484239085E-6</v>
      </c>
      <c r="AO22" s="48">
        <f t="shared" si="7"/>
        <v>0.20285099434118589</v>
      </c>
      <c r="AP22" s="48">
        <f t="shared" si="7"/>
        <v>0.32360486197795113</v>
      </c>
      <c r="AQ22" s="48">
        <f t="shared" si="7"/>
        <v>0.25812076257224176</v>
      </c>
      <c r="AR22" s="48">
        <f t="shared" si="7"/>
        <v>0.1372586053737252</v>
      </c>
      <c r="AS22" s="48">
        <f t="shared" si="7"/>
        <v>5.4741600098521262E-2</v>
      </c>
      <c r="AT22" s="48">
        <f t="shared" si="7"/>
        <v>1.7465675237991647E-2</v>
      </c>
      <c r="AU22" s="48">
        <f t="shared" si="7"/>
        <v>4.6437841752582599E-3</v>
      </c>
      <c r="AV22" s="48">
        <f t="shared" si="7"/>
        <v>1.0583075255174621E-3</v>
      </c>
      <c r="AW22" s="48">
        <f t="shared" si="7"/>
        <v>2.1103757824652392E-4</v>
      </c>
      <c r="AX22" s="48">
        <f t="shared" si="7"/>
        <v>3.7407198324413732E-5</v>
      </c>
      <c r="AY22" s="48">
        <f t="shared" si="7"/>
        <v>5.9675089540815728E-6</v>
      </c>
    </row>
    <row r="23" spans="1:51">
      <c r="A23" s="48">
        <v>22</v>
      </c>
      <c r="B23" s="48">
        <f t="shared" si="8"/>
        <v>290</v>
      </c>
      <c r="C23" s="93">
        <v>44107</v>
      </c>
      <c r="D23" t="s">
        <v>11</v>
      </c>
      <c r="E23" t="s">
        <v>22</v>
      </c>
      <c r="F23" s="48">
        <f>HLOOKUP(MAX($AD23:$AN23),$AD23:$AN$312,$B23,FALSE)</f>
        <v>1</v>
      </c>
      <c r="G23" s="48">
        <f>HLOOKUP(MAX($AN23:$AY23),$AN23:$AY$312,$B23,FALSE)</f>
        <v>1</v>
      </c>
      <c r="H23" s="48">
        <f t="shared" si="2"/>
        <v>1</v>
      </c>
      <c r="I23" s="48">
        <f t="shared" si="3"/>
        <v>1</v>
      </c>
      <c r="J23" s="48">
        <f>COUNTIF('1. Data'!C:C,$D23)</f>
        <v>167</v>
      </c>
      <c r="K23" s="48">
        <f>COUNTIF($D$2:D22,$D22)</f>
        <v>2</v>
      </c>
      <c r="L23" s="48">
        <f>SUMIF('1. Data'!C:C,D23,'1. Data'!E:E)</f>
        <v>200</v>
      </c>
      <c r="M23" s="48">
        <f>SUMIF($D$2:D22,$D23,$F$2:F22)</f>
        <v>1</v>
      </c>
      <c r="N23" s="48">
        <f t="shared" si="4"/>
        <v>0.72549425177818017</v>
      </c>
      <c r="O23" s="48">
        <f>SUMIF('1. Data'!C:C,$D23,'1. Data'!F:F)</f>
        <v>226</v>
      </c>
      <c r="P23" s="48">
        <f>SUMIF($D$2:D22,$D23,$G$2:G22)</f>
        <v>1</v>
      </c>
      <c r="Q23" s="48">
        <f t="shared" si="5"/>
        <v>1.0566131277991992</v>
      </c>
      <c r="R23" s="48">
        <f>COUNTIF('1. Data'!D:D,$E23)</f>
        <v>186</v>
      </c>
      <c r="S23" s="48">
        <f>COUNTIF($E$2:E22,$E22)</f>
        <v>2</v>
      </c>
      <c r="T23" s="48">
        <f>SUMIF('1. Data'!D:D,E23,'1. Data'!F:F)</f>
        <v>222</v>
      </c>
      <c r="U23" s="48">
        <f>SUMIF($E$2:E22,$E23,$G$2:G22)</f>
        <v>0</v>
      </c>
      <c r="V23" s="48">
        <f t="shared" si="9"/>
        <v>0.92890644223381669</v>
      </c>
      <c r="W23" s="48">
        <f>SUMIF('1. Data'!D:D,$E23,'1. Data'!E:E)</f>
        <v>299</v>
      </c>
      <c r="X23" s="48">
        <f>SUMIF($E$2:E22,E23,$F$2:F22)</f>
        <v>2</v>
      </c>
      <c r="Y23" s="48">
        <f t="shared" si="10"/>
        <v>0.97663721535154657</v>
      </c>
      <c r="Z23" s="92">
        <f>AVERAGE('1. Data'!E:E,$F$2:F22)</f>
        <v>1.6393639363936394</v>
      </c>
      <c r="AA23" s="92">
        <f>IF(ISERROR(AVERAGE('1. Data'!F:F,$G$2:G22)),0,AVERAGE('1. Data'!F:F,$G$2:G22))</f>
        <v>1.2712271227122711</v>
      </c>
      <c r="AB23" s="48">
        <f t="shared" si="11"/>
        <v>1.161562605240597</v>
      </c>
      <c r="AC23" s="48">
        <f t="shared" si="12"/>
        <v>1.2477027360182034</v>
      </c>
      <c r="AD23" s="48">
        <f t="shared" si="6"/>
        <v>0.31299670825934339</v>
      </c>
      <c r="AE23" s="48">
        <f t="shared" si="6"/>
        <v>0.36356527187745397</v>
      </c>
      <c r="AF23" s="48">
        <f t="shared" si="6"/>
        <v>0.21115191218849072</v>
      </c>
      <c r="AG23" s="48">
        <f t="shared" si="6"/>
        <v>8.1755388407732332E-2</v>
      </c>
      <c r="AH23" s="48">
        <f t="shared" si="6"/>
        <v>2.3741000487835617E-2</v>
      </c>
      <c r="AI23" s="48">
        <f t="shared" si="6"/>
        <v>5.5153316755337228E-3</v>
      </c>
      <c r="AJ23" s="48">
        <f t="shared" si="6"/>
        <v>1.0677338382998236E-3</v>
      </c>
      <c r="AK23" s="48">
        <f t="shared" si="6"/>
        <v>1.771770998455835E-4</v>
      </c>
      <c r="AL23" s="48">
        <f t="shared" si="6"/>
        <v>2.5725286710701166E-5</v>
      </c>
      <c r="AM23" s="48">
        <f t="shared" si="6"/>
        <v>3.3201701169159349E-6</v>
      </c>
      <c r="AN23" s="48">
        <f t="shared" si="6"/>
        <v>3.8565854508468338E-7</v>
      </c>
      <c r="AO23" s="48">
        <f t="shared" si="7"/>
        <v>0.28716373059320538</v>
      </c>
      <c r="AP23" s="48">
        <f t="shared" si="7"/>
        <v>0.35829497234633656</v>
      </c>
      <c r="AQ23" s="48">
        <f t="shared" si="7"/>
        <v>0.22352280864904539</v>
      </c>
      <c r="AR23" s="48">
        <f t="shared" si="7"/>
        <v>9.296333997129573E-2</v>
      </c>
      <c r="AS23" s="48">
        <f t="shared" si="7"/>
        <v>2.8997653407894036E-2</v>
      </c>
      <c r="AT23" s="48">
        <f t="shared" si="7"/>
        <v>7.2360902990273902E-3</v>
      </c>
      <c r="AU23" s="48">
        <f t="shared" si="7"/>
        <v>1.5047482773618767E-3</v>
      </c>
      <c r="AV23" s="48">
        <f t="shared" si="7"/>
        <v>2.6821122038329866E-4</v>
      </c>
      <c r="AW23" s="48">
        <f t="shared" si="7"/>
        <v>4.1830984187877948E-5</v>
      </c>
      <c r="AX23" s="48">
        <f t="shared" si="7"/>
        <v>5.7991814912832717E-6</v>
      </c>
      <c r="AY23" s="48">
        <f t="shared" si="7"/>
        <v>7.2356546133402428E-7</v>
      </c>
    </row>
    <row r="24" spans="1:51">
      <c r="A24" s="48">
        <v>23</v>
      </c>
      <c r="B24" s="48">
        <f t="shared" si="8"/>
        <v>289</v>
      </c>
      <c r="C24" s="93">
        <v>44107</v>
      </c>
      <c r="D24" t="s">
        <v>19</v>
      </c>
      <c r="E24" t="s">
        <v>18</v>
      </c>
      <c r="F24" s="48">
        <f>HLOOKUP(MAX($AD24:$AN24),$AD24:$AN$312,$B24,FALSE)</f>
        <v>1</v>
      </c>
      <c r="G24" s="48">
        <f>HLOOKUP(MAX($AN24:$AY24),$AN24:$AY$312,$B24,FALSE)</f>
        <v>0</v>
      </c>
      <c r="H24" s="48">
        <f t="shared" si="2"/>
        <v>3</v>
      </c>
      <c r="I24" s="48">
        <f t="shared" si="3"/>
        <v>0</v>
      </c>
      <c r="J24" s="48">
        <f>COUNTIF('1. Data'!C:C,$D24)</f>
        <v>181</v>
      </c>
      <c r="K24" s="48">
        <f>COUNTIF($D$2:D23,$D23)</f>
        <v>2</v>
      </c>
      <c r="L24" s="48">
        <f>SUMIF('1. Data'!C:C,D24,'1. Data'!E:E)</f>
        <v>307</v>
      </c>
      <c r="M24" s="48">
        <f>SUMIF($D$2:D23,$D24,$F$2:F23)</f>
        <v>1</v>
      </c>
      <c r="N24" s="48">
        <f t="shared" si="4"/>
        <v>1.0267744564266394</v>
      </c>
      <c r="O24" s="48">
        <f>SUMIF('1. Data'!C:C,$D24,'1. Data'!F:F)</f>
        <v>263</v>
      </c>
      <c r="P24" s="48">
        <f>SUMIF($D$2:D23,$D24,$G$2:G23)</f>
        <v>1</v>
      </c>
      <c r="Q24" s="48">
        <f t="shared" si="5"/>
        <v>1.1348996975065566</v>
      </c>
      <c r="R24" s="48">
        <f>COUNTIF('1. Data'!D:D,$E24)</f>
        <v>17</v>
      </c>
      <c r="S24" s="48">
        <f>COUNTIF($E$2:E23,$E23)</f>
        <v>2</v>
      </c>
      <c r="T24" s="48">
        <f>SUMIF('1. Data'!D:D,E24,'1. Data'!F:F)</f>
        <v>13</v>
      </c>
      <c r="U24" s="48">
        <f>SUMIF($E$2:E23,$E24,$G$2:G23)</f>
        <v>0</v>
      </c>
      <c r="V24" s="48">
        <f t="shared" si="9"/>
        <v>0.53826283500161443</v>
      </c>
      <c r="W24" s="48">
        <f>SUMIF('1. Data'!D:D,$E24,'1. Data'!E:E)</f>
        <v>30</v>
      </c>
      <c r="X24" s="48">
        <f>SUMIF($E$2:E23,E24,$F$2:F23)</f>
        <v>1</v>
      </c>
      <c r="Y24" s="48">
        <f t="shared" si="10"/>
        <v>0.99536765059950871</v>
      </c>
      <c r="Z24" s="92">
        <f>AVERAGE('1. Data'!E:E,$F$2:F23)</f>
        <v>1.6391721655668867</v>
      </c>
      <c r="AA24" s="92">
        <f>IF(ISERROR(AVERAGE('1. Data'!F:F,$G$2:G23)),0,AVERAGE('1. Data'!F:F,$G$2:G23))</f>
        <v>1.2711457708458309</v>
      </c>
      <c r="AB24" s="48">
        <f t="shared" si="11"/>
        <v>1.6752635868013588</v>
      </c>
      <c r="AC24" s="48">
        <f t="shared" si="12"/>
        <v>0.77651031934659132</v>
      </c>
      <c r="AD24" s="48">
        <f t="shared" si="6"/>
        <v>0.18725881402438638</v>
      </c>
      <c r="AE24" s="48">
        <f t="shared" si="6"/>
        <v>0.31370787244266213</v>
      </c>
      <c r="AF24" s="48">
        <f t="shared" si="6"/>
        <v>0.26277168779805871</v>
      </c>
      <c r="AG24" s="48">
        <f t="shared" si="6"/>
        <v>0.14673728007014092</v>
      </c>
      <c r="AH24" s="48">
        <f t="shared" si="6"/>
        <v>6.1455905531944931E-2</v>
      </c>
      <c r="AI24" s="48">
        <f t="shared" si="6"/>
        <v>2.0590968146314299E-2</v>
      </c>
      <c r="AJ24" s="48">
        <f t="shared" si="6"/>
        <v>5.7492165254178435E-3</v>
      </c>
      <c r="AK24" s="48">
        <f t="shared" si="6"/>
        <v>1.3759218710955917E-3</v>
      </c>
      <c r="AL24" s="48">
        <f t="shared" si="6"/>
        <v>2.8812897611625452E-4</v>
      </c>
      <c r="AM24" s="48">
        <f t="shared" si="6"/>
        <v>5.363244244332438E-5</v>
      </c>
      <c r="AN24" s="48">
        <f t="shared" si="6"/>
        <v>8.9848477896521209E-6</v>
      </c>
      <c r="AO24" s="48">
        <f t="shared" si="7"/>
        <v>0.46000849634857049</v>
      </c>
      <c r="AP24" s="48">
        <f t="shared" si="7"/>
        <v>0.35720134440177376</v>
      </c>
      <c r="AQ24" s="48">
        <f t="shared" si="7"/>
        <v>0.13868526500622652</v>
      </c>
      <c r="AR24" s="48">
        <f t="shared" si="7"/>
        <v>3.5896846472883867E-2</v>
      </c>
      <c r="AS24" s="48">
        <f t="shared" si="7"/>
        <v>6.9685679295486535E-3</v>
      </c>
      <c r="AT24" s="48">
        <f t="shared" si="7"/>
        <v>1.082232981672448E-3</v>
      </c>
      <c r="AU24" s="48">
        <f t="shared" si="7"/>
        <v>1.4006084636764766E-4</v>
      </c>
      <c r="AV24" s="48">
        <f t="shared" si="7"/>
        <v>1.5536956077270876E-5</v>
      </c>
      <c r="AW24" s="48">
        <f t="shared" si="7"/>
        <v>1.5080758406544406E-6</v>
      </c>
      <c r="AX24" s="48">
        <f t="shared" si="7"/>
        <v>1.3011516140282888E-7</v>
      </c>
      <c r="AY24" s="48">
        <f t="shared" si="7"/>
        <v>1.0103576553274385E-8</v>
      </c>
    </row>
    <row r="25" spans="1:51">
      <c r="A25" s="48">
        <v>24</v>
      </c>
      <c r="B25" s="48">
        <f t="shared" si="8"/>
        <v>288</v>
      </c>
      <c r="C25" s="93">
        <v>44107</v>
      </c>
      <c r="D25" t="s">
        <v>23</v>
      </c>
      <c r="E25" t="s">
        <v>12</v>
      </c>
      <c r="F25" s="48">
        <f>HLOOKUP(MAX($AD25:$AN25),$AD25:$AN$312,$B25,FALSE)</f>
        <v>1</v>
      </c>
      <c r="G25" s="48">
        <f>HLOOKUP(MAX($AN25:$AY25),$AN25:$AY$312,$B25,FALSE)</f>
        <v>1</v>
      </c>
      <c r="H25" s="48">
        <f t="shared" si="2"/>
        <v>1</v>
      </c>
      <c r="I25" s="48">
        <f t="shared" si="3"/>
        <v>1</v>
      </c>
      <c r="J25" s="48">
        <f>COUNTIF('1. Data'!C:C,$D25)</f>
        <v>169</v>
      </c>
      <c r="K25" s="48">
        <f>COUNTIF($D$2:D24,$D24)</f>
        <v>2</v>
      </c>
      <c r="L25" s="48">
        <f>SUMIF('1. Data'!C:C,D25,'1. Data'!E:E)</f>
        <v>260</v>
      </c>
      <c r="M25" s="48">
        <f>SUMIF($D$2:D24,$D25,$F$2:F24)</f>
        <v>1</v>
      </c>
      <c r="N25" s="48">
        <f t="shared" si="4"/>
        <v>0.93125926781828339</v>
      </c>
      <c r="O25" s="48">
        <f>SUMIF('1. Data'!C:C,$D25,'1. Data'!F:F)</f>
        <v>232</v>
      </c>
      <c r="P25" s="48">
        <f>SUMIF($D$2:D24,$D25,$G$2:G24)</f>
        <v>1</v>
      </c>
      <c r="Q25" s="48">
        <f t="shared" si="5"/>
        <v>1.0722466461891713</v>
      </c>
      <c r="R25" s="48">
        <f>COUNTIF('1. Data'!D:D,$E25)</f>
        <v>184</v>
      </c>
      <c r="S25" s="48">
        <f>COUNTIF($E$2:E24,$E24)</f>
        <v>2</v>
      </c>
      <c r="T25" s="48">
        <f>SUMIF('1. Data'!D:D,E25,'1. Data'!F:F)</f>
        <v>300</v>
      </c>
      <c r="U25" s="48">
        <f>SUMIF($E$2:E24,$E25,$G$2:G24)</f>
        <v>1</v>
      </c>
      <c r="V25" s="48">
        <f t="shared" si="9"/>
        <v>1.2734691754580929</v>
      </c>
      <c r="W25" s="48">
        <f>SUMIF('1. Data'!D:D,$E25,'1. Data'!E:E)</f>
        <v>245</v>
      </c>
      <c r="X25" s="48">
        <f>SUMIF($E$2:E24,E25,$F$2:F24)</f>
        <v>1</v>
      </c>
      <c r="Y25" s="48">
        <f t="shared" si="10"/>
        <v>0.80695324764231668</v>
      </c>
      <c r="Z25" s="92">
        <f>AVERAGE('1. Data'!E:E,$F$2:F24)</f>
        <v>1.6389805097451275</v>
      </c>
      <c r="AA25" s="92">
        <f>IF(ISERROR(AVERAGE('1. Data'!F:F,$G$2:G24)),0,AVERAGE('1. Data'!F:F,$G$2:G24))</f>
        <v>1.2707646176911545</v>
      </c>
      <c r="AB25" s="48">
        <f t="shared" si="11"/>
        <v>1.2316654832435361</v>
      </c>
      <c r="AC25" s="48">
        <f t="shared" si="12"/>
        <v>1.7351948414136589</v>
      </c>
      <c r="AD25" s="48">
        <f t="shared" si="6"/>
        <v>0.2918061744511698</v>
      </c>
      <c r="AE25" s="48">
        <f t="shared" si="6"/>
        <v>0.3594075928688476</v>
      </c>
      <c r="AF25" s="48">
        <f t="shared" si="6"/>
        <v>0.22133496327610269</v>
      </c>
      <c r="AG25" s="48">
        <f t="shared" si="6"/>
        <v>9.0870211500717071E-2</v>
      </c>
      <c r="AH25" s="48">
        <f t="shared" si="6"/>
        <v>2.7980425740118258E-2</v>
      </c>
      <c r="AI25" s="48">
        <f t="shared" si="6"/>
        <v>6.8925049181125259E-3</v>
      </c>
      <c r="AJ25" s="48">
        <f t="shared" si="6"/>
        <v>1.4148767334542514E-3</v>
      </c>
      <c r="AK25" s="48">
        <f t="shared" si="6"/>
        <v>2.4895069080570984E-4</v>
      </c>
      <c r="AL25" s="48">
        <f t="shared" si="6"/>
        <v>3.8327996611878378E-5</v>
      </c>
      <c r="AM25" s="48">
        <f t="shared" si="6"/>
        <v>5.2452522743028607E-6</v>
      </c>
      <c r="AN25" s="48">
        <f t="shared" si="6"/>
        <v>6.4603961771634981E-7</v>
      </c>
      <c r="AO25" s="48">
        <f t="shared" si="7"/>
        <v>0.17636583357008501</v>
      </c>
      <c r="AP25" s="48">
        <f t="shared" si="7"/>
        <v>0.30602908461243139</v>
      </c>
      <c r="AQ25" s="48">
        <f t="shared" si="7"/>
        <v>0.26551004447101761</v>
      </c>
      <c r="AR25" s="48">
        <f t="shared" si="7"/>
        <v>0.1535705531698737</v>
      </c>
      <c r="AS25" s="48">
        <f t="shared" si="7"/>
        <v>6.6618707913351685E-2</v>
      </c>
      <c r="AT25" s="48">
        <f t="shared" si="7"/>
        <v>2.3119287662578224E-2</v>
      </c>
      <c r="AU25" s="48">
        <f t="shared" si="7"/>
        <v>6.6860781148773731E-3</v>
      </c>
      <c r="AV25" s="48">
        <f t="shared" si="7"/>
        <v>1.6573783220319969E-3</v>
      </c>
      <c r="AW25" s="48">
        <f t="shared" si="7"/>
        <v>3.5948428933259312E-4</v>
      </c>
      <c r="AX25" s="48">
        <f t="shared" si="7"/>
        <v>6.9308364935463285E-5</v>
      </c>
      <c r="AY25" s="48">
        <f t="shared" si="7"/>
        <v>1.2026351730283123E-5</v>
      </c>
    </row>
    <row r="26" spans="1:51">
      <c r="A26" s="48">
        <v>25</v>
      </c>
      <c r="B26" s="48">
        <f t="shared" si="8"/>
        <v>287</v>
      </c>
      <c r="C26" s="93">
        <v>44107</v>
      </c>
      <c r="D26" t="s">
        <v>35</v>
      </c>
      <c r="E26" t="s">
        <v>8</v>
      </c>
      <c r="F26" s="48">
        <f>HLOOKUP(MAX($AD26:$AN26),$AD26:$AN$312,$B26,FALSE)</f>
        <v>1</v>
      </c>
      <c r="G26" s="48">
        <f>HLOOKUP(MAX($AN26:$AY26),$AN26:$AY$312,$B26,FALSE)</f>
        <v>1</v>
      </c>
      <c r="H26" s="48">
        <f t="shared" si="2"/>
        <v>1</v>
      </c>
      <c r="I26" s="48">
        <f t="shared" si="3"/>
        <v>1</v>
      </c>
      <c r="J26" s="48">
        <f>COUNTIF('1. Data'!C:C,$D26)</f>
        <v>47</v>
      </c>
      <c r="K26" s="48">
        <f>COUNTIF($D$2:D25,$D25)</f>
        <v>2</v>
      </c>
      <c r="L26" s="48">
        <f>SUMIF('1. Data'!C:C,D26,'1. Data'!E:E)</f>
        <v>94</v>
      </c>
      <c r="M26" s="48">
        <f>SUMIF($D$2:D25,$D26,$F$2:F25)</f>
        <v>1</v>
      </c>
      <c r="N26" s="48">
        <f t="shared" si="4"/>
        <v>1.1830537958735716</v>
      </c>
      <c r="O26" s="48">
        <f>SUMIF('1. Data'!C:C,$D26,'1. Data'!F:F)</f>
        <v>49</v>
      </c>
      <c r="P26" s="48">
        <f>SUMIF($D$2:D25,$D26,$G$2:G25)</f>
        <v>0</v>
      </c>
      <c r="Q26" s="48">
        <f t="shared" si="5"/>
        <v>0.78697806086341116</v>
      </c>
      <c r="R26" s="48">
        <f>COUNTIF('1. Data'!D:D,$E26)</f>
        <v>181</v>
      </c>
      <c r="S26" s="48">
        <f>COUNTIF($E$2:E25,$E25)</f>
        <v>2</v>
      </c>
      <c r="T26" s="48">
        <f>SUMIF('1. Data'!D:D,E26,'1. Data'!F:F)</f>
        <v>234</v>
      </c>
      <c r="U26" s="48">
        <f>SUMIF($E$2:E25,$E26,$G$2:G25)</f>
        <v>0</v>
      </c>
      <c r="V26" s="48">
        <f t="shared" si="9"/>
        <v>1.0062998155302636</v>
      </c>
      <c r="W26" s="48">
        <f>SUMIF('1. Data'!D:D,$E26,'1. Data'!E:E)</f>
        <v>266</v>
      </c>
      <c r="X26" s="48">
        <f>SUMIF($E$2:E25,E26,$F$2:F25)</f>
        <v>2</v>
      </c>
      <c r="Y26" s="48">
        <f t="shared" si="10"/>
        <v>0.8936360337884236</v>
      </c>
      <c r="Z26" s="92">
        <f>AVERAGE('1. Data'!E:E,$F$2:F25)</f>
        <v>1.63878896882494</v>
      </c>
      <c r="AA26" s="92">
        <f>IF(ISERROR(AVERAGE('1. Data'!F:F,$G$2:G25)),0,AVERAGE('1. Data'!F:F,$G$2:G25))</f>
        <v>1.2706834532374101</v>
      </c>
      <c r="AB26" s="48">
        <f t="shared" si="11"/>
        <v>1.7325596573449029</v>
      </c>
      <c r="AC26" s="48">
        <f t="shared" si="12"/>
        <v>1.0062998155302636</v>
      </c>
      <c r="AD26" s="48">
        <f t="shared" si="6"/>
        <v>0.17683120290260609</v>
      </c>
      <c r="AE26" s="48">
        <f t="shared" si="6"/>
        <v>0.30637060830882618</v>
      </c>
      <c r="AF26" s="48">
        <f t="shared" si="6"/>
        <v>0.26540267807604473</v>
      </c>
      <c r="AG26" s="48">
        <f t="shared" si="6"/>
        <v>0.15327532432861721</v>
      </c>
      <c r="AH26" s="48">
        <f t="shared" si="6"/>
        <v>6.6389660849554444E-2</v>
      </c>
      <c r="AI26" s="48">
        <f t="shared" si="6"/>
        <v>2.3004809610549661E-2</v>
      </c>
      <c r="AJ26" s="48">
        <f t="shared" si="6"/>
        <v>6.6428675093564427E-3</v>
      </c>
      <c r="AK26" s="48">
        <f t="shared" si="6"/>
        <v>1.6441663222568862E-3</v>
      </c>
      <c r="AL26" s="48">
        <f t="shared" si="6"/>
        <v>3.5607702998842673E-4</v>
      </c>
      <c r="AM26" s="48">
        <f t="shared" si="6"/>
        <v>6.8547188562793288E-5</v>
      </c>
      <c r="AN26" s="48">
        <f t="shared" si="6"/>
        <v>1.1876209352830977E-5</v>
      </c>
      <c r="AO26" s="48">
        <f t="shared" si="7"/>
        <v>0.36556915338893586</v>
      </c>
      <c r="AP26" s="48">
        <f t="shared" si="7"/>
        <v>0.36787217161884078</v>
      </c>
      <c r="AQ26" s="48">
        <f t="shared" si="7"/>
        <v>0.18509484921937849</v>
      </c>
      <c r="AR26" s="48">
        <f t="shared" si="7"/>
        <v>6.2086970875020846E-2</v>
      </c>
      <c r="AS26" s="48">
        <f t="shared" si="7"/>
        <v>1.561952683459158E-2</v>
      </c>
      <c r="AT26" s="48">
        <f t="shared" si="7"/>
        <v>3.1435853944639025E-3</v>
      </c>
      <c r="AU26" s="48">
        <f t="shared" si="7"/>
        <v>5.2723156709210913E-4</v>
      </c>
      <c r="AV26" s="48">
        <f t="shared" si="7"/>
        <v>7.5793289815217449E-5</v>
      </c>
      <c r="AW26" s="48">
        <f t="shared" si="7"/>
        <v>9.5338466949356024E-6</v>
      </c>
      <c r="AX26" s="48">
        <f t="shared" si="7"/>
        <v>1.0659897967119467E-6</v>
      </c>
      <c r="AY26" s="48">
        <f t="shared" si="7"/>
        <v>1.0727053357883742E-7</v>
      </c>
    </row>
    <row r="27" spans="1:51">
      <c r="A27" s="48">
        <v>26</v>
      </c>
      <c r="B27" s="48">
        <f t="shared" si="8"/>
        <v>286</v>
      </c>
      <c r="C27" s="93">
        <v>44108</v>
      </c>
      <c r="D27" t="s">
        <v>10</v>
      </c>
      <c r="E27" t="s">
        <v>28</v>
      </c>
      <c r="F27" s="48">
        <f>HLOOKUP(MAX($AD27:$AN27),$AD27:$AN$312,$B27,FALSE)</f>
        <v>1</v>
      </c>
      <c r="G27" s="48">
        <f>HLOOKUP(MAX($AN27:$AY27),$AN27:$AY$312,$B27,FALSE)</f>
        <v>1</v>
      </c>
      <c r="H27" s="48">
        <f t="shared" si="2"/>
        <v>1</v>
      </c>
      <c r="I27" s="48">
        <f t="shared" si="3"/>
        <v>1</v>
      </c>
      <c r="J27" s="48">
        <f>COUNTIF('1. Data'!C:C,$D27)</f>
        <v>184</v>
      </c>
      <c r="K27" s="48">
        <f>COUNTIF($D$2:D26,$D26)</f>
        <v>2</v>
      </c>
      <c r="L27" s="48">
        <f>SUMIF('1. Data'!C:C,D27,'1. Data'!E:E)</f>
        <v>347</v>
      </c>
      <c r="M27" s="48">
        <f>SUMIF($D$2:D26,$D27,$F$2:F26)</f>
        <v>1</v>
      </c>
      <c r="N27" s="48">
        <f t="shared" si="4"/>
        <v>1.1418104160275622</v>
      </c>
      <c r="O27" s="48">
        <f>SUMIF('1. Data'!C:C,$D27,'1. Data'!F:F)</f>
        <v>250</v>
      </c>
      <c r="P27" s="48">
        <f>SUMIF($D$2:D26,$D27,$G$2:G26)</f>
        <v>1</v>
      </c>
      <c r="Q27" s="48">
        <f t="shared" si="5"/>
        <v>1.0620650740515318</v>
      </c>
      <c r="R27" s="48">
        <f>COUNTIF('1. Data'!D:D,$E27)</f>
        <v>136</v>
      </c>
      <c r="S27" s="48">
        <f>COUNTIF($E$2:E26,$E26)</f>
        <v>2</v>
      </c>
      <c r="T27" s="48">
        <f>SUMIF('1. Data'!D:D,E27,'1. Data'!F:F)</f>
        <v>138</v>
      </c>
      <c r="U27" s="48">
        <f>SUMIF($E$2:E26,$E27,$G$2:G26)</f>
        <v>0</v>
      </c>
      <c r="V27" s="48">
        <f t="shared" si="9"/>
        <v>0.78702830188679251</v>
      </c>
      <c r="W27" s="48">
        <f>SUMIF('1. Data'!D:D,$E27,'1. Data'!E:E)</f>
        <v>217</v>
      </c>
      <c r="X27" s="48">
        <f>SUMIF($E$2:E26,E27,$F$2:F26)</f>
        <v>0</v>
      </c>
      <c r="Y27" s="48">
        <f t="shared" si="10"/>
        <v>0.95964001357039119</v>
      </c>
      <c r="Z27" s="92">
        <f>AVERAGE('1. Data'!E:E,$F$2:F26)</f>
        <v>1.6385975427030266</v>
      </c>
      <c r="AA27" s="92">
        <f>IF(ISERROR(AVERAGE('1. Data'!F:F,$G$2:G26)),0,AVERAGE('1. Data'!F:F,$G$2:G26))</f>
        <v>1.2706023374288282</v>
      </c>
      <c r="AB27" s="48">
        <f t="shared" si="11"/>
        <v>1.7954555092607321</v>
      </c>
      <c r="AC27" s="48">
        <f t="shared" si="12"/>
        <v>1.0620650740515318</v>
      </c>
      <c r="AD27" s="48">
        <f t="shared" si="6"/>
        <v>0.16605179698599412</v>
      </c>
      <c r="AE27" s="48">
        <f t="shared" si="6"/>
        <v>0.29813861372114775</v>
      </c>
      <c r="AF27" s="48">
        <f t="shared" si="6"/>
        <v>0.26764730826449606</v>
      </c>
      <c r="AG27" s="48">
        <f t="shared" si="6"/>
        <v>0.16018294472076491</v>
      </c>
      <c r="AH27" s="48">
        <f t="shared" si="6"/>
        <v>7.1900337647126222E-2</v>
      </c>
      <c r="AI27" s="48">
        <f t="shared" si="6"/>
        <v>2.5818771469247916E-2</v>
      </c>
      <c r="AJ27" s="48">
        <f t="shared" si="6"/>
        <v>7.7260759128008252E-3</v>
      </c>
      <c r="AK27" s="48">
        <f t="shared" si="6"/>
        <v>1.9816893660864134E-3</v>
      </c>
      <c r="AL27" s="48">
        <f t="shared" si="6"/>
        <v>4.4475438624790741E-4</v>
      </c>
      <c r="AM27" s="48">
        <f t="shared" si="6"/>
        <v>8.8726301450742234E-5</v>
      </c>
      <c r="AN27" s="48">
        <f t="shared" si="6"/>
        <v>1.5930412675606329E-5</v>
      </c>
      <c r="AO27" s="48">
        <f t="shared" si="7"/>
        <v>0.34574109165363376</v>
      </c>
      <c r="AP27" s="48">
        <f t="shared" si="7"/>
        <v>0.36719953810977402</v>
      </c>
      <c r="AQ27" s="48">
        <f t="shared" si="7"/>
        <v>0.19499490231712271</v>
      </c>
      <c r="AR27" s="48">
        <f t="shared" si="7"/>
        <v>6.9032425123035382E-2</v>
      </c>
      <c r="AS27" s="48">
        <f t="shared" si="7"/>
        <v>1.8329231925063347E-2</v>
      </c>
      <c r="AT27" s="48">
        <f t="shared" si="7"/>
        <v>3.8933674123600224E-3</v>
      </c>
      <c r="AU27" s="48">
        <f t="shared" si="7"/>
        <v>6.8916825818632777E-4</v>
      </c>
      <c r="AV27" s="48">
        <f t="shared" si="7"/>
        <v>1.0456307673780408E-4</v>
      </c>
      <c r="AW27" s="48">
        <f t="shared" si="7"/>
        <v>1.3881598979823934E-5</v>
      </c>
      <c r="AX27" s="48">
        <f t="shared" si="7"/>
        <v>1.6381290498289326E-6</v>
      </c>
      <c r="AY27" s="48">
        <f t="shared" si="7"/>
        <v>1.739799650612529E-7</v>
      </c>
    </row>
    <row r="28" spans="1:51">
      <c r="A28" s="48">
        <v>27</v>
      </c>
      <c r="B28" s="48">
        <f t="shared" si="8"/>
        <v>285</v>
      </c>
      <c r="C28" s="93">
        <v>44108</v>
      </c>
      <c r="D28" t="s">
        <v>6</v>
      </c>
      <c r="E28" t="s">
        <v>21</v>
      </c>
      <c r="F28" s="48">
        <f>HLOOKUP(MAX($AD28:$AN28),$AD28:$AN$312,$B28,FALSE)</f>
        <v>2</v>
      </c>
      <c r="G28" s="48">
        <f>HLOOKUP(MAX($AN28:$AY28),$AN28:$AY$312,$B28,FALSE)</f>
        <v>0</v>
      </c>
      <c r="H28" s="48">
        <f t="shared" si="2"/>
        <v>3</v>
      </c>
      <c r="I28" s="48">
        <f t="shared" si="3"/>
        <v>0</v>
      </c>
      <c r="J28" s="48">
        <f>COUNTIF('1. Data'!C:C,$D28)</f>
        <v>183</v>
      </c>
      <c r="K28" s="48">
        <f>COUNTIF($D$2:D27,$D27)</f>
        <v>2</v>
      </c>
      <c r="L28" s="48">
        <f>SUMIF('1. Data'!C:C,D28,'1. Data'!E:E)</f>
        <v>528</v>
      </c>
      <c r="M28" s="48">
        <f>SUMIF($D$2:D27,$D28,$F$2:F27)</f>
        <v>2</v>
      </c>
      <c r="N28" s="48">
        <f t="shared" si="4"/>
        <v>1.7485680963464836</v>
      </c>
      <c r="O28" s="48">
        <f>SUMIF('1. Data'!C:C,$D28,'1. Data'!F:F)</f>
        <v>132</v>
      </c>
      <c r="P28" s="48">
        <f>SUMIF($D$2:D27,$D28,$G$2:G27)</f>
        <v>0</v>
      </c>
      <c r="Q28" s="48">
        <f t="shared" si="5"/>
        <v>0.56159115965765338</v>
      </c>
      <c r="R28" s="48">
        <f>COUNTIF('1. Data'!D:D,$E28)</f>
        <v>149</v>
      </c>
      <c r="S28" s="48">
        <f>COUNTIF($E$2:E27,$E27)</f>
        <v>2</v>
      </c>
      <c r="T28" s="48">
        <f>SUMIF('1. Data'!D:D,E28,'1. Data'!F:F)</f>
        <v>176</v>
      </c>
      <c r="U28" s="48">
        <f>SUMIF($E$2:E27,$E28,$G$2:G27)</f>
        <v>1</v>
      </c>
      <c r="V28" s="48">
        <f t="shared" si="9"/>
        <v>0.92260197285720746</v>
      </c>
      <c r="W28" s="48">
        <f>SUMIF('1. Data'!D:D,$E28,'1. Data'!E:E)</f>
        <v>246</v>
      </c>
      <c r="X28" s="48">
        <f>SUMIF($E$2:E27,E28,$F$2:F27)</f>
        <v>1</v>
      </c>
      <c r="Y28" s="48">
        <f t="shared" si="10"/>
        <v>0.99838584484009196</v>
      </c>
      <c r="Z28" s="92">
        <f>AVERAGE('1. Data'!E:E,$F$2:F27)</f>
        <v>1.6384062312762133</v>
      </c>
      <c r="AA28" s="92">
        <f>IF(ISERROR(AVERAGE('1. Data'!F:F,$G$2:G27)),0,AVERAGE('1. Data'!F:F,$G$2:G27))</f>
        <v>1.2705212702216897</v>
      </c>
      <c r="AB28" s="48">
        <f t="shared" si="11"/>
        <v>2.8602405284608037</v>
      </c>
      <c r="AC28" s="48">
        <f t="shared" si="12"/>
        <v>0.65828897522784535</v>
      </c>
      <c r="AD28" s="48">
        <f t="shared" si="6"/>
        <v>5.7254987155187474E-2</v>
      </c>
      <c r="AE28" s="48">
        <f t="shared" si="6"/>
        <v>0.16376303471776996</v>
      </c>
      <c r="AF28" s="48">
        <f t="shared" si="6"/>
        <v>0.23420083448174969</v>
      </c>
      <c r="AG28" s="48">
        <f t="shared" si="6"/>
        <v>0.22329023952801363</v>
      </c>
      <c r="AH28" s="48">
        <f t="shared" si="6"/>
        <v>0.1596659481769363</v>
      </c>
      <c r="AI28" s="48">
        <f t="shared" si="6"/>
        <v>9.133660319815913E-2</v>
      </c>
      <c r="AJ28" s="48">
        <f t="shared" si="6"/>
        <v>4.3540775699886271E-2</v>
      </c>
      <c r="AK28" s="48">
        <f t="shared" si="6"/>
        <v>1.7791013042490852E-2</v>
      </c>
      <c r="AL28" s="48">
        <f t="shared" si="6"/>
        <v>6.3608220683133865E-3</v>
      </c>
      <c r="AM28" s="48">
        <f t="shared" si="6"/>
        <v>2.0214978971241984E-3</v>
      </c>
      <c r="AN28" s="48">
        <f t="shared" si="6"/>
        <v>5.7819702135529331E-4</v>
      </c>
      <c r="AO28" s="48">
        <f t="shared" si="7"/>
        <v>0.51773643692869764</v>
      </c>
      <c r="AP28" s="48">
        <f t="shared" si="7"/>
        <v>0.34082018850390833</v>
      </c>
      <c r="AQ28" s="48">
        <f t="shared" si="7"/>
        <v>0.11217908631359945</v>
      </c>
      <c r="AR28" s="48">
        <f t="shared" si="7"/>
        <v>2.461541859045847E-2</v>
      </c>
      <c r="AS28" s="48">
        <f t="shared" si="7"/>
        <v>4.0510146696793392E-3</v>
      </c>
      <c r="AT28" s="48">
        <f t="shared" si="7"/>
        <v>5.3334765910723633E-4</v>
      </c>
      <c r="AU28" s="48">
        <f t="shared" si="7"/>
        <v>5.8516147325645437E-5</v>
      </c>
      <c r="AV28" s="48">
        <f t="shared" si="7"/>
        <v>5.5029335224686876E-6</v>
      </c>
      <c r="AW28" s="48">
        <f t="shared" si="7"/>
        <v>4.528150586566071E-7</v>
      </c>
      <c r="AX28" s="48">
        <f t="shared" si="7"/>
        <v>3.3120351214532777E-8</v>
      </c>
      <c r="AY28" s="48">
        <f t="shared" si="7"/>
        <v>2.1802762060201083E-9</v>
      </c>
    </row>
    <row r="29" spans="1:51">
      <c r="A29" s="48">
        <v>28</v>
      </c>
      <c r="B29" s="48">
        <f t="shared" si="8"/>
        <v>284</v>
      </c>
      <c r="C29" s="93">
        <v>44121</v>
      </c>
      <c r="D29" t="s">
        <v>17</v>
      </c>
      <c r="E29" t="s">
        <v>13</v>
      </c>
      <c r="F29" s="48">
        <f>HLOOKUP(MAX($AD29:$AN29),$AD29:$AN$312,$B29,FALSE)</f>
        <v>1</v>
      </c>
      <c r="G29" s="48">
        <f>HLOOKUP(MAX($AN29:$AY29),$AN29:$AY$312,$B29,FALSE)</f>
        <v>1</v>
      </c>
      <c r="H29" s="48">
        <f t="shared" si="2"/>
        <v>1</v>
      </c>
      <c r="I29" s="48">
        <f t="shared" si="3"/>
        <v>1</v>
      </c>
      <c r="J29" s="48">
        <f>COUNTIF('1. Data'!C:C,$D29)</f>
        <v>186</v>
      </c>
      <c r="K29" s="48">
        <f>COUNTIF($D$2:D28,$D28)</f>
        <v>2</v>
      </c>
      <c r="L29" s="48">
        <f>SUMIF('1. Data'!C:C,D29,'1. Data'!E:E)</f>
        <v>321</v>
      </c>
      <c r="M29" s="48">
        <f>SUMIF($D$2:D28,$D29,$F$2:F28)</f>
        <v>0</v>
      </c>
      <c r="N29" s="48">
        <f t="shared" si="4"/>
        <v>1.0420699860385709</v>
      </c>
      <c r="O29" s="48">
        <f>SUMIF('1. Data'!C:C,$D29,'1. Data'!F:F)</f>
        <v>236</v>
      </c>
      <c r="P29" s="48">
        <f>SUMIF($D$2:D28,$D29,$G$2:G28)</f>
        <v>2</v>
      </c>
      <c r="Q29" s="48">
        <f t="shared" si="5"/>
        <v>0.9967064170935197</v>
      </c>
      <c r="R29" s="48">
        <f>COUNTIF('1. Data'!D:D,$E29)</f>
        <v>178</v>
      </c>
      <c r="S29" s="48">
        <f>COUNTIF($E$2:E28,$E28)</f>
        <v>2</v>
      </c>
      <c r="T29" s="48">
        <f>SUMIF('1. Data'!D:D,E29,'1. Data'!F:F)</f>
        <v>322</v>
      </c>
      <c r="U29" s="48">
        <f>SUMIF($E$2:E28,$E29,$G$2:G28)</f>
        <v>1</v>
      </c>
      <c r="V29" s="48">
        <f t="shared" si="9"/>
        <v>1.4127917943881161</v>
      </c>
      <c r="W29" s="48">
        <f>SUMIF('1. Data'!D:D,$E29,'1. Data'!E:E)</f>
        <v>232</v>
      </c>
      <c r="X29" s="48">
        <f>SUMIF($E$2:E28,E29,$F$2:F28)</f>
        <v>1</v>
      </c>
      <c r="Y29" s="48">
        <f t="shared" si="10"/>
        <v>0.79001096691646866</v>
      </c>
      <c r="Z29" s="92">
        <f>AVERAGE('1. Data'!E:E,$F$2:F28)</f>
        <v>1.6385145253069782</v>
      </c>
      <c r="AA29" s="92">
        <f>IF(ISERROR(AVERAGE('1. Data'!F:F,$G$2:G28)),0,AVERAGE('1. Data'!F:F,$G$2:G28))</f>
        <v>1.2701407607067985</v>
      </c>
      <c r="AB29" s="48">
        <f t="shared" si="11"/>
        <v>1.348901704149928</v>
      </c>
      <c r="AC29" s="48">
        <f t="shared" si="12"/>
        <v>1.7885342928955936</v>
      </c>
      <c r="AD29" s="48">
        <f t="shared" si="6"/>
        <v>0.25952513956035889</v>
      </c>
      <c r="AE29" s="48">
        <f t="shared" si="6"/>
        <v>0.35007390302271596</v>
      </c>
      <c r="AF29" s="48">
        <f t="shared" si="6"/>
        <v>0.23610764218287919</v>
      </c>
      <c r="AG29" s="48">
        <f t="shared" si="6"/>
        <v>0.10616200030110236</v>
      </c>
      <c r="AH29" s="48">
        <f t="shared" si="6"/>
        <v>3.5800525780530543E-2</v>
      </c>
      <c r="AI29" s="48">
        <f t="shared" si="6"/>
        <v>9.6582780469642165E-3</v>
      </c>
      <c r="AJ29" s="48">
        <f t="shared" si="6"/>
        <v>2.171344619450644E-3</v>
      </c>
      <c r="AK29" s="48">
        <f t="shared" si="6"/>
        <v>4.1841863678196455E-4</v>
      </c>
      <c r="AL29" s="48">
        <f t="shared" si="6"/>
        <v>7.0550701525410185E-5</v>
      </c>
      <c r="AM29" s="48">
        <f t="shared" si="6"/>
        <v>1.0573995724066551E-5</v>
      </c>
      <c r="AN29" s="48">
        <f t="shared" si="6"/>
        <v>1.4263280851867457E-6</v>
      </c>
      <c r="AO29" s="48">
        <f t="shared" si="7"/>
        <v>0.16720506380156885</v>
      </c>
      <c r="AP29" s="48">
        <f t="shared" si="7"/>
        <v>0.29905199055490156</v>
      </c>
      <c r="AQ29" s="48">
        <f t="shared" si="7"/>
        <v>0.26743237023306538</v>
      </c>
      <c r="AR29" s="48">
        <f t="shared" si="7"/>
        <v>0.15943732173072936</v>
      </c>
      <c r="AS29" s="48">
        <f t="shared" si="7"/>
        <v>7.1289779370709364E-2</v>
      </c>
      <c r="AT29" s="48">
        <f t="shared" si="7"/>
        <v>2.5500843027494918E-2</v>
      </c>
      <c r="AU29" s="48">
        <f t="shared" si="7"/>
        <v>7.6015220420703545E-3</v>
      </c>
      <c r="AV29" s="48">
        <f t="shared" si="7"/>
        <v>1.9422261214920818E-3</v>
      </c>
      <c r="AW29" s="48">
        <f t="shared" si="7"/>
        <v>4.3421725285577368E-4</v>
      </c>
      <c r="AX29" s="48">
        <f t="shared" si="7"/>
        <v>8.6290271922163147E-5</v>
      </c>
      <c r="AY29" s="48">
        <f t="shared" si="7"/>
        <v>1.5433311047607446E-5</v>
      </c>
    </row>
    <row r="30" spans="1:51">
      <c r="A30" s="48">
        <v>29</v>
      </c>
      <c r="B30" s="48">
        <f t="shared" si="8"/>
        <v>283</v>
      </c>
      <c r="C30" s="93">
        <v>44121</v>
      </c>
      <c r="D30" t="s">
        <v>26</v>
      </c>
      <c r="E30" t="s">
        <v>19</v>
      </c>
      <c r="F30" s="48">
        <f>HLOOKUP(MAX($AD30:$AN30),$AD30:$AN$312,$B30,FALSE)</f>
        <v>1</v>
      </c>
      <c r="G30" s="48">
        <f>HLOOKUP(MAX($AN30:$AY30),$AN30:$AY$312,$B30,FALSE)</f>
        <v>1</v>
      </c>
      <c r="H30" s="48">
        <f t="shared" si="2"/>
        <v>1</v>
      </c>
      <c r="I30" s="48">
        <f t="shared" si="3"/>
        <v>1</v>
      </c>
      <c r="J30" s="48">
        <f>COUNTIF('1. Data'!C:C,$D30)</f>
        <v>152</v>
      </c>
      <c r="K30" s="48">
        <f>COUNTIF($D$2:D29,$D29)</f>
        <v>2</v>
      </c>
      <c r="L30" s="48">
        <f>SUMIF('1. Data'!C:C,D30,'1. Data'!E:E)</f>
        <v>205</v>
      </c>
      <c r="M30" s="48">
        <f>SUMIF($D$2:D29,$D30,$F$2:F29)</f>
        <v>1</v>
      </c>
      <c r="N30" s="48">
        <f t="shared" si="4"/>
        <v>0.81648249411407303</v>
      </c>
      <c r="O30" s="48">
        <f>SUMIF('1. Data'!C:C,$D30,'1. Data'!F:F)</f>
        <v>205</v>
      </c>
      <c r="P30" s="48">
        <f>SUMIF($D$2:D29,$D30,$G$2:G29)</f>
        <v>1</v>
      </c>
      <c r="Q30" s="48">
        <f t="shared" si="5"/>
        <v>1.0532277717567675</v>
      </c>
      <c r="R30" s="48">
        <f>COUNTIF('1. Data'!D:D,$E30)</f>
        <v>184</v>
      </c>
      <c r="S30" s="48">
        <f>COUNTIF($E$2:E29,$E29)</f>
        <v>2</v>
      </c>
      <c r="T30" s="48">
        <f>SUMIF('1. Data'!D:D,E30,'1. Data'!F:F)</f>
        <v>263</v>
      </c>
      <c r="U30" s="48">
        <f>SUMIF($E$2:E29,$E30,$G$2:G29)</f>
        <v>1</v>
      </c>
      <c r="V30" s="48">
        <f t="shared" si="9"/>
        <v>1.1175495429727307</v>
      </c>
      <c r="W30" s="48">
        <f>SUMIF('1. Data'!D:D,$E30,'1. Data'!E:E)</f>
        <v>350</v>
      </c>
      <c r="X30" s="48">
        <f>SUMIF($E$2:E29,E30,$F$2:F29)</f>
        <v>1</v>
      </c>
      <c r="Y30" s="48">
        <f t="shared" si="10"/>
        <v>1.1518463497453311</v>
      </c>
      <c r="Z30" s="92">
        <f>AVERAGE('1. Data'!E:E,$F$2:F29)</f>
        <v>1.6383233532934132</v>
      </c>
      <c r="AA30" s="92">
        <f>IF(ISERROR(AVERAGE('1. Data'!F:F,$G$2:G29)),0,AVERAGE('1. Data'!F:F,$G$2:G29))</f>
        <v>1.2700598802395209</v>
      </c>
      <c r="AB30" s="48">
        <f t="shared" si="11"/>
        <v>1.5407814808281699</v>
      </c>
      <c r="AC30" s="48">
        <f t="shared" si="12"/>
        <v>1.4949039341063801</v>
      </c>
      <c r="AD30" s="48">
        <f t="shared" si="6"/>
        <v>0.2142136321518277</v>
      </c>
      <c r="AE30" s="48">
        <f t="shared" si="6"/>
        <v>0.33005639736047399</v>
      </c>
      <c r="AF30" s="48">
        <f t="shared" si="6"/>
        <v>0.25427239234094101</v>
      </c>
      <c r="AG30" s="48">
        <f t="shared" si="6"/>
        <v>0.13059273106826547</v>
      </c>
      <c r="AH30" s="48">
        <f t="shared" si="6"/>
        <v>5.0303715390189248E-2</v>
      </c>
      <c r="AI30" s="48">
        <f t="shared" si="6"/>
        <v>1.5501406618010903E-2</v>
      </c>
      <c r="AJ30" s="48">
        <f t="shared" si="6"/>
        <v>3.9807133739697426E-3</v>
      </c>
      <c r="AK30" s="48">
        <f t="shared" si="6"/>
        <v>8.7620134958537037E-4</v>
      </c>
      <c r="AL30" s="48">
        <f t="shared" si="6"/>
        <v>1.6875435161472374E-4</v>
      </c>
      <c r="AM30" s="48">
        <f t="shared" si="6"/>
        <v>2.8890397753014559E-5</v>
      </c>
      <c r="AN30" s="48">
        <f t="shared" si="6"/>
        <v>4.4513789831604712E-6</v>
      </c>
      <c r="AO30" s="48">
        <f t="shared" si="7"/>
        <v>0.22427014840793152</v>
      </c>
      <c r="AP30" s="48">
        <f t="shared" si="7"/>
        <v>0.33526232715763854</v>
      </c>
      <c r="AQ30" s="48">
        <f t="shared" si="7"/>
        <v>0.25059248591280714</v>
      </c>
      <c r="AR30" s="48">
        <f t="shared" si="7"/>
        <v>0.12487056434951765</v>
      </c>
      <c r="AS30" s="48">
        <f t="shared" si="7"/>
        <v>4.666737447504448E-2</v>
      </c>
      <c r="AT30" s="48">
        <f t="shared" si="7"/>
        <v>1.3952648339431916E-2</v>
      </c>
      <c r="AU30" s="48">
        <f t="shared" si="7"/>
        <v>3.4763114823032747E-3</v>
      </c>
      <c r="AV30" s="48">
        <f t="shared" si="7"/>
        <v>7.4239310158204848E-4</v>
      </c>
      <c r="AW30" s="48">
        <f t="shared" si="7"/>
        <v>1.3872579602605543E-4</v>
      </c>
      <c r="AX30" s="48">
        <f t="shared" si="7"/>
        <v>2.3042415360154343E-5</v>
      </c>
      <c r="AY30" s="48">
        <f t="shared" si="7"/>
        <v>3.4446197373207971E-6</v>
      </c>
    </row>
    <row r="31" spans="1:51">
      <c r="A31" s="48">
        <v>30</v>
      </c>
      <c r="B31" s="48">
        <f t="shared" si="8"/>
        <v>282</v>
      </c>
      <c r="C31" s="93">
        <v>44121</v>
      </c>
      <c r="D31" t="s">
        <v>21</v>
      </c>
      <c r="E31" t="s">
        <v>23</v>
      </c>
      <c r="F31" s="48">
        <f>HLOOKUP(MAX($AD31:$AN31),$AD31:$AN$312,$B31,FALSE)</f>
        <v>1</v>
      </c>
      <c r="G31" s="48">
        <f>HLOOKUP(MAX($AN31:$AY31),$AN31:$AY$312,$B31,FALSE)</f>
        <v>1</v>
      </c>
      <c r="H31" s="48">
        <f t="shared" si="2"/>
        <v>1</v>
      </c>
      <c r="I31" s="48">
        <f t="shared" si="3"/>
        <v>1</v>
      </c>
      <c r="J31" s="48">
        <f>COUNTIF('1. Data'!C:C,$D31)</f>
        <v>150</v>
      </c>
      <c r="K31" s="48">
        <f>COUNTIF($D$2:D30,$D30)</f>
        <v>2</v>
      </c>
      <c r="L31" s="48">
        <f>SUMIF('1. Data'!C:C,D31,'1. Data'!E:E)</f>
        <v>192</v>
      </c>
      <c r="M31" s="48">
        <f>SUMIF($D$2:D30,$D31,$F$2:F30)</f>
        <v>1</v>
      </c>
      <c r="N31" s="48">
        <f t="shared" si="4"/>
        <v>0.77511251406425796</v>
      </c>
      <c r="O31" s="48">
        <f>SUMIF('1. Data'!C:C,$D31,'1. Data'!F:F)</f>
        <v>200</v>
      </c>
      <c r="P31" s="48">
        <f>SUMIF($D$2:D30,$D31,$G$2:G30)</f>
        <v>1</v>
      </c>
      <c r="Q31" s="48">
        <f t="shared" si="5"/>
        <v>1.0412521552526144</v>
      </c>
      <c r="R31" s="48">
        <f>COUNTIF('1. Data'!D:D,$E31)</f>
        <v>170</v>
      </c>
      <c r="S31" s="48">
        <f>COUNTIF($E$2:E30,$E30)</f>
        <v>2</v>
      </c>
      <c r="T31" s="48">
        <f>SUMIF('1. Data'!D:D,E31,'1. Data'!F:F)</f>
        <v>224</v>
      </c>
      <c r="U31" s="48">
        <f>SUMIF($E$2:E30,$E31,$G$2:G30)</f>
        <v>1</v>
      </c>
      <c r="V31" s="48">
        <f t="shared" si="9"/>
        <v>1.0300481230371228</v>
      </c>
      <c r="W31" s="48">
        <f>SUMIF('1. Data'!D:D,$E31,'1. Data'!E:E)</f>
        <v>316</v>
      </c>
      <c r="X31" s="48">
        <f>SUMIF($E$2:E30,E31,$F$2:F30)</f>
        <v>1</v>
      </c>
      <c r="Y31" s="48">
        <f t="shared" si="10"/>
        <v>1.1250759542617246</v>
      </c>
      <c r="Z31" s="92">
        <f>AVERAGE('1. Data'!E:E,$F$2:F30)</f>
        <v>1.6381322957198443</v>
      </c>
      <c r="AA31" s="92">
        <f>IF(ISERROR(AVERAGE('1. Data'!F:F,$G$2:G30)),0,AVERAGE('1. Data'!F:F,$G$2:G30))</f>
        <v>1.2699790481891648</v>
      </c>
      <c r="AB31" s="48">
        <f t="shared" si="11"/>
        <v>1.4285503892928475</v>
      </c>
      <c r="AC31" s="48">
        <f t="shared" si="12"/>
        <v>1.3621031100688272</v>
      </c>
      <c r="AD31" s="48">
        <f t="shared" si="6"/>
        <v>0.23965607857973503</v>
      </c>
      <c r="AE31" s="48">
        <f t="shared" si="6"/>
        <v>0.34236078435147771</v>
      </c>
      <c r="AF31" s="48">
        <f t="shared" si="6"/>
        <v>0.24453981588195409</v>
      </c>
      <c r="AG31" s="48">
        <f t="shared" si="6"/>
        <v>0.11644581639192222</v>
      </c>
      <c r="AH31" s="48">
        <f t="shared" si="6"/>
        <v>4.1587179084551014E-2</v>
      </c>
      <c r="AI31" s="48">
        <f t="shared" si="6"/>
        <v>1.1881876174165348E-2</v>
      </c>
      <c r="AJ31" s="48">
        <f t="shared" si="6"/>
        <v>2.8289764723555492E-3</v>
      </c>
      <c r="AK31" s="48">
        <f t="shared" si="6"/>
        <v>5.7733363441197616E-4</v>
      </c>
      <c r="AL31" s="48">
        <f t="shared" si="6"/>
        <v>1.0309377352388524E-4</v>
      </c>
      <c r="AM31" s="48">
        <f t="shared" si="6"/>
        <v>1.6363850033468329E-5</v>
      </c>
      <c r="AN31" s="48">
        <f t="shared" si="6"/>
        <v>2.3376584335640951E-6</v>
      </c>
      <c r="AO31" s="48">
        <f t="shared" si="7"/>
        <v>0.25612155830610545</v>
      </c>
      <c r="AP31" s="48">
        <f t="shared" si="7"/>
        <v>0.34886397112442069</v>
      </c>
      <c r="AQ31" s="48">
        <f t="shared" si="7"/>
        <v>0.23759435002976753</v>
      </c>
      <c r="AR31" s="48">
        <f t="shared" si="7"/>
        <v>0.107876001036776</v>
      </c>
      <c r="AS31" s="48">
        <f t="shared" si="7"/>
        <v>3.6734559128495124E-2</v>
      </c>
      <c r="AT31" s="48">
        <f t="shared" si="7"/>
        <v>1.0007251447186083E-2</v>
      </c>
      <c r="AU31" s="48">
        <f t="shared" si="7"/>
        <v>2.2718180532421573E-3</v>
      </c>
      <c r="AV31" s="48">
        <f t="shared" si="7"/>
        <v>4.4206434797595018E-4</v>
      </c>
      <c r="AW31" s="48">
        <f t="shared" si="7"/>
        <v>7.5267152903573777E-5</v>
      </c>
      <c r="AX31" s="48">
        <f t="shared" si="7"/>
        <v>1.139129145066489E-5</v>
      </c>
      <c r="AY31" s="48">
        <f t="shared" si="7"/>
        <v>1.5516113512651087E-6</v>
      </c>
    </row>
    <row r="32" spans="1:51">
      <c r="A32" s="48">
        <v>31</v>
      </c>
      <c r="B32" s="48">
        <f t="shared" si="8"/>
        <v>281</v>
      </c>
      <c r="C32" s="93">
        <v>44121</v>
      </c>
      <c r="D32" t="s">
        <v>25</v>
      </c>
      <c r="E32" t="s">
        <v>12</v>
      </c>
      <c r="F32" s="48">
        <f>HLOOKUP(MAX($AD32:$AN32),$AD32:$AN$312,$B32,FALSE)</f>
        <v>1</v>
      </c>
      <c r="G32" s="48">
        <f>HLOOKUP(MAX($AN32:$AY32),$AN32:$AY$312,$B32,FALSE)</f>
        <v>1</v>
      </c>
      <c r="H32" s="48">
        <f t="shared" si="2"/>
        <v>1</v>
      </c>
      <c r="I32" s="48">
        <f t="shared" si="3"/>
        <v>1</v>
      </c>
      <c r="J32" s="48">
        <f>COUNTIF('1. Data'!C:C,$D32)</f>
        <v>170</v>
      </c>
      <c r="K32" s="48">
        <f>COUNTIF($D$2:D31,$D31)</f>
        <v>2</v>
      </c>
      <c r="L32" s="48">
        <f>SUMIF('1. Data'!C:C,D32,'1. Data'!E:E)</f>
        <v>254</v>
      </c>
      <c r="M32" s="48">
        <f>SUMIF($D$2:D31,$D32,$F$2:F31)</f>
        <v>1</v>
      </c>
      <c r="N32" s="48">
        <f t="shared" si="4"/>
        <v>0.90513505705618946</v>
      </c>
      <c r="O32" s="48">
        <f>SUMIF('1. Data'!C:C,$D32,'1. Data'!F:F)</f>
        <v>198</v>
      </c>
      <c r="P32" s="48">
        <f>SUMIF($D$2:D31,$D32,$G$2:G31)</f>
        <v>1</v>
      </c>
      <c r="Q32" s="48">
        <f t="shared" si="5"/>
        <v>0.91107829384301786</v>
      </c>
      <c r="R32" s="48">
        <f>COUNTIF('1. Data'!D:D,$E32)</f>
        <v>184</v>
      </c>
      <c r="S32" s="48">
        <f>COUNTIF($E$2:E31,$E31)</f>
        <v>2</v>
      </c>
      <c r="T32" s="48">
        <f>SUMIF('1. Data'!D:D,E32,'1. Data'!F:F)</f>
        <v>300</v>
      </c>
      <c r="U32" s="48">
        <f>SUMIF($E$2:E31,$E32,$G$2:G31)</f>
        <v>2</v>
      </c>
      <c r="V32" s="48">
        <f t="shared" si="9"/>
        <v>1.278571645738956</v>
      </c>
      <c r="W32" s="48">
        <f>SUMIF('1. Data'!D:D,$E32,'1. Data'!E:E)</f>
        <v>245</v>
      </c>
      <c r="X32" s="48">
        <f>SUMIF($E$2:E31,E32,$F$2:F31)</f>
        <v>2</v>
      </c>
      <c r="Y32" s="48">
        <f t="shared" si="10"/>
        <v>0.81074758093980925</v>
      </c>
      <c r="Z32" s="92">
        <f>AVERAGE('1. Data'!E:E,$F$2:F31)</f>
        <v>1.6379413524835429</v>
      </c>
      <c r="AA32" s="92">
        <f>IF(ISERROR(AVERAGE('1. Data'!F:F,$G$2:G31)),0,AVERAGE('1. Data'!F:F,$G$2:G31))</f>
        <v>1.2698982645122681</v>
      </c>
      <c r="AB32" s="48">
        <f t="shared" si="11"/>
        <v>1.2019804252305311</v>
      </c>
      <c r="AC32" s="48">
        <f t="shared" si="12"/>
        <v>1.4792776598956527</v>
      </c>
      <c r="AD32" s="48">
        <f t="shared" si="6"/>
        <v>0.30059830956043238</v>
      </c>
      <c r="AE32" s="48">
        <f t="shared" si="6"/>
        <v>0.36131328394902729</v>
      </c>
      <c r="AF32" s="48">
        <f t="shared" si="6"/>
        <v>0.21714574734124575</v>
      </c>
      <c r="AG32" s="48">
        <f t="shared" si="6"/>
        <v>8.7001645908743999E-2</v>
      </c>
      <c r="AH32" s="48">
        <f t="shared" si="6"/>
        <v>2.6143568836287042E-2</v>
      </c>
      <c r="AI32" s="48">
        <f t="shared" si="6"/>
        <v>6.284811597376796E-3</v>
      </c>
      <c r="AJ32" s="48">
        <f t="shared" si="6"/>
        <v>1.259036752718121E-3</v>
      </c>
      <c r="AK32" s="48">
        <f t="shared" si="6"/>
        <v>2.1619107591614269E-4</v>
      </c>
      <c r="AL32" s="48">
        <f t="shared" si="6"/>
        <v>3.2482180170091342E-5</v>
      </c>
      <c r="AM32" s="48">
        <f t="shared" si="6"/>
        <v>4.3381049703623413E-6</v>
      </c>
      <c r="AN32" s="48">
        <f t="shared" si="6"/>
        <v>5.2143172569708132E-7</v>
      </c>
      <c r="AO32" s="48">
        <f t="shared" si="7"/>
        <v>0.22780217961754845</v>
      </c>
      <c r="AP32" s="48">
        <f t="shared" si="7"/>
        <v>0.33698267518377623</v>
      </c>
      <c r="AQ32" s="48">
        <f t="shared" si="7"/>
        <v>0.24924547158561675</v>
      </c>
      <c r="AR32" s="48">
        <f t="shared" si="7"/>
        <v>0.12290108598225312</v>
      </c>
      <c r="AS32" s="48">
        <f t="shared" si="7"/>
        <v>4.5451207717615502E-2</v>
      </c>
      <c r="AT32" s="48">
        <f t="shared" si="7"/>
        <v>1.3446991238389092E-2</v>
      </c>
      <c r="AU32" s="48">
        <f t="shared" si="7"/>
        <v>3.3153056219602591E-3</v>
      </c>
      <c r="AV32" s="48">
        <f t="shared" si="7"/>
        <v>7.0060822032746788E-4</v>
      </c>
      <c r="AW32" s="48">
        <f t="shared" si="7"/>
        <v>1.2954926108370944E-4</v>
      </c>
      <c r="AX32" s="48">
        <f t="shared" si="7"/>
        <v>2.1293258641902296E-5</v>
      </c>
      <c r="AY32" s="48">
        <f t="shared" si="7"/>
        <v>3.1498641815346176E-6</v>
      </c>
    </row>
    <row r="33" spans="1:51">
      <c r="A33" s="48">
        <v>32</v>
      </c>
      <c r="B33" s="48">
        <f t="shared" si="8"/>
        <v>280</v>
      </c>
      <c r="C33" s="93">
        <v>44121</v>
      </c>
      <c r="D33" t="s">
        <v>28</v>
      </c>
      <c r="E33" t="s">
        <v>35</v>
      </c>
      <c r="F33" s="48">
        <f>HLOOKUP(MAX($AD33:$AN33),$AD33:$AN$312,$B33,FALSE)</f>
        <v>1</v>
      </c>
      <c r="G33" s="48">
        <f>HLOOKUP(MAX($AN33:$AY33),$AN33:$AY$312,$B33,FALSE)</f>
        <v>1</v>
      </c>
      <c r="H33" s="48">
        <f t="shared" si="2"/>
        <v>1</v>
      </c>
      <c r="I33" s="48">
        <f t="shared" si="3"/>
        <v>1</v>
      </c>
      <c r="J33" s="48">
        <f>COUNTIF('1. Data'!C:C,$D33)</f>
        <v>136</v>
      </c>
      <c r="K33" s="48">
        <f>COUNTIF($D$2:D32,$D32)</f>
        <v>2</v>
      </c>
      <c r="L33" s="48">
        <f>SUMIF('1. Data'!C:C,D33,'1. Data'!E:E)</f>
        <v>192</v>
      </c>
      <c r="M33" s="48">
        <f>SUMIF($D$2:D32,$D33,$F$2:F32)</f>
        <v>1</v>
      </c>
      <c r="N33" s="48">
        <f t="shared" si="4"/>
        <v>0.85394613195685265</v>
      </c>
      <c r="O33" s="48">
        <f>SUMIF('1. Data'!C:C,$D33,'1. Data'!F:F)</f>
        <v>193</v>
      </c>
      <c r="P33" s="48">
        <f>SUMIF($D$2:D32,$D33,$G$2:G32)</f>
        <v>1</v>
      </c>
      <c r="Q33" s="48">
        <f t="shared" si="5"/>
        <v>1.1070859152284871</v>
      </c>
      <c r="R33" s="48">
        <f>COUNTIF('1. Data'!D:D,$E33)</f>
        <v>48</v>
      </c>
      <c r="S33" s="48">
        <f>COUNTIF($E$2:E32,$E32)</f>
        <v>3</v>
      </c>
      <c r="T33" s="48">
        <f>SUMIF('1. Data'!D:D,E33,'1. Data'!F:F)</f>
        <v>79</v>
      </c>
      <c r="U33" s="48">
        <f>SUMIF($E$2:E32,$E33,$G$2:G32)</f>
        <v>1</v>
      </c>
      <c r="V33" s="48">
        <f t="shared" si="9"/>
        <v>1.2353172128686574</v>
      </c>
      <c r="W33" s="48">
        <f>SUMIF('1. Data'!D:D,$E33,'1. Data'!E:E)</f>
        <v>68</v>
      </c>
      <c r="X33" s="48">
        <f>SUMIF($E$2:E32,E33,$F$2:F32)</f>
        <v>1</v>
      </c>
      <c r="Y33" s="48">
        <f t="shared" si="10"/>
        <v>0.8260972334139135</v>
      </c>
      <c r="Z33" s="92">
        <f>AVERAGE('1. Data'!E:E,$F$2:F32)</f>
        <v>1.6377505234819025</v>
      </c>
      <c r="AA33" s="92">
        <f>IF(ISERROR(AVERAGE('1. Data'!F:F,$G$2:G32)),0,AVERAGE('1. Data'!F:F,$G$2:G32))</f>
        <v>1.2698175291654203</v>
      </c>
      <c r="AB33" s="48">
        <f t="shared" si="11"/>
        <v>1.1553388844122123</v>
      </c>
      <c r="AC33" s="48">
        <f t="shared" si="12"/>
        <v>1.7366053572211559</v>
      </c>
      <c r="AD33" s="48">
        <f t="shared" si="6"/>
        <v>0.31495078690418377</v>
      </c>
      <c r="AE33" s="48">
        <f t="shared" si="6"/>
        <v>0.3638748907866281</v>
      </c>
      <c r="AF33" s="48">
        <f t="shared" si="6"/>
        <v>0.21019940519351926</v>
      </c>
      <c r="AG33" s="48">
        <f t="shared" si="6"/>
        <v>8.095051543346371E-2</v>
      </c>
      <c r="AH33" s="48">
        <f t="shared" si="6"/>
        <v>2.3381319548372897E-2</v>
      </c>
      <c r="AI33" s="48">
        <f t="shared" si="6"/>
        <v>5.402669528620516E-3</v>
      </c>
      <c r="AJ33" s="48">
        <f t="shared" si="6"/>
        <v>1.0403190310073803E-3</v>
      </c>
      <c r="AK33" s="48">
        <f t="shared" si="6"/>
        <v>1.7170300410240859E-4</v>
      </c>
      <c r="AL33" s="48">
        <f t="shared" si="6"/>
        <v>2.4796894651237812E-5</v>
      </c>
      <c r="AM33" s="48">
        <f t="shared" si="6"/>
        <v>3.1832018448053473E-6</v>
      </c>
      <c r="AN33" s="48">
        <f t="shared" si="6"/>
        <v>3.6776768682363111E-7</v>
      </c>
      <c r="AO33" s="48">
        <f t="shared" si="7"/>
        <v>0.17611724213622107</v>
      </c>
      <c r="AP33" s="48">
        <f t="shared" si="7"/>
        <v>0.305846146192777</v>
      </c>
      <c r="AQ33" s="48">
        <f t="shared" si="7"/>
        <v>0.26556702798191073</v>
      </c>
      <c r="AR33" s="48">
        <f t="shared" si="7"/>
        <v>0.15372837449822899</v>
      </c>
      <c r="AS33" s="48">
        <f t="shared" si="7"/>
        <v>6.6741379677631163E-2</v>
      </c>
      <c r="AT33" s="48">
        <f t="shared" si="7"/>
        <v>2.3180687499301061E-2</v>
      </c>
      <c r="AU33" s="48">
        <f t="shared" si="7"/>
        <v>6.7092843492259566E-3</v>
      </c>
      <c r="AV33" s="48">
        <f t="shared" si="7"/>
        <v>1.6644827348551196E-3</v>
      </c>
      <c r="AW33" s="48">
        <f t="shared" si="7"/>
        <v>3.6131870429394067E-4</v>
      </c>
      <c r="AX33" s="48">
        <f t="shared" si="7"/>
        <v>6.9718666393451582E-5</v>
      </c>
      <c r="AY33" s="48">
        <f t="shared" si="7"/>
        <v>1.2107380955718234E-5</v>
      </c>
    </row>
    <row r="34" spans="1:51">
      <c r="A34" s="48">
        <v>33</v>
      </c>
      <c r="B34" s="48">
        <f t="shared" si="8"/>
        <v>279</v>
      </c>
      <c r="C34" s="93">
        <v>44121</v>
      </c>
      <c r="D34" t="s">
        <v>18</v>
      </c>
      <c r="E34" t="s">
        <v>6</v>
      </c>
      <c r="F34" s="48">
        <f>HLOOKUP(MAX($AD34:$AN34),$AD34:$AN$312,$B34,FALSE)</f>
        <v>0</v>
      </c>
      <c r="G34" s="48">
        <f>HLOOKUP(MAX($AN34:$AY34),$AN34:$AY$312,$B34,FALSE)</f>
        <v>2</v>
      </c>
      <c r="H34" s="48">
        <f t="shared" si="2"/>
        <v>0</v>
      </c>
      <c r="I34" s="48">
        <f t="shared" si="3"/>
        <v>3</v>
      </c>
      <c r="J34" s="48">
        <f>COUNTIF('1. Data'!C:C,$D34)</f>
        <v>17</v>
      </c>
      <c r="K34" s="48">
        <f>COUNTIF($D$2:D33,$D33)</f>
        <v>2</v>
      </c>
      <c r="L34" s="48">
        <f>SUMIF('1. Data'!C:C,D34,'1. Data'!E:E)</f>
        <v>16</v>
      </c>
      <c r="M34" s="48">
        <f>SUMIF($D$2:D33,$D34,$F$2:F33)</f>
        <v>0</v>
      </c>
      <c r="N34" s="48">
        <f t="shared" si="4"/>
        <v>0.51424397370343311</v>
      </c>
      <c r="O34" s="48">
        <f>SUMIF('1. Data'!C:C,$D34,'1. Data'!F:F)</f>
        <v>26</v>
      </c>
      <c r="P34" s="48">
        <f>SUMIF($D$2:D33,$D34,$G$2:G33)</f>
        <v>1</v>
      </c>
      <c r="Q34" s="48">
        <f t="shared" si="5"/>
        <v>1.1191709844559585</v>
      </c>
      <c r="R34" s="48">
        <f>COUNTIF('1. Data'!D:D,$E34)</f>
        <v>181</v>
      </c>
      <c r="S34" s="48">
        <f>COUNTIF($E$2:E33,$E33)</f>
        <v>2</v>
      </c>
      <c r="T34" s="48">
        <f>SUMIF('1. Data'!D:D,E34,'1. Data'!F:F)</f>
        <v>374</v>
      </c>
      <c r="U34" s="48">
        <f>SUMIF($E$2:E33,$E34,$G$2:G33)</f>
        <v>2</v>
      </c>
      <c r="V34" s="48">
        <f t="shared" si="9"/>
        <v>1.6181658597355533</v>
      </c>
      <c r="W34" s="48">
        <f>SUMIF('1. Data'!D:D,$E34,'1. Data'!E:E)</f>
        <v>158</v>
      </c>
      <c r="X34" s="48">
        <f>SUMIF($E$2:E33,E34,$F$2:F33)</f>
        <v>0</v>
      </c>
      <c r="Y34" s="48">
        <f t="shared" si="10"/>
        <v>0.52724057686397074</v>
      </c>
      <c r="Z34" s="92">
        <f>AVERAGE('1. Data'!E:E,$F$2:F33)</f>
        <v>1.6375598086124401</v>
      </c>
      <c r="AA34" s="92">
        <f>IF(ISERROR(AVERAGE('1. Data'!F:F,$G$2:G33)),0,AVERAGE('1. Data'!F:F,$G$2:G33))</f>
        <v>1.2697368421052631</v>
      </c>
      <c r="AB34" s="48">
        <f t="shared" si="11"/>
        <v>0.44399206472755426</v>
      </c>
      <c r="AC34" s="48">
        <f t="shared" si="12"/>
        <v>2.2994988533084175</v>
      </c>
      <c r="AD34" s="48">
        <f t="shared" si="6"/>
        <v>0.64147051105039476</v>
      </c>
      <c r="AE34" s="48">
        <f t="shared" si="6"/>
        <v>0.28480781666310417</v>
      </c>
      <c r="AF34" s="48">
        <f t="shared" si="6"/>
        <v>6.322620528539917E-2</v>
      </c>
      <c r="AG34" s="48">
        <f t="shared" si="6"/>
        <v>9.3573111431841972E-3</v>
      </c>
      <c r="AH34" s="48">
        <f t="shared" si="6"/>
        <v>1.0386429736901253E-3</v>
      </c>
      <c r="AI34" s="48">
        <f t="shared" si="6"/>
        <v>9.2229847680689125E-5</v>
      </c>
      <c r="AJ34" s="48">
        <f t="shared" si="6"/>
        <v>6.824886750209501E-6</v>
      </c>
      <c r="AK34" s="48">
        <f t="shared" si="6"/>
        <v>4.328850799653212E-7</v>
      </c>
      <c r="AL34" s="48">
        <f t="shared" si="6"/>
        <v>2.4024692555444326E-8</v>
      </c>
      <c r="AM34" s="48">
        <f t="shared" si="6"/>
        <v>1.1851969835707154E-9</v>
      </c>
      <c r="AN34" s="48">
        <f t="shared" si="6"/>
        <v>5.2621805584443043E-11</v>
      </c>
      <c r="AO34" s="48">
        <f t="shared" si="7"/>
        <v>0.10030910070264507</v>
      </c>
      <c r="AP34" s="48">
        <f t="shared" si="7"/>
        <v>0.2306606620421309</v>
      </c>
      <c r="AQ34" s="48">
        <f t="shared" si="7"/>
        <v>0.26520196393462026</v>
      </c>
      <c r="AR34" s="48">
        <f t="shared" si="7"/>
        <v>0.20327720398759982</v>
      </c>
      <c r="AS34" s="48">
        <f t="shared" si="7"/>
        <v>0.1168589243683068</v>
      </c>
      <c r="AT34" s="48">
        <f t="shared" si="7"/>
        <v>5.3743392516755292E-2</v>
      </c>
      <c r="AU34" s="48">
        <f t="shared" si="7"/>
        <v>2.059714491086382E-2</v>
      </c>
      <c r="AV34" s="48">
        <f t="shared" si="7"/>
        <v>6.7661587291369622E-3</v>
      </c>
      <c r="AW34" s="48">
        <f t="shared" si="7"/>
        <v>1.9448467798691459E-3</v>
      </c>
      <c r="AX34" s="48">
        <f t="shared" si="7"/>
        <v>4.9690810446329674E-4</v>
      </c>
      <c r="AY34" s="48">
        <f t="shared" si="7"/>
        <v>1.1426396164130092E-4</v>
      </c>
    </row>
    <row r="35" spans="1:51">
      <c r="A35" s="48">
        <v>34</v>
      </c>
      <c r="B35" s="48">
        <f t="shared" si="8"/>
        <v>278</v>
      </c>
      <c r="C35" s="93">
        <v>44121</v>
      </c>
      <c r="D35" t="s">
        <v>22</v>
      </c>
      <c r="E35" t="s">
        <v>10</v>
      </c>
      <c r="F35" s="48">
        <f>HLOOKUP(MAX($AD35:$AN35),$AD35:$AN$312,$B35,FALSE)</f>
        <v>1</v>
      </c>
      <c r="G35" s="48">
        <f>HLOOKUP(MAX($AN35:$AY35),$AN35:$AY$312,$B35,FALSE)</f>
        <v>1</v>
      </c>
      <c r="H35" s="48">
        <f t="shared" si="2"/>
        <v>1</v>
      </c>
      <c r="I35" s="48">
        <f t="shared" si="3"/>
        <v>1</v>
      </c>
      <c r="J35" s="48">
        <f>COUNTIF('1. Data'!C:C,$D35)</f>
        <v>184</v>
      </c>
      <c r="K35" s="48">
        <f>COUNTIF($D$2:D34,$D34)</f>
        <v>2</v>
      </c>
      <c r="L35" s="48">
        <f>SUMIF('1. Data'!C:C,D35,'1. Data'!E:E)</f>
        <v>322</v>
      </c>
      <c r="M35" s="48">
        <f>SUMIF($D$2:D34,$D35,$F$2:F34)</f>
        <v>0</v>
      </c>
      <c r="N35" s="48">
        <f t="shared" si="4"/>
        <v>1.0574883951082732</v>
      </c>
      <c r="O35" s="48">
        <f>SUMIF('1. Data'!C:C,$D35,'1. Data'!F:F)</f>
        <v>214</v>
      </c>
      <c r="P35" s="48">
        <f>SUMIF($D$2:D34,$D35,$G$2:G34)</f>
        <v>0</v>
      </c>
      <c r="Q35" s="48">
        <f t="shared" si="5"/>
        <v>0.90596713443897703</v>
      </c>
      <c r="R35" s="48">
        <f>COUNTIF('1. Data'!D:D,$E35)</f>
        <v>184</v>
      </c>
      <c r="S35" s="48">
        <f>COUNTIF($E$2:E34,$E34)</f>
        <v>2</v>
      </c>
      <c r="T35" s="48">
        <f>SUMIF('1. Data'!D:D,E35,'1. Data'!F:F)</f>
        <v>244</v>
      </c>
      <c r="U35" s="48">
        <f>SUMIF($E$2:E34,$E35,$G$2:G34)</f>
        <v>1</v>
      </c>
      <c r="V35" s="48">
        <f t="shared" si="9"/>
        <v>1.0372053641941559</v>
      </c>
      <c r="W35" s="48">
        <f>SUMIF('1. Data'!D:D,$E35,'1. Data'!E:E)</f>
        <v>282</v>
      </c>
      <c r="X35" s="48">
        <f>SUMIF($E$2:E34,E35,$F$2:F34)</f>
        <v>1</v>
      </c>
      <c r="Y35" s="48">
        <f t="shared" si="10"/>
        <v>0.92940750253304749</v>
      </c>
      <c r="Z35" s="92">
        <f>AVERAGE('1. Data'!E:E,$F$2:F34)</f>
        <v>1.6370702541106128</v>
      </c>
      <c r="AA35" s="92">
        <f>IF(ISERROR(AVERAGE('1. Data'!F:F,$G$2:G34)),0,AVERAGE('1. Data'!F:F,$G$2:G34))</f>
        <v>1.2699551569506726</v>
      </c>
      <c r="AB35" s="48">
        <f t="shared" si="11"/>
        <v>1.6089742785787169</v>
      </c>
      <c r="AC35" s="48">
        <f t="shared" si="12"/>
        <v>1.1933438061158568</v>
      </c>
      <c r="AD35" s="48">
        <f t="shared" si="6"/>
        <v>0.20009274827003432</v>
      </c>
      <c r="AE35" s="48">
        <f t="shared" si="6"/>
        <v>0.32194408529661123</v>
      </c>
      <c r="AF35" s="48">
        <f t="shared" si="6"/>
        <v>0.25899987619140002</v>
      </c>
      <c r="AG35" s="48">
        <f t="shared" si="6"/>
        <v>0.13890804631567824</v>
      </c>
      <c r="AH35" s="48">
        <f t="shared" si="6"/>
        <v>5.5874868402386875E-2</v>
      </c>
      <c r="AI35" s="48">
        <f t="shared" si="6"/>
        <v>1.7980245215682224E-2</v>
      </c>
      <c r="AJ35" s="48">
        <f t="shared" si="6"/>
        <v>4.8216253457617868E-3</v>
      </c>
      <c r="AK35" s="48">
        <f t="shared" si="6"/>
        <v>1.1082673088962758E-3</v>
      </c>
      <c r="AL35" s="48">
        <f t="shared" si="6"/>
        <v>2.2289669922547007E-4</v>
      </c>
      <c r="AM35" s="48">
        <f t="shared" si="6"/>
        <v>3.9848339537097557E-5</v>
      </c>
      <c r="AN35" s="48">
        <f t="shared" si="6"/>
        <v>6.411495335926123E-6</v>
      </c>
      <c r="AO35" s="48">
        <f t="shared" si="7"/>
        <v>0.30320570600422364</v>
      </c>
      <c r="AP35" s="48">
        <f t="shared" si="7"/>
        <v>0.36182865123912578</v>
      </c>
      <c r="AQ35" s="48">
        <f t="shared" si="7"/>
        <v>0.21589298991573269</v>
      </c>
      <c r="AR35" s="48">
        <f t="shared" si="7"/>
        <v>8.587818743325755E-2</v>
      </c>
      <c r="AS35" s="48">
        <f t="shared" si="7"/>
        <v>2.5620550763483636E-2</v>
      </c>
      <c r="AT35" s="48">
        <f t="shared" si="7"/>
        <v>6.1148251125760118E-3</v>
      </c>
      <c r="AU35" s="48">
        <f t="shared" si="7"/>
        <v>1.2161814455957131E-3</v>
      </c>
      <c r="AV35" s="48">
        <f t="shared" si="7"/>
        <v>2.0733179931638183E-4</v>
      </c>
      <c r="AW35" s="48">
        <f t="shared" si="7"/>
        <v>3.0927264815632514E-5</v>
      </c>
      <c r="AX35" s="48">
        <f t="shared" si="7"/>
        <v>4.1007622119822253E-6</v>
      </c>
      <c r="AY35" s="48">
        <f t="shared" si="7"/>
        <v>4.8936191860229289E-7</v>
      </c>
    </row>
    <row r="36" spans="1:51">
      <c r="A36" s="48">
        <v>35</v>
      </c>
      <c r="B36" s="48">
        <f t="shared" si="8"/>
        <v>277</v>
      </c>
      <c r="C36" s="93">
        <v>44122</v>
      </c>
      <c r="D36" t="s">
        <v>11</v>
      </c>
      <c r="E36" t="s">
        <v>20</v>
      </c>
      <c r="F36" s="48">
        <f>HLOOKUP(MAX($AD36:$AN36),$AD36:$AN$312,$B36,FALSE)</f>
        <v>1</v>
      </c>
      <c r="G36" s="48">
        <f>HLOOKUP(MAX($AN36:$AY36),$AN36:$AY$312,$B36,FALSE)</f>
        <v>1</v>
      </c>
      <c r="H36" s="48">
        <f t="shared" si="2"/>
        <v>1</v>
      </c>
      <c r="I36" s="48">
        <f t="shared" si="3"/>
        <v>1</v>
      </c>
      <c r="J36" s="48">
        <f>COUNTIF('1. Data'!C:C,$D36)</f>
        <v>167</v>
      </c>
      <c r="K36" s="48">
        <f>COUNTIF($D$2:D35,$D35)</f>
        <v>2</v>
      </c>
      <c r="L36" s="48">
        <f>SUMIF('1. Data'!C:C,D36,'1. Data'!E:E)</f>
        <v>200</v>
      </c>
      <c r="M36" s="48">
        <f>SUMIF($D$2:D35,$D36,$F$2:F35)</f>
        <v>2</v>
      </c>
      <c r="N36" s="48">
        <f t="shared" si="4"/>
        <v>0.73021014181952937</v>
      </c>
      <c r="O36" s="48">
        <f>SUMIF('1. Data'!C:C,$D36,'1. Data'!F:F)</f>
        <v>226</v>
      </c>
      <c r="P36" s="48">
        <f>SUMIF($D$2:D35,$D36,$G$2:G35)</f>
        <v>2</v>
      </c>
      <c r="Q36" s="48">
        <f t="shared" si="5"/>
        <v>1.0623982531218623</v>
      </c>
      <c r="R36" s="48">
        <f>COUNTIF('1. Data'!D:D,$E36)</f>
        <v>166</v>
      </c>
      <c r="S36" s="48">
        <f>COUNTIF($E$2:E35,$E35)</f>
        <v>2</v>
      </c>
      <c r="T36" s="48">
        <f>SUMIF('1. Data'!D:D,E36,'1. Data'!F:F)</f>
        <v>175</v>
      </c>
      <c r="U36" s="48">
        <f>SUMIF($E$2:E35,$E36,$G$2:G35)</f>
        <v>1</v>
      </c>
      <c r="V36" s="48">
        <f t="shared" si="9"/>
        <v>0.82497842629638352</v>
      </c>
      <c r="W36" s="48">
        <f>SUMIF('1. Data'!D:D,$E36,'1. Data'!E:E)</f>
        <v>274</v>
      </c>
      <c r="X36" s="48">
        <f>SUMIF($E$2:E35,E36,$F$2:F35)</f>
        <v>1</v>
      </c>
      <c r="Y36" s="48">
        <f t="shared" si="10"/>
        <v>1.0000152151421093</v>
      </c>
      <c r="Z36" s="92">
        <f>AVERAGE('1. Data'!E:E,$F$2:F35)</f>
        <v>1.6368798565451286</v>
      </c>
      <c r="AA36" s="92">
        <f>IF(ISERROR(AVERAGE('1. Data'!F:F,$G$2:G35)),0,AVERAGE('1. Data'!F:F,$G$2:G35))</f>
        <v>1.2698744769874477</v>
      </c>
      <c r="AB36" s="48">
        <f t="shared" si="11"/>
        <v>1.1952844583355391</v>
      </c>
      <c r="AC36" s="48">
        <f t="shared" si="12"/>
        <v>1.1129886461276655</v>
      </c>
      <c r="AD36" s="48">
        <f t="shared" si="6"/>
        <v>0.30261785976489297</v>
      </c>
      <c r="AE36" s="48">
        <f t="shared" si="6"/>
        <v>0.36171442459174019</v>
      </c>
      <c r="AF36" s="48">
        <f t="shared" si="6"/>
        <v>0.21617581503514471</v>
      </c>
      <c r="AG36" s="48">
        <f t="shared" si="6"/>
        <v>8.6130530659842219E-2</v>
      </c>
      <c r="AH36" s="48">
        <f t="shared" si="6"/>
        <v>2.5737621171475503E-2</v>
      </c>
      <c r="AI36" s="48">
        <f t="shared" si="6"/>
        <v>6.1527557161584765E-3</v>
      </c>
      <c r="AJ36" s="48">
        <f t="shared" si="6"/>
        <v>1.2257155472432286E-3</v>
      </c>
      <c r="AK36" s="48">
        <f t="shared" si="6"/>
        <v>2.0929696342286754E-4</v>
      </c>
      <c r="AL36" s="48">
        <f t="shared" si="6"/>
        <v>3.1271175944521904E-5</v>
      </c>
      <c r="AM36" s="48">
        <f t="shared" si="6"/>
        <v>4.1531056222625713E-6</v>
      </c>
      <c r="AN36" s="48">
        <f t="shared" si="6"/>
        <v>4.964142604116402E-7</v>
      </c>
      <c r="AO36" s="48">
        <f t="shared" si="7"/>
        <v>0.32857549630844363</v>
      </c>
      <c r="AP36" s="48">
        <f t="shared" si="7"/>
        <v>0.36570079678706041</v>
      </c>
      <c r="AQ36" s="48">
        <f t="shared" si="7"/>
        <v>0.20351041735191944</v>
      </c>
      <c r="AR36" s="48">
        <f t="shared" si="7"/>
        <v>7.5501594627129673E-2</v>
      </c>
      <c r="AS36" s="48">
        <f t="shared" si="7"/>
        <v>2.1008104396132217E-2</v>
      </c>
      <c r="AT36" s="48">
        <f t="shared" si="7"/>
        <v>4.6763563339119662E-3</v>
      </c>
      <c r="AU36" s="48">
        <f t="shared" si="7"/>
        <v>8.6745525081520286E-4</v>
      </c>
      <c r="AV36" s="48">
        <f t="shared" si="7"/>
        <v>1.3792397788302109E-4</v>
      </c>
      <c r="AW36" s="48">
        <f t="shared" si="7"/>
        <v>1.9188477676570712E-5</v>
      </c>
      <c r="AX36" s="48">
        <f t="shared" si="7"/>
        <v>2.3729508656108225E-6</v>
      </c>
      <c r="AY36" s="48">
        <f t="shared" si="7"/>
        <v>2.6410673712436521E-7</v>
      </c>
    </row>
    <row r="37" spans="1:51">
      <c r="A37" s="48">
        <v>36</v>
      </c>
      <c r="B37" s="48">
        <f t="shared" si="8"/>
        <v>276</v>
      </c>
      <c r="C37" s="93">
        <v>44122</v>
      </c>
      <c r="D37" t="s">
        <v>8</v>
      </c>
      <c r="E37" t="s">
        <v>42</v>
      </c>
      <c r="F37" s="48">
        <f>HLOOKUP(MAX($AD37:$AN37),$AD37:$AN$312,$B37,FALSE)</f>
        <v>0</v>
      </c>
      <c r="G37" s="48">
        <f>HLOOKUP(MAX($AN37:$AY37),$AN37:$AY$312,$B37,FALSE)</f>
        <v>0</v>
      </c>
      <c r="H37" s="48">
        <f t="shared" si="2"/>
        <v>1</v>
      </c>
      <c r="I37" s="48">
        <f t="shared" si="3"/>
        <v>1</v>
      </c>
      <c r="J37" s="48">
        <f>COUNTIF('1. Data'!C:C,$D37)</f>
        <v>187</v>
      </c>
      <c r="K37" s="48">
        <f>COUNTIF($D$2:D36,$D36)</f>
        <v>3</v>
      </c>
      <c r="L37" s="48">
        <f>SUMIF('1. Data'!C:C,D37,'1. Data'!E:E)</f>
        <v>324</v>
      </c>
      <c r="M37" s="48">
        <f>SUMIF($D$2:D36,$D37,$F$2:F36)</f>
        <v>1</v>
      </c>
      <c r="N37" s="48">
        <f t="shared" si="4"/>
        <v>1.0451134682269749</v>
      </c>
      <c r="O37" s="48">
        <f>SUMIF('1. Data'!C:C,$D37,'1. Data'!F:F)</f>
        <v>196</v>
      </c>
      <c r="P37" s="48">
        <f>SUMIF($D$2:D36,$D37,$G$2:G36)</f>
        <v>1</v>
      </c>
      <c r="Q37" s="48">
        <f t="shared" si="5"/>
        <v>0.81654365325077394</v>
      </c>
      <c r="R37" s="48">
        <f>COUNTIF('1. Data'!D:D,$E37)</f>
        <v>0</v>
      </c>
      <c r="S37" s="48">
        <f>COUNTIF($E$2:E36,$E36)</f>
        <v>2</v>
      </c>
      <c r="T37" s="48">
        <f>SUMIF('1. Data'!D:D,E37,'1. Data'!F:F)</f>
        <v>0</v>
      </c>
      <c r="U37" s="48">
        <f>SUMIF($E$2:E36,$E37,$G$2:G36)</f>
        <v>0</v>
      </c>
      <c r="V37" s="48">
        <f t="shared" si="9"/>
        <v>0</v>
      </c>
      <c r="W37" s="48">
        <f>SUMIF('1. Data'!D:D,$E37,'1. Data'!E:E)</f>
        <v>0</v>
      </c>
      <c r="X37" s="48">
        <f>SUMIF($E$2:E36,E37,$F$2:F36)</f>
        <v>0</v>
      </c>
      <c r="Y37" s="48">
        <f t="shared" si="10"/>
        <v>0</v>
      </c>
      <c r="Z37" s="92">
        <f>AVERAGE('1. Data'!E:E,$F$2:F36)</f>
        <v>1.6366895727517179</v>
      </c>
      <c r="AA37" s="92">
        <f>IF(ISERROR(AVERAGE('1. Data'!F:F,$G$2:G36)),0,AVERAGE('1. Data'!F:F,$G$2:G36))</f>
        <v>1.2697938452345383</v>
      </c>
      <c r="AB37" s="48">
        <f t="shared" si="11"/>
        <v>0</v>
      </c>
      <c r="AC37" s="48">
        <f t="shared" si="12"/>
        <v>0</v>
      </c>
      <c r="AD37" s="48">
        <f t="shared" si="6"/>
        <v>1</v>
      </c>
      <c r="AE37" s="48">
        <f t="shared" si="6"/>
        <v>0</v>
      </c>
      <c r="AF37" s="48">
        <f t="shared" si="6"/>
        <v>0</v>
      </c>
      <c r="AG37" s="48">
        <f t="shared" si="6"/>
        <v>0</v>
      </c>
      <c r="AH37" s="48">
        <f t="shared" si="6"/>
        <v>0</v>
      </c>
      <c r="AI37" s="48">
        <f t="shared" si="6"/>
        <v>0</v>
      </c>
      <c r="AJ37" s="48">
        <f t="shared" si="6"/>
        <v>0</v>
      </c>
      <c r="AK37" s="48">
        <f t="shared" si="6"/>
        <v>0</v>
      </c>
      <c r="AL37" s="48">
        <f t="shared" si="6"/>
        <v>0</v>
      </c>
      <c r="AM37" s="48">
        <f t="shared" si="6"/>
        <v>0</v>
      </c>
      <c r="AN37" s="48">
        <f t="shared" si="6"/>
        <v>0</v>
      </c>
      <c r="AO37" s="48">
        <f t="shared" si="7"/>
        <v>1</v>
      </c>
      <c r="AP37" s="48">
        <f t="shared" si="7"/>
        <v>0</v>
      </c>
      <c r="AQ37" s="48">
        <f t="shared" si="7"/>
        <v>0</v>
      </c>
      <c r="AR37" s="48">
        <f t="shared" si="7"/>
        <v>0</v>
      </c>
      <c r="AS37" s="48">
        <f t="shared" si="7"/>
        <v>0</v>
      </c>
      <c r="AT37" s="48">
        <f t="shared" si="7"/>
        <v>0</v>
      </c>
      <c r="AU37" s="48">
        <f t="shared" si="7"/>
        <v>0</v>
      </c>
      <c r="AV37" s="48">
        <f t="shared" si="7"/>
        <v>0</v>
      </c>
      <c r="AW37" s="48">
        <f t="shared" si="7"/>
        <v>0</v>
      </c>
      <c r="AX37" s="48">
        <f t="shared" si="7"/>
        <v>0</v>
      </c>
      <c r="AY37" s="48">
        <f t="shared" si="7"/>
        <v>0</v>
      </c>
    </row>
    <row r="38" spans="1:51">
      <c r="A38" s="48">
        <v>37</v>
      </c>
      <c r="B38" s="48">
        <f t="shared" si="8"/>
        <v>275</v>
      </c>
      <c r="C38" s="93">
        <v>44127</v>
      </c>
      <c r="D38" t="s">
        <v>23</v>
      </c>
      <c r="E38" t="s">
        <v>11</v>
      </c>
      <c r="F38" s="48">
        <f>HLOOKUP(MAX($AD38:$AN38),$AD38:$AN$312,$B38,FALSE)</f>
        <v>1</v>
      </c>
      <c r="G38" s="48">
        <f>HLOOKUP(MAX($AN38:$AY38),$AN38:$AY$312,$B38,FALSE)</f>
        <v>1</v>
      </c>
      <c r="H38" s="48">
        <f t="shared" si="2"/>
        <v>1</v>
      </c>
      <c r="I38" s="48">
        <f t="shared" si="3"/>
        <v>1</v>
      </c>
      <c r="J38" s="48">
        <f>COUNTIF('1. Data'!C:C,$D38)</f>
        <v>169</v>
      </c>
      <c r="K38" s="48">
        <f>COUNTIF($D$2:D37,$D37)</f>
        <v>2</v>
      </c>
      <c r="L38" s="48">
        <f>SUMIF('1. Data'!C:C,D38,'1. Data'!E:E)</f>
        <v>260</v>
      </c>
      <c r="M38" s="48">
        <f>SUMIF($D$2:D37,$D38,$F$2:F37)</f>
        <v>2</v>
      </c>
      <c r="N38" s="48">
        <f t="shared" si="4"/>
        <v>0.93641551853346405</v>
      </c>
      <c r="O38" s="48">
        <f>SUMIF('1. Data'!C:C,$D38,'1. Data'!F:F)</f>
        <v>232</v>
      </c>
      <c r="P38" s="48">
        <f>SUMIF($D$2:D37,$D38,$G$2:G37)</f>
        <v>2</v>
      </c>
      <c r="Q38" s="48">
        <f t="shared" si="5"/>
        <v>1.0779938080495357</v>
      </c>
      <c r="R38" s="48">
        <f>COUNTIF('1. Data'!D:D,$E38)</f>
        <v>167</v>
      </c>
      <c r="S38" s="48">
        <f>COUNTIF($E$2:E37,$E37)</f>
        <v>2</v>
      </c>
      <c r="T38" s="48">
        <f>SUMIF('1. Data'!D:D,E38,'1. Data'!F:F)</f>
        <v>179</v>
      </c>
      <c r="U38" s="48">
        <f>SUMIF($E$2:E37,$E38,$G$2:G37)</f>
        <v>1</v>
      </c>
      <c r="V38" s="48">
        <f t="shared" si="9"/>
        <v>0.83903933170901501</v>
      </c>
      <c r="W38" s="48">
        <f>SUMIF('1. Data'!D:D,$E38,'1. Data'!E:E)</f>
        <v>293</v>
      </c>
      <c r="X38" s="48">
        <f>SUMIF($E$2:E37,E38,$F$2:F37)</f>
        <v>0</v>
      </c>
      <c r="Y38" s="48">
        <f t="shared" si="10"/>
        <v>1.0596058251294582</v>
      </c>
      <c r="Z38" s="92">
        <f>AVERAGE('1. Data'!E:E,$F$2:F37)</f>
        <v>1.6362007168458781</v>
      </c>
      <c r="AA38" s="92">
        <f>IF(ISERROR(AVERAGE('1. Data'!F:F,$G$2:G37)),0,AVERAGE('1. Data'!F:F,$G$2:G37))</f>
        <v>1.2694145758661888</v>
      </c>
      <c r="AB38" s="48">
        <f t="shared" si="11"/>
        <v>1.6234896268065384</v>
      </c>
      <c r="AC38" s="48">
        <f t="shared" si="12"/>
        <v>1.1481590854965469</v>
      </c>
      <c r="AD38" s="48">
        <f t="shared" si="6"/>
        <v>0.19720931003315459</v>
      </c>
      <c r="AE38" s="48">
        <f t="shared" si="6"/>
        <v>0.32016726914850108</v>
      </c>
      <c r="AF38" s="48">
        <f t="shared" si="6"/>
        <v>0.25989412015278429</v>
      </c>
      <c r="AG38" s="48">
        <f t="shared" si="6"/>
        <v>0.1406451360453525</v>
      </c>
      <c r="AH38" s="48">
        <f t="shared" si="6"/>
        <v>5.7083979857606049E-2</v>
      </c>
      <c r="AI38" s="48">
        <f t="shared" si="6"/>
        <v>1.8535049831131349E-2</v>
      </c>
      <c r="AJ38" s="48">
        <f t="shared" si="6"/>
        <v>5.0152435221973383E-3</v>
      </c>
      <c r="AK38" s="48">
        <f t="shared" si="6"/>
        <v>1.1631708334565792E-3</v>
      </c>
      <c r="AL38" s="48">
        <f t="shared" si="6"/>
        <v>2.3604947279008432E-4</v>
      </c>
      <c r="AM38" s="48">
        <f t="shared" si="6"/>
        <v>4.2580430054206028E-5</v>
      </c>
      <c r="AN38" s="48">
        <f t="shared" si="6"/>
        <v>6.9128886497964771E-6</v>
      </c>
      <c r="AO38" s="48">
        <f t="shared" si="7"/>
        <v>0.31722020746517599</v>
      </c>
      <c r="AP38" s="48">
        <f t="shared" si="7"/>
        <v>0.36421926330424131</v>
      </c>
      <c r="AQ38" s="48">
        <f t="shared" si="7"/>
        <v>0.20909082813781188</v>
      </c>
      <c r="AR38" s="48">
        <f t="shared" si="7"/>
        <v>8.0023178006808596E-2</v>
      </c>
      <c r="AS38" s="48">
        <f t="shared" si="7"/>
        <v>2.2969834719706185E-2</v>
      </c>
      <c r="AT38" s="48">
        <f t="shared" si="7"/>
        <v>5.2746048851569378E-3</v>
      </c>
      <c r="AU38" s="48">
        <f t="shared" si="7"/>
        <v>1.0093475868829008E-3</v>
      </c>
      <c r="AV38" s="48">
        <f t="shared" si="7"/>
        <v>1.6555594318623138E-4</v>
      </c>
      <c r="AW38" s="48">
        <f t="shared" si="7"/>
        <v>2.3760570040902678E-5</v>
      </c>
      <c r="AX38" s="48">
        <f t="shared" si="7"/>
        <v>3.0312127076710597E-6</v>
      </c>
      <c r="AY38" s="48">
        <f t="shared" si="7"/>
        <v>3.4803144103851137E-7</v>
      </c>
    </row>
    <row r="39" spans="1:51">
      <c r="A39" s="48">
        <v>38</v>
      </c>
      <c r="B39" s="48">
        <f t="shared" si="8"/>
        <v>274</v>
      </c>
      <c r="C39" s="93">
        <v>44128</v>
      </c>
      <c r="D39" t="s">
        <v>6</v>
      </c>
      <c r="E39" t="s">
        <v>20</v>
      </c>
      <c r="F39" s="48">
        <f>HLOOKUP(MAX($AD39:$AN39),$AD39:$AN$312,$B39,FALSE)</f>
        <v>2</v>
      </c>
      <c r="G39" s="48">
        <f>HLOOKUP(MAX($AN39:$AY39),$AN39:$AY$312,$B39,FALSE)</f>
        <v>0</v>
      </c>
      <c r="H39" s="48">
        <f t="shared" si="2"/>
        <v>3</v>
      </c>
      <c r="I39" s="48">
        <f t="shared" si="3"/>
        <v>0</v>
      </c>
      <c r="J39" s="48">
        <f>COUNTIF('1. Data'!C:C,$D39)</f>
        <v>183</v>
      </c>
      <c r="K39" s="48">
        <f>COUNTIF($D$2:D38,$D38)</f>
        <v>3</v>
      </c>
      <c r="L39" s="48">
        <f>SUMIF('1. Data'!C:C,D39,'1. Data'!E:E)</f>
        <v>528</v>
      </c>
      <c r="M39" s="48">
        <f>SUMIF($D$2:D38,$D39,$F$2:F38)</f>
        <v>4</v>
      </c>
      <c r="N39" s="48">
        <f t="shared" si="4"/>
        <v>1.7482862228606979</v>
      </c>
      <c r="O39" s="48">
        <f>SUMIF('1. Data'!C:C,$D39,'1. Data'!F:F)</f>
        <v>132</v>
      </c>
      <c r="P39" s="48">
        <f>SUMIF($D$2:D38,$D39,$G$2:G38)</f>
        <v>0</v>
      </c>
      <c r="Q39" s="48">
        <f t="shared" si="5"/>
        <v>0.55909425486223363</v>
      </c>
      <c r="R39" s="48">
        <f>COUNTIF('1. Data'!D:D,$E39)</f>
        <v>166</v>
      </c>
      <c r="S39" s="48">
        <f>COUNTIF($E$2:E38,$E38)</f>
        <v>2</v>
      </c>
      <c r="T39" s="48">
        <f>SUMIF('1. Data'!D:D,E39,'1. Data'!F:F)</f>
        <v>175</v>
      </c>
      <c r="U39" s="48">
        <f>SUMIF($E$2:E38,$E39,$G$2:G38)</f>
        <v>2</v>
      </c>
      <c r="V39" s="48">
        <f t="shared" si="9"/>
        <v>0.83001898712907896</v>
      </c>
      <c r="W39" s="48">
        <f>SUMIF('1. Data'!D:D,$E39,'1. Data'!E:E)</f>
        <v>274</v>
      </c>
      <c r="X39" s="48">
        <f>SUMIF($E$2:E38,E39,$F$2:F38)</f>
        <v>2</v>
      </c>
      <c r="Y39" s="48">
        <f t="shared" si="10"/>
        <v>1.0041848095325006</v>
      </c>
      <c r="Z39" s="92">
        <f>AVERAGE('1. Data'!E:E,$F$2:F38)</f>
        <v>1.6360107494774561</v>
      </c>
      <c r="AA39" s="92">
        <f>IF(ISERROR(AVERAGE('1. Data'!F:F,$G$2:G38)),0,AVERAGE('1. Data'!F:F,$G$2:G38))</f>
        <v>1.2693341295909226</v>
      </c>
      <c r="AB39" s="48">
        <f t="shared" si="11"/>
        <v>2.8721845089854323</v>
      </c>
      <c r="AC39" s="48">
        <f t="shared" si="12"/>
        <v>0.58904573280128192</v>
      </c>
      <c r="AD39" s="48">
        <f t="shared" si="6"/>
        <v>5.6575202452704379E-2</v>
      </c>
      <c r="AE39" s="48">
        <f t="shared" si="6"/>
        <v>0.16249442007737214</v>
      </c>
      <c r="AF39" s="48">
        <f t="shared" si="6"/>
        <v>0.23335697807139991</v>
      </c>
      <c r="AG39" s="48">
        <f t="shared" si="6"/>
        <v>0.22341476582677597</v>
      </c>
      <c r="AH39" s="48">
        <f t="shared" si="6"/>
        <v>0.16042210737156851</v>
      </c>
      <c r="AI39" s="48">
        <f t="shared" si="6"/>
        <v>9.2152378338283381E-2</v>
      </c>
      <c r="AJ39" s="48">
        <f t="shared" si="6"/>
        <v>4.4113105588230332E-2</v>
      </c>
      <c r="AK39" s="48">
        <f t="shared" si="6"/>
        <v>1.8100139787679128E-2</v>
      </c>
      <c r="AL39" s="48">
        <f t="shared" si="6"/>
        <v>6.4983676385803532E-3</v>
      </c>
      <c r="AM39" s="48">
        <f t="shared" ref="AM39:AN39" si="13">_xlfn.POISSON.DIST(AM$1,$AB39,FALSE)</f>
        <v>2.0738345405803093E-3</v>
      </c>
      <c r="AN39" s="48">
        <f t="shared" si="13"/>
        <v>5.9564354416536823E-4</v>
      </c>
      <c r="AO39" s="48">
        <f t="shared" si="7"/>
        <v>0.55485651355237364</v>
      </c>
      <c r="AP39" s="48">
        <f t="shared" si="7"/>
        <v>0.32683586162502232</v>
      </c>
      <c r="AQ39" s="48">
        <f t="shared" si="7"/>
        <v>9.6260634808324821E-2</v>
      </c>
      <c r="AR39" s="48">
        <f t="shared" si="7"/>
        <v>1.8900638723528762E-2</v>
      </c>
      <c r="AS39" s="48">
        <f t="shared" si="7"/>
        <v>2.7833351468283208E-3</v>
      </c>
      <c r="AT39" s="48">
        <f t="shared" si="7"/>
        <v>3.2790233823901056E-4</v>
      </c>
      <c r="AU39" s="48">
        <f t="shared" si="7"/>
        <v>3.2191578852541946E-5</v>
      </c>
      <c r="AV39" s="48">
        <f t="shared" si="7"/>
        <v>2.7089017364608354E-6</v>
      </c>
      <c r="AW39" s="48">
        <f t="shared" si="7"/>
        <v>1.9945837605502903E-7</v>
      </c>
      <c r="AX39" s="48">
        <f t="shared" ref="AP39:AY65" si="14">_xlfn.POISSON.DIST(AX$1,$AC39,FALSE)</f>
        <v>1.3054456142965378E-8</v>
      </c>
      <c r="AY39" s="48">
        <f t="shared" si="14"/>
        <v>7.6896716850552306E-10</v>
      </c>
    </row>
    <row r="40" spans="1:51">
      <c r="A40" s="48">
        <v>39</v>
      </c>
      <c r="B40" s="48">
        <f t="shared" si="8"/>
        <v>273</v>
      </c>
      <c r="C40" s="93">
        <v>44128</v>
      </c>
      <c r="D40" t="s">
        <v>35</v>
      </c>
      <c r="E40" t="s">
        <v>21</v>
      </c>
      <c r="F40" s="48">
        <f>HLOOKUP(MAX($AD40:$AN40),$AD40:$AN$312,$B40,FALSE)</f>
        <v>1</v>
      </c>
      <c r="G40" s="48">
        <f>HLOOKUP(MAX($AN40:$AY40),$AN40:$AY$312,$B40,FALSE)</f>
        <v>0</v>
      </c>
      <c r="H40" s="48">
        <f t="shared" si="2"/>
        <v>3</v>
      </c>
      <c r="I40" s="48">
        <f t="shared" si="3"/>
        <v>0</v>
      </c>
      <c r="J40" s="48">
        <f>COUNTIF('1. Data'!C:C,$D40)</f>
        <v>47</v>
      </c>
      <c r="K40" s="48">
        <f>COUNTIF($D$2:D39,$D39)</f>
        <v>3</v>
      </c>
      <c r="L40" s="48">
        <f>SUMIF('1. Data'!C:C,D40,'1. Data'!E:E)</f>
        <v>94</v>
      </c>
      <c r="M40" s="48">
        <f>SUMIF($D$2:D39,$D40,$F$2:F39)</f>
        <v>2</v>
      </c>
      <c r="N40" s="48">
        <f t="shared" si="4"/>
        <v>1.1735084838533114</v>
      </c>
      <c r="O40" s="48">
        <f>SUMIF('1. Data'!C:C,$D40,'1. Data'!F:F)</f>
        <v>49</v>
      </c>
      <c r="P40" s="48">
        <f>SUMIF($D$2:D39,$D40,$G$2:G39)</f>
        <v>1</v>
      </c>
      <c r="Q40" s="48">
        <f t="shared" si="5"/>
        <v>0.78804987061867793</v>
      </c>
      <c r="R40" s="48">
        <f>COUNTIF('1. Data'!D:D,$E40)</f>
        <v>149</v>
      </c>
      <c r="S40" s="48">
        <f>COUNTIF($E$2:E39,$E39)</f>
        <v>3</v>
      </c>
      <c r="T40" s="48">
        <f>SUMIF('1. Data'!D:D,E40,'1. Data'!F:F)</f>
        <v>176</v>
      </c>
      <c r="U40" s="48">
        <f>SUMIF($E$2:E39,$E40,$G$2:G39)</f>
        <v>1</v>
      </c>
      <c r="V40" s="48">
        <f t="shared" si="9"/>
        <v>0.91766333618096052</v>
      </c>
      <c r="W40" s="48">
        <f>SUMIF('1. Data'!D:D,$E40,'1. Data'!E:E)</f>
        <v>246</v>
      </c>
      <c r="X40" s="48">
        <f>SUMIF($E$2:E39,E40,$F$2:F39)</f>
        <v>3</v>
      </c>
      <c r="Y40" s="48">
        <f t="shared" si="10"/>
        <v>1.0012459309192521</v>
      </c>
      <c r="Z40" s="92">
        <f>AVERAGE('1. Data'!E:E,$F$2:F39)</f>
        <v>1.6361194029850745</v>
      </c>
      <c r="AA40" s="92">
        <f>IF(ISERROR(AVERAGE('1. Data'!F:F,$G$2:G39)),0,AVERAGE('1. Data'!F:F,$G$2:G39))</f>
        <v>1.268955223880597</v>
      </c>
      <c r="AB40" s="48">
        <f t="shared" si="11"/>
        <v>1.9223921873649639</v>
      </c>
      <c r="AC40" s="48">
        <f t="shared" si="12"/>
        <v>0.91766333618096052</v>
      </c>
      <c r="AD40" s="48">
        <f t="shared" ref="AD40:AN63" si="15">_xlfn.POISSON.DIST(AD$1,$AB40,FALSE)</f>
        <v>0.1462566699572288</v>
      </c>
      <c r="AE40" s="48">
        <f t="shared" si="15"/>
        <v>0.28116267967579267</v>
      </c>
      <c r="AF40" s="48">
        <f t="shared" si="15"/>
        <v>0.27025246939367092</v>
      </c>
      <c r="AG40" s="48">
        <f t="shared" si="15"/>
        <v>0.17317707859282735</v>
      </c>
      <c r="AH40" s="48">
        <f t="shared" si="15"/>
        <v>8.3228565729384862E-2</v>
      </c>
      <c r="AI40" s="48">
        <f t="shared" si="15"/>
        <v>3.1999588904752185E-2</v>
      </c>
      <c r="AJ40" s="48">
        <f t="shared" si="15"/>
        <v>1.0252626618231026E-2</v>
      </c>
      <c r="AK40" s="48">
        <f t="shared" si="15"/>
        <v>2.8156527586939168E-3</v>
      </c>
      <c r="AL40" s="48">
        <f t="shared" si="15"/>
        <v>6.7659860820572302E-4</v>
      </c>
      <c r="AM40" s="48">
        <f t="shared" si="15"/>
        <v>1.4452087537741016E-4</v>
      </c>
      <c r="AN40" s="48">
        <f t="shared" si="15"/>
        <v>2.7782580173667842E-5</v>
      </c>
      <c r="AO40" s="48">
        <f t="shared" ref="AO40:AO103" si="16">_xlfn.POISSON.DIST(AO$1,$AC40,FALSE)</f>
        <v>0.39945133491345058</v>
      </c>
      <c r="AP40" s="48">
        <f t="shared" si="14"/>
        <v>0.36656184463861524</v>
      </c>
      <c r="AQ40" s="48">
        <f t="shared" si="14"/>
        <v>0.16819018263385929</v>
      </c>
      <c r="AR40" s="48">
        <f t="shared" si="14"/>
        <v>5.1447321369557458E-2</v>
      </c>
      <c r="AS40" s="48">
        <f t="shared" si="14"/>
        <v>1.1802830141390528E-2</v>
      </c>
      <c r="AT40" s="48">
        <f t="shared" si="14"/>
        <v>2.1662048967851268E-3</v>
      </c>
      <c r="AU40" s="48">
        <f t="shared" si="14"/>
        <v>3.3130780207256194E-4</v>
      </c>
      <c r="AV40" s="48">
        <f t="shared" si="14"/>
        <v>4.3432717564669867E-5</v>
      </c>
      <c r="AW40" s="48">
        <f t="shared" si="14"/>
        <v>4.982076562475025E-6</v>
      </c>
      <c r="AX40" s="48">
        <f t="shared" si="14"/>
        <v>5.0798544438108984E-7</v>
      </c>
      <c r="AY40" s="48">
        <f t="shared" si="14"/>
        <v>4.6615961762211812E-8</v>
      </c>
    </row>
    <row r="41" spans="1:51">
      <c r="A41" s="48">
        <v>40</v>
      </c>
      <c r="B41" s="48">
        <f t="shared" si="8"/>
        <v>272</v>
      </c>
      <c r="C41" s="93">
        <v>44128</v>
      </c>
      <c r="D41" t="s">
        <v>42</v>
      </c>
      <c r="E41" t="s">
        <v>26</v>
      </c>
      <c r="F41" s="48">
        <f>HLOOKUP(MAX($AD41:$AN41),$AD41:$AN$312,$B41,FALSE)</f>
        <v>0</v>
      </c>
      <c r="G41" s="48">
        <f>HLOOKUP(MAX($AN41:$AY41),$AN41:$AY$312,$B41,FALSE)</f>
        <v>0</v>
      </c>
      <c r="H41" s="48">
        <f t="shared" si="2"/>
        <v>1</v>
      </c>
      <c r="I41" s="48">
        <f t="shared" si="3"/>
        <v>1</v>
      </c>
      <c r="J41" s="48">
        <f>COUNTIF('1. Data'!C:C,$D41)</f>
        <v>0</v>
      </c>
      <c r="K41" s="48">
        <f>COUNTIF($D$2:D40,$D40)</f>
        <v>3</v>
      </c>
      <c r="L41" s="48">
        <f>SUMIF('1. Data'!C:C,D41,'1. Data'!E:E)</f>
        <v>0</v>
      </c>
      <c r="M41" s="48">
        <f>SUMIF($D$2:D40,$D41,$F$2:F40)</f>
        <v>0</v>
      </c>
      <c r="N41" s="48">
        <f t="shared" si="4"/>
        <v>0</v>
      </c>
      <c r="O41" s="48">
        <f>SUMIF('1. Data'!C:C,$D41,'1. Data'!F:F)</f>
        <v>0</v>
      </c>
      <c r="P41" s="48">
        <f>SUMIF($D$2:D40,$D41,$G$2:G40)</f>
        <v>0</v>
      </c>
      <c r="Q41" s="48">
        <f t="shared" si="5"/>
        <v>0</v>
      </c>
      <c r="R41" s="48">
        <f>COUNTIF('1. Data'!D:D,$E41)</f>
        <v>152</v>
      </c>
      <c r="S41" s="48">
        <f>COUNTIF($E$2:E40,$E40)</f>
        <v>3</v>
      </c>
      <c r="T41" s="48">
        <f>SUMIF('1. Data'!D:D,E41,'1. Data'!F:F)</f>
        <v>159</v>
      </c>
      <c r="U41" s="48">
        <f>SUMIF($E$2:E40,$E41,$G$2:G40)</f>
        <v>1</v>
      </c>
      <c r="V41" s="48">
        <f t="shared" si="9"/>
        <v>0.81371366130170508</v>
      </c>
      <c r="W41" s="48">
        <f>SUMIF('1. Data'!D:D,$E41,'1. Data'!E:E)</f>
        <v>285</v>
      </c>
      <c r="X41" s="48">
        <f>SUMIF($E$2:E40,E41,$F$2:F40)</f>
        <v>3</v>
      </c>
      <c r="Y41" s="48">
        <f t="shared" si="10"/>
        <v>1.1357851502277247</v>
      </c>
      <c r="Z41" s="92">
        <f>AVERAGE('1. Data'!E:E,$F$2:F40)</f>
        <v>1.635929573261713</v>
      </c>
      <c r="AA41" s="92">
        <f>IF(ISERROR(AVERAGE('1. Data'!F:F,$G$2:G40)),0,AVERAGE('1. Data'!F:F,$G$2:G40))</f>
        <v>1.2685765443151298</v>
      </c>
      <c r="AB41" s="48">
        <f t="shared" si="11"/>
        <v>0</v>
      </c>
      <c r="AC41" s="48">
        <f t="shared" si="12"/>
        <v>0</v>
      </c>
      <c r="AD41" s="48">
        <f t="shared" si="15"/>
        <v>1</v>
      </c>
      <c r="AE41" s="48">
        <f t="shared" si="15"/>
        <v>0</v>
      </c>
      <c r="AF41" s="48">
        <f t="shared" si="15"/>
        <v>0</v>
      </c>
      <c r="AG41" s="48">
        <f t="shared" si="15"/>
        <v>0</v>
      </c>
      <c r="AH41" s="48">
        <f t="shared" si="15"/>
        <v>0</v>
      </c>
      <c r="AI41" s="48">
        <f t="shared" si="15"/>
        <v>0</v>
      </c>
      <c r="AJ41" s="48">
        <f t="shared" si="15"/>
        <v>0</v>
      </c>
      <c r="AK41" s="48">
        <f t="shared" si="15"/>
        <v>0</v>
      </c>
      <c r="AL41" s="48">
        <f t="shared" si="15"/>
        <v>0</v>
      </c>
      <c r="AM41" s="48">
        <f t="shared" si="15"/>
        <v>0</v>
      </c>
      <c r="AN41" s="48">
        <f t="shared" si="15"/>
        <v>0</v>
      </c>
      <c r="AO41" s="48">
        <f t="shared" si="16"/>
        <v>1</v>
      </c>
      <c r="AP41" s="48">
        <f t="shared" si="14"/>
        <v>0</v>
      </c>
      <c r="AQ41" s="48">
        <f t="shared" si="14"/>
        <v>0</v>
      </c>
      <c r="AR41" s="48">
        <f t="shared" si="14"/>
        <v>0</v>
      </c>
      <c r="AS41" s="48">
        <f t="shared" si="14"/>
        <v>0</v>
      </c>
      <c r="AT41" s="48">
        <f t="shared" si="14"/>
        <v>0</v>
      </c>
      <c r="AU41" s="48">
        <f t="shared" si="14"/>
        <v>0</v>
      </c>
      <c r="AV41" s="48">
        <f t="shared" si="14"/>
        <v>0</v>
      </c>
      <c r="AW41" s="48">
        <f t="shared" si="14"/>
        <v>0</v>
      </c>
      <c r="AX41" s="48">
        <f t="shared" si="14"/>
        <v>0</v>
      </c>
      <c r="AY41" s="48">
        <f t="shared" si="14"/>
        <v>0</v>
      </c>
    </row>
    <row r="42" spans="1:51">
      <c r="A42" s="48">
        <v>41</v>
      </c>
      <c r="B42" s="48">
        <f t="shared" si="8"/>
        <v>271</v>
      </c>
      <c r="C42" s="93">
        <v>44128</v>
      </c>
      <c r="D42" t="s">
        <v>25</v>
      </c>
      <c r="E42" t="s">
        <v>22</v>
      </c>
      <c r="F42" s="48">
        <f>HLOOKUP(MAX($AD42:$AN42),$AD42:$AN$312,$B42,FALSE)</f>
        <v>1</v>
      </c>
      <c r="G42" s="48">
        <f>HLOOKUP(MAX($AN42:$AY42),$AN42:$AY$312,$B42,FALSE)</f>
        <v>1</v>
      </c>
      <c r="H42" s="48">
        <f t="shared" si="2"/>
        <v>1</v>
      </c>
      <c r="I42" s="48">
        <f t="shared" si="3"/>
        <v>1</v>
      </c>
      <c r="J42" s="48">
        <f>COUNTIF('1. Data'!C:C,$D42)</f>
        <v>170</v>
      </c>
      <c r="K42" s="48">
        <f>COUNTIF($D$2:D41,$D41)</f>
        <v>3</v>
      </c>
      <c r="L42" s="48">
        <f>SUMIF('1. Data'!C:C,D42,'1. Data'!E:E)</f>
        <v>254</v>
      </c>
      <c r="M42" s="48">
        <f>SUMIF($D$2:D41,$D42,$F$2:F41)</f>
        <v>2</v>
      </c>
      <c r="N42" s="48">
        <f t="shared" si="4"/>
        <v>0.90481301917151868</v>
      </c>
      <c r="O42" s="48">
        <f>SUMIF('1. Data'!C:C,$D42,'1. Data'!F:F)</f>
        <v>198</v>
      </c>
      <c r="P42" s="48">
        <f>SUMIF($D$2:D41,$D42,$G$2:G41)</f>
        <v>2</v>
      </c>
      <c r="Q42" s="48">
        <f t="shared" si="5"/>
        <v>0.91158421751835339</v>
      </c>
      <c r="R42" s="48">
        <f>COUNTIF('1. Data'!D:D,$E42)</f>
        <v>186</v>
      </c>
      <c r="S42" s="48">
        <f>COUNTIF($E$2:E41,$E41)</f>
        <v>3</v>
      </c>
      <c r="T42" s="48">
        <f>SUMIF('1. Data'!D:D,E42,'1. Data'!F:F)</f>
        <v>222</v>
      </c>
      <c r="U42" s="48">
        <f>SUMIF($E$2:E41,$E42,$G$2:G41)</f>
        <v>1</v>
      </c>
      <c r="V42" s="48">
        <f t="shared" si="9"/>
        <v>0.93037056951430042</v>
      </c>
      <c r="W42" s="48">
        <f>SUMIF('1. Data'!D:D,$E42,'1. Data'!E:E)</f>
        <v>299</v>
      </c>
      <c r="X42" s="48">
        <f>SUMIF($E$2:E41,E42,$F$2:F41)</f>
        <v>3</v>
      </c>
      <c r="Y42" s="48">
        <f t="shared" si="10"/>
        <v>0.97703499089854429</v>
      </c>
      <c r="Z42" s="92">
        <f>AVERAGE('1. Data'!E:E,$F$2:F41)</f>
        <v>1.6354415274463008</v>
      </c>
      <c r="AA42" s="92">
        <f>IF(ISERROR(AVERAGE('1. Data'!F:F,$G$2:G41)),0,AVERAGE('1. Data'!F:F,$G$2:G41))</f>
        <v>1.2681980906921242</v>
      </c>
      <c r="AB42" s="48">
        <f t="shared" si="11"/>
        <v>1.4457858824857071</v>
      </c>
      <c r="AC42" s="48">
        <f t="shared" si="12"/>
        <v>1.0755729127332954</v>
      </c>
      <c r="AD42" s="48">
        <f t="shared" si="15"/>
        <v>0.2355608806238754</v>
      </c>
      <c r="AE42" s="48">
        <f t="shared" si="15"/>
        <v>0.34057059567190001</v>
      </c>
      <c r="AF42" s="48">
        <f t="shared" si="15"/>
        <v>0.24619607960609047</v>
      </c>
      <c r="AG42" s="48">
        <f t="shared" si="15"/>
        <v>0.11864893873927097</v>
      </c>
      <c r="AH42" s="48">
        <f t="shared" si="15"/>
        <v>4.288524015028735E-2</v>
      </c>
      <c r="AI42" s="48">
        <f t="shared" si="15"/>
        <v>1.2400574955258934E-2</v>
      </c>
      <c r="AJ42" s="48">
        <f t="shared" si="15"/>
        <v>2.9880960341698679E-3</v>
      </c>
      <c r="AK42" s="48">
        <f t="shared" si="15"/>
        <v>6.1716386595918901E-4</v>
      </c>
      <c r="AL42" s="48">
        <f t="shared" si="15"/>
        <v>1.1153585057301218E-4</v>
      </c>
      <c r="AM42" s="48">
        <f t="shared" si="15"/>
        <v>1.7917439794388476E-5</v>
      </c>
      <c r="AN42" s="48">
        <f t="shared" si="15"/>
        <v>2.5904781505014475E-6</v>
      </c>
      <c r="AO42" s="48">
        <f t="shared" si="16"/>
        <v>0.34110227747235194</v>
      </c>
      <c r="AP42" s="48">
        <f t="shared" si="14"/>
        <v>0.3668803701208983</v>
      </c>
      <c r="AQ42" s="48">
        <f t="shared" si="14"/>
        <v>0.19730329415780201</v>
      </c>
      <c r="AR42" s="48">
        <f t="shared" si="14"/>
        <v>7.0738026263060444E-2</v>
      </c>
      <c r="AS42" s="48">
        <f t="shared" si="14"/>
        <v>1.902097623719106E-2</v>
      </c>
      <c r="AT42" s="48">
        <f t="shared" si="14"/>
        <v>4.0916893628932787E-3</v>
      </c>
      <c r="AU42" s="48">
        <f t="shared" si="14"/>
        <v>7.3348504100782732E-4</v>
      </c>
      <c r="AV42" s="48">
        <f t="shared" si="14"/>
        <v>1.1270237742901295E-4</v>
      </c>
      <c r="AW42" s="48">
        <f t="shared" si="14"/>
        <v>1.5152453045411275E-5</v>
      </c>
      <c r="AX42" s="48">
        <f t="shared" si="14"/>
        <v>1.8108408952341687E-6</v>
      </c>
      <c r="AY42" s="48">
        <f t="shared" si="14"/>
        <v>1.9476914161835806E-7</v>
      </c>
    </row>
    <row r="43" spans="1:51">
      <c r="A43" s="48">
        <v>42</v>
      </c>
      <c r="B43" s="48">
        <f t="shared" si="8"/>
        <v>270</v>
      </c>
      <c r="C43" s="93">
        <v>44128</v>
      </c>
      <c r="D43" t="s">
        <v>13</v>
      </c>
      <c r="E43" t="s">
        <v>8</v>
      </c>
      <c r="F43" s="48">
        <f>HLOOKUP(MAX($AD43:$AN43),$AD43:$AN$312,$B43,FALSE)</f>
        <v>2</v>
      </c>
      <c r="G43" s="48">
        <f>HLOOKUP(MAX($AN43:$AY43),$AN43:$AY$312,$B43,FALSE)</f>
        <v>0</v>
      </c>
      <c r="H43" s="48">
        <f t="shared" si="2"/>
        <v>3</v>
      </c>
      <c r="I43" s="48">
        <f t="shared" si="3"/>
        <v>0</v>
      </c>
      <c r="J43" s="48">
        <f>COUNTIF('1. Data'!C:C,$D43)</f>
        <v>176</v>
      </c>
      <c r="K43" s="48">
        <f>COUNTIF($D$2:D42,$D42)</f>
        <v>3</v>
      </c>
      <c r="L43" s="48">
        <f>SUMIF('1. Data'!C:C,D43,'1. Data'!E:E)</f>
        <v>403</v>
      </c>
      <c r="M43" s="48">
        <f>SUMIF($D$2:D42,$D43,$F$2:F42)</f>
        <v>4</v>
      </c>
      <c r="N43" s="48">
        <f t="shared" si="4"/>
        <v>1.3904541920838103</v>
      </c>
      <c r="O43" s="48">
        <f>SUMIF('1. Data'!C:C,$D43,'1. Data'!F:F)</f>
        <v>163</v>
      </c>
      <c r="P43" s="48">
        <f>SUMIF($D$2:D42,$D43,$G$2:G42)</f>
        <v>0</v>
      </c>
      <c r="Q43" s="48">
        <f t="shared" si="5"/>
        <v>0.71808337318751081</v>
      </c>
      <c r="R43" s="48">
        <f>COUNTIF('1. Data'!D:D,$E43)</f>
        <v>181</v>
      </c>
      <c r="S43" s="48">
        <f>COUNTIF($E$2:E42,$E42)</f>
        <v>3</v>
      </c>
      <c r="T43" s="48">
        <f>SUMIF('1. Data'!D:D,E43,'1. Data'!F:F)</f>
        <v>234</v>
      </c>
      <c r="U43" s="48">
        <f>SUMIF($E$2:E42,$E43,$G$2:G42)</f>
        <v>1</v>
      </c>
      <c r="V43" s="48">
        <f t="shared" si="9"/>
        <v>1.0071411407419526</v>
      </c>
      <c r="W43" s="48">
        <f>SUMIF('1. Data'!D:D,$E43,'1. Data'!E:E)</f>
        <v>266</v>
      </c>
      <c r="X43" s="48">
        <f>SUMIF($E$2:E42,E43,$F$2:F42)</f>
        <v>3</v>
      </c>
      <c r="Y43" s="48">
        <f t="shared" si="10"/>
        <v>0.89402520835150545</v>
      </c>
      <c r="Z43" s="92">
        <f>AVERAGE('1. Data'!E:E,$F$2:F42)</f>
        <v>1.6352520131225767</v>
      </c>
      <c r="AA43" s="92">
        <f>IF(ISERROR(AVERAGE('1. Data'!F:F,$G$2:G42)),0,AVERAGE('1. Data'!F:F,$G$2:G42))</f>
        <v>1.2681181031911721</v>
      </c>
      <c r="AB43" s="48">
        <f t="shared" si="11"/>
        <v>2.03278357429644</v>
      </c>
      <c r="AC43" s="48">
        <f t="shared" si="12"/>
        <v>0.91711735162535357</v>
      </c>
      <c r="AD43" s="48">
        <f t="shared" si="15"/>
        <v>0.13097044730841803</v>
      </c>
      <c r="AE43" s="48">
        <f t="shared" si="15"/>
        <v>0.26623457400680955</v>
      </c>
      <c r="AF43" s="48">
        <f t="shared" si="15"/>
        <v>0.27059863447542626</v>
      </c>
      <c r="AG43" s="48">
        <f t="shared" si="15"/>
        <v>0.18335615312956427</v>
      </c>
      <c r="AH43" s="48">
        <f t="shared" si="15"/>
        <v>9.3180844081990261E-2</v>
      </c>
      <c r="AI43" s="48">
        <f t="shared" si="15"/>
        <v>3.7883297857789495E-2</v>
      </c>
      <c r="AJ43" s="48">
        <f t="shared" si="15"/>
        <v>1.2834757604249002E-2</v>
      </c>
      <c r="AK43" s="48">
        <f t="shared" si="15"/>
        <v>3.7271834911419563E-3</v>
      </c>
      <c r="AL43" s="48">
        <f t="shared" si="15"/>
        <v>9.470696723977779E-4</v>
      </c>
      <c r="AM43" s="48">
        <f t="shared" si="15"/>
        <v>2.1390974152939033E-4</v>
      </c>
      <c r="AN43" s="48">
        <f t="shared" si="15"/>
        <v>4.3483220896294248E-5</v>
      </c>
      <c r="AO43" s="48">
        <f t="shared" si="16"/>
        <v>0.39966948872191571</v>
      </c>
      <c r="AP43" s="48">
        <f t="shared" si="14"/>
        <v>0.36654382302210242</v>
      </c>
      <c r="AQ43" s="48">
        <f t="shared" si="14"/>
        <v>0.16808185011233143</v>
      </c>
      <c r="AR43" s="48">
        <f t="shared" si="14"/>
        <v>5.1383593743770356E-2</v>
      </c>
      <c r="AS43" s="48">
        <f t="shared" si="14"/>
        <v>1.1781196352819935E-2</v>
      </c>
      <c r="AT43" s="48">
        <f t="shared" si="14"/>
        <v>2.1609479196152996E-3</v>
      </c>
      <c r="AU43" s="48">
        <f t="shared" si="14"/>
        <v>3.3030713883965002E-4</v>
      </c>
      <c r="AV43" s="48">
        <f t="shared" si="14"/>
        <v>4.3275772627938328E-5</v>
      </c>
      <c r="AW43" s="48">
        <f t="shared" si="14"/>
        <v>4.9611202477594524E-6</v>
      </c>
      <c r="AX43" s="48">
        <f t="shared" si="14"/>
        <v>5.0554771808000793E-7</v>
      </c>
      <c r="AY43" s="48">
        <f t="shared" si="14"/>
        <v>4.636465843257773E-8</v>
      </c>
    </row>
    <row r="44" spans="1:51">
      <c r="A44" s="48">
        <v>43</v>
      </c>
      <c r="B44" s="48">
        <f t="shared" si="8"/>
        <v>269</v>
      </c>
      <c r="C44" s="93">
        <v>44129</v>
      </c>
      <c r="D44" t="s">
        <v>10</v>
      </c>
      <c r="E44" t="s">
        <v>18</v>
      </c>
      <c r="F44" s="48">
        <f>HLOOKUP(MAX($AD44:$AN44),$AD44:$AN$312,$B44,FALSE)</f>
        <v>1</v>
      </c>
      <c r="G44" s="48">
        <f>HLOOKUP(MAX($AN44:$AY44),$AN44:$AY$312,$B44,FALSE)</f>
        <v>0</v>
      </c>
      <c r="H44" s="48">
        <f t="shared" si="2"/>
        <v>3</v>
      </c>
      <c r="I44" s="48">
        <f t="shared" si="3"/>
        <v>0</v>
      </c>
      <c r="J44" s="48">
        <f>COUNTIF('1. Data'!C:C,$D44)</f>
        <v>184</v>
      </c>
      <c r="K44" s="48">
        <f>COUNTIF($D$2:D43,$D43)</f>
        <v>3</v>
      </c>
      <c r="L44" s="48">
        <f>SUMIF('1. Data'!C:C,D44,'1. Data'!E:E)</f>
        <v>347</v>
      </c>
      <c r="M44" s="48">
        <f>SUMIF($D$2:D43,$D44,$F$2:F43)</f>
        <v>2</v>
      </c>
      <c r="N44" s="48">
        <f t="shared" si="4"/>
        <v>1.1412222931768214</v>
      </c>
      <c r="O44" s="48">
        <f>SUMIF('1. Data'!C:C,$D44,'1. Data'!F:F)</f>
        <v>250</v>
      </c>
      <c r="P44" s="48">
        <f>SUMIF($D$2:D43,$D44,$G$2:G43)</f>
        <v>2</v>
      </c>
      <c r="Q44" s="48">
        <f t="shared" si="5"/>
        <v>1.0629889174518692</v>
      </c>
      <c r="R44" s="48">
        <f>COUNTIF('1. Data'!D:D,$E44)</f>
        <v>17</v>
      </c>
      <c r="S44" s="48">
        <f>COUNTIF($E$2:E43,$E43)</f>
        <v>3</v>
      </c>
      <c r="T44" s="48">
        <f>SUMIF('1. Data'!D:D,E44,'1. Data'!F:F)</f>
        <v>13</v>
      </c>
      <c r="U44" s="48">
        <f>SUMIF($E$2:E43,$E44,$G$2:G43)</f>
        <v>0</v>
      </c>
      <c r="V44" s="48">
        <f t="shared" si="9"/>
        <v>0.51272342427093132</v>
      </c>
      <c r="W44" s="48">
        <f>SUMIF('1. Data'!D:D,$E44,'1. Data'!E:E)</f>
        <v>30</v>
      </c>
      <c r="X44" s="48">
        <f>SUMIF($E$2:E43,E44,$F$2:F43)</f>
        <v>2</v>
      </c>
      <c r="Y44" s="48">
        <f t="shared" si="10"/>
        <v>0.97837739288969916</v>
      </c>
      <c r="Z44" s="92">
        <f>AVERAGE('1. Data'!E:E,$F$2:F43)</f>
        <v>1.63536076326774</v>
      </c>
      <c r="AA44" s="92">
        <f>IF(ISERROR(AVERAGE('1. Data'!F:F,$G$2:G43)),0,AVERAGE('1. Data'!F:F,$G$2:G43))</f>
        <v>1.2677400119260585</v>
      </c>
      <c r="AB44" s="48">
        <f t="shared" si="11"/>
        <v>1.8259556690829142</v>
      </c>
      <c r="AC44" s="48">
        <f t="shared" si="12"/>
        <v>0.69094279634371503</v>
      </c>
      <c r="AD44" s="48">
        <f t="shared" si="15"/>
        <v>0.16106364700852599</v>
      </c>
      <c r="AE44" s="48">
        <f t="shared" si="15"/>
        <v>0.29409507933838741</v>
      </c>
      <c r="AF44" s="48">
        <f t="shared" si="15"/>
        <v>0.268502288683659</v>
      </c>
      <c r="AG44" s="48">
        <f t="shared" si="15"/>
        <v>0.16342442539455476</v>
      </c>
      <c r="AH44" s="48">
        <f t="shared" si="15"/>
        <v>7.4601439003951303E-2</v>
      </c>
      <c r="AI44" s="48">
        <f t="shared" si="15"/>
        <v>2.7243784094201629E-2</v>
      </c>
      <c r="AJ44" s="48">
        <f t="shared" si="15"/>
        <v>8.2909903356797286E-3</v>
      </c>
      <c r="AK44" s="48">
        <f t="shared" si="15"/>
        <v>2.1627115436780101E-3</v>
      </c>
      <c r="AL44" s="48">
        <f t="shared" si="15"/>
        <v>4.9362692547123962E-4</v>
      </c>
      <c r="AM44" s="48">
        <f t="shared" si="15"/>
        <v>1.0014898699735333E-4</v>
      </c>
      <c r="AN44" s="48">
        <f t="shared" si="15"/>
        <v>1.8286761056072794E-5</v>
      </c>
      <c r="AO44" s="48">
        <f t="shared" si="16"/>
        <v>0.50110340782869933</v>
      </c>
      <c r="AP44" s="48">
        <f t="shared" si="14"/>
        <v>0.34623378986252656</v>
      </c>
      <c r="AQ44" s="48">
        <f t="shared" si="14"/>
        <v>0.11961387147814813</v>
      </c>
      <c r="AR44" s="48">
        <f t="shared" si="14"/>
        <v>2.754878094686981E-2</v>
      </c>
      <c r="AS44" s="48">
        <f t="shared" si="14"/>
        <v>4.7586579358226697E-3</v>
      </c>
      <c r="AT44" s="48">
        <f t="shared" si="14"/>
        <v>6.5759208420410552E-4</v>
      </c>
      <c r="AU44" s="48">
        <f t="shared" si="14"/>
        <v>7.5726418918912702E-5</v>
      </c>
      <c r="AV44" s="48">
        <f t="shared" si="14"/>
        <v>7.4746605207041729E-6</v>
      </c>
      <c r="AW44" s="48">
        <f t="shared" si="14"/>
        <v>6.4557035523691156E-7</v>
      </c>
      <c r="AX44" s="48">
        <f t="shared" si="14"/>
        <v>4.9561354053777529E-8</v>
      </c>
      <c r="AY44" s="48">
        <f t="shared" si="14"/>
        <v>3.4244060560497919E-9</v>
      </c>
    </row>
    <row r="45" spans="1:51">
      <c r="A45" s="48">
        <v>44</v>
      </c>
      <c r="B45" s="48">
        <f t="shared" si="8"/>
        <v>268</v>
      </c>
      <c r="C45" s="93">
        <v>44129</v>
      </c>
      <c r="D45" t="s">
        <v>19</v>
      </c>
      <c r="E45" t="s">
        <v>17</v>
      </c>
      <c r="F45" s="48">
        <f>HLOOKUP(MAX($AD45:$AN45),$AD45:$AN$312,$B45,FALSE)</f>
        <v>1</v>
      </c>
      <c r="G45" s="48">
        <f>HLOOKUP(MAX($AN45:$AY45),$AN45:$AY$312,$B45,FALSE)</f>
        <v>1</v>
      </c>
      <c r="H45" s="48">
        <f t="shared" si="2"/>
        <v>1</v>
      </c>
      <c r="I45" s="48">
        <f t="shared" si="3"/>
        <v>1</v>
      </c>
      <c r="J45" s="48">
        <f>COUNTIF('1. Data'!C:C,$D45)</f>
        <v>181</v>
      </c>
      <c r="K45" s="48">
        <f>COUNTIF($D$2:D44,$D44)</f>
        <v>3</v>
      </c>
      <c r="L45" s="48">
        <f>SUMIF('1. Data'!C:C,D45,'1. Data'!E:E)</f>
        <v>307</v>
      </c>
      <c r="M45" s="48">
        <f>SUMIF($D$2:D44,$D45,$F$2:F44)</f>
        <v>2</v>
      </c>
      <c r="N45" s="48">
        <f t="shared" si="4"/>
        <v>1.0270163974702404</v>
      </c>
      <c r="O45" s="48">
        <f>SUMIF('1. Data'!C:C,$D45,'1. Data'!F:F)</f>
        <v>263</v>
      </c>
      <c r="P45" s="48">
        <f>SUMIF($D$2:D44,$D45,$G$2:G44)</f>
        <v>1</v>
      </c>
      <c r="Q45" s="48">
        <f t="shared" si="5"/>
        <v>1.1321015174444762</v>
      </c>
      <c r="R45" s="48">
        <f>COUNTIF('1. Data'!D:D,$E45)</f>
        <v>186</v>
      </c>
      <c r="S45" s="48">
        <f>COUNTIF($E$2:E44,$E44)</f>
        <v>3</v>
      </c>
      <c r="T45" s="48">
        <f>SUMIF('1. Data'!D:D,E45,'1. Data'!F:F)</f>
        <v>276</v>
      </c>
      <c r="U45" s="48">
        <f>SUMIF($E$2:E44,$E45,$G$2:G44)</f>
        <v>2</v>
      </c>
      <c r="V45" s="48">
        <f t="shared" si="9"/>
        <v>1.1605991827064264</v>
      </c>
      <c r="W45" s="48">
        <f>SUMIF('1. Data'!D:D,$E45,'1. Data'!E:E)</f>
        <v>331</v>
      </c>
      <c r="X45" s="48">
        <f>SUMIF($E$2:E44,E45,$F$2:F44)</f>
        <v>2</v>
      </c>
      <c r="Y45" s="48">
        <f t="shared" si="10"/>
        <v>1.0775046438553546</v>
      </c>
      <c r="Z45" s="92">
        <f>AVERAGE('1. Data'!E:E,$F$2:F44)</f>
        <v>1.6351713859910582</v>
      </c>
      <c r="AA45" s="92">
        <f>IF(ISERROR(AVERAGE('1. Data'!F:F,$G$2:G44)),0,AVERAGE('1. Data'!F:F,$G$2:G44))</f>
        <v>1.2673621460506705</v>
      </c>
      <c r="AB45" s="48">
        <f t="shared" si="11"/>
        <v>1.8095050812570901</v>
      </c>
      <c r="AC45" s="48">
        <f t="shared" si="12"/>
        <v>1.6652075230135681</v>
      </c>
      <c r="AD45" s="48">
        <f t="shared" si="15"/>
        <v>0.16373515234876487</v>
      </c>
      <c r="AE45" s="48">
        <f t="shared" si="15"/>
        <v>0.29627959015549377</v>
      </c>
      <c r="AF45" s="48">
        <f t="shared" si="15"/>
        <v>0.26805971192956712</v>
      </c>
      <c r="AG45" s="48">
        <f t="shared" si="15"/>
        <v>0.1616851369389545</v>
      </c>
      <c r="AH45" s="48">
        <f t="shared" si="15"/>
        <v>7.3142519213696661E-2</v>
      </c>
      <c r="AI45" s="48">
        <f t="shared" si="15"/>
        <v>2.6470352034625697E-2</v>
      </c>
      <c r="AJ45" s="48">
        <f t="shared" si="15"/>
        <v>7.9830394182198536E-3</v>
      </c>
      <c r="AK45" s="48">
        <f t="shared" si="15"/>
        <v>2.0636214844492128E-3</v>
      </c>
      <c r="AL45" s="48">
        <f t="shared" si="15"/>
        <v>4.6676669523776853E-4</v>
      </c>
      <c r="AM45" s="48">
        <f t="shared" si="15"/>
        <v>9.3846300754924677E-5</v>
      </c>
      <c r="AN45" s="48">
        <f t="shared" si="15"/>
        <v>1.6981535807321711E-5</v>
      </c>
      <c r="AO45" s="48">
        <f t="shared" si="16"/>
        <v>0.18915140064004052</v>
      </c>
      <c r="AP45" s="48">
        <f t="shared" si="14"/>
        <v>0.31497633533434888</v>
      </c>
      <c r="AQ45" s="48">
        <f t="shared" si="14"/>
        <v>0.26225048158500114</v>
      </c>
      <c r="AR45" s="48">
        <f t="shared" si="14"/>
        <v>0.14556715828309166</v>
      </c>
      <c r="AS45" s="48">
        <f t="shared" si="14"/>
        <v>6.0599881769177813E-2</v>
      </c>
      <c r="AT45" s="48">
        <f t="shared" si="14"/>
        <v>2.0182275803153519E-2</v>
      </c>
      <c r="AU45" s="48">
        <f t="shared" si="14"/>
        <v>5.6012795831576522E-3</v>
      </c>
      <c r="AV45" s="48">
        <f t="shared" si="14"/>
        <v>1.3324704143394931E-3</v>
      </c>
      <c r="AW45" s="48">
        <f t="shared" si="14"/>
        <v>2.773549697688909E-4</v>
      </c>
      <c r="AX45" s="48">
        <f t="shared" si="14"/>
        <v>5.1317064689372955E-5</v>
      </c>
      <c r="AY45" s="48">
        <f t="shared" si="14"/>
        <v>8.5453562179717986E-6</v>
      </c>
    </row>
    <row r="46" spans="1:51">
      <c r="A46" s="48">
        <v>45</v>
      </c>
      <c r="B46" s="48">
        <f t="shared" si="8"/>
        <v>267</v>
      </c>
      <c r="C46" s="93">
        <v>44130</v>
      </c>
      <c r="D46" t="s">
        <v>12</v>
      </c>
      <c r="E46" t="s">
        <v>28</v>
      </c>
      <c r="F46" s="48">
        <f>HLOOKUP(MAX($AD46:$AN46),$AD46:$AN$312,$B46,FALSE)</f>
        <v>1</v>
      </c>
      <c r="G46" s="48">
        <f>HLOOKUP(MAX($AN46:$AY46),$AN46:$AY$312,$B46,FALSE)</f>
        <v>0</v>
      </c>
      <c r="H46" s="48">
        <f t="shared" si="2"/>
        <v>3</v>
      </c>
      <c r="I46" s="48">
        <f t="shared" si="3"/>
        <v>0</v>
      </c>
      <c r="J46" s="48">
        <f>COUNTIF('1. Data'!C:C,$D46)</f>
        <v>186</v>
      </c>
      <c r="K46" s="48">
        <f>COUNTIF($D$2:D45,$D45)</f>
        <v>3</v>
      </c>
      <c r="L46" s="48">
        <f>SUMIF('1. Data'!C:C,D46,'1. Data'!E:E)</f>
        <v>358</v>
      </c>
      <c r="M46" s="48">
        <f>SUMIF($D$2:D45,$D46,$F$2:F45)</f>
        <v>1</v>
      </c>
      <c r="N46" s="48">
        <f t="shared" si="4"/>
        <v>1.1617686055448038</v>
      </c>
      <c r="O46" s="48">
        <f>SUMIF('1. Data'!C:C,$D46,'1. Data'!F:F)</f>
        <v>224</v>
      </c>
      <c r="P46" s="48">
        <f>SUMIF($D$2:D45,$D46,$G$2:G45)</f>
        <v>1</v>
      </c>
      <c r="Q46" s="48">
        <f t="shared" si="5"/>
        <v>0.93939292152318243</v>
      </c>
      <c r="R46" s="48">
        <f>COUNTIF('1. Data'!D:D,$E46)</f>
        <v>136</v>
      </c>
      <c r="S46" s="48">
        <f>COUNTIF($E$2:E45,$E45)</f>
        <v>3</v>
      </c>
      <c r="T46" s="48">
        <f>SUMIF('1. Data'!D:D,E46,'1. Data'!F:F)</f>
        <v>138</v>
      </c>
      <c r="U46" s="48">
        <f>SUMIF($E$2:E45,$E46,$G$2:G45)</f>
        <v>1</v>
      </c>
      <c r="V46" s="48">
        <f t="shared" si="9"/>
        <v>0.7890900540794733</v>
      </c>
      <c r="W46" s="48">
        <f>SUMIF('1. Data'!D:D,$E46,'1. Data'!E:E)</f>
        <v>217</v>
      </c>
      <c r="X46" s="48">
        <f>SUMIF($E$2:E45,E46,$F$2:F45)</f>
        <v>1</v>
      </c>
      <c r="Y46" s="48">
        <f t="shared" si="10"/>
        <v>0.9592431030571934</v>
      </c>
      <c r="Z46" s="92">
        <f>AVERAGE('1. Data'!E:E,$F$2:F45)</f>
        <v>1.6349821215733016</v>
      </c>
      <c r="AA46" s="92">
        <f>IF(ISERROR(AVERAGE('1. Data'!F:F,$G$2:G45)),0,AVERAGE('1. Data'!F:F,$G$2:G45))</f>
        <v>1.2672824791418356</v>
      </c>
      <c r="AB46" s="48">
        <f t="shared" si="11"/>
        <v>1.8220543597753038</v>
      </c>
      <c r="AC46" s="48">
        <f t="shared" si="12"/>
        <v>0.93939292152318243</v>
      </c>
      <c r="AD46" s="48">
        <f t="shared" si="15"/>
        <v>0.16169323342084671</v>
      </c>
      <c r="AE46" s="48">
        <f t="shared" si="15"/>
        <v>0.29461386090061964</v>
      </c>
      <c r="AF46" s="48">
        <f t="shared" si="15"/>
        <v>0.26840123485210449</v>
      </c>
      <c r="AG46" s="48">
        <f t="shared" si="15"/>
        <v>0.16301388004378409</v>
      </c>
      <c r="AH46" s="48">
        <f t="shared" si="15"/>
        <v>7.4255037709416299E-2</v>
      </c>
      <c r="AI46" s="48">
        <f t="shared" si="15"/>
        <v>2.7059343038744337E-2</v>
      </c>
      <c r="AJ46" s="48">
        <f t="shared" si="15"/>
        <v>8.2172656593999267E-3</v>
      </c>
      <c r="AK46" s="48">
        <f t="shared" si="15"/>
        <v>2.1389006743059314E-3</v>
      </c>
      <c r="AL46" s="48">
        <f t="shared" si="15"/>
        <v>4.8714916234318266E-4</v>
      </c>
      <c r="AM46" s="48">
        <f t="shared" si="15"/>
        <v>9.8623583900920108E-5</v>
      </c>
      <c r="AN46" s="48">
        <f t="shared" si="15"/>
        <v>1.7969753102333757E-5</v>
      </c>
      <c r="AO46" s="48">
        <f t="shared" si="16"/>
        <v>0.39086504910620812</v>
      </c>
      <c r="AP46" s="48">
        <f t="shared" si="14"/>
        <v>0.367175860401183</v>
      </c>
      <c r="AQ46" s="48">
        <f t="shared" si="14"/>
        <v>0.17246120210752772</v>
      </c>
      <c r="AR46" s="48">
        <f t="shared" si="14"/>
        <v>5.400294416573017E-2</v>
      </c>
      <c r="AS46" s="48">
        <f t="shared" si="14"/>
        <v>1.2682495872674641E-2</v>
      </c>
      <c r="AT46" s="48">
        <f t="shared" si="14"/>
        <v>2.3827693700075076E-3</v>
      </c>
      <c r="AU46" s="48">
        <f t="shared" si="14"/>
        <v>3.7305944663455071E-4</v>
      </c>
      <c r="AV46" s="48">
        <f t="shared" si="14"/>
        <v>5.0064200496550413E-5</v>
      </c>
      <c r="AW46" s="48">
        <f t="shared" si="14"/>
        <v>5.8787444460220845E-6</v>
      </c>
      <c r="AX46" s="48">
        <f t="shared" si="14"/>
        <v>6.1360565778187485E-7</v>
      </c>
      <c r="AY46" s="48">
        <f t="shared" si="14"/>
        <v>5.7641681152686902E-8</v>
      </c>
    </row>
    <row r="47" spans="1:51">
      <c r="A47" s="48">
        <v>46</v>
      </c>
      <c r="B47" s="48">
        <f t="shared" si="8"/>
        <v>266</v>
      </c>
      <c r="C47" s="93">
        <v>44134</v>
      </c>
      <c r="D47" t="s">
        <v>8</v>
      </c>
      <c r="E47" t="s">
        <v>23</v>
      </c>
      <c r="F47" s="48">
        <f>HLOOKUP(MAX($AD47:$AN47),$AD47:$AN$312,$B47,FALSE)</f>
        <v>1</v>
      </c>
      <c r="G47" s="48">
        <f>HLOOKUP(MAX($AN47:$AY47),$AN47:$AY$312,$B47,FALSE)</f>
        <v>1</v>
      </c>
      <c r="H47" s="48">
        <f t="shared" si="2"/>
        <v>1</v>
      </c>
      <c r="I47" s="48">
        <f t="shared" si="3"/>
        <v>1</v>
      </c>
      <c r="J47" s="48">
        <f>COUNTIF('1. Data'!C:C,$D47)</f>
        <v>187</v>
      </c>
      <c r="K47" s="48">
        <f>COUNTIF($D$2:D46,$D46)</f>
        <v>2</v>
      </c>
      <c r="L47" s="48">
        <f>SUMIF('1. Data'!C:C,D47,'1. Data'!E:E)</f>
        <v>324</v>
      </c>
      <c r="M47" s="48">
        <f>SUMIF($D$2:D46,$D47,$F$2:F46)</f>
        <v>1</v>
      </c>
      <c r="N47" s="48">
        <f t="shared" si="4"/>
        <v>1.0518620713591558</v>
      </c>
      <c r="O47" s="48">
        <f>SUMIF('1. Data'!C:C,$D47,'1. Data'!F:F)</f>
        <v>196</v>
      </c>
      <c r="P47" s="48">
        <f>SUMIF($D$2:D46,$D47,$G$2:G46)</f>
        <v>1</v>
      </c>
      <c r="Q47" s="48">
        <f t="shared" si="5"/>
        <v>0.82273577194809266</v>
      </c>
      <c r="R47" s="48">
        <f>COUNTIF('1. Data'!D:D,$E47)</f>
        <v>170</v>
      </c>
      <c r="S47" s="48">
        <f>COUNTIF($E$2:E46,$E46)</f>
        <v>3</v>
      </c>
      <c r="T47" s="48">
        <f>SUMIF('1. Data'!D:D,E47,'1. Data'!F:F)</f>
        <v>224</v>
      </c>
      <c r="U47" s="48">
        <f>SUMIF($E$2:E46,$E47,$G$2:G46)</f>
        <v>2</v>
      </c>
      <c r="V47" s="48">
        <f t="shared" si="9"/>
        <v>1.0311415675300264</v>
      </c>
      <c r="W47" s="48">
        <f>SUMIF('1. Data'!D:D,$E47,'1. Data'!E:E)</f>
        <v>316</v>
      </c>
      <c r="X47" s="48">
        <f>SUMIF($E$2:E46,E47,$F$2:F46)</f>
        <v>2</v>
      </c>
      <c r="Y47" s="48">
        <f t="shared" si="10"/>
        <v>1.1243933163686615</v>
      </c>
      <c r="Z47" s="92">
        <f>AVERAGE('1. Data'!E:E,$F$2:F46)</f>
        <v>1.6347929699136134</v>
      </c>
      <c r="AA47" s="92">
        <f>IF(ISERROR(AVERAGE('1. Data'!F:F,$G$2:G46)),0,AVERAGE('1. Data'!F:F,$G$2:G46))</f>
        <v>1.2669049746797736</v>
      </c>
      <c r="AB47" s="48">
        <f t="shared" si="11"/>
        <v>1.9334805704752116</v>
      </c>
      <c r="AC47" s="48">
        <f t="shared" si="12"/>
        <v>1.0747877714466412</v>
      </c>
      <c r="AD47" s="48">
        <f t="shared" si="15"/>
        <v>0.14464387811986243</v>
      </c>
      <c r="AE47" s="48">
        <f t="shared" si="15"/>
        <v>0.27966612798293861</v>
      </c>
      <c r="AF47" s="48">
        <f t="shared" si="15"/>
        <v>0.2703645123375229</v>
      </c>
      <c r="AG47" s="48">
        <f t="shared" si="15"/>
        <v>0.17424817718353533</v>
      </c>
      <c r="AH47" s="48">
        <f t="shared" si="15"/>
        <v>8.4226366256271917E-2</v>
      </c>
      <c r="AI47" s="48">
        <f t="shared" si="15"/>
        <v>3.2570008535646143E-2</v>
      </c>
      <c r="AJ47" s="48">
        <f t="shared" si="15"/>
        <v>1.0495579780647272E-2</v>
      </c>
      <c r="AK47" s="48">
        <f t="shared" si="15"/>
        <v>2.8989999402505725E-3</v>
      </c>
      <c r="AL47" s="48">
        <f t="shared" si="15"/>
        <v>7.006450072854091E-4</v>
      </c>
      <c r="AM47" s="48">
        <f t="shared" si="15"/>
        <v>1.5052038982075585E-4</v>
      </c>
      <c r="AN47" s="48">
        <f t="shared" si="15"/>
        <v>2.9102824917878557E-5</v>
      </c>
      <c r="AO47" s="48">
        <f t="shared" si="16"/>
        <v>0.34137019611659869</v>
      </c>
      <c r="AP47" s="48">
        <f t="shared" si="14"/>
        <v>0.3669005123224619</v>
      </c>
      <c r="AQ47" s="48">
        <f t="shared" si="14"/>
        <v>0.19717009199084484</v>
      </c>
      <c r="AR47" s="48">
        <f t="shared" si="14"/>
        <v>7.0638667922256468E-2</v>
      </c>
      <c r="AS47" s="48">
        <f t="shared" si="14"/>
        <v>1.8980394118530339E-2</v>
      </c>
      <c r="AT47" s="48">
        <f t="shared" si="14"/>
        <v>4.0799790991668328E-3</v>
      </c>
      <c r="AU47" s="48">
        <f t="shared" si="14"/>
        <v>7.30851940590399E-4</v>
      </c>
      <c r="AV47" s="48">
        <f t="shared" si="14"/>
        <v>1.1221581835494416E-4</v>
      </c>
      <c r="AW47" s="48">
        <f t="shared" si="14"/>
        <v>1.5076023666346383E-5</v>
      </c>
      <c r="AX47" s="48">
        <f t="shared" si="14"/>
        <v>1.800391764292141E-6</v>
      </c>
      <c r="AY47" s="48">
        <f t="shared" si="14"/>
        <v>1.9350390520744343E-7</v>
      </c>
    </row>
    <row r="48" spans="1:51">
      <c r="A48" s="48">
        <v>47</v>
      </c>
      <c r="B48" s="48">
        <f t="shared" si="8"/>
        <v>265</v>
      </c>
      <c r="C48" s="93">
        <v>44135</v>
      </c>
      <c r="D48" t="s">
        <v>20</v>
      </c>
      <c r="E48" t="s">
        <v>19</v>
      </c>
      <c r="F48" s="48">
        <f>HLOOKUP(MAX($AD48:$AN48),$AD48:$AN$312,$B48,FALSE)</f>
        <v>1</v>
      </c>
      <c r="G48" s="48">
        <f>HLOOKUP(MAX($AN48:$AY48),$AN48:$AY$312,$B48,FALSE)</f>
        <v>1</v>
      </c>
      <c r="H48" s="48">
        <f t="shared" si="2"/>
        <v>1</v>
      </c>
      <c r="I48" s="48">
        <f t="shared" si="3"/>
        <v>1</v>
      </c>
      <c r="J48" s="48">
        <f>COUNTIF('1. Data'!C:C,$D48)</f>
        <v>168</v>
      </c>
      <c r="K48" s="48">
        <f>COUNTIF($D$2:D47,$D47)</f>
        <v>3</v>
      </c>
      <c r="L48" s="48">
        <f>SUMIF('1. Data'!C:C,D48,'1. Data'!E:E)</f>
        <v>258</v>
      </c>
      <c r="M48" s="48">
        <f>SUMIF($D$2:D47,$D48,$F$2:F47)</f>
        <v>2</v>
      </c>
      <c r="N48" s="48">
        <f t="shared" si="4"/>
        <v>0.93017507636218733</v>
      </c>
      <c r="O48" s="48">
        <f>SUMIF('1. Data'!C:C,$D48,'1. Data'!F:F)</f>
        <v>234</v>
      </c>
      <c r="P48" s="48">
        <f>SUMIF($D$2:D47,$D48,$G$2:G47)</f>
        <v>1</v>
      </c>
      <c r="Q48" s="48">
        <f t="shared" si="5"/>
        <v>1.0848131926745246</v>
      </c>
      <c r="R48" s="48">
        <f>COUNTIF('1. Data'!D:D,$E48)</f>
        <v>184</v>
      </c>
      <c r="S48" s="48">
        <f>COUNTIF($E$2:E47,$E47)</f>
        <v>3</v>
      </c>
      <c r="T48" s="48">
        <f>SUMIF('1. Data'!D:D,E48,'1. Data'!F:F)</f>
        <v>263</v>
      </c>
      <c r="U48" s="48">
        <f>SUMIF($E$2:E47,$E48,$G$2:G47)</f>
        <v>2</v>
      </c>
      <c r="V48" s="48">
        <f t="shared" si="9"/>
        <v>1.1186326049845505</v>
      </c>
      <c r="W48" s="48">
        <f>SUMIF('1. Data'!D:D,$E48,'1. Data'!E:E)</f>
        <v>350</v>
      </c>
      <c r="X48" s="48">
        <f>SUMIF($E$2:E47,E48,$F$2:F47)</f>
        <v>2</v>
      </c>
      <c r="Y48" s="48">
        <f t="shared" si="10"/>
        <v>1.1515651624103822</v>
      </c>
      <c r="Z48" s="92">
        <f>AVERAGE('1. Data'!E:E,$F$2:F47)</f>
        <v>1.6346039309112568</v>
      </c>
      <c r="AA48" s="92">
        <f>IF(ISERROR(AVERAGE('1. Data'!F:F,$G$2:G47)),0,AVERAGE('1. Data'!F:F,$G$2:G47))</f>
        <v>1.266825491363907</v>
      </c>
      <c r="AB48" s="48">
        <f t="shared" si="11"/>
        <v>1.7509177907994116</v>
      </c>
      <c r="AC48" s="48">
        <f t="shared" si="12"/>
        <v>1.5373021179612245</v>
      </c>
      <c r="AD48" s="48">
        <f t="shared" si="15"/>
        <v>0.17361452848995099</v>
      </c>
      <c r="AE48" s="48">
        <f t="shared" si="15"/>
        <v>0.30398476667430646</v>
      </c>
      <c r="AF48" s="48">
        <f t="shared" si="15"/>
        <v>0.26612616805102568</v>
      </c>
      <c r="AG48" s="48">
        <f t="shared" si="15"/>
        <v>0.15532168074593822</v>
      </c>
      <c r="AH48" s="48">
        <f t="shared" si="15"/>
        <v>6.7988873528732466E-2</v>
      </c>
      <c r="AI48" s="48">
        <f t="shared" si="15"/>
        <v>2.3808585647573759E-2</v>
      </c>
      <c r="AJ48" s="48">
        <f t="shared" si="15"/>
        <v>6.9478126973514052E-3</v>
      </c>
      <c r="AK48" s="48">
        <f t="shared" si="15"/>
        <v>1.7378641227049462E-3</v>
      </c>
      <c r="AL48" s="48">
        <f t="shared" si="15"/>
        <v>3.8035715130451319E-4</v>
      </c>
      <c r="AM48" s="48">
        <f t="shared" si="15"/>
        <v>7.3997122564095066E-5</v>
      </c>
      <c r="AN48" s="48">
        <f t="shared" si="15"/>
        <v>1.2956287836543845E-5</v>
      </c>
      <c r="AO48" s="48">
        <f t="shared" si="16"/>
        <v>0.21496025724572587</v>
      </c>
      <c r="AP48" s="48">
        <f t="shared" si="14"/>
        <v>0.33045885874134406</v>
      </c>
      <c r="AQ48" s="48">
        <f t="shared" si="14"/>
        <v>0.25400755172105871</v>
      </c>
      <c r="AR48" s="48">
        <f t="shared" si="14"/>
        <v>0.13016211574630959</v>
      </c>
      <c r="AS48" s="48">
        <f t="shared" si="14"/>
        <v>5.002462405377895E-2</v>
      </c>
      <c r="AT48" s="48">
        <f t="shared" si="14"/>
        <v>1.5380592101617676E-2</v>
      </c>
      <c r="AU48" s="48">
        <f t="shared" si="14"/>
        <v>3.9407694688857577E-3</v>
      </c>
      <c r="AV48" s="48">
        <f t="shared" si="14"/>
        <v>8.6545046441643036E-4</v>
      </c>
      <c r="AW48" s="48">
        <f t="shared" si="14"/>
        <v>1.6630735399223771E-4</v>
      </c>
      <c r="AX48" s="48">
        <f t="shared" si="14"/>
        <v>2.8407183058310461E-5</v>
      </c>
      <c r="AY48" s="48">
        <f t="shared" si="14"/>
        <v>4.3670422680852787E-6</v>
      </c>
    </row>
    <row r="49" spans="1:51">
      <c r="A49" s="48">
        <v>48</v>
      </c>
      <c r="B49" s="48">
        <f t="shared" si="8"/>
        <v>264</v>
      </c>
      <c r="C49" s="93">
        <v>44135</v>
      </c>
      <c r="D49" t="s">
        <v>11</v>
      </c>
      <c r="E49" t="s">
        <v>6</v>
      </c>
      <c r="F49" s="48">
        <f>HLOOKUP(MAX($AD49:$AN49),$AD49:$AN$312,$B49,FALSE)</f>
        <v>0</v>
      </c>
      <c r="G49" s="48">
        <f>HLOOKUP(MAX($AN49:$AY49),$AN49:$AY$312,$B49,FALSE)</f>
        <v>2</v>
      </c>
      <c r="H49" s="48">
        <f t="shared" si="2"/>
        <v>0</v>
      </c>
      <c r="I49" s="48">
        <f t="shared" si="3"/>
        <v>3</v>
      </c>
      <c r="J49" s="48">
        <f>COUNTIF('1. Data'!C:C,$D49)</f>
        <v>167</v>
      </c>
      <c r="K49" s="48">
        <f>COUNTIF($D$2:D48,$D48)</f>
        <v>3</v>
      </c>
      <c r="L49" s="48">
        <f>SUMIF('1. Data'!C:C,D49,'1. Data'!E:E)</f>
        <v>200</v>
      </c>
      <c r="M49" s="48">
        <f>SUMIF($D$2:D48,$D49,$F$2:F48)</f>
        <v>3</v>
      </c>
      <c r="N49" s="48">
        <f t="shared" si="4"/>
        <v>0.73060859316404159</v>
      </c>
      <c r="O49" s="48">
        <f>SUMIF('1. Data'!C:C,$D49,'1. Data'!F:F)</f>
        <v>226</v>
      </c>
      <c r="P49" s="48">
        <f>SUMIF($D$2:D48,$D49,$G$2:G48)</f>
        <v>3</v>
      </c>
      <c r="Q49" s="48">
        <f t="shared" si="5"/>
        <v>1.0634008432985416</v>
      </c>
      <c r="R49" s="48">
        <f>COUNTIF('1. Data'!D:D,$E49)</f>
        <v>181</v>
      </c>
      <c r="S49" s="48">
        <f>COUNTIF($E$2:E48,$E48)</f>
        <v>3</v>
      </c>
      <c r="T49" s="48">
        <f>SUMIF('1. Data'!D:D,E49,'1. Data'!F:F)</f>
        <v>374</v>
      </c>
      <c r="U49" s="48">
        <f>SUMIF($E$2:E48,$E49,$G$2:G48)</f>
        <v>4</v>
      </c>
      <c r="V49" s="48">
        <f t="shared" si="9"/>
        <v>1.6217519031318652</v>
      </c>
      <c r="W49" s="48">
        <f>SUMIF('1. Data'!D:D,$E49,'1. Data'!E:E)</f>
        <v>158</v>
      </c>
      <c r="X49" s="48">
        <f>SUMIF($E$2:E48,E49,$F$2:F48)</f>
        <v>0</v>
      </c>
      <c r="Y49" s="48">
        <f t="shared" si="10"/>
        <v>0.52538409756870208</v>
      </c>
      <c r="Z49" s="92">
        <f>AVERAGE('1. Data'!E:E,$F$2:F48)</f>
        <v>1.6344150044656147</v>
      </c>
      <c r="AA49" s="92">
        <f>IF(ISERROR(AVERAGE('1. Data'!F:F,$G$2:G48)),0,AVERAGE('1. Data'!F:F,$G$2:G48))</f>
        <v>1.2667460553736232</v>
      </c>
      <c r="AB49" s="48">
        <f t="shared" si="11"/>
        <v>0.62737042239086183</v>
      </c>
      <c r="AC49" s="48">
        <f t="shared" si="12"/>
        <v>2.1845952106893951</v>
      </c>
      <c r="AD49" s="48">
        <f t="shared" si="15"/>
        <v>0.53399413544720031</v>
      </c>
      <c r="AE49" s="48">
        <f t="shared" si="15"/>
        <v>0.33501212630975319</v>
      </c>
      <c r="AF49" s="48">
        <f t="shared" si="15"/>
        <v>0.10508834959450528</v>
      </c>
      <c r="AG49" s="48">
        <f t="shared" si="15"/>
        <v>2.1976440757821115E-2</v>
      </c>
      <c r="AH49" s="48">
        <f t="shared" si="15"/>
        <v>3.4468422302204953E-3</v>
      </c>
      <c r="AI49" s="48">
        <f t="shared" si="15"/>
        <v>4.3248937317761851E-4</v>
      </c>
      <c r="AJ49" s="48">
        <f t="shared" si="15"/>
        <v>4.5221840121666915E-5</v>
      </c>
      <c r="AK49" s="48">
        <f t="shared" si="15"/>
        <v>4.0529778483460351E-6</v>
      </c>
      <c r="AL49" s="48">
        <f t="shared" si="15"/>
        <v>3.178398030822061E-7</v>
      </c>
      <c r="AM49" s="48">
        <f t="shared" si="15"/>
        <v>2.215592127914579E-8</v>
      </c>
      <c r="AN49" s="48">
        <f t="shared" si="15"/>
        <v>1.3899969691356363E-9</v>
      </c>
      <c r="AO49" s="48">
        <f t="shared" si="16"/>
        <v>0.11252327265478239</v>
      </c>
      <c r="AP49" s="48">
        <f t="shared" si="14"/>
        <v>0.24581780253273458</v>
      </c>
      <c r="AQ49" s="48">
        <f t="shared" si="14"/>
        <v>0.26850619705760176</v>
      </c>
      <c r="AR49" s="48">
        <f t="shared" si="14"/>
        <v>0.19552578404415324</v>
      </c>
      <c r="AS49" s="48">
        <f t="shared" si="14"/>
        <v>0.10678617284728652</v>
      </c>
      <c r="AT49" s="48">
        <f t="shared" si="14"/>
        <v>4.6656912354006382E-2</v>
      </c>
      <c r="AU49" s="48">
        <f t="shared" si="14"/>
        <v>1.6987744545686211E-2</v>
      </c>
      <c r="AV49" s="48">
        <f t="shared" si="14"/>
        <v>5.3016207678458632E-3</v>
      </c>
      <c r="AW49" s="48">
        <f t="shared" si="14"/>
        <v>1.4477369172909388E-3</v>
      </c>
      <c r="AX49" s="48">
        <f t="shared" si="14"/>
        <v>3.5141323731689006E-4</v>
      </c>
      <c r="AY49" s="48">
        <f t="shared" si="14"/>
        <v>7.6769567521533331E-5</v>
      </c>
    </row>
    <row r="50" spans="1:51">
      <c r="A50" s="48">
        <v>49</v>
      </c>
      <c r="B50" s="48">
        <f t="shared" si="8"/>
        <v>263</v>
      </c>
      <c r="C50" s="93">
        <v>44135</v>
      </c>
      <c r="D50" t="s">
        <v>28</v>
      </c>
      <c r="E50" t="s">
        <v>25</v>
      </c>
      <c r="F50" s="48">
        <f>HLOOKUP(MAX($AD50:$AN50),$AD50:$AN$312,$B50,FALSE)</f>
        <v>1</v>
      </c>
      <c r="G50" s="48">
        <f>HLOOKUP(MAX($AN50:$AY50),$AN50:$AY$312,$B50,FALSE)</f>
        <v>1</v>
      </c>
      <c r="H50" s="48">
        <f t="shared" si="2"/>
        <v>1</v>
      </c>
      <c r="I50" s="48">
        <f t="shared" si="3"/>
        <v>1</v>
      </c>
      <c r="J50" s="48">
        <f>COUNTIF('1. Data'!C:C,$D50)</f>
        <v>136</v>
      </c>
      <c r="K50" s="48">
        <f>COUNTIF($D$2:D49,$D49)</f>
        <v>4</v>
      </c>
      <c r="L50" s="48">
        <f>SUMIF('1. Data'!C:C,D50,'1. Data'!E:E)</f>
        <v>192</v>
      </c>
      <c r="M50" s="48">
        <f>SUMIF($D$2:D49,$D50,$F$2:F49)</f>
        <v>2</v>
      </c>
      <c r="N50" s="48">
        <f t="shared" si="4"/>
        <v>0.84808743169398904</v>
      </c>
      <c r="O50" s="48">
        <f>SUMIF('1. Data'!C:C,$D50,'1. Data'!F:F)</f>
        <v>193</v>
      </c>
      <c r="P50" s="48">
        <f>SUMIF($D$2:D49,$D50,$G$2:G49)</f>
        <v>2</v>
      </c>
      <c r="Q50" s="48">
        <f t="shared" si="5"/>
        <v>1.0993657505285412</v>
      </c>
      <c r="R50" s="48">
        <f>COUNTIF('1. Data'!D:D,$E50)</f>
        <v>170</v>
      </c>
      <c r="S50" s="48">
        <f>COUNTIF($E$2:E49,$E49)</f>
        <v>3</v>
      </c>
      <c r="T50" s="48">
        <f>SUMIF('1. Data'!D:D,E50,'1. Data'!F:F)</f>
        <v>194</v>
      </c>
      <c r="U50" s="48">
        <f>SUMIF($E$2:E49,$E50,$G$2:G49)</f>
        <v>0</v>
      </c>
      <c r="V50" s="48">
        <f t="shared" si="9"/>
        <v>0.88509778521876914</v>
      </c>
      <c r="W50" s="48">
        <f>SUMIF('1. Data'!D:D,$E50,'1. Data'!E:E)</f>
        <v>284</v>
      </c>
      <c r="X50" s="48">
        <f>SUMIF($E$2:E49,E50,$F$2:F49)</f>
        <v>1</v>
      </c>
      <c r="Y50" s="48">
        <f t="shared" si="10"/>
        <v>1.0082441012034493</v>
      </c>
      <c r="Z50" s="92">
        <f>AVERAGE('1. Data'!E:E,$F$2:F49)</f>
        <v>1.6339285714285714</v>
      </c>
      <c r="AA50" s="92">
        <f>IF(ISERROR(AVERAGE('1. Data'!F:F,$G$2:G49)),0,AVERAGE('1. Data'!F:F,$G$2:G49))</f>
        <v>1.2669642857142858</v>
      </c>
      <c r="AB50" s="48">
        <f t="shared" si="11"/>
        <v>1.3971382545247797</v>
      </c>
      <c r="AC50" s="48">
        <f t="shared" si="12"/>
        <v>1.2328147722689999</v>
      </c>
      <c r="AD50" s="48">
        <f t="shared" si="15"/>
        <v>0.24730367241495324</v>
      </c>
      <c r="AE50" s="48">
        <f t="shared" si="15"/>
        <v>0.34551742121539569</v>
      </c>
      <c r="AF50" s="48">
        <f t="shared" si="15"/>
        <v>0.24136780339239053</v>
      </c>
      <c r="AG50" s="48">
        <f t="shared" si="15"/>
        <v>0.11240806384337491</v>
      </c>
      <c r="AH50" s="48">
        <f t="shared" si="15"/>
        <v>3.9262401528160712E-2</v>
      </c>
      <c r="AI50" s="48">
        <f t="shared" si="15"/>
        <v>1.0971000627901092E-2</v>
      </c>
      <c r="AJ50" s="48">
        <f t="shared" si="15"/>
        <v>2.5546674446093329E-3</v>
      </c>
      <c r="AK50" s="48">
        <f t="shared" si="15"/>
        <v>5.0988908777896609E-4</v>
      </c>
      <c r="AL50" s="48">
        <f t="shared" si="15"/>
        <v>8.9048193762592131E-5</v>
      </c>
      <c r="AM50" s="48">
        <f t="shared" si="15"/>
        <v>1.3823626444672469E-5</v>
      </c>
      <c r="AN50" s="48">
        <f t="shared" si="15"/>
        <v>1.9313517322112272E-6</v>
      </c>
      <c r="AO50" s="48">
        <f t="shared" si="16"/>
        <v>0.29147099746182181</v>
      </c>
      <c r="AP50" s="48">
        <f t="shared" si="14"/>
        <v>0.3593297513589141</v>
      </c>
      <c r="AQ50" s="48">
        <f t="shared" si="14"/>
        <v>0.22149351279550811</v>
      </c>
      <c r="AR50" s="48">
        <f t="shared" si="14"/>
        <v>9.1020158178685057E-2</v>
      </c>
      <c r="AS50" s="48">
        <f t="shared" si="14"/>
        <v>2.8052748894235997E-2</v>
      </c>
      <c r="AT50" s="48">
        <f t="shared" si="14"/>
        <v>6.9167686479133907E-3</v>
      </c>
      <c r="AU50" s="48">
        <f t="shared" si="14"/>
        <v>1.4211824275857841E-3</v>
      </c>
      <c r="AV50" s="48">
        <f t="shared" si="14"/>
        <v>2.5029352725955336E-4</v>
      </c>
      <c r="AW50" s="48">
        <f t="shared" si="14"/>
        <v>3.8570694726111408E-5</v>
      </c>
      <c r="AX50" s="48">
        <f t="shared" si="14"/>
        <v>5.2833913594475703E-6</v>
      </c>
      <c r="AY50" s="48">
        <f t="shared" si="14"/>
        <v>6.5134429156053354E-7</v>
      </c>
    </row>
    <row r="51" spans="1:51">
      <c r="A51" s="48">
        <v>50</v>
      </c>
      <c r="B51" s="48">
        <f t="shared" si="8"/>
        <v>262</v>
      </c>
      <c r="C51" s="93">
        <v>44135</v>
      </c>
      <c r="D51" t="s">
        <v>18</v>
      </c>
      <c r="E51" t="s">
        <v>13</v>
      </c>
      <c r="F51" s="48">
        <f>HLOOKUP(MAX($AD51:$AN51),$AD51:$AN$312,$B51,FALSE)</f>
        <v>0</v>
      </c>
      <c r="G51" s="48">
        <f>HLOOKUP(MAX($AN51:$AY51),$AN51:$AY$312,$B51,FALSE)</f>
        <v>2</v>
      </c>
      <c r="H51" s="48">
        <f t="shared" si="2"/>
        <v>0</v>
      </c>
      <c r="I51" s="48">
        <f t="shared" si="3"/>
        <v>3</v>
      </c>
      <c r="J51" s="48">
        <f>COUNTIF('1. Data'!C:C,$D51)</f>
        <v>17</v>
      </c>
      <c r="K51" s="48">
        <f>COUNTIF($D$2:D50,$D50)</f>
        <v>3</v>
      </c>
      <c r="L51" s="48">
        <f>SUMIF('1. Data'!C:C,D51,'1. Data'!E:E)</f>
        <v>16</v>
      </c>
      <c r="M51" s="48">
        <f>SUMIF($D$2:D50,$D51,$F$2:F50)</f>
        <v>0</v>
      </c>
      <c r="N51" s="48">
        <f t="shared" si="4"/>
        <v>0.48967401201966859</v>
      </c>
      <c r="O51" s="48">
        <f>SUMIF('1. Data'!C:C,$D51,'1. Data'!F:F)</f>
        <v>26</v>
      </c>
      <c r="P51" s="48">
        <f>SUMIF($D$2:D50,$D51,$G$2:G50)</f>
        <v>3</v>
      </c>
      <c r="Q51" s="48">
        <f t="shared" si="5"/>
        <v>1.1445396899953029</v>
      </c>
      <c r="R51" s="48">
        <f>COUNTIF('1. Data'!D:D,$E51)</f>
        <v>178</v>
      </c>
      <c r="S51" s="48">
        <f>COUNTIF($E$2:E50,$E50)</f>
        <v>3</v>
      </c>
      <c r="T51" s="48">
        <f>SUMIF('1. Data'!D:D,E51,'1. Data'!F:F)</f>
        <v>322</v>
      </c>
      <c r="U51" s="48">
        <f>SUMIF($E$2:E50,$E51,$G$2:G50)</f>
        <v>2</v>
      </c>
      <c r="V51" s="48">
        <f t="shared" si="9"/>
        <v>1.4129581236749025</v>
      </c>
      <c r="W51" s="48">
        <f>SUMIF('1. Data'!D:D,$E51,'1. Data'!E:E)</f>
        <v>232</v>
      </c>
      <c r="X51" s="48">
        <f>SUMIF($E$2:E50,E51,$F$2:F50)</f>
        <v>2</v>
      </c>
      <c r="Y51" s="48">
        <f t="shared" si="10"/>
        <v>0.79132402494891196</v>
      </c>
      <c r="Z51" s="92">
        <f>AVERAGE('1. Data'!E:E,$F$2:F50)</f>
        <v>1.6337399583457304</v>
      </c>
      <c r="AA51" s="92">
        <f>IF(ISERROR(AVERAGE('1. Data'!F:F,$G$2:G50)),0,AVERAGE('1. Data'!F:F,$G$2:G50))</f>
        <v>1.266884855697709</v>
      </c>
      <c r="AB51" s="48">
        <f t="shared" si="11"/>
        <v>0.63305921995912962</v>
      </c>
      <c r="AC51" s="48">
        <f t="shared" si="12"/>
        <v>2.0487892793286084</v>
      </c>
      <c r="AD51" s="48">
        <f t="shared" si="15"/>
        <v>0.53096497521691632</v>
      </c>
      <c r="AE51" s="48">
        <f t="shared" si="15"/>
        <v>0.33613227303643961</v>
      </c>
      <c r="AF51" s="48">
        <f t="shared" si="15"/>
        <v>0.10639581728576882</v>
      </c>
      <c r="AG51" s="48">
        <f t="shared" si="15"/>
        <v>2.2451617699280963E-2</v>
      </c>
      <c r="AH51" s="48">
        <f t="shared" si="15"/>
        <v>3.553300896881848E-3</v>
      </c>
      <c r="AI51" s="48">
        <f t="shared" si="15"/>
        <v>4.4988997881201985E-4</v>
      </c>
      <c r="AJ51" s="48">
        <f t="shared" si="15"/>
        <v>4.7467833175694417E-5</v>
      </c>
      <c r="AK51" s="48">
        <f t="shared" si="15"/>
        <v>4.2928499204793212E-6</v>
      </c>
      <c r="AL51" s="48">
        <f t="shared" si="15"/>
        <v>3.3970352775753009E-7</v>
      </c>
      <c r="AM51" s="48">
        <f t="shared" si="15"/>
        <v>2.3894716699949629E-8</v>
      </c>
      <c r="AN51" s="48">
        <f t="shared" si="15"/>
        <v>1.5126770715214488E-9</v>
      </c>
      <c r="AO51" s="48">
        <f t="shared" si="16"/>
        <v>0.12889085998747538</v>
      </c>
      <c r="AP51" s="48">
        <f t="shared" si="14"/>
        <v>0.26407021214578424</v>
      </c>
      <c r="AQ51" s="48">
        <f t="shared" si="14"/>
        <v>0.27051210981715706</v>
      </c>
      <c r="AR51" s="48">
        <f t="shared" si="14"/>
        <v>0.18474077017398488</v>
      </c>
      <c r="AS51" s="48">
        <f t="shared" si="14"/>
        <v>9.4623727346842643E-2</v>
      </c>
      <c r="AT51" s="48">
        <f t="shared" si="14"/>
        <v>3.8772815631664875E-2</v>
      </c>
      <c r="AU51" s="48">
        <f t="shared" si="14"/>
        <v>1.3239554832589952E-2</v>
      </c>
      <c r="AV51" s="48">
        <f t="shared" si="14"/>
        <v>3.8750082862990809E-3</v>
      </c>
      <c r="AW51" s="48">
        <f t="shared" si="14"/>
        <v>9.9238442928488435E-4</v>
      </c>
      <c r="AX51" s="48">
        <f t="shared" si="14"/>
        <v>2.2590961996572337E-4</v>
      </c>
      <c r="AY51" s="48">
        <f t="shared" si="14"/>
        <v>4.6284120748297435E-5</v>
      </c>
    </row>
    <row r="52" spans="1:51">
      <c r="A52" s="48">
        <v>51</v>
      </c>
      <c r="B52" s="48">
        <f t="shared" si="8"/>
        <v>261</v>
      </c>
      <c r="C52" s="93">
        <v>44135</v>
      </c>
      <c r="D52" t="s">
        <v>22</v>
      </c>
      <c r="E52" t="s">
        <v>35</v>
      </c>
      <c r="F52" s="48">
        <f>HLOOKUP(MAX($AD52:$AN52),$AD52:$AN$312,$B52,FALSE)</f>
        <v>1</v>
      </c>
      <c r="G52" s="48">
        <f>HLOOKUP(MAX($AN52:$AY52),$AN52:$AY$312,$B52,FALSE)</f>
        <v>1</v>
      </c>
      <c r="H52" s="48">
        <f t="shared" si="2"/>
        <v>1</v>
      </c>
      <c r="I52" s="48">
        <f t="shared" si="3"/>
        <v>1</v>
      </c>
      <c r="J52" s="48">
        <f>COUNTIF('1. Data'!C:C,$D52)</f>
        <v>184</v>
      </c>
      <c r="K52" s="48">
        <f>COUNTIF($D$2:D51,$D51)</f>
        <v>3</v>
      </c>
      <c r="L52" s="48">
        <f>SUMIF('1. Data'!C:C,D52,'1. Data'!E:E)</f>
        <v>322</v>
      </c>
      <c r="M52" s="48">
        <f>SUMIF($D$2:D51,$D52,$F$2:F51)</f>
        <v>1</v>
      </c>
      <c r="N52" s="48">
        <f t="shared" si="4"/>
        <v>1.0575652720981441</v>
      </c>
      <c r="O52" s="48">
        <f>SUMIF('1. Data'!C:C,$D52,'1. Data'!F:F)</f>
        <v>214</v>
      </c>
      <c r="P52" s="48">
        <f>SUMIF($D$2:D51,$D52,$G$2:G51)</f>
        <v>1</v>
      </c>
      <c r="Q52" s="48">
        <f t="shared" si="5"/>
        <v>0.90737114307951083</v>
      </c>
      <c r="R52" s="48">
        <f>COUNTIF('1. Data'!D:D,$E52)</f>
        <v>48</v>
      </c>
      <c r="S52" s="48">
        <f>COUNTIF($E$2:E51,$E51)</f>
        <v>3</v>
      </c>
      <c r="T52" s="48">
        <f>SUMIF('1. Data'!D:D,E52,'1. Data'!F:F)</f>
        <v>79</v>
      </c>
      <c r="U52" s="48">
        <f>SUMIF($E$2:E51,$E52,$G$2:G51)</f>
        <v>2</v>
      </c>
      <c r="V52" s="48">
        <f t="shared" si="9"/>
        <v>1.2534382767191381</v>
      </c>
      <c r="W52" s="48">
        <f>SUMIF('1. Data'!D:D,$E52,'1. Data'!E:E)</f>
        <v>68</v>
      </c>
      <c r="X52" s="48">
        <f>SUMIF($E$2:E51,E52,$F$2:F51)</f>
        <v>2</v>
      </c>
      <c r="Y52" s="48">
        <f t="shared" si="10"/>
        <v>0.84037694480451075</v>
      </c>
      <c r="Z52" s="92">
        <f>AVERAGE('1. Data'!E:E,$F$2:F51)</f>
        <v>1.6332540154669839</v>
      </c>
      <c r="AA52" s="92">
        <f>IF(ISERROR(AVERAGE('1. Data'!F:F,$G$2:G51)),0,AVERAGE('1. Data'!F:F,$G$2:G51))</f>
        <v>1.2671029149315884</v>
      </c>
      <c r="AB52" s="48">
        <f t="shared" si="11"/>
        <v>1.4515601773896096</v>
      </c>
      <c r="AC52" s="48">
        <f t="shared" si="12"/>
        <v>1.4411188743027523</v>
      </c>
      <c r="AD52" s="48">
        <f t="shared" si="15"/>
        <v>0.23420460217566805</v>
      </c>
      <c r="AE52" s="48">
        <f t="shared" si="15"/>
        <v>0.33996207387957567</v>
      </c>
      <c r="AF52" s="48">
        <f t="shared" si="15"/>
        <v>0.24673770413318827</v>
      </c>
      <c r="AG52" s="48">
        <f t="shared" si="15"/>
        <v>0.11938487519342522</v>
      </c>
      <c r="AH52" s="48">
        <f t="shared" si="15"/>
        <v>4.3323582653351206E-2</v>
      </c>
      <c r="AI52" s="48">
        <f t="shared" si="15"/>
        <v>1.2577357464290373E-2</v>
      </c>
      <c r="AJ52" s="48">
        <f t="shared" si="15"/>
        <v>3.0427985386596479E-3</v>
      </c>
      <c r="AK52" s="48">
        <f t="shared" si="15"/>
        <v>6.3097216950537571E-4</v>
      </c>
      <c r="AL52" s="48">
        <f t="shared" si="15"/>
        <v>1.1448675928689165E-4</v>
      </c>
      <c r="AM52" s="48">
        <f t="shared" si="15"/>
        <v>1.8464935624360158E-5</v>
      </c>
      <c r="AN52" s="48">
        <f t="shared" si="15"/>
        <v>2.6802965230384025E-6</v>
      </c>
      <c r="AO52" s="48">
        <f t="shared" si="16"/>
        <v>0.23666281454855484</v>
      </c>
      <c r="AP52" s="48">
        <f t="shared" si="14"/>
        <v>0.34105924889153438</v>
      </c>
      <c r="AQ52" s="48">
        <f t="shared" si="14"/>
        <v>0.24575346041655516</v>
      </c>
      <c r="AR52" s="48">
        <f t="shared" si="14"/>
        <v>0.11805331674383732</v>
      </c>
      <c r="AS52" s="48">
        <f t="shared" si="14"/>
        <v>4.2532215733396293E-2</v>
      </c>
      <c r="AT52" s="48">
        <f t="shared" si="14"/>
        <v>1.2258795771862776E-2</v>
      </c>
      <c r="AU52" s="48">
        <f t="shared" si="14"/>
        <v>2.9443969938423653E-3</v>
      </c>
      <c r="AV52" s="48">
        <f t="shared" si="14"/>
        <v>6.061751544666461E-4</v>
      </c>
      <c r="AW52" s="48">
        <f t="shared" si="14"/>
        <v>1.0919630702940876E-4</v>
      </c>
      <c r="AX52" s="48">
        <f t="shared" si="14"/>
        <v>1.7484984340470981E-5</v>
      </c>
      <c r="AY52" s="48">
        <f t="shared" si="14"/>
        <v>2.5197940949940867E-6</v>
      </c>
    </row>
    <row r="53" spans="1:51">
      <c r="A53" s="48">
        <v>52</v>
      </c>
      <c r="B53" s="48">
        <f t="shared" si="8"/>
        <v>260</v>
      </c>
      <c r="C53" s="93">
        <v>44136</v>
      </c>
      <c r="D53" t="s">
        <v>26</v>
      </c>
      <c r="E53" t="s">
        <v>12</v>
      </c>
      <c r="F53" s="48">
        <f>HLOOKUP(MAX($AD53:$AN53),$AD53:$AN$312,$B53,FALSE)</f>
        <v>1</v>
      </c>
      <c r="G53" s="48">
        <f>HLOOKUP(MAX($AN53:$AY53),$AN53:$AY$312,$B53,FALSE)</f>
        <v>1</v>
      </c>
      <c r="H53" s="48">
        <f t="shared" si="2"/>
        <v>1</v>
      </c>
      <c r="I53" s="48">
        <f t="shared" si="3"/>
        <v>1</v>
      </c>
      <c r="J53" s="48">
        <f>COUNTIF('1. Data'!C:C,$D53)</f>
        <v>152</v>
      </c>
      <c r="K53" s="48">
        <f>COUNTIF($D$2:D52,$D52)</f>
        <v>3</v>
      </c>
      <c r="L53" s="48">
        <f>SUMIF('1. Data'!C:C,D53,'1. Data'!E:E)</f>
        <v>205</v>
      </c>
      <c r="M53" s="48">
        <f>SUMIF($D$2:D52,$D53,$F$2:F52)</f>
        <v>2</v>
      </c>
      <c r="N53" s="48">
        <f t="shared" si="4"/>
        <v>0.81777717736061839</v>
      </c>
      <c r="O53" s="48">
        <f>SUMIF('1. Data'!C:C,$D53,'1. Data'!F:F)</f>
        <v>205</v>
      </c>
      <c r="P53" s="48">
        <f>SUMIF($D$2:D52,$D53,$G$2:G52)</f>
        <v>2</v>
      </c>
      <c r="Q53" s="48">
        <f t="shared" si="5"/>
        <v>1.0540324473279785</v>
      </c>
      <c r="R53" s="48">
        <f>COUNTIF('1. Data'!D:D,$E53)</f>
        <v>184</v>
      </c>
      <c r="S53" s="48">
        <f>COUNTIF($E$2:E52,$E52)</f>
        <v>3</v>
      </c>
      <c r="T53" s="48">
        <f>SUMIF('1. Data'!D:D,E53,'1. Data'!F:F)</f>
        <v>300</v>
      </c>
      <c r="U53" s="48">
        <f>SUMIF($E$2:E52,$E53,$G$2:G52)</f>
        <v>3</v>
      </c>
      <c r="V53" s="48">
        <f t="shared" si="9"/>
        <v>1.2788404218336435</v>
      </c>
      <c r="W53" s="48">
        <f>SUMIF('1. Data'!D:D,$E53,'1. Data'!E:E)</f>
        <v>245</v>
      </c>
      <c r="X53" s="48">
        <f>SUMIF($E$2:E52,E53,$F$2:F52)</f>
        <v>3</v>
      </c>
      <c r="Y53" s="48">
        <f t="shared" si="10"/>
        <v>0.81209420800697951</v>
      </c>
      <c r="Z53" s="92">
        <f>AVERAGE('1. Data'!E:E,$F$2:F52)</f>
        <v>1.6330657151352959</v>
      </c>
      <c r="AA53" s="92">
        <f>IF(ISERROR(AVERAGE('1. Data'!F:F,$G$2:G52)),0,AVERAGE('1. Data'!F:F,$G$2:G52))</f>
        <v>1.2670234909307165</v>
      </c>
      <c r="AB53" s="48">
        <f t="shared" si="11"/>
        <v>1.0845387164996436</v>
      </c>
      <c r="AC53" s="48">
        <f t="shared" si="12"/>
        <v>1.7078707569004141</v>
      </c>
      <c r="AD53" s="48">
        <f t="shared" si="15"/>
        <v>0.33805769036860345</v>
      </c>
      <c r="AE53" s="48">
        <f t="shared" si="15"/>
        <v>0.36663665361519909</v>
      </c>
      <c r="AF53" s="48">
        <f t="shared" si="15"/>
        <v>0.19881582286677624</v>
      </c>
      <c r="AG53" s="48">
        <f t="shared" si="15"/>
        <v>7.1874485783918002E-2</v>
      </c>
      <c r="AH53" s="48">
        <f t="shared" si="15"/>
        <v>1.9487665640290572E-2</v>
      </c>
      <c r="AI53" s="48">
        <f t="shared" si="15"/>
        <v>4.2270255762189906E-3</v>
      </c>
      <c r="AJ53" s="48">
        <f t="shared" si="15"/>
        <v>7.6406214884061803E-4</v>
      </c>
      <c r="AK53" s="48">
        <f t="shared" si="15"/>
        <v>1.1837928317565214E-4</v>
      </c>
      <c r="AL53" s="48">
        <f t="shared" si="15"/>
        <v>1.604836447943364E-5</v>
      </c>
      <c r="AM53" s="48">
        <f t="shared" si="15"/>
        <v>1.9338969571603837E-6</v>
      </c>
      <c r="AN53" s="48">
        <f t="shared" si="15"/>
        <v>2.0973861237612865E-7</v>
      </c>
      <c r="AO53" s="48">
        <f t="shared" si="16"/>
        <v>0.18125131014261772</v>
      </c>
      <c r="AP53" s="48">
        <f t="shared" si="14"/>
        <v>0.30955381224246425</v>
      </c>
      <c r="AQ53" s="48">
        <f t="shared" si="14"/>
        <v>0.26433895180797312</v>
      </c>
      <c r="AR53" s="48">
        <f t="shared" si="14"/>
        <v>0.15048558856751501</v>
      </c>
      <c r="AS53" s="48">
        <f t="shared" si="14"/>
        <v>6.4252484012351563E-2</v>
      </c>
      <c r="AT53" s="48">
        <f t="shared" si="14"/>
        <v>2.1946987700581327E-2</v>
      </c>
      <c r="AU53" s="48">
        <f t="shared" si="14"/>
        <v>6.2471030826459807E-3</v>
      </c>
      <c r="AV53" s="48">
        <f t="shared" si="14"/>
        <v>1.5241778100276455E-3</v>
      </c>
      <c r="AW53" s="48">
        <f t="shared" si="14"/>
        <v>3.2538733875784096E-4</v>
      </c>
      <c r="AX53" s="48">
        <f t="shared" si="14"/>
        <v>6.1746613392240458E-5</v>
      </c>
      <c r="AY53" s="48">
        <f t="shared" si="14"/>
        <v>1.0545523535024315E-5</v>
      </c>
    </row>
    <row r="54" spans="1:51">
      <c r="A54" s="48">
        <v>53</v>
      </c>
      <c r="B54" s="48">
        <f t="shared" si="8"/>
        <v>259</v>
      </c>
      <c r="C54" s="93">
        <v>44136</v>
      </c>
      <c r="D54" t="s">
        <v>21</v>
      </c>
      <c r="E54" t="s">
        <v>10</v>
      </c>
      <c r="F54" s="48">
        <f>HLOOKUP(MAX($AD54:$AN54),$AD54:$AN$312,$B54,FALSE)</f>
        <v>1</v>
      </c>
      <c r="G54" s="48">
        <f>HLOOKUP(MAX($AN54:$AY54),$AN54:$AY$312,$B54,FALSE)</f>
        <v>1</v>
      </c>
      <c r="H54" s="48">
        <f t="shared" si="2"/>
        <v>1</v>
      </c>
      <c r="I54" s="48">
        <f t="shared" si="3"/>
        <v>1</v>
      </c>
      <c r="J54" s="48">
        <f>COUNTIF('1. Data'!C:C,$D54)</f>
        <v>150</v>
      </c>
      <c r="K54" s="48">
        <f>COUNTIF($D$2:D53,$D53)</f>
        <v>3</v>
      </c>
      <c r="L54" s="48">
        <f>SUMIF('1. Data'!C:C,D54,'1. Data'!E:E)</f>
        <v>192</v>
      </c>
      <c r="M54" s="48">
        <f>SUMIF($D$2:D53,$D54,$F$2:F53)</f>
        <v>2</v>
      </c>
      <c r="N54" s="48">
        <f t="shared" si="4"/>
        <v>0.77652722597625734</v>
      </c>
      <c r="O54" s="48">
        <f>SUMIF('1. Data'!C:C,$D54,'1. Data'!F:F)</f>
        <v>200</v>
      </c>
      <c r="P54" s="48">
        <f>SUMIF($D$2:D53,$D54,$G$2:G53)</f>
        <v>2</v>
      </c>
      <c r="Q54" s="48">
        <f t="shared" si="5"/>
        <v>1.0420834061764859</v>
      </c>
      <c r="R54" s="48">
        <f>COUNTIF('1. Data'!D:D,$E54)</f>
        <v>184</v>
      </c>
      <c r="S54" s="48">
        <f>COUNTIF($E$2:E53,$E53)</f>
        <v>4</v>
      </c>
      <c r="T54" s="48">
        <f>SUMIF('1. Data'!D:D,E54,'1. Data'!F:F)</f>
        <v>244</v>
      </c>
      <c r="U54" s="48">
        <f>SUMIF($E$2:E53,$E54,$G$2:G53)</f>
        <v>2</v>
      </c>
      <c r="V54" s="48">
        <f t="shared" si="9"/>
        <v>1.0328084906696486</v>
      </c>
      <c r="W54" s="48">
        <f>SUMIF('1. Data'!D:D,$E54,'1. Data'!E:E)</f>
        <v>282</v>
      </c>
      <c r="X54" s="48">
        <f>SUMIF($E$2:E53,E54,$F$2:F53)</f>
        <v>2</v>
      </c>
      <c r="Y54" s="48">
        <f t="shared" si="10"/>
        <v>0.92513876461724986</v>
      </c>
      <c r="Z54" s="92">
        <f>AVERAGE('1. Data'!E:E,$F$2:F53)</f>
        <v>1.6328775267538644</v>
      </c>
      <c r="AA54" s="92">
        <f>IF(ISERROR(AVERAGE('1. Data'!F:F,$G$2:G53)),0,AVERAGE('1. Data'!F:F,$G$2:G53))</f>
        <v>1.2669441141498217</v>
      </c>
      <c r="AB54" s="48">
        <f t="shared" si="11"/>
        <v>1.1730517669003035</v>
      </c>
      <c r="AC54" s="48">
        <f t="shared" si="12"/>
        <v>1.3635772229756145</v>
      </c>
      <c r="AD54" s="48">
        <f t="shared" si="15"/>
        <v>0.30942121750539897</v>
      </c>
      <c r="AE54" s="48">
        <f t="shared" si="15"/>
        <v>0.36296710591115139</v>
      </c>
      <c r="AF54" s="48">
        <f t="shared" si="15"/>
        <v>0.21288960245788294</v>
      </c>
      <c r="AG54" s="48">
        <f t="shared" si="15"/>
        <v>8.3243508105974237E-2</v>
      </c>
      <c r="AH54" s="48">
        <f t="shared" si="15"/>
        <v>2.4412236066673223E-2</v>
      </c>
      <c r="AI54" s="48">
        <f t="shared" si="15"/>
        <v>5.727363330399666E-3</v>
      </c>
      <c r="AJ54" s="48">
        <f t="shared" si="15"/>
        <v>1.1197489457342232E-3</v>
      </c>
      <c r="AK54" s="48">
        <f t="shared" si="15"/>
        <v>1.8764621132546884E-4</v>
      </c>
      <c r="AL54" s="48">
        <f t="shared" si="15"/>
        <v>2.7514839968436139E-5</v>
      </c>
      <c r="AM54" s="48">
        <f t="shared" si="15"/>
        <v>3.5862590712169943E-6</v>
      </c>
      <c r="AN54" s="48">
        <f t="shared" si="15"/>
        <v>4.2068675400533553E-7</v>
      </c>
      <c r="AO54" s="48">
        <f t="shared" si="16"/>
        <v>0.25574428435182095</v>
      </c>
      <c r="AP54" s="48">
        <f t="shared" si="14"/>
        <v>0.34872708104834188</v>
      </c>
      <c r="AQ54" s="48">
        <f t="shared" si="14"/>
        <v>0.23775815237614506</v>
      </c>
      <c r="AR54" s="48">
        <f t="shared" si="14"/>
        <v>0.10806720038562562</v>
      </c>
      <c r="AS54" s="48">
        <f t="shared" si="14"/>
        <v>3.6839493249145164E-2</v>
      </c>
      <c r="AT54" s="48">
        <f t="shared" si="14"/>
        <v>1.0046698780099646E-2</v>
      </c>
      <c r="AU54" s="48">
        <f t="shared" si="14"/>
        <v>2.2832416037734645E-3</v>
      </c>
      <c r="AV54" s="48">
        <f t="shared" si="14"/>
        <v>4.447680350651151E-4</v>
      </c>
      <c r="AW54" s="48">
        <f t="shared" si="14"/>
        <v>7.5809445265301388E-5</v>
      </c>
      <c r="AX54" s="48">
        <f t="shared" si="14"/>
        <v>1.1485781427797926E-5</v>
      </c>
      <c r="AY54" s="48">
        <f t="shared" si="14"/>
        <v>1.5661749943021621E-6</v>
      </c>
    </row>
    <row r="55" spans="1:51">
      <c r="A55" s="48">
        <v>54</v>
      </c>
      <c r="B55" s="48">
        <f t="shared" si="8"/>
        <v>258</v>
      </c>
      <c r="C55" s="93">
        <v>44137</v>
      </c>
      <c r="D55" t="s">
        <v>17</v>
      </c>
      <c r="E55" t="s">
        <v>42</v>
      </c>
      <c r="F55" s="48">
        <f>HLOOKUP(MAX($AD55:$AN55),$AD55:$AN$312,$B55,FALSE)</f>
        <v>0</v>
      </c>
      <c r="G55" s="48">
        <f>HLOOKUP(MAX($AN55:$AY55),$AN55:$AY$312,$B55,FALSE)</f>
        <v>0</v>
      </c>
      <c r="H55" s="48">
        <f t="shared" si="2"/>
        <v>1</v>
      </c>
      <c r="I55" s="48">
        <f t="shared" si="3"/>
        <v>1</v>
      </c>
      <c r="J55" s="48">
        <f>COUNTIF('1. Data'!C:C,$D55)</f>
        <v>186</v>
      </c>
      <c r="K55" s="48">
        <f>COUNTIF($D$2:D54,$D54)</f>
        <v>3</v>
      </c>
      <c r="L55" s="48">
        <f>SUMIF('1. Data'!C:C,D55,'1. Data'!E:E)</f>
        <v>321</v>
      </c>
      <c r="M55" s="48">
        <f>SUMIF($D$2:D54,$D55,$F$2:F54)</f>
        <v>1</v>
      </c>
      <c r="N55" s="48">
        <f t="shared" si="4"/>
        <v>1.0434952608232551</v>
      </c>
      <c r="O55" s="48">
        <f>SUMIF('1. Data'!C:C,$D55,'1. Data'!F:F)</f>
        <v>236</v>
      </c>
      <c r="P55" s="48">
        <f>SUMIF($D$2:D54,$D55,$G$2:G54)</f>
        <v>3</v>
      </c>
      <c r="Q55" s="48">
        <f t="shared" si="5"/>
        <v>0.9981730331249451</v>
      </c>
      <c r="R55" s="48">
        <f>COUNTIF('1. Data'!D:D,$E55)</f>
        <v>0</v>
      </c>
      <c r="S55" s="48">
        <f>COUNTIF($E$2:E54,$E54)</f>
        <v>3</v>
      </c>
      <c r="T55" s="48">
        <f>SUMIF('1. Data'!D:D,E55,'1. Data'!F:F)</f>
        <v>0</v>
      </c>
      <c r="U55" s="48">
        <f>SUMIF($E$2:E54,$E55,$G$2:G54)</f>
        <v>0</v>
      </c>
      <c r="V55" s="48">
        <f t="shared" si="9"/>
        <v>0</v>
      </c>
      <c r="W55" s="48">
        <f>SUMIF('1. Data'!D:D,$E55,'1. Data'!E:E)</f>
        <v>0</v>
      </c>
      <c r="X55" s="48">
        <f>SUMIF($E$2:E54,E55,$F$2:F54)</f>
        <v>0</v>
      </c>
      <c r="Y55" s="48">
        <f t="shared" si="10"/>
        <v>0</v>
      </c>
      <c r="Z55" s="92">
        <f>AVERAGE('1. Data'!E:E,$F$2:F54)</f>
        <v>1.6326894502228826</v>
      </c>
      <c r="AA55" s="92">
        <f>IF(ISERROR(AVERAGE('1. Data'!F:F,$G$2:G54)),0,AVERAGE('1. Data'!F:F,$G$2:G54))</f>
        <v>1.2668647845468053</v>
      </c>
      <c r="AB55" s="48">
        <f t="shared" si="11"/>
        <v>0</v>
      </c>
      <c r="AC55" s="48">
        <f t="shared" si="12"/>
        <v>0</v>
      </c>
      <c r="AD55" s="48">
        <f t="shared" si="15"/>
        <v>1</v>
      </c>
      <c r="AE55" s="48">
        <f t="shared" si="15"/>
        <v>0</v>
      </c>
      <c r="AF55" s="48">
        <f t="shared" si="15"/>
        <v>0</v>
      </c>
      <c r="AG55" s="48">
        <f t="shared" si="15"/>
        <v>0</v>
      </c>
      <c r="AH55" s="48">
        <f t="shared" si="15"/>
        <v>0</v>
      </c>
      <c r="AI55" s="48">
        <f t="shared" si="15"/>
        <v>0</v>
      </c>
      <c r="AJ55" s="48">
        <f t="shared" si="15"/>
        <v>0</v>
      </c>
      <c r="AK55" s="48">
        <f t="shared" si="15"/>
        <v>0</v>
      </c>
      <c r="AL55" s="48">
        <f t="shared" si="15"/>
        <v>0</v>
      </c>
      <c r="AM55" s="48">
        <f t="shared" si="15"/>
        <v>0</v>
      </c>
      <c r="AN55" s="48">
        <f t="shared" si="15"/>
        <v>0</v>
      </c>
      <c r="AO55" s="48">
        <f t="shared" si="16"/>
        <v>1</v>
      </c>
      <c r="AP55" s="48">
        <f t="shared" si="14"/>
        <v>0</v>
      </c>
      <c r="AQ55" s="48">
        <f t="shared" si="14"/>
        <v>0</v>
      </c>
      <c r="AR55" s="48">
        <f t="shared" si="14"/>
        <v>0</v>
      </c>
      <c r="AS55" s="48">
        <f t="shared" si="14"/>
        <v>0</v>
      </c>
      <c r="AT55" s="48">
        <f t="shared" si="14"/>
        <v>0</v>
      </c>
      <c r="AU55" s="48">
        <f t="shared" si="14"/>
        <v>0</v>
      </c>
      <c r="AV55" s="48">
        <f t="shared" si="14"/>
        <v>0</v>
      </c>
      <c r="AW55" s="48">
        <f t="shared" si="14"/>
        <v>0</v>
      </c>
      <c r="AX55" s="48">
        <f t="shared" si="14"/>
        <v>0</v>
      </c>
      <c r="AY55" s="48">
        <f t="shared" si="14"/>
        <v>0</v>
      </c>
    </row>
    <row r="56" spans="1:51">
      <c r="A56" s="48">
        <v>55</v>
      </c>
      <c r="B56" s="48">
        <f t="shared" si="8"/>
        <v>257</v>
      </c>
      <c r="C56" s="93">
        <v>44141</v>
      </c>
      <c r="D56" t="s">
        <v>19</v>
      </c>
      <c r="E56" t="s">
        <v>11</v>
      </c>
      <c r="F56" s="48">
        <f>HLOOKUP(MAX($AD56:$AN56),$AD56:$AN$312,$B56,FALSE)</f>
        <v>1</v>
      </c>
      <c r="G56" s="48">
        <f>HLOOKUP(MAX($AN56:$AY56),$AN56:$AY$312,$B56,FALSE)</f>
        <v>1</v>
      </c>
      <c r="H56" s="48">
        <f t="shared" si="2"/>
        <v>1</v>
      </c>
      <c r="I56" s="48">
        <f t="shared" si="3"/>
        <v>1</v>
      </c>
      <c r="J56" s="48">
        <f>COUNTIF('1. Data'!C:C,$D56)</f>
        <v>181</v>
      </c>
      <c r="K56" s="48">
        <f>COUNTIF($D$2:D55,$D55)</f>
        <v>3</v>
      </c>
      <c r="L56" s="48">
        <f>SUMIF('1. Data'!C:C,D56,'1. Data'!E:E)</f>
        <v>307</v>
      </c>
      <c r="M56" s="48">
        <f>SUMIF($D$2:D55,$D56,$F$2:F55)</f>
        <v>3</v>
      </c>
      <c r="N56" s="48">
        <f t="shared" si="4"/>
        <v>1.0322130070749116</v>
      </c>
      <c r="O56" s="48">
        <f>SUMIF('1. Data'!C:C,$D56,'1. Data'!F:F)</f>
        <v>263</v>
      </c>
      <c r="P56" s="48">
        <f>SUMIF($D$2:D55,$D56,$G$2:G55)</f>
        <v>2</v>
      </c>
      <c r="Q56" s="48">
        <f t="shared" si="5"/>
        <v>1.1371737600587462</v>
      </c>
      <c r="R56" s="48">
        <f>COUNTIF('1. Data'!D:D,$E56)</f>
        <v>167</v>
      </c>
      <c r="S56" s="48">
        <f>COUNTIF($E$2:E55,$E55)</f>
        <v>3</v>
      </c>
      <c r="T56" s="48">
        <f>SUMIF('1. Data'!D:D,E56,'1. Data'!F:F)</f>
        <v>179</v>
      </c>
      <c r="U56" s="48">
        <f>SUMIF($E$2:E55,$E56,$G$2:G55)</f>
        <v>2</v>
      </c>
      <c r="V56" s="48">
        <f t="shared" si="9"/>
        <v>0.84067558057705838</v>
      </c>
      <c r="W56" s="48">
        <f>SUMIF('1. Data'!D:D,$E56,'1. Data'!E:E)</f>
        <v>293</v>
      </c>
      <c r="X56" s="48">
        <f>SUMIF($E$2:E55,E56,$F$2:F55)</f>
        <v>1</v>
      </c>
      <c r="Y56" s="48">
        <f t="shared" si="10"/>
        <v>1.059555879140881</v>
      </c>
      <c r="Z56" s="92">
        <f>AVERAGE('1. Data'!E:E,$F$2:F55)</f>
        <v>1.6322043969102793</v>
      </c>
      <c r="AA56" s="92">
        <f>IF(ISERROR(AVERAGE('1. Data'!F:F,$G$2:G55)),0,AVERAGE('1. Data'!F:F,$G$2:G55))</f>
        <v>1.2664884135472372</v>
      </c>
      <c r="AB56" s="48">
        <f t="shared" si="11"/>
        <v>1.7851213181177883</v>
      </c>
      <c r="AC56" s="48">
        <f t="shared" si="12"/>
        <v>1.2107555915919592</v>
      </c>
      <c r="AD56" s="48">
        <f t="shared" si="15"/>
        <v>0.16777670541135076</v>
      </c>
      <c r="AE56" s="48">
        <f t="shared" si="15"/>
        <v>0.29950177351337032</v>
      </c>
      <c r="AF56" s="48">
        <f t="shared" si="15"/>
        <v>0.26732350035640157</v>
      </c>
      <c r="AG56" s="48">
        <f t="shared" si="15"/>
        <v>0.15906829310669354</v>
      </c>
      <c r="AH56" s="48">
        <f t="shared" si="15"/>
        <v>7.0989050265341844E-2</v>
      </c>
      <c r="AI56" s="48">
        <f t="shared" si="15"/>
        <v>2.5344813396319422E-2</v>
      </c>
      <c r="AJ56" s="48">
        <f t="shared" si="15"/>
        <v>7.5405944495811747E-3</v>
      </c>
      <c r="AK56" s="48">
        <f t="shared" si="15"/>
        <v>1.9229822718897173E-3</v>
      </c>
      <c r="AL56" s="48">
        <f t="shared" si="15"/>
        <v>4.2909458098911411E-4</v>
      </c>
      <c r="AM56" s="48">
        <f t="shared" si="15"/>
        <v>8.5109542668053954E-5</v>
      </c>
      <c r="AN56" s="48">
        <f t="shared" si="15"/>
        <v>1.5193085899199912E-5</v>
      </c>
      <c r="AO56" s="48">
        <f t="shared" si="16"/>
        <v>0.29797204917456432</v>
      </c>
      <c r="AP56" s="48">
        <f t="shared" si="14"/>
        <v>0.36077132467621797</v>
      </c>
      <c r="AQ56" s="48">
        <f t="shared" si="14"/>
        <v>0.21840294931888457</v>
      </c>
      <c r="AR56" s="48">
        <f t="shared" si="14"/>
        <v>8.8144197369338304E-2</v>
      </c>
      <c r="AS56" s="48">
        <f t="shared" si="14"/>
        <v>2.6680269957827889E-2</v>
      </c>
      <c r="AT56" s="48">
        <f t="shared" si="14"/>
        <v>6.4606572073246157E-3</v>
      </c>
      <c r="AU56" s="48">
        <f t="shared" si="14"/>
        <v>1.3037128065211952E-3</v>
      </c>
      <c r="AV56" s="48">
        <f t="shared" si="14"/>
        <v>2.2549679576079764E-4</v>
      </c>
      <c r="AW56" s="48">
        <f t="shared" si="14"/>
        <v>3.4127688294181972E-5</v>
      </c>
      <c r="AX56" s="48">
        <f t="shared" si="14"/>
        <v>4.5911432700320369E-6</v>
      </c>
      <c r="AY56" s="48">
        <f t="shared" si="14"/>
        <v>5.558752385991062E-7</v>
      </c>
    </row>
    <row r="57" spans="1:51">
      <c r="A57" s="48">
        <v>56</v>
      </c>
      <c r="B57" s="48">
        <f t="shared" si="8"/>
        <v>256</v>
      </c>
      <c r="C57" s="93">
        <v>44142</v>
      </c>
      <c r="D57" t="s">
        <v>35</v>
      </c>
      <c r="E57" t="s">
        <v>26</v>
      </c>
      <c r="F57" s="48">
        <f>HLOOKUP(MAX($AD57:$AN57),$AD57:$AN$312,$B57,FALSE)</f>
        <v>2</v>
      </c>
      <c r="G57" s="48">
        <f>HLOOKUP(MAX($AN57:$AY57),$AN57:$AY$312,$B57,FALSE)</f>
        <v>0</v>
      </c>
      <c r="H57" s="48">
        <f t="shared" si="2"/>
        <v>3</v>
      </c>
      <c r="I57" s="48">
        <f t="shared" si="3"/>
        <v>0</v>
      </c>
      <c r="J57" s="48">
        <f>COUNTIF('1. Data'!C:C,$D57)</f>
        <v>47</v>
      </c>
      <c r="K57" s="48">
        <f>COUNTIF($D$2:D56,$D56)</f>
        <v>4</v>
      </c>
      <c r="L57" s="48">
        <f>SUMIF('1. Data'!C:C,D57,'1. Data'!E:E)</f>
        <v>94</v>
      </c>
      <c r="M57" s="48">
        <f>SUMIF($D$2:D56,$D57,$F$2:F56)</f>
        <v>3</v>
      </c>
      <c r="N57" s="48">
        <f t="shared" si="4"/>
        <v>1.1654052703884101</v>
      </c>
      <c r="O57" s="48">
        <f>SUMIF('1. Data'!C:C,$D57,'1. Data'!F:F)</f>
        <v>49</v>
      </c>
      <c r="P57" s="48">
        <f>SUMIF($D$2:D56,$D57,$G$2:G56)</f>
        <v>1</v>
      </c>
      <c r="Q57" s="48">
        <f t="shared" si="5"/>
        <v>0.77415112386417984</v>
      </c>
      <c r="R57" s="48">
        <f>COUNTIF('1. Data'!D:D,$E57)</f>
        <v>152</v>
      </c>
      <c r="S57" s="48">
        <f>COUNTIF($E$2:E56,$E56)</f>
        <v>3</v>
      </c>
      <c r="T57" s="48">
        <f>SUMIF('1. Data'!D:D,E57,'1. Data'!F:F)</f>
        <v>159</v>
      </c>
      <c r="U57" s="48">
        <f>SUMIF($E$2:E56,$E57,$G$2:G56)</f>
        <v>1</v>
      </c>
      <c r="V57" s="48">
        <f t="shared" si="9"/>
        <v>0.81510621557828489</v>
      </c>
      <c r="W57" s="48">
        <f>SUMIF('1. Data'!D:D,$E57,'1. Data'!E:E)</f>
        <v>285</v>
      </c>
      <c r="X57" s="48">
        <f>SUMIF($E$2:E56,E57,$F$2:F56)</f>
        <v>3</v>
      </c>
      <c r="Y57" s="48">
        <f t="shared" si="10"/>
        <v>1.1385083213478528</v>
      </c>
      <c r="Z57" s="92">
        <f>AVERAGE('1. Data'!E:E,$F$2:F56)</f>
        <v>1.6320166320166321</v>
      </c>
      <c r="AA57" s="92">
        <f>IF(ISERROR(AVERAGE('1. Data'!F:F,$G$2:G56)),0,AVERAGE('1. Data'!F:F,$G$2:G56))</f>
        <v>1.2664092664092663</v>
      </c>
      <c r="AB57" s="48">
        <f t="shared" si="11"/>
        <v>2.1653981798184652</v>
      </c>
      <c r="AC57" s="48">
        <f t="shared" si="12"/>
        <v>0.79912374076302439</v>
      </c>
      <c r="AD57" s="48">
        <f t="shared" si="15"/>
        <v>0.11470425258458325</v>
      </c>
      <c r="AE57" s="48">
        <f t="shared" si="15"/>
        <v>0.24838037976409405</v>
      </c>
      <c r="AF57" s="48">
        <f t="shared" si="15"/>
        <v>0.26892121112189427</v>
      </c>
      <c r="AG57" s="48">
        <f t="shared" si="15"/>
        <v>0.19410716702597564</v>
      </c>
      <c r="AH57" s="48">
        <f t="shared" si="15"/>
        <v>0.10507982654194162</v>
      </c>
      <c r="AI57" s="48">
        <f t="shared" si="15"/>
        <v>4.5507933025912092E-2</v>
      </c>
      <c r="AJ57" s="48">
        <f t="shared" si="15"/>
        <v>1.6423799223601761E-2</v>
      </c>
      <c r="AK57" s="48">
        <f t="shared" si="15"/>
        <v>5.0805807063558778E-3</v>
      </c>
      <c r="AL57" s="48">
        <f t="shared" si="15"/>
        <v>1.3751850267454805E-3</v>
      </c>
      <c r="AM57" s="48">
        <f t="shared" si="15"/>
        <v>3.3086923931425235E-4</v>
      </c>
      <c r="AN57" s="48">
        <f t="shared" si="15"/>
        <v>7.1646364856900157E-5</v>
      </c>
      <c r="AO57" s="48">
        <f t="shared" si="16"/>
        <v>0.44972286532705269</v>
      </c>
      <c r="AP57" s="48">
        <f t="shared" si="14"/>
        <v>0.35938421844682017</v>
      </c>
      <c r="AQ57" s="48">
        <f t="shared" si="14"/>
        <v>0.14359623050820941</v>
      </c>
      <c r="AR57" s="48">
        <f t="shared" si="14"/>
        <v>3.8250385627729949E-2</v>
      </c>
      <c r="AS57" s="48">
        <f t="shared" si="14"/>
        <v>7.6416978121149441E-3</v>
      </c>
      <c r="AT57" s="48">
        <f t="shared" si="14"/>
        <v>1.2213324282795829E-3</v>
      </c>
      <c r="AU57" s="48">
        <f t="shared" si="14"/>
        <v>1.6266595646699468E-4</v>
      </c>
      <c r="AV57" s="48">
        <f t="shared" si="14"/>
        <v>1.8570032518100043E-5</v>
      </c>
      <c r="AW57" s="48">
        <f t="shared" si="14"/>
        <v>1.8549692314943819E-6</v>
      </c>
      <c r="AX57" s="48">
        <f t="shared" si="14"/>
        <v>1.6470555014134497E-7</v>
      </c>
      <c r="AY57" s="48">
        <f t="shared" si="14"/>
        <v>1.3162011535338331E-8</v>
      </c>
    </row>
    <row r="58" spans="1:51">
      <c r="A58" s="48">
        <v>57</v>
      </c>
      <c r="B58" s="48">
        <f t="shared" si="8"/>
        <v>255</v>
      </c>
      <c r="C58" s="93">
        <v>44142</v>
      </c>
      <c r="D58" t="s">
        <v>42</v>
      </c>
      <c r="E58" t="s">
        <v>18</v>
      </c>
      <c r="F58" s="48">
        <f>HLOOKUP(MAX($AD58:$AN58),$AD58:$AN$312,$B58,FALSE)</f>
        <v>0</v>
      </c>
      <c r="G58" s="48">
        <f>HLOOKUP(MAX($AN58:$AY58),$AN58:$AY$312,$B58,FALSE)</f>
        <v>0</v>
      </c>
      <c r="H58" s="48">
        <f t="shared" si="2"/>
        <v>1</v>
      </c>
      <c r="I58" s="48">
        <f t="shared" si="3"/>
        <v>1</v>
      </c>
      <c r="J58" s="48">
        <f>COUNTIF('1. Data'!C:C,$D58)</f>
        <v>0</v>
      </c>
      <c r="K58" s="48">
        <f>COUNTIF($D$2:D57,$D57)</f>
        <v>4</v>
      </c>
      <c r="L58" s="48">
        <f>SUMIF('1. Data'!C:C,D58,'1. Data'!E:E)</f>
        <v>0</v>
      </c>
      <c r="M58" s="48">
        <f>SUMIF($D$2:D57,$D58,$F$2:F57)</f>
        <v>0</v>
      </c>
      <c r="N58" s="48">
        <f t="shared" si="4"/>
        <v>0</v>
      </c>
      <c r="O58" s="48">
        <f>SUMIF('1. Data'!C:C,$D58,'1. Data'!F:F)</f>
        <v>0</v>
      </c>
      <c r="P58" s="48">
        <f>SUMIF($D$2:D57,$D58,$G$2:G57)</f>
        <v>0</v>
      </c>
      <c r="Q58" s="48">
        <f t="shared" si="5"/>
        <v>0</v>
      </c>
      <c r="R58" s="48">
        <f>COUNTIF('1. Data'!D:D,$E58)</f>
        <v>17</v>
      </c>
      <c r="S58" s="48">
        <f>COUNTIF($E$2:E57,$E57)</f>
        <v>4</v>
      </c>
      <c r="T58" s="48">
        <f>SUMIF('1. Data'!D:D,E58,'1. Data'!F:F)</f>
        <v>13</v>
      </c>
      <c r="U58" s="48">
        <f>SUMIF($E$2:E57,$E58,$G$2:G57)</f>
        <v>0</v>
      </c>
      <c r="V58" s="48">
        <f t="shared" si="9"/>
        <v>0.48896631823461095</v>
      </c>
      <c r="W58" s="48">
        <f>SUMIF('1. Data'!D:D,$E58,'1. Data'!E:E)</f>
        <v>30</v>
      </c>
      <c r="X58" s="48">
        <f>SUMIF($E$2:E57,E58,$F$2:F57)</f>
        <v>3</v>
      </c>
      <c r="Y58" s="48">
        <f t="shared" si="10"/>
        <v>0.96281088385872815</v>
      </c>
      <c r="Z58" s="92">
        <f>AVERAGE('1. Data'!E:E,$F$2:F57)</f>
        <v>1.6321258907363421</v>
      </c>
      <c r="AA58" s="92">
        <f>IF(ISERROR(AVERAGE('1. Data'!F:F,$G$2:G57)),0,AVERAGE('1. Data'!F:F,$G$2:G57))</f>
        <v>1.2660332541567696</v>
      </c>
      <c r="AB58" s="48">
        <f t="shared" si="11"/>
        <v>0</v>
      </c>
      <c r="AC58" s="48">
        <f t="shared" si="12"/>
        <v>0</v>
      </c>
      <c r="AD58" s="48">
        <f t="shared" si="15"/>
        <v>1</v>
      </c>
      <c r="AE58" s="48">
        <f t="shared" si="15"/>
        <v>0</v>
      </c>
      <c r="AF58" s="48">
        <f t="shared" si="15"/>
        <v>0</v>
      </c>
      <c r="AG58" s="48">
        <f t="shared" si="15"/>
        <v>0</v>
      </c>
      <c r="AH58" s="48">
        <f t="shared" si="15"/>
        <v>0</v>
      </c>
      <c r="AI58" s="48">
        <f t="shared" si="15"/>
        <v>0</v>
      </c>
      <c r="AJ58" s="48">
        <f t="shared" si="15"/>
        <v>0</v>
      </c>
      <c r="AK58" s="48">
        <f t="shared" si="15"/>
        <v>0</v>
      </c>
      <c r="AL58" s="48">
        <f t="shared" si="15"/>
        <v>0</v>
      </c>
      <c r="AM58" s="48">
        <f t="shared" si="15"/>
        <v>0</v>
      </c>
      <c r="AN58" s="48">
        <f t="shared" si="15"/>
        <v>0</v>
      </c>
      <c r="AO58" s="48">
        <f t="shared" si="16"/>
        <v>1</v>
      </c>
      <c r="AP58" s="48">
        <f t="shared" si="14"/>
        <v>0</v>
      </c>
      <c r="AQ58" s="48">
        <f t="shared" si="14"/>
        <v>0</v>
      </c>
      <c r="AR58" s="48">
        <f t="shared" si="14"/>
        <v>0</v>
      </c>
      <c r="AS58" s="48">
        <f t="shared" si="14"/>
        <v>0</v>
      </c>
      <c r="AT58" s="48">
        <f t="shared" si="14"/>
        <v>0</v>
      </c>
      <c r="AU58" s="48">
        <f t="shared" si="14"/>
        <v>0</v>
      </c>
      <c r="AV58" s="48">
        <f t="shared" si="14"/>
        <v>0</v>
      </c>
      <c r="AW58" s="48">
        <f t="shared" si="14"/>
        <v>0</v>
      </c>
      <c r="AX58" s="48">
        <f t="shared" si="14"/>
        <v>0</v>
      </c>
      <c r="AY58" s="48">
        <f t="shared" si="14"/>
        <v>0</v>
      </c>
    </row>
    <row r="59" spans="1:51">
      <c r="A59" s="48">
        <v>58</v>
      </c>
      <c r="B59" s="48">
        <f t="shared" si="8"/>
        <v>254</v>
      </c>
      <c r="C59" s="93">
        <v>44142</v>
      </c>
      <c r="D59" t="s">
        <v>25</v>
      </c>
      <c r="E59" t="s">
        <v>8</v>
      </c>
      <c r="F59" s="48">
        <f>HLOOKUP(MAX($AD59:$AN59),$AD59:$AN$312,$B59,FALSE)</f>
        <v>1</v>
      </c>
      <c r="G59" s="48">
        <f>HLOOKUP(MAX($AN59:$AY59),$AN59:$AY$312,$B59,FALSE)</f>
        <v>1</v>
      </c>
      <c r="H59" s="48">
        <f t="shared" si="2"/>
        <v>1</v>
      </c>
      <c r="I59" s="48">
        <f t="shared" si="3"/>
        <v>1</v>
      </c>
      <c r="J59" s="48">
        <f>COUNTIF('1. Data'!C:C,$D59)</f>
        <v>170</v>
      </c>
      <c r="K59" s="48">
        <f>COUNTIF($D$2:D58,$D58)</f>
        <v>4</v>
      </c>
      <c r="L59" s="48">
        <f>SUMIF('1. Data'!C:C,D59,'1. Data'!E:E)</f>
        <v>254</v>
      </c>
      <c r="M59" s="48">
        <f>SUMIF($D$2:D58,$D59,$F$2:F58)</f>
        <v>3</v>
      </c>
      <c r="N59" s="48">
        <f t="shared" si="4"/>
        <v>0.90523043917371859</v>
      </c>
      <c r="O59" s="48">
        <f>SUMIF('1. Data'!C:C,$D59,'1. Data'!F:F)</f>
        <v>198</v>
      </c>
      <c r="P59" s="48">
        <f>SUMIF($D$2:D58,$D59,$G$2:G58)</f>
        <v>3</v>
      </c>
      <c r="Q59" s="48">
        <f t="shared" si="5"/>
        <v>0.91270540855275917</v>
      </c>
      <c r="R59" s="48">
        <f>COUNTIF('1. Data'!D:D,$E59)</f>
        <v>181</v>
      </c>
      <c r="S59" s="48">
        <f>COUNTIF($E$2:E58,$E58)</f>
        <v>4</v>
      </c>
      <c r="T59" s="48">
        <f>SUMIF('1. Data'!D:D,E59,'1. Data'!F:F)</f>
        <v>234</v>
      </c>
      <c r="U59" s="48">
        <f>SUMIF($E$2:E58,$E59,$G$2:G58)</f>
        <v>1</v>
      </c>
      <c r="V59" s="48">
        <f t="shared" si="9"/>
        <v>1.0036445920592261</v>
      </c>
      <c r="W59" s="48">
        <f>SUMIF('1. Data'!D:D,$E59,'1. Data'!E:E)</f>
        <v>266</v>
      </c>
      <c r="X59" s="48">
        <f>SUMIF($E$2:E58,E59,$F$2:F58)</f>
        <v>5</v>
      </c>
      <c r="Y59" s="48">
        <f t="shared" si="10"/>
        <v>0.89778601595956509</v>
      </c>
      <c r="Z59" s="92">
        <f>AVERAGE('1. Data'!E:E,$F$2:F58)</f>
        <v>1.6316414366280796</v>
      </c>
      <c r="AA59" s="92">
        <f>IF(ISERROR(AVERAGE('1. Data'!F:F,$G$2:G58)),0,AVERAGE('1. Data'!F:F,$G$2:G58))</f>
        <v>1.265657465123182</v>
      </c>
      <c r="AB59" s="48">
        <f t="shared" si="11"/>
        <v>1.3260402649517713</v>
      </c>
      <c r="AC59" s="48">
        <f t="shared" si="12"/>
        <v>1.1593825459994507</v>
      </c>
      <c r="AD59" s="48">
        <f t="shared" si="15"/>
        <v>0.2655265973561437</v>
      </c>
      <c r="AE59" s="48">
        <f t="shared" si="15"/>
        <v>0.35209895950988307</v>
      </c>
      <c r="AF59" s="48">
        <f t="shared" si="15"/>
        <v>0.23344869877886421</v>
      </c>
      <c r="AG59" s="48">
        <f t="shared" si="15"/>
        <v>0.10318745812712381</v>
      </c>
      <c r="AH59" s="48">
        <f t="shared" si="15"/>
        <v>3.4207681078647759E-2</v>
      </c>
      <c r="AI59" s="48">
        <f t="shared" si="15"/>
        <v>9.0721524961831414E-3</v>
      </c>
      <c r="AJ59" s="48">
        <f t="shared" si="15"/>
        <v>2.0050065832869285E-3</v>
      </c>
      <c r="AK59" s="48">
        <f t="shared" si="15"/>
        <v>3.7981706584740599E-4</v>
      </c>
      <c r="AL59" s="48">
        <f t="shared" si="15"/>
        <v>6.2956590328687407E-5</v>
      </c>
      <c r="AM59" s="48">
        <f t="shared" si="15"/>
        <v>9.2758859688791816E-6</v>
      </c>
      <c r="AN59" s="48">
        <f t="shared" si="15"/>
        <v>1.2300198287834977E-6</v>
      </c>
      <c r="AO59" s="48">
        <f t="shared" si="16"/>
        <v>0.3136798039496253</v>
      </c>
      <c r="AP59" s="48">
        <f t="shared" si="14"/>
        <v>0.36367488973172513</v>
      </c>
      <c r="AQ59" s="48">
        <f t="shared" si="14"/>
        <v>0.21081915978661853</v>
      </c>
      <c r="AR59" s="48">
        <f t="shared" si="14"/>
        <v>8.1473351406291583E-2</v>
      </c>
      <c r="AS59" s="48">
        <f t="shared" si="14"/>
        <v>2.3614695396133565E-2</v>
      </c>
      <c r="AT59" s="48">
        <f t="shared" si="14"/>
        <v>5.4756931342741649E-3</v>
      </c>
      <c r="AU59" s="48">
        <f t="shared" si="14"/>
        <v>1.0580705078544149E-3</v>
      </c>
      <c r="AV59" s="48">
        <f t="shared" si="14"/>
        <v>1.7524406846331205E-4</v>
      </c>
      <c r="AW59" s="48">
        <f t="shared" si="14"/>
        <v>2.5396864283287085E-5</v>
      </c>
      <c r="AX59" s="48">
        <f t="shared" si="14"/>
        <v>3.2716312414622109E-6</v>
      </c>
      <c r="AY59" s="48">
        <f t="shared" si="14"/>
        <v>3.7930721582977977E-7</v>
      </c>
    </row>
    <row r="60" spans="1:51">
      <c r="A60" s="48">
        <v>59</v>
      </c>
      <c r="B60" s="48">
        <f t="shared" si="8"/>
        <v>253</v>
      </c>
      <c r="C60" s="93">
        <v>44142</v>
      </c>
      <c r="D60" t="s">
        <v>28</v>
      </c>
      <c r="E60" t="s">
        <v>21</v>
      </c>
      <c r="F60" s="48">
        <f>HLOOKUP(MAX($AD60:$AN60),$AD60:$AN$312,$B60,FALSE)</f>
        <v>1</v>
      </c>
      <c r="G60" s="48">
        <f>HLOOKUP(MAX($AN60:$AY60),$AN60:$AY$312,$B60,FALSE)</f>
        <v>1</v>
      </c>
      <c r="H60" s="48">
        <f t="shared" si="2"/>
        <v>1</v>
      </c>
      <c r="I60" s="48">
        <f t="shared" si="3"/>
        <v>1</v>
      </c>
      <c r="J60" s="48">
        <f>COUNTIF('1. Data'!C:C,$D60)</f>
        <v>136</v>
      </c>
      <c r="K60" s="48">
        <f>COUNTIF($D$2:D59,$D59)</f>
        <v>4</v>
      </c>
      <c r="L60" s="48">
        <f>SUMIF('1. Data'!C:C,D60,'1. Data'!E:E)</f>
        <v>192</v>
      </c>
      <c r="M60" s="48">
        <f>SUMIF($D$2:D59,$D60,$F$2:F59)</f>
        <v>3</v>
      </c>
      <c r="N60" s="48">
        <f t="shared" si="4"/>
        <v>0.85375201371927456</v>
      </c>
      <c r="O60" s="48">
        <f>SUMIF('1. Data'!C:C,$D60,'1. Data'!F:F)</f>
        <v>193</v>
      </c>
      <c r="P60" s="48">
        <f>SUMIF($D$2:D59,$D60,$G$2:G59)</f>
        <v>3</v>
      </c>
      <c r="Q60" s="48">
        <f t="shared" si="5"/>
        <v>1.106213364595545</v>
      </c>
      <c r="R60" s="48">
        <f>COUNTIF('1. Data'!D:D,$E60)</f>
        <v>149</v>
      </c>
      <c r="S60" s="48">
        <f>COUNTIF($E$2:E59,$E59)</f>
        <v>4</v>
      </c>
      <c r="T60" s="48">
        <f>SUMIF('1. Data'!D:D,E60,'1. Data'!F:F)</f>
        <v>176</v>
      </c>
      <c r="U60" s="48">
        <f>SUMIF($E$2:E59,$E60,$G$2:G59)</f>
        <v>1</v>
      </c>
      <c r="V60" s="48">
        <f t="shared" si="9"/>
        <v>0.91409787830724321</v>
      </c>
      <c r="W60" s="48">
        <f>SUMIF('1. Data'!D:D,$E60,'1. Data'!E:E)</f>
        <v>246</v>
      </c>
      <c r="X60" s="48">
        <f>SUMIF($E$2:E59,E60,$F$2:F59)</f>
        <v>4</v>
      </c>
      <c r="Y60" s="48">
        <f t="shared" si="10"/>
        <v>1.0015525550586428</v>
      </c>
      <c r="Z60" s="92">
        <f>AVERAGE('1. Data'!E:E,$F$2:F59)</f>
        <v>1.631454005934718</v>
      </c>
      <c r="AA60" s="92">
        <f>IF(ISERROR(AVERAGE('1. Data'!F:F,$G$2:G59)),0,AVERAGE('1. Data'!F:F,$G$2:G59))</f>
        <v>1.2655786350148368</v>
      </c>
      <c r="AB60" s="48">
        <f t="shared" si="11"/>
        <v>1.3950196302602524</v>
      </c>
      <c r="AC60" s="48">
        <f t="shared" si="12"/>
        <v>1.2797370296301402</v>
      </c>
      <c r="AD60" s="48">
        <f t="shared" si="15"/>
        <v>0.24782817138797628</v>
      </c>
      <c r="AE60" s="48">
        <f t="shared" si="15"/>
        <v>0.34572516401772913</v>
      </c>
      <c r="AF60" s="48">
        <f t="shared" si="15"/>
        <v>0.24114669523983887</v>
      </c>
      <c r="AG60" s="48">
        <f t="shared" si="15"/>
        <v>0.11213479121065391</v>
      </c>
      <c r="AH60" s="48">
        <f t="shared" si="15"/>
        <v>3.9107558743499291E-2</v>
      </c>
      <c r="AI60" s="48">
        <f t="shared" si="15"/>
        <v>1.091116242774748E-2</v>
      </c>
      <c r="AJ60" s="48">
        <f t="shared" si="15"/>
        <v>2.5368809626109736E-3</v>
      </c>
      <c r="AK60" s="48">
        <f t="shared" si="15"/>
        <v>5.0557124892511946E-4</v>
      </c>
      <c r="AL60" s="48">
        <f t="shared" si="15"/>
        <v>8.8160227093216895E-5</v>
      </c>
      <c r="AM60" s="48">
        <f t="shared" si="15"/>
        <v>1.3665027489248791E-5</v>
      </c>
      <c r="AN60" s="48">
        <f t="shared" si="15"/>
        <v>1.9062981595548009E-6</v>
      </c>
      <c r="AO60" s="48">
        <f t="shared" si="16"/>
        <v>0.27811042563938632</v>
      </c>
      <c r="AP60" s="48">
        <f t="shared" si="14"/>
        <v>0.3559082100169223</v>
      </c>
      <c r="AQ60" s="48">
        <f t="shared" si="14"/>
        <v>0.22773445775401813</v>
      </c>
      <c r="AR60" s="48">
        <f t="shared" si="14"/>
        <v>9.7146739503519264E-2</v>
      </c>
      <c r="AS60" s="48">
        <f t="shared" si="14"/>
        <v>3.1080569962621686E-2</v>
      </c>
      <c r="AT60" s="48">
        <f t="shared" si="14"/>
        <v>7.9549912566354419E-3</v>
      </c>
      <c r="AU60" s="48">
        <f t="shared" si="14"/>
        <v>1.6967161469167308E-3</v>
      </c>
      <c r="AV60" s="48">
        <f t="shared" si="14"/>
        <v>3.1019292599724507E-4</v>
      </c>
      <c r="AW60" s="48">
        <f t="shared" si="14"/>
        <v>4.9620671715999523E-5</v>
      </c>
      <c r="AX60" s="48">
        <f t="shared" si="14"/>
        <v>7.0557123366761533E-6</v>
      </c>
      <c r="AY60" s="48">
        <f t="shared" si="14"/>
        <v>9.0294563476626837E-7</v>
      </c>
    </row>
    <row r="61" spans="1:51">
      <c r="A61" s="48">
        <v>60</v>
      </c>
      <c r="B61" s="48">
        <f t="shared" si="8"/>
        <v>252</v>
      </c>
      <c r="C61" s="93">
        <v>44142</v>
      </c>
      <c r="D61" t="s">
        <v>23</v>
      </c>
      <c r="E61" t="s">
        <v>20</v>
      </c>
      <c r="F61" s="48">
        <f>HLOOKUP(MAX($AD61:$AN61),$AD61:$AN$312,$B61,FALSE)</f>
        <v>1</v>
      </c>
      <c r="G61" s="48">
        <f>HLOOKUP(MAX($AN61:$AY61),$AN61:$AY$312,$B61,FALSE)</f>
        <v>1</v>
      </c>
      <c r="H61" s="48">
        <f t="shared" si="2"/>
        <v>1</v>
      </c>
      <c r="I61" s="48">
        <f t="shared" si="3"/>
        <v>1</v>
      </c>
      <c r="J61" s="48">
        <f>COUNTIF('1. Data'!C:C,$D61)</f>
        <v>169</v>
      </c>
      <c r="K61" s="48">
        <f>COUNTIF($D$2:D60,$D60)</f>
        <v>4</v>
      </c>
      <c r="L61" s="48">
        <f>SUMIF('1. Data'!C:C,D61,'1. Data'!E:E)</f>
        <v>260</v>
      </c>
      <c r="M61" s="48">
        <f>SUMIF($D$2:D60,$D61,$F$2:F60)</f>
        <v>3</v>
      </c>
      <c r="N61" s="48">
        <f t="shared" si="4"/>
        <v>0.9319329736252624</v>
      </c>
      <c r="O61" s="48">
        <f>SUMIF('1. Data'!C:C,$D61,'1. Data'!F:F)</f>
        <v>232</v>
      </c>
      <c r="P61" s="48">
        <f>SUMIF($D$2:D60,$D61,$G$2:G60)</f>
        <v>3</v>
      </c>
      <c r="Q61" s="48">
        <f t="shared" si="5"/>
        <v>1.0733952288426569</v>
      </c>
      <c r="R61" s="48">
        <f>COUNTIF('1. Data'!D:D,$E61)</f>
        <v>166</v>
      </c>
      <c r="S61" s="48">
        <f>COUNTIF($E$2:E60,$E60)</f>
        <v>4</v>
      </c>
      <c r="T61" s="48">
        <f>SUMIF('1. Data'!D:D,E61,'1. Data'!F:F)</f>
        <v>175</v>
      </c>
      <c r="U61" s="48">
        <f>SUMIF($E$2:E60,$E61,$G$2:G60)</f>
        <v>2</v>
      </c>
      <c r="V61" s="48">
        <f t="shared" si="9"/>
        <v>0.82273930669314144</v>
      </c>
      <c r="W61" s="48">
        <f>SUMIF('1. Data'!D:D,$E61,'1. Data'!E:E)</f>
        <v>274</v>
      </c>
      <c r="X61" s="48">
        <f>SUMIF($E$2:E60,E61,$F$2:F60)</f>
        <v>4</v>
      </c>
      <c r="Y61" s="48">
        <f t="shared" si="10"/>
        <v>1.0024688980884224</v>
      </c>
      <c r="Z61" s="92">
        <f>AVERAGE('1. Data'!E:E,$F$2:F60)</f>
        <v>1.6312666864431919</v>
      </c>
      <c r="AA61" s="92">
        <f>IF(ISERROR(AVERAGE('1. Data'!F:F,$G$2:G60)),0,AVERAGE('1. Data'!F:F,$G$2:G60))</f>
        <v>1.2654998516760605</v>
      </c>
      <c r="AB61" s="48">
        <f t="shared" si="11"/>
        <v>1.5239845098107232</v>
      </c>
      <c r="AC61" s="48">
        <f t="shared" si="12"/>
        <v>1.1175938559126486</v>
      </c>
      <c r="AD61" s="48">
        <f t="shared" si="15"/>
        <v>0.21784216115907956</v>
      </c>
      <c r="AE61" s="48">
        <f t="shared" si="15"/>
        <v>0.33198807919012846</v>
      </c>
      <c r="AF61" s="48">
        <f t="shared" si="15"/>
        <v>0.2529723450637858</v>
      </c>
      <c r="AG61" s="48">
        <f t="shared" si="15"/>
        <v>0.12850864509590088</v>
      </c>
      <c r="AH61" s="48">
        <f t="shared" si="15"/>
        <v>4.8961296125729199E-2</v>
      </c>
      <c r="AI61" s="48">
        <f t="shared" si="15"/>
        <v>1.4923251375173417E-2</v>
      </c>
      <c r="AJ61" s="48">
        <f t="shared" si="15"/>
        <v>3.7904673219626428E-3</v>
      </c>
      <c r="AK61" s="48">
        <f t="shared" si="15"/>
        <v>8.2523049765925846E-4</v>
      </c>
      <c r="AL61" s="48">
        <f t="shared" si="15"/>
        <v>1.5720481193201279E-4</v>
      </c>
      <c r="AM61" s="48">
        <f t="shared" si="15"/>
        <v>2.6619744250232871E-5</v>
      </c>
      <c r="AN61" s="48">
        <f t="shared" si="15"/>
        <v>4.0568077892477792E-6</v>
      </c>
      <c r="AO61" s="48">
        <f t="shared" si="16"/>
        <v>0.32706581608291357</v>
      </c>
      <c r="AP61" s="48">
        <f t="shared" si="14"/>
        <v>0.36552674653332046</v>
      </c>
      <c r="AQ61" s="48">
        <f t="shared" si="14"/>
        <v>0.20425522304868957</v>
      </c>
      <c r="AR61" s="48">
        <f t="shared" si="14"/>
        <v>7.6091460772427691E-2</v>
      </c>
      <c r="AS61" s="48">
        <f t="shared" si="14"/>
        <v>2.1259837261670866E-2</v>
      </c>
      <c r="AT61" s="48">
        <f t="shared" si="14"/>
        <v>4.7519727002692325E-3</v>
      </c>
      <c r="AU61" s="48">
        <f t="shared" si="14"/>
        <v>8.8512924888092272E-4</v>
      </c>
      <c r="AV61" s="48">
        <f t="shared" si="14"/>
        <v>1.4131643003398517E-4</v>
      </c>
      <c r="AW61" s="48">
        <f t="shared" si="14"/>
        <v>1.9741796743186437E-5</v>
      </c>
      <c r="AX61" s="48">
        <f t="shared" si="14"/>
        <v>2.4514789716512703E-6</v>
      </c>
      <c r="AY61" s="48">
        <f t="shared" si="14"/>
        <v>2.7397578366165298E-7</v>
      </c>
    </row>
    <row r="62" spans="1:51">
      <c r="A62" s="48">
        <v>61</v>
      </c>
      <c r="B62" s="48">
        <f t="shared" si="8"/>
        <v>251</v>
      </c>
      <c r="C62" s="93">
        <v>44142</v>
      </c>
      <c r="D62" t="s">
        <v>13</v>
      </c>
      <c r="E62" t="s">
        <v>6</v>
      </c>
      <c r="F62" s="48">
        <f>HLOOKUP(MAX($AD62:$AN62),$AD62:$AN$312,$B62,FALSE)</f>
        <v>1</v>
      </c>
      <c r="G62" s="48">
        <f>HLOOKUP(MAX($AN62:$AY62),$AN62:$AY$312,$B62,FALSE)</f>
        <v>1</v>
      </c>
      <c r="H62" s="48">
        <f t="shared" si="2"/>
        <v>1</v>
      </c>
      <c r="I62" s="48">
        <f t="shared" si="3"/>
        <v>1</v>
      </c>
      <c r="J62" s="48">
        <f>COUNTIF('1. Data'!C:C,$D62)</f>
        <v>176</v>
      </c>
      <c r="K62" s="48">
        <f>COUNTIF($D$2:D61,$D61)</f>
        <v>4</v>
      </c>
      <c r="L62" s="48">
        <f>SUMIF('1. Data'!C:C,D62,'1. Data'!E:E)</f>
        <v>403</v>
      </c>
      <c r="M62" s="48">
        <f>SUMIF($D$2:D61,$D62,$F$2:F61)</f>
        <v>6</v>
      </c>
      <c r="N62" s="48">
        <f t="shared" si="4"/>
        <v>1.3930787878787878</v>
      </c>
      <c r="O62" s="48">
        <f>SUMIF('1. Data'!C:C,$D62,'1. Data'!F:F)</f>
        <v>163</v>
      </c>
      <c r="P62" s="48">
        <f>SUMIF($D$2:D61,$D62,$G$2:G61)</f>
        <v>0</v>
      </c>
      <c r="Q62" s="48">
        <f t="shared" si="5"/>
        <v>0.71561596750253886</v>
      </c>
      <c r="R62" s="48">
        <f>COUNTIF('1. Data'!D:D,$E62)</f>
        <v>181</v>
      </c>
      <c r="S62" s="48">
        <f>COUNTIF($E$2:E61,$E61)</f>
        <v>4</v>
      </c>
      <c r="T62" s="48">
        <f>SUMIF('1. Data'!D:D,E62,'1. Data'!F:F)</f>
        <v>374</v>
      </c>
      <c r="U62" s="48">
        <f>SUMIF($E$2:E61,$E62,$G$2:G61)</f>
        <v>6</v>
      </c>
      <c r="V62" s="48">
        <f t="shared" si="9"/>
        <v>1.6232177807054768</v>
      </c>
      <c r="W62" s="48">
        <f>SUMIF('1. Data'!D:D,$E62,'1. Data'!E:E)</f>
        <v>158</v>
      </c>
      <c r="X62" s="48">
        <f>SUMIF($E$2:E61,E62,$F$2:F61)</f>
        <v>0</v>
      </c>
      <c r="Y62" s="48">
        <f t="shared" si="10"/>
        <v>0.52361277641277648</v>
      </c>
      <c r="Z62" s="92">
        <f>AVERAGE('1. Data'!E:E,$F$2:F61)</f>
        <v>1.631079478054567</v>
      </c>
      <c r="AA62" s="92">
        <f>IF(ISERROR(AVERAGE('1. Data'!F:F,$G$2:G61)),0,AVERAGE('1. Data'!F:F,$G$2:G61))</f>
        <v>1.2654211150652432</v>
      </c>
      <c r="AB62" s="48">
        <f t="shared" si="11"/>
        <v>1.1897645864045865</v>
      </c>
      <c r="AC62" s="48">
        <f t="shared" si="12"/>
        <v>1.469913879194404</v>
      </c>
      <c r="AD62" s="48">
        <f t="shared" si="15"/>
        <v>0.30429289031884521</v>
      </c>
      <c r="AE62" s="48">
        <f t="shared" si="15"/>
        <v>0.3620369047960571</v>
      </c>
      <c r="AF62" s="48">
        <f t="shared" si="15"/>
        <v>0.21536934414893874</v>
      </c>
      <c r="AG62" s="48">
        <f t="shared" si="15"/>
        <v>8.5412939555196424E-2</v>
      </c>
      <c r="AH62" s="48">
        <f t="shared" si="15"/>
        <v>2.5405322675872033E-2</v>
      </c>
      <c r="AI62" s="48">
        <f t="shared" si="15"/>
        <v>6.0452706451867904E-3</v>
      </c>
      <c r="AJ62" s="48">
        <f t="shared" si="15"/>
        <v>1.1987414881457427E-3</v>
      </c>
      <c r="AK62" s="48">
        <f t="shared" si="15"/>
        <v>2.0374573869282002E-4</v>
      </c>
      <c r="AL62" s="48">
        <f t="shared" si="15"/>
        <v>3.0301183065944965E-5</v>
      </c>
      <c r="AM62" s="48">
        <f t="shared" si="15"/>
        <v>4.0056971708915142E-6</v>
      </c>
      <c r="AN62" s="48">
        <f t="shared" si="15"/>
        <v>4.7658366377877707E-7</v>
      </c>
      <c r="AO62" s="48">
        <f t="shared" si="16"/>
        <v>0.22994528740741454</v>
      </c>
      <c r="AP62" s="48">
        <f t="shared" si="14"/>
        <v>0.3379997694155048</v>
      </c>
      <c r="AQ62" s="48">
        <f t="shared" si="14"/>
        <v>0.24841527611417943</v>
      </c>
      <c r="AR62" s="48">
        <f t="shared" si="14"/>
        <v>0.1217163540547142</v>
      </c>
      <c r="AS62" s="48">
        <f t="shared" si="14"/>
        <v>4.4728139537491093E-2</v>
      </c>
      <c r="AT62" s="48">
        <f t="shared" si="14"/>
        <v>1.3149302619340424E-2</v>
      </c>
      <c r="AU62" s="48">
        <f t="shared" si="14"/>
        <v>3.2213904036493034E-3</v>
      </c>
      <c r="AV62" s="48">
        <f t="shared" si="14"/>
        <v>6.7645235208968208E-4</v>
      </c>
      <c r="AW62" s="48">
        <f t="shared" si="14"/>
        <v>1.2429083761879051E-4</v>
      </c>
      <c r="AX62" s="48">
        <f t="shared" si="14"/>
        <v>2.0299647474728634E-5</v>
      </c>
      <c r="AY62" s="48">
        <f t="shared" si="14"/>
        <v>2.9838733565857316E-6</v>
      </c>
    </row>
    <row r="63" spans="1:51">
      <c r="A63" s="48">
        <v>62</v>
      </c>
      <c r="B63" s="48">
        <f t="shared" si="8"/>
        <v>250</v>
      </c>
      <c r="C63" s="93">
        <v>44143</v>
      </c>
      <c r="D63" t="s">
        <v>10</v>
      </c>
      <c r="E63" t="s">
        <v>17</v>
      </c>
      <c r="F63" s="48">
        <f>HLOOKUP(MAX($AD63:$AN63),$AD63:$AN$312,$B63,FALSE)</f>
        <v>2</v>
      </c>
      <c r="G63" s="48">
        <f>HLOOKUP(MAX($AN63:$AY63),$AN63:$AY$312,$B63,FALSE)</f>
        <v>1</v>
      </c>
      <c r="H63" s="48">
        <f t="shared" si="2"/>
        <v>3</v>
      </c>
      <c r="I63" s="48">
        <f t="shared" si="3"/>
        <v>0</v>
      </c>
      <c r="J63" s="48">
        <f>COUNTIF('1. Data'!C:C,$D63)</f>
        <v>184</v>
      </c>
      <c r="K63" s="48">
        <f>COUNTIF($D$2:D62,$D62)</f>
        <v>4</v>
      </c>
      <c r="L63" s="48">
        <f>SUMIF('1. Data'!C:C,D63,'1. Data'!E:E)</f>
        <v>347</v>
      </c>
      <c r="M63" s="48">
        <f>SUMIF($D$2:D62,$D63,$F$2:F62)</f>
        <v>3</v>
      </c>
      <c r="N63" s="48">
        <f t="shared" si="4"/>
        <v>1.1415235914553254</v>
      </c>
      <c r="O63" s="48">
        <f>SUMIF('1. Data'!C:C,$D63,'1. Data'!F:F)</f>
        <v>250</v>
      </c>
      <c r="P63" s="48">
        <f>SUMIF($D$2:D62,$D63,$G$2:G62)</f>
        <v>2</v>
      </c>
      <c r="Q63" s="48">
        <f t="shared" si="5"/>
        <v>1.0593381722467048</v>
      </c>
      <c r="R63" s="48">
        <f>COUNTIF('1. Data'!D:D,$E63)</f>
        <v>186</v>
      </c>
      <c r="S63" s="48">
        <f>COUNTIF($E$2:E62,$E62)</f>
        <v>4</v>
      </c>
      <c r="T63" s="48">
        <f>SUMIF('1. Data'!D:D,E63,'1. Data'!F:F)</f>
        <v>276</v>
      </c>
      <c r="U63" s="48">
        <f>SUMIF($E$2:E62,$E63,$G$2:G62)</f>
        <v>3</v>
      </c>
      <c r="V63" s="48">
        <f t="shared" si="9"/>
        <v>1.1604930202732697</v>
      </c>
      <c r="W63" s="48">
        <f>SUMIF('1. Data'!D:D,$E63,'1. Data'!E:E)</f>
        <v>331</v>
      </c>
      <c r="X63" s="48">
        <f>SUMIF($E$2:E62,E63,$F$2:F62)</f>
        <v>3</v>
      </c>
      <c r="Y63" s="48">
        <f t="shared" si="10"/>
        <v>1.077872922626508</v>
      </c>
      <c r="Z63" s="92">
        <f>AVERAGE('1. Data'!E:E,$F$2:F62)</f>
        <v>1.6308923806700266</v>
      </c>
      <c r="AA63" s="92">
        <f>IF(ISERROR(AVERAGE('1. Data'!F:F,$G$2:G62)),0,AVERAGE('1. Data'!F:F,$G$2:G62))</f>
        <v>1.2653424251408243</v>
      </c>
      <c r="AB63" s="48">
        <f t="shared" si="11"/>
        <v>2.006678313400414</v>
      </c>
      <c r="AC63" s="48">
        <f t="shared" si="12"/>
        <v>1.5555544739833189</v>
      </c>
      <c r="AD63" s="48">
        <f t="shared" si="15"/>
        <v>0.13443448306192538</v>
      </c>
      <c r="AE63" s="48">
        <f t="shared" si="15"/>
        <v>0.2697667617335609</v>
      </c>
      <c r="AF63" s="48">
        <f t="shared" ref="AE63:AN88" si="17">_xlfn.POISSON.DIST(AF$1,$AB63,FALSE)</f>
        <v>0.27066755522349678</v>
      </c>
      <c r="AG63" s="48">
        <f t="shared" si="17"/>
        <v>0.18104757106936659</v>
      </c>
      <c r="AH63" s="48">
        <f t="shared" si="17"/>
        <v>9.0826058639679547E-2</v>
      </c>
      <c r="AI63" s="48">
        <f t="shared" si="17"/>
        <v>3.6451736432775848E-2</v>
      </c>
      <c r="AJ63" s="48">
        <f t="shared" si="17"/>
        <v>1.2191151497573176E-2</v>
      </c>
      <c r="AK63" s="48">
        <f t="shared" si="17"/>
        <v>3.4948170465084376E-3</v>
      </c>
      <c r="AL63" s="48">
        <f t="shared" si="17"/>
        <v>8.7662169706632226E-4</v>
      </c>
      <c r="AM63" s="48">
        <f t="shared" si="17"/>
        <v>1.9545530539547264E-4</v>
      </c>
      <c r="AN63" s="48">
        <f t="shared" si="17"/>
        <v>3.9221592257615017E-5</v>
      </c>
      <c r="AO63" s="48">
        <f t="shared" si="16"/>
        <v>0.21107231608092375</v>
      </c>
      <c r="AP63" s="48">
        <f t="shared" si="14"/>
        <v>0.32833448561370215</v>
      </c>
      <c r="AQ63" s="48">
        <f t="shared" si="14"/>
        <v>0.25537108902970307</v>
      </c>
      <c r="AR63" s="48">
        <f t="shared" si="14"/>
        <v>0.13241454668871569</v>
      </c>
      <c r="AS63" s="48">
        <f t="shared" si="14"/>
        <v>5.1494510130526173E-2</v>
      </c>
      <c r="AT63" s="48">
        <f t="shared" si="14"/>
        <v>1.6020503123823873E-2</v>
      </c>
      <c r="AU63" s="48">
        <f t="shared" si="14"/>
        <v>4.153460884954655E-3</v>
      </c>
      <c r="AV63" s="48">
        <f t="shared" si="14"/>
        <v>9.2299066601513285E-4</v>
      </c>
      <c r="AW63" s="48">
        <f t="shared" si="14"/>
        <v>1.7947028249558556E-4</v>
      </c>
      <c r="AX63" s="48">
        <f t="shared" si="14"/>
        <v>3.1019533431450909E-5</v>
      </c>
      <c r="AY63" s="48">
        <f t="shared" si="14"/>
        <v>4.8252574010168519E-6</v>
      </c>
    </row>
    <row r="64" spans="1:51">
      <c r="A64" s="48">
        <v>63</v>
      </c>
      <c r="B64" s="48">
        <f t="shared" si="8"/>
        <v>249</v>
      </c>
      <c r="C64" s="93">
        <v>44143</v>
      </c>
      <c r="D64" t="s">
        <v>12</v>
      </c>
      <c r="E64" t="s">
        <v>22</v>
      </c>
      <c r="F64" s="48">
        <f>HLOOKUP(MAX($AD64:$AN64),$AD64:$AN$312,$B64,FALSE)</f>
        <v>1</v>
      </c>
      <c r="G64" s="48">
        <f>HLOOKUP(MAX($AN64:$AY64),$AN64:$AY$312,$B64,FALSE)</f>
        <v>1</v>
      </c>
      <c r="H64" s="48">
        <f t="shared" si="2"/>
        <v>1</v>
      </c>
      <c r="I64" s="48">
        <f t="shared" si="3"/>
        <v>1</v>
      </c>
      <c r="J64" s="48">
        <f>COUNTIF('1. Data'!C:C,$D64)</f>
        <v>186</v>
      </c>
      <c r="K64" s="48">
        <f>COUNTIF($D$2:D63,$D63)</f>
        <v>4</v>
      </c>
      <c r="L64" s="48">
        <f>SUMIF('1. Data'!C:C,D64,'1. Data'!E:E)</f>
        <v>358</v>
      </c>
      <c r="M64" s="48">
        <f>SUMIF($D$2:D63,$D64,$F$2:F63)</f>
        <v>2</v>
      </c>
      <c r="N64" s="48">
        <f t="shared" si="4"/>
        <v>1.1617012729898524</v>
      </c>
      <c r="O64" s="48">
        <f>SUMIF('1. Data'!C:C,$D64,'1. Data'!F:F)</f>
        <v>224</v>
      </c>
      <c r="P64" s="48">
        <f>SUMIF($D$2:D63,$D64,$G$2:G63)</f>
        <v>1</v>
      </c>
      <c r="Q64" s="48">
        <f t="shared" si="5"/>
        <v>0.93593963827347704</v>
      </c>
      <c r="R64" s="48">
        <f>COUNTIF('1. Data'!D:D,$E64)</f>
        <v>186</v>
      </c>
      <c r="S64" s="48">
        <f>COUNTIF($E$2:E63,$E63)</f>
        <v>4</v>
      </c>
      <c r="T64" s="48">
        <f>SUMIF('1. Data'!D:D,E64,'1. Data'!F:F)</f>
        <v>222</v>
      </c>
      <c r="U64" s="48">
        <f>SUMIF($E$2:E63,$E64,$G$2:G63)</f>
        <v>2</v>
      </c>
      <c r="V64" s="48">
        <f t="shared" si="9"/>
        <v>0.93177990654781717</v>
      </c>
      <c r="W64" s="48">
        <f>SUMIF('1. Data'!D:D,$E64,'1. Data'!E:E)</f>
        <v>299</v>
      </c>
      <c r="X64" s="48">
        <f>SUMIF($E$2:E63,E64,$F$2:F63)</f>
        <v>4</v>
      </c>
      <c r="Y64" s="48">
        <f t="shared" si="10"/>
        <v>0.97776523809979254</v>
      </c>
      <c r="Z64" s="92">
        <f>AVERAGE('1. Data'!E:E,$F$2:F63)</f>
        <v>1.6310017783046828</v>
      </c>
      <c r="AA64" s="92">
        <f>IF(ISERROR(AVERAGE('1. Data'!F:F,$G$2:G63)),0,AVERAGE('1. Data'!F:F,$G$2:G63))</f>
        <v>1.2652637818612922</v>
      </c>
      <c r="AB64" s="48">
        <f t="shared" si="11"/>
        <v>1.8526078195575015</v>
      </c>
      <c r="AC64" s="48">
        <f t="shared" si="12"/>
        <v>1.1034235735434677</v>
      </c>
      <c r="AD64" s="48">
        <f t="shared" ref="AD64:AN127" si="18">_xlfn.POISSON.DIST(AD$1,$AB64,FALSE)</f>
        <v>0.15682765435487778</v>
      </c>
      <c r="AE64" s="48">
        <f t="shared" si="17"/>
        <v>0.29054013878070761</v>
      </c>
      <c r="AF64" s="48">
        <f t="shared" si="17"/>
        <v>0.26912846650023037</v>
      </c>
      <c r="AG64" s="48">
        <f t="shared" si="17"/>
        <v>0.16619650050128196</v>
      </c>
      <c r="AH64" s="48">
        <f t="shared" si="17"/>
        <v>7.6974234102941769E-2</v>
      </c>
      <c r="AI64" s="48">
        <f t="shared" si="17"/>
        <v>2.8520613600711939E-2</v>
      </c>
      <c r="AJ64" s="48">
        <f t="shared" si="17"/>
        <v>8.8062519625428277E-3</v>
      </c>
      <c r="AK64" s="48">
        <f t="shared" si="17"/>
        <v>2.3306473209714902E-3</v>
      </c>
      <c r="AL64" s="48">
        <f t="shared" si="17"/>
        <v>5.3972193143281559E-4</v>
      </c>
      <c r="AM64" s="48">
        <f t="shared" si="17"/>
        <v>1.1109923006212358E-4</v>
      </c>
      <c r="AN64" s="48">
        <f t="shared" si="17"/>
        <v>2.0582330235990816E-5</v>
      </c>
      <c r="AO64" s="48">
        <f t="shared" si="16"/>
        <v>0.33173342360523866</v>
      </c>
      <c r="AP64" s="48">
        <f t="shared" si="14"/>
        <v>0.3660424797383014</v>
      </c>
      <c r="AQ64" s="48">
        <f t="shared" si="14"/>
        <v>0.20194995053077441</v>
      </c>
      <c r="AR64" s="48">
        <f t="shared" si="14"/>
        <v>7.4278778697197914E-2</v>
      </c>
      <c r="AS64" s="48">
        <f t="shared" si="14"/>
        <v>2.0490238857126628E-2</v>
      </c>
      <c r="AT64" s="48">
        <f t="shared" si="14"/>
        <v>4.5218825164979734E-3</v>
      </c>
      <c r="AU64" s="48">
        <f t="shared" si="14"/>
        <v>8.3159196091632016E-4</v>
      </c>
      <c r="AV64" s="48">
        <f t="shared" si="14"/>
        <v>1.3108545332061531E-4</v>
      </c>
      <c r="AW64" s="48">
        <f t="shared" si="14"/>
        <v>1.8080347417824821E-5</v>
      </c>
      <c r="AX64" s="48">
        <f t="shared" si="14"/>
        <v>2.2166979509648576E-6</v>
      </c>
      <c r="AY64" s="48">
        <f t="shared" si="14"/>
        <v>2.4459567745201161E-7</v>
      </c>
    </row>
    <row r="65" spans="1:51">
      <c r="A65" s="48">
        <v>64</v>
      </c>
      <c r="B65" s="48">
        <f t="shared" si="8"/>
        <v>248</v>
      </c>
      <c r="C65" s="93">
        <v>44156</v>
      </c>
      <c r="D65" t="s">
        <v>6</v>
      </c>
      <c r="E65" t="s">
        <v>19</v>
      </c>
      <c r="F65" s="48">
        <f>HLOOKUP(MAX($AD65:$AN65),$AD65:$AN$312,$B65,FALSE)</f>
        <v>3</v>
      </c>
      <c r="G65" s="48">
        <f>HLOOKUP(MAX($AN65:$AY65),$AN65:$AY$312,$B65,FALSE)</f>
        <v>0</v>
      </c>
      <c r="H65" s="48">
        <f t="shared" si="2"/>
        <v>3</v>
      </c>
      <c r="I65" s="48">
        <f t="shared" si="3"/>
        <v>0</v>
      </c>
      <c r="J65" s="48">
        <f>COUNTIF('1. Data'!C:C,$D65)</f>
        <v>183</v>
      </c>
      <c r="K65" s="48">
        <f>COUNTIF($D$2:D64,$D64)</f>
        <v>3</v>
      </c>
      <c r="L65" s="48">
        <f>SUMIF('1. Data'!C:C,D65,'1. Data'!E:E)</f>
        <v>528</v>
      </c>
      <c r="M65" s="48">
        <f>SUMIF($D$2:D64,$D65,$F$2:F64)</f>
        <v>6</v>
      </c>
      <c r="N65" s="48">
        <f t="shared" si="4"/>
        <v>1.7604498780945239</v>
      </c>
      <c r="O65" s="48">
        <f>SUMIF('1. Data'!C:C,$D65,'1. Data'!F:F)</f>
        <v>132</v>
      </c>
      <c r="P65" s="48">
        <f>SUMIF($D$2:D64,$D65,$G$2:G64)</f>
        <v>0</v>
      </c>
      <c r="Q65" s="48">
        <f t="shared" si="5"/>
        <v>0.56092770265165826</v>
      </c>
      <c r="R65" s="48">
        <f>COUNTIF('1. Data'!D:D,$E65)</f>
        <v>184</v>
      </c>
      <c r="S65" s="48">
        <f>COUNTIF($E$2:E64,$E64)</f>
        <v>4</v>
      </c>
      <c r="T65" s="48">
        <f>SUMIF('1. Data'!D:D,E65,'1. Data'!F:F)</f>
        <v>263</v>
      </c>
      <c r="U65" s="48">
        <f>SUMIF($E$2:E64,$E65,$G$2:G64)</f>
        <v>3</v>
      </c>
      <c r="V65" s="48">
        <f t="shared" si="9"/>
        <v>1.1183292640390654</v>
      </c>
      <c r="W65" s="48">
        <f>SUMIF('1. Data'!D:D,$E65,'1. Data'!E:E)</f>
        <v>350</v>
      </c>
      <c r="X65" s="48">
        <f>SUMIF($E$2:E64,E65,$F$2:F64)</f>
        <v>3</v>
      </c>
      <c r="Y65" s="48">
        <f t="shared" si="10"/>
        <v>1.1513628386318655</v>
      </c>
      <c r="Z65" s="92">
        <f>AVERAGE('1. Data'!E:E,$F$2:F64)</f>
        <v>1.6308148148148147</v>
      </c>
      <c r="AA65" s="92">
        <f>IF(ISERROR(AVERAGE('1. Data'!F:F,$G$2:G64)),0,AVERAGE('1. Data'!F:F,$G$2:G64))</f>
        <v>1.2651851851851852</v>
      </c>
      <c r="AB65" s="48">
        <f t="shared" si="11"/>
        <v>3.305525568975356</v>
      </c>
      <c r="AC65" s="48">
        <f t="shared" si="12"/>
        <v>0.79365302609224009</v>
      </c>
      <c r="AD65" s="48">
        <f t="shared" si="18"/>
        <v>3.6679928936916038E-2</v>
      </c>
      <c r="AE65" s="48">
        <f t="shared" si="17"/>
        <v>0.12124644296917501</v>
      </c>
      <c r="AF65" s="48">
        <f t="shared" si="17"/>
        <v>0.20039160869096018</v>
      </c>
      <c r="AG65" s="48">
        <f t="shared" si="17"/>
        <v>0.22079986211202435</v>
      </c>
      <c r="AH65" s="48">
        <f t="shared" si="17"/>
        <v>0.18246489745938238</v>
      </c>
      <c r="AI65" s="48">
        <f t="shared" si="17"/>
        <v>0.12062847679849091</v>
      </c>
      <c r="AJ65" s="48">
        <f t="shared" si="17"/>
        <v>6.6456752400660374E-2</v>
      </c>
      <c r="AK65" s="48">
        <f t="shared" si="17"/>
        <v>3.1382070613063889E-2</v>
      </c>
      <c r="AL65" s="48">
        <f t="shared" si="17"/>
        <v>1.2966779602359108E-2</v>
      </c>
      <c r="AM65" s="48">
        <f t="shared" si="17"/>
        <v>4.7624468358740124E-3</v>
      </c>
      <c r="AN65" s="48">
        <f t="shared" si="17"/>
        <v>1.5742389786867303E-3</v>
      </c>
      <c r="AO65" s="48">
        <f t="shared" si="16"/>
        <v>0.45218991290792021</v>
      </c>
      <c r="AP65" s="48">
        <f t="shared" si="14"/>
        <v>0.35888189274775734</v>
      </c>
      <c r="AQ65" s="48">
        <f t="shared" si="14"/>
        <v>0.14241385009448418</v>
      </c>
      <c r="AR65" s="48">
        <f t="shared" si="14"/>
        <v>3.7675727694978012E-2</v>
      </c>
      <c r="AS65" s="48">
        <f t="shared" ref="AP65:AY90" si="19">_xlfn.POISSON.DIST(AS$1,$AC65,FALSE)</f>
        <v>7.4753638238366279E-3</v>
      </c>
      <c r="AT65" s="48">
        <f t="shared" si="19"/>
        <v>1.1865690239856801E-3</v>
      </c>
      <c r="AU65" s="48">
        <f t="shared" si="19"/>
        <v>1.5695401609225841E-4</v>
      </c>
      <c r="AV65" s="48">
        <f t="shared" si="19"/>
        <v>1.779528997556446E-5</v>
      </c>
      <c r="AW65" s="48">
        <f t="shared" si="19"/>
        <v>1.7654107174119482E-6</v>
      </c>
      <c r="AX65" s="48">
        <f t="shared" si="19"/>
        <v>1.5568039535218524E-7</v>
      </c>
      <c r="AY65" s="48">
        <f t="shared" si="19"/>
        <v>1.2355621687449796E-8</v>
      </c>
    </row>
    <row r="66" spans="1:51">
      <c r="A66" s="48">
        <v>65</v>
      </c>
      <c r="B66" s="48">
        <f t="shared" si="8"/>
        <v>247</v>
      </c>
      <c r="C66" s="93">
        <v>44156</v>
      </c>
      <c r="D66" t="s">
        <v>22</v>
      </c>
      <c r="E66" t="s">
        <v>28</v>
      </c>
      <c r="F66" s="48">
        <f>HLOOKUP(MAX($AD66:$AN66),$AD66:$AN$312,$B66,FALSE)</f>
        <v>1</v>
      </c>
      <c r="G66" s="48">
        <f>HLOOKUP(MAX($AN66:$AY66),$AN66:$AY$312,$B66,FALSE)</f>
        <v>0</v>
      </c>
      <c r="H66" s="48">
        <f t="shared" si="2"/>
        <v>3</v>
      </c>
      <c r="I66" s="48">
        <f t="shared" si="3"/>
        <v>0</v>
      </c>
      <c r="J66" s="48">
        <f>COUNTIF('1. Data'!C:C,$D66)</f>
        <v>184</v>
      </c>
      <c r="K66" s="48">
        <f>COUNTIF($D$2:D65,$D65)</f>
        <v>4</v>
      </c>
      <c r="L66" s="48">
        <f>SUMIF('1. Data'!C:C,D66,'1. Data'!E:E)</f>
        <v>322</v>
      </c>
      <c r="M66" s="48">
        <f>SUMIF($D$2:D65,$D66,$F$2:F65)</f>
        <v>2</v>
      </c>
      <c r="N66" s="48">
        <f t="shared" si="4"/>
        <v>1.0565122146281907</v>
      </c>
      <c r="O66" s="48">
        <f>SUMIF('1. Data'!C:C,$D66,'1. Data'!F:F)</f>
        <v>214</v>
      </c>
      <c r="P66" s="48">
        <f>SUMIF($D$2:D65,$D66,$G$2:G65)</f>
        <v>2</v>
      </c>
      <c r="Q66" s="48">
        <f t="shared" si="5"/>
        <v>0.90838606806517519</v>
      </c>
      <c r="R66" s="48">
        <f>COUNTIF('1. Data'!D:D,$E66)</f>
        <v>136</v>
      </c>
      <c r="S66" s="48">
        <f>COUNTIF($E$2:E65,$E65)</f>
        <v>4</v>
      </c>
      <c r="T66" s="48">
        <f>SUMIF('1. Data'!D:D,E66,'1. Data'!F:F)</f>
        <v>138</v>
      </c>
      <c r="U66" s="48">
        <f>SUMIF($E$2:E65,$E66,$G$2:G65)</f>
        <v>1</v>
      </c>
      <c r="V66" s="48">
        <f t="shared" si="9"/>
        <v>0.78498494479759118</v>
      </c>
      <c r="W66" s="48">
        <f>SUMIF('1. Data'!D:D,$E66,'1. Data'!E:E)</f>
        <v>217</v>
      </c>
      <c r="X66" s="48">
        <f>SUMIF($E$2:E65,E66,$F$2:F65)</f>
        <v>2</v>
      </c>
      <c r="Y66" s="48">
        <f t="shared" si="10"/>
        <v>0.95896651015590539</v>
      </c>
      <c r="Z66" s="92">
        <f>AVERAGE('1. Data'!E:E,$F$2:F65)</f>
        <v>1.6312203791469195</v>
      </c>
      <c r="AA66" s="92">
        <f>IF(ISERROR(AVERAGE('1. Data'!F:F,$G$2:G65)),0,AVERAGE('1. Data'!F:F,$G$2:G65))</f>
        <v>1.2648104265402844</v>
      </c>
      <c r="AB66" s="48">
        <f t="shared" si="11"/>
        <v>1.652686964311241</v>
      </c>
      <c r="AC66" s="48">
        <f t="shared" si="12"/>
        <v>0.90189759615042397</v>
      </c>
      <c r="AD66" s="48">
        <f t="shared" si="18"/>
        <v>0.19153457002856822</v>
      </c>
      <c r="AE66" s="48">
        <f t="shared" si="17"/>
        <v>0.31654668710117312</v>
      </c>
      <c r="AF66" s="48">
        <f t="shared" si="17"/>
        <v>0.26157629168400914</v>
      </c>
      <c r="AG66" s="48">
        <f t="shared" si="17"/>
        <v>0.1441012424796789</v>
      </c>
      <c r="AH66" s="48">
        <f t="shared" si="17"/>
        <v>5.9538561246804664E-2</v>
      </c>
      <c r="AI66" s="48">
        <f t="shared" si="17"/>
        <v>1.9679720809288079E-2</v>
      </c>
      <c r="AJ66" s="48">
        <f t="shared" si="17"/>
        <v>5.4207363404658445E-3</v>
      </c>
      <c r="AK66" s="48">
        <f t="shared" si="17"/>
        <v>1.2798257552651606E-3</v>
      </c>
      <c r="AL66" s="48">
        <f t="shared" si="17"/>
        <v>2.6439391778956524E-4</v>
      </c>
      <c r="AM66" s="48">
        <f t="shared" si="17"/>
        <v>4.8551153485999155E-5</v>
      </c>
      <c r="AN66" s="48">
        <f t="shared" si="17"/>
        <v>8.0239858468585029E-6</v>
      </c>
      <c r="AO66" s="48">
        <f t="shared" si="16"/>
        <v>0.40579888625907984</v>
      </c>
      <c r="AP66" s="48">
        <f t="shared" si="19"/>
        <v>0.36598904003758337</v>
      </c>
      <c r="AQ66" s="48">
        <f t="shared" si="19"/>
        <v>0.16504231771364888</v>
      </c>
      <c r="AR66" s="48">
        <f t="shared" si="19"/>
        <v>4.9617089869678159E-2</v>
      </c>
      <c r="AS66" s="48">
        <f t="shared" si="19"/>
        <v>1.1187383520360569E-2</v>
      </c>
      <c r="AT66" s="48">
        <f t="shared" si="19"/>
        <v>2.0179748608452133E-3</v>
      </c>
      <c r="AU66" s="48">
        <f t="shared" si="19"/>
        <v>3.0333444601471392E-4</v>
      </c>
      <c r="AV66" s="48">
        <f t="shared" si="19"/>
        <v>3.9082372527184504E-5</v>
      </c>
      <c r="AW66" s="48">
        <f t="shared" si="19"/>
        <v>4.4060372292653679E-6</v>
      </c>
      <c r="AX66" s="48">
        <f t="shared" si="19"/>
        <v>4.4153270951374601E-7</v>
      </c>
      <c r="AY66" s="48">
        <f t="shared" si="19"/>
        <v>3.9821728933223046E-8</v>
      </c>
    </row>
    <row r="67" spans="1:51">
      <c r="A67" s="48">
        <v>66</v>
      </c>
      <c r="B67" s="48">
        <f t="shared" si="8"/>
        <v>246</v>
      </c>
      <c r="C67" s="93">
        <v>44156</v>
      </c>
      <c r="D67" t="s">
        <v>17</v>
      </c>
      <c r="E67" t="s">
        <v>23</v>
      </c>
      <c r="F67" s="48">
        <f>HLOOKUP(MAX($AD67:$AN67),$AD67:$AN$312,$B67,FALSE)</f>
        <v>1</v>
      </c>
      <c r="G67" s="48">
        <f>HLOOKUP(MAX($AN67:$AY67),$AN67:$AY$312,$B67,FALSE)</f>
        <v>1</v>
      </c>
      <c r="H67" s="48">
        <f t="shared" ref="H67:H130" si="20">IF(F67=G67,1,IF(F67&gt;G67,3,0))</f>
        <v>1</v>
      </c>
      <c r="I67" s="48">
        <f t="shared" ref="I67:I130" si="21">IF(F67=G67,1,IF(F67&lt;G67,3,0))</f>
        <v>1</v>
      </c>
      <c r="J67" s="48">
        <f>COUNTIF('1. Data'!C:C,$D67)</f>
        <v>186</v>
      </c>
      <c r="K67" s="48">
        <f>COUNTIF($D$2:D66,$D66)</f>
        <v>4</v>
      </c>
      <c r="L67" s="48">
        <f>SUMIF('1. Data'!C:C,D67,'1. Data'!E:E)</f>
        <v>321</v>
      </c>
      <c r="M67" s="48">
        <f>SUMIF($D$2:D66,$D67,$F$2:F66)</f>
        <v>1</v>
      </c>
      <c r="N67" s="48">
        <f t="shared" ref="N67:N130" si="22">((M67+L67)/(K67+J67))/Z67</f>
        <v>1.0390570653212552</v>
      </c>
      <c r="O67" s="48">
        <f>SUMIF('1. Data'!C:C,$D67,'1. Data'!F:F)</f>
        <v>236</v>
      </c>
      <c r="P67" s="48">
        <f>SUMIF($D$2:D66,$D67,$G$2:G66)</f>
        <v>3</v>
      </c>
      <c r="Q67" s="48">
        <f t="shared" ref="Q67:Q130" si="23">((O67+P67)/(K67+J67))/AA67</f>
        <v>0.99482682115123877</v>
      </c>
      <c r="R67" s="48">
        <f>COUNTIF('1. Data'!D:D,$E67)</f>
        <v>170</v>
      </c>
      <c r="S67" s="48">
        <f>COUNTIF($E$2:E66,$E66)</f>
        <v>4</v>
      </c>
      <c r="T67" s="48">
        <f>SUMIF('1. Data'!D:D,E67,'1. Data'!F:F)</f>
        <v>224</v>
      </c>
      <c r="U67" s="48">
        <f>SUMIF($E$2:E66,$E67,$G$2:G66)</f>
        <v>3</v>
      </c>
      <c r="V67" s="48">
        <f t="shared" si="9"/>
        <v>1.0317626315647797</v>
      </c>
      <c r="W67" s="48">
        <f>SUMIF('1. Data'!D:D,$E67,'1. Data'!E:E)</f>
        <v>316</v>
      </c>
      <c r="X67" s="48">
        <f>SUMIF($E$2:E66,E67,$F$2:F66)</f>
        <v>3</v>
      </c>
      <c r="Y67" s="48">
        <f t="shared" si="10"/>
        <v>1.124031711450012</v>
      </c>
      <c r="Z67" s="92">
        <f>AVERAGE('1. Data'!E:E,$F$2:F66)</f>
        <v>1.6310334616523541</v>
      </c>
      <c r="AA67" s="92">
        <f>IF(ISERROR(AVERAGE('1. Data'!F:F,$G$2:G66)),0,AVERAGE('1. Data'!F:F,$G$2:G66))</f>
        <v>1.2644358898430559</v>
      </c>
      <c r="AB67" s="48">
        <f t="shared" si="11"/>
        <v>1.9049379530889676</v>
      </c>
      <c r="AC67" s="48">
        <f t="shared" si="12"/>
        <v>1.2978487839156965</v>
      </c>
      <c r="AD67" s="48">
        <f t="shared" si="18"/>
        <v>0.14883187689388283</v>
      </c>
      <c r="AE67" s="48">
        <f t="shared" si="17"/>
        <v>0.28351549092462236</v>
      </c>
      <c r="AF67" s="48">
        <f t="shared" si="17"/>
        <v>0.270039709475482</v>
      </c>
      <c r="AG67" s="48">
        <f t="shared" si="17"/>
        <v>0.17146963047365474</v>
      </c>
      <c r="AH67" s="48">
        <f t="shared" si="17"/>
        <v>8.1659751722851351E-2</v>
      </c>
      <c r="AI67" s="48">
        <f t="shared" si="17"/>
        <v>3.1111352059336357E-2</v>
      </c>
      <c r="AJ67" s="48">
        <f t="shared" si="17"/>
        <v>9.8775325516237359E-3</v>
      </c>
      <c r="AK67" s="48">
        <f t="shared" si="17"/>
        <v>2.6880123772085405E-3</v>
      </c>
      <c r="AL67" s="48">
        <f t="shared" si="17"/>
        <v>6.4006209946467971E-4</v>
      </c>
      <c r="AM67" s="48">
        <f t="shared" si="17"/>
        <v>1.3547539840045276E-4</v>
      </c>
      <c r="AN67" s="48">
        <f t="shared" si="17"/>
        <v>2.5807222812287066E-5</v>
      </c>
      <c r="AO67" s="48">
        <f t="shared" si="16"/>
        <v>0.27311869886496637</v>
      </c>
      <c r="AP67" s="48">
        <f t="shared" si="19"/>
        <v>0.35446677118653391</v>
      </c>
      <c r="AQ67" s="48">
        <f t="shared" si="19"/>
        <v>0.2300221339614833</v>
      </c>
      <c r="AR67" s="48">
        <f t="shared" si="19"/>
        <v>9.9511315611868142E-2</v>
      </c>
      <c r="AS67" s="48">
        <f t="shared" si="19"/>
        <v>3.228765998817857E-2</v>
      </c>
      <c r="AT67" s="48">
        <f t="shared" si="19"/>
        <v>8.3809000502281985E-3</v>
      </c>
      <c r="AU67" s="48">
        <f t="shared" si="19"/>
        <v>1.8128568230512748E-3</v>
      </c>
      <c r="AV67" s="48">
        <f t="shared" si="19"/>
        <v>3.3611628903005344E-4</v>
      </c>
      <c r="AW67" s="48">
        <f t="shared" si="19"/>
        <v>5.4528514621488988E-5</v>
      </c>
      <c r="AX67" s="48">
        <f t="shared" si="19"/>
        <v>7.863307376692066E-6</v>
      </c>
      <c r="AY67" s="48">
        <f t="shared" si="19"/>
        <v>1.0205383916395156E-6</v>
      </c>
    </row>
    <row r="68" spans="1:51">
      <c r="A68" s="48">
        <v>67</v>
      </c>
      <c r="B68" s="48">
        <f t="shared" ref="B68:B131" si="24">B67-1</f>
        <v>245</v>
      </c>
      <c r="C68" s="93">
        <v>44156</v>
      </c>
      <c r="D68" t="s">
        <v>8</v>
      </c>
      <c r="E68" t="s">
        <v>10</v>
      </c>
      <c r="F68" s="48">
        <f>HLOOKUP(MAX($AD68:$AN68),$AD68:$AN$312,$B68,FALSE)</f>
        <v>1</v>
      </c>
      <c r="G68" s="48">
        <f>HLOOKUP(MAX($AN68:$AY68),$AN68:$AY$312,$B68,FALSE)</f>
        <v>1</v>
      </c>
      <c r="H68" s="48">
        <f t="shared" si="20"/>
        <v>1</v>
      </c>
      <c r="I68" s="48">
        <f t="shared" si="21"/>
        <v>1</v>
      </c>
      <c r="J68" s="48">
        <f>COUNTIF('1. Data'!C:C,$D68)</f>
        <v>187</v>
      </c>
      <c r="K68" s="48">
        <f>COUNTIF($D$2:D67,$D67)</f>
        <v>4</v>
      </c>
      <c r="L68" s="48">
        <f>SUMIF('1. Data'!C:C,D68,'1. Data'!E:E)</f>
        <v>324</v>
      </c>
      <c r="M68" s="48">
        <f>SUMIF($D$2:D67,$D68,$F$2:F67)</f>
        <v>2</v>
      </c>
      <c r="N68" s="48">
        <f t="shared" si="22"/>
        <v>1.046576805779025</v>
      </c>
      <c r="O68" s="48">
        <f>SUMIF('1. Data'!C:C,$D68,'1. Data'!F:F)</f>
        <v>196</v>
      </c>
      <c r="P68" s="48">
        <f>SUMIF($D$2:D67,$D68,$G$2:G67)</f>
        <v>2</v>
      </c>
      <c r="Q68" s="48">
        <f t="shared" si="23"/>
        <v>0.81990190754399894</v>
      </c>
      <c r="R68" s="48">
        <f>COUNTIF('1. Data'!D:D,$E68)</f>
        <v>184</v>
      </c>
      <c r="S68" s="48">
        <f>COUNTIF($E$2:E67,$E67)</f>
        <v>4</v>
      </c>
      <c r="T68" s="48">
        <f>SUMIF('1. Data'!D:D,E68,'1. Data'!F:F)</f>
        <v>244</v>
      </c>
      <c r="U68" s="48">
        <f>SUMIF($E$2:E67,$E68,$G$2:G67)</f>
        <v>3</v>
      </c>
      <c r="V68" s="48">
        <f t="shared" ref="V68:V131" si="25">IF(ISERROR(((U68+T68)/(R68+S68))/AA68),0,((U68+T68)/(R68+S68))/AA68)</f>
        <v>1.0391283121696548</v>
      </c>
      <c r="W68" s="48">
        <f>SUMIF('1. Data'!D:D,$E68,'1. Data'!E:E)</f>
        <v>282</v>
      </c>
      <c r="X68" s="48">
        <f>SUMIF($E$2:E67,E68,$F$2:F67)</f>
        <v>3</v>
      </c>
      <c r="Y68" s="48">
        <f t="shared" ref="Y68:Y131" si="26">IF(ISERROR(((X68+W68)/(R68+S68))/Z68),0,((X68+W68)/(R68+S68))/Z68)</f>
        <v>0.92955241519679599</v>
      </c>
      <c r="Z68" s="92">
        <f>AVERAGE('1. Data'!E:E,$F$2:F67)</f>
        <v>1.6308466548253404</v>
      </c>
      <c r="AA68" s="92">
        <f>IF(ISERROR(AVERAGE('1. Data'!F:F,$G$2:G67)),0,AVERAGE('1. Data'!F:F,$G$2:G67))</f>
        <v>1.2643576080521017</v>
      </c>
      <c r="AB68" s="48">
        <f t="shared" ref="AB68:AB131" si="27">N68*Y68*Z68</f>
        <v>1.5865659023777772</v>
      </c>
      <c r="AC68" s="48">
        <f t="shared" ref="AC68:AC131" si="28">V68*Q68*AA68</f>
        <v>1.0772115487413176</v>
      </c>
      <c r="AD68" s="48">
        <f t="shared" si="18"/>
        <v>0.20462711602027586</v>
      </c>
      <c r="AE68" s="48">
        <f t="shared" si="17"/>
        <v>0.32465440497967107</v>
      </c>
      <c r="AF68" s="48">
        <f t="shared" si="17"/>
        <v>0.25754280449874617</v>
      </c>
      <c r="AG68" s="48">
        <f t="shared" si="17"/>
        <v>0.13620287734015221</v>
      </c>
      <c r="AH68" s="48">
        <f t="shared" si="17"/>
        <v>5.4023710248407075E-2</v>
      </c>
      <c r="AI68" s="48">
        <f t="shared" si="17"/>
        <v>1.7142435320011896E-2</v>
      </c>
      <c r="AJ68" s="48">
        <f t="shared" si="17"/>
        <v>4.5329338937412271E-3</v>
      </c>
      <c r="AK68" s="48">
        <f t="shared" si="17"/>
        <v>1.0273997647917657E-3</v>
      </c>
      <c r="AL68" s="48">
        <f t="shared" si="17"/>
        <v>2.0375467936619565E-4</v>
      </c>
      <c r="AM68" s="48">
        <f t="shared" si="17"/>
        <v>3.5918914081369228E-5</v>
      </c>
      <c r="AN68" s="48">
        <f t="shared" si="17"/>
        <v>5.6987724331937315E-6</v>
      </c>
      <c r="AO68" s="48">
        <f t="shared" si="16"/>
        <v>0.34054379269966351</v>
      </c>
      <c r="AP68" s="48">
        <f t="shared" si="19"/>
        <v>0.36683770634824675</v>
      </c>
      <c r="AQ68" s="48">
        <f t="shared" si="19"/>
        <v>0.19758090689605373</v>
      </c>
      <c r="AR68" s="48">
        <f t="shared" si="19"/>
        <v>7.0945478239737389E-2</v>
      </c>
      <c r="AS68" s="48">
        <f t="shared" si="19"/>
        <v>1.910582212270524E-2</v>
      </c>
      <c r="AT68" s="48">
        <f t="shared" si="19"/>
        <v>4.1162024477550893E-3</v>
      </c>
      <c r="AU68" s="48">
        <f t="shared" si="19"/>
        <v>7.3900346894651E-4</v>
      </c>
      <c r="AV68" s="48">
        <f t="shared" si="19"/>
        <v>1.137232959012968E-4</v>
      </c>
      <c r="AW68" s="48">
        <f t="shared" si="19"/>
        <v>1.5313005963225326E-5</v>
      </c>
      <c r="AX68" s="48">
        <f t="shared" si="19"/>
        <v>1.8328163188367783E-6</v>
      </c>
      <c r="AY68" s="48">
        <f t="shared" si="19"/>
        <v>1.9743309053725243E-7</v>
      </c>
    </row>
    <row r="69" spans="1:51">
      <c r="A69" s="48">
        <v>68</v>
      </c>
      <c r="B69" s="48">
        <f t="shared" si="24"/>
        <v>244</v>
      </c>
      <c r="C69" s="93">
        <v>44156</v>
      </c>
      <c r="D69" t="s">
        <v>18</v>
      </c>
      <c r="E69" t="s">
        <v>12</v>
      </c>
      <c r="F69" s="48">
        <f>HLOOKUP(MAX($AD69:$AN69),$AD69:$AN$312,$B69,FALSE)</f>
        <v>0</v>
      </c>
      <c r="G69" s="48">
        <f>HLOOKUP(MAX($AN69:$AY69),$AN69:$AY$312,$B69,FALSE)</f>
        <v>1</v>
      </c>
      <c r="H69" s="48">
        <f t="shared" si="20"/>
        <v>0</v>
      </c>
      <c r="I69" s="48">
        <f t="shared" si="21"/>
        <v>3</v>
      </c>
      <c r="J69" s="48">
        <f>COUNTIF('1. Data'!C:C,$D69)</f>
        <v>17</v>
      </c>
      <c r="K69" s="48">
        <f>COUNTIF($D$2:D68,$D68)</f>
        <v>4</v>
      </c>
      <c r="L69" s="48">
        <f>SUMIF('1. Data'!C:C,D69,'1. Data'!E:E)</f>
        <v>16</v>
      </c>
      <c r="M69" s="48">
        <f>SUMIF($D$2:D68,$D69,$F$2:F68)</f>
        <v>0</v>
      </c>
      <c r="N69" s="48">
        <f t="shared" si="22"/>
        <v>0.46723705816264799</v>
      </c>
      <c r="O69" s="48">
        <f>SUMIF('1. Data'!C:C,$D69,'1. Data'!F:F)</f>
        <v>26</v>
      </c>
      <c r="P69" s="48">
        <f>SUMIF($D$2:D68,$D69,$G$2:G68)</f>
        <v>5</v>
      </c>
      <c r="Q69" s="48">
        <f t="shared" si="23"/>
        <v>1.1676141430354914</v>
      </c>
      <c r="R69" s="48">
        <f>COUNTIF('1. Data'!D:D,$E69)</f>
        <v>184</v>
      </c>
      <c r="S69" s="48">
        <f>COUNTIF($E$2:E68,$E68)</f>
        <v>4</v>
      </c>
      <c r="T69" s="48">
        <f>SUMIF('1. Data'!D:D,E69,'1. Data'!F:F)</f>
        <v>300</v>
      </c>
      <c r="U69" s="48">
        <f>SUMIF($E$2:E68,$E69,$G$2:G68)</f>
        <v>4</v>
      </c>
      <c r="V69" s="48">
        <f t="shared" si="25"/>
        <v>1.2790062953223365</v>
      </c>
      <c r="W69" s="48">
        <f>SUMIF('1. Data'!D:D,$E69,'1. Data'!E:E)</f>
        <v>245</v>
      </c>
      <c r="X69" s="48">
        <f>SUMIF($E$2:E68,E69,$F$2:F68)</f>
        <v>4</v>
      </c>
      <c r="Y69" s="48">
        <f t="shared" si="26"/>
        <v>0.81222825037649149</v>
      </c>
      <c r="Z69" s="92">
        <f>AVERAGE('1. Data'!E:E,$F$2:F68)</f>
        <v>1.6306599585676236</v>
      </c>
      <c r="AA69" s="92">
        <f>IF(ISERROR(AVERAGE('1. Data'!F:F,$G$2:G68)),0,AVERAGE('1. Data'!F:F,$G$2:G68))</f>
        <v>1.2642793725954424</v>
      </c>
      <c r="AB69" s="48">
        <f t="shared" si="27"/>
        <v>0.61884057171542217</v>
      </c>
      <c r="AC69" s="48">
        <f t="shared" si="28"/>
        <v>1.8880569121424968</v>
      </c>
      <c r="AD69" s="48">
        <f t="shared" si="18"/>
        <v>0.53856850730327888</v>
      </c>
      <c r="AE69" s="48">
        <f t="shared" si="17"/>
        <v>0.3332880429674826</v>
      </c>
      <c r="AF69" s="48">
        <f t="shared" si="17"/>
        <v>0.10312608152795556</v>
      </c>
      <c r="AG69" s="48">
        <f t="shared" si="17"/>
        <v>2.1272867750510422E-2</v>
      </c>
      <c r="AH69" s="48">
        <f t="shared" si="17"/>
        <v>3.2911284101881087E-3</v>
      </c>
      <c r="AI69" s="48">
        <f t="shared" si="17"/>
        <v>4.0733675738993566E-4</v>
      </c>
      <c r="AJ69" s="48">
        <f t="shared" si="17"/>
        <v>4.2012751970648988E-5</v>
      </c>
      <c r="AK69" s="48">
        <f t="shared" si="17"/>
        <v>3.7141707784078129E-6</v>
      </c>
      <c r="AL69" s="48">
        <f t="shared" si="17"/>
        <v>2.8730994599482459E-7</v>
      </c>
      <c r="AM69" s="48">
        <f t="shared" si="17"/>
        <v>1.9755450137662734E-8</v>
      </c>
      <c r="AN69" s="48">
        <f t="shared" si="17"/>
        <v>1.2225474057686702E-9</v>
      </c>
      <c r="AO69" s="48">
        <f t="shared" si="16"/>
        <v>0.15136564001117694</v>
      </c>
      <c r="AP69" s="48">
        <f t="shared" si="19"/>
        <v>0.28578694288397555</v>
      </c>
      <c r="AQ69" s="48">
        <f t="shared" si="19"/>
        <v>0.26979100645608151</v>
      </c>
      <c r="AR69" s="48">
        <f t="shared" si="19"/>
        <v>0.16979359152442858</v>
      </c>
      <c r="AS69" s="48">
        <f t="shared" si="19"/>
        <v>8.0144991028799281E-2</v>
      </c>
      <c r="AT69" s="48">
        <f t="shared" si="19"/>
        <v>3.0263660857104566E-2</v>
      </c>
      <c r="AU69" s="48">
        <f t="shared" si="19"/>
        <v>9.5232523446654276E-3</v>
      </c>
      <c r="AV69" s="48">
        <f t="shared" si="19"/>
        <v>2.5686346307746844E-3</v>
      </c>
      <c r="AW69" s="48">
        <f t="shared" si="19"/>
        <v>6.06216046175342E-4</v>
      </c>
      <c r="AX69" s="48">
        <f t="shared" si="19"/>
        <v>1.2717448847033853E-4</v>
      </c>
      <c r="AY69" s="48">
        <f t="shared" si="19"/>
        <v>2.401126720046097E-5</v>
      </c>
    </row>
    <row r="70" spans="1:51">
      <c r="A70" s="48">
        <v>69</v>
      </c>
      <c r="B70" s="48">
        <f t="shared" si="24"/>
        <v>243</v>
      </c>
      <c r="C70" s="93">
        <v>44156</v>
      </c>
      <c r="D70" t="s">
        <v>20</v>
      </c>
      <c r="E70" t="s">
        <v>35</v>
      </c>
      <c r="F70" s="48">
        <f>HLOOKUP(MAX($AD70:$AN70),$AD70:$AN$312,$B70,FALSE)</f>
        <v>1</v>
      </c>
      <c r="G70" s="48">
        <f>HLOOKUP(MAX($AN70:$AY70),$AN70:$AY$312,$B70,FALSE)</f>
        <v>1</v>
      </c>
      <c r="H70" s="48">
        <f t="shared" si="20"/>
        <v>1</v>
      </c>
      <c r="I70" s="48">
        <f t="shared" si="21"/>
        <v>1</v>
      </c>
      <c r="J70" s="48">
        <f>COUNTIF('1. Data'!C:C,$D70)</f>
        <v>168</v>
      </c>
      <c r="K70" s="48">
        <f>COUNTIF($D$2:D69,$D69)</f>
        <v>4</v>
      </c>
      <c r="L70" s="48">
        <f>SUMIF('1. Data'!C:C,D70,'1. Data'!E:E)</f>
        <v>258</v>
      </c>
      <c r="M70" s="48">
        <f>SUMIF($D$2:D69,$D70,$F$2:F69)</f>
        <v>3</v>
      </c>
      <c r="N70" s="48">
        <f t="shared" si="22"/>
        <v>0.93084455324357407</v>
      </c>
      <c r="O70" s="48">
        <f>SUMIF('1. Data'!C:C,$D70,'1. Data'!F:F)</f>
        <v>234</v>
      </c>
      <c r="P70" s="48">
        <f>SUMIF($D$2:D69,$D70,$G$2:G69)</f>
        <v>2</v>
      </c>
      <c r="Q70" s="48">
        <f t="shared" si="23"/>
        <v>1.085343884531863</v>
      </c>
      <c r="R70" s="48">
        <f>COUNTIF('1. Data'!D:D,$E70)</f>
        <v>48</v>
      </c>
      <c r="S70" s="48">
        <f>COUNTIF($E$2:E69,$E69)</f>
        <v>5</v>
      </c>
      <c r="T70" s="48">
        <f>SUMIF('1. Data'!D:D,E70,'1. Data'!F:F)</f>
        <v>79</v>
      </c>
      <c r="U70" s="48">
        <f>SUMIF($E$2:E69,$E70,$G$2:G69)</f>
        <v>3</v>
      </c>
      <c r="V70" s="48">
        <f t="shared" si="25"/>
        <v>1.2238319593410136</v>
      </c>
      <c r="W70" s="48">
        <f>SUMIF('1. Data'!D:D,$E70,'1. Data'!E:E)</f>
        <v>68</v>
      </c>
      <c r="X70" s="48">
        <f>SUMIF($E$2:E69,E70,$F$2:F69)</f>
        <v>3</v>
      </c>
      <c r="Y70" s="48">
        <f t="shared" si="26"/>
        <v>0.82176488716912643</v>
      </c>
      <c r="Z70" s="92">
        <f>AVERAGE('1. Data'!E:E,$F$2:F69)</f>
        <v>1.6301775147928994</v>
      </c>
      <c r="AA70" s="92">
        <f>IF(ISERROR(AVERAGE('1. Data'!F:F,$G$2:G69)),0,AVERAGE('1. Data'!F:F,$G$2:G69))</f>
        <v>1.2642011834319526</v>
      </c>
      <c r="AB70" s="48">
        <f t="shared" si="27"/>
        <v>1.2469804392508257</v>
      </c>
      <c r="AC70" s="48">
        <f t="shared" si="28"/>
        <v>1.6792112930492975</v>
      </c>
      <c r="AD70" s="48">
        <f t="shared" si="18"/>
        <v>0.28737122295403073</v>
      </c>
      <c r="AE70" s="48">
        <f t="shared" si="17"/>
        <v>0.35834629382726418</v>
      </c>
      <c r="AF70" s="48">
        <f t="shared" si="17"/>
        <v>0.22342540944031372</v>
      </c>
      <c r="AG70" s="48">
        <f t="shared" si="17"/>
        <v>9.2869038401225998E-2</v>
      </c>
      <c r="AH70" s="48">
        <f t="shared" si="17"/>
        <v>2.895146857459065E-2</v>
      </c>
      <c r="AI70" s="48">
        <f t="shared" si="17"/>
        <v>7.2203830000199002E-3</v>
      </c>
      <c r="AJ70" s="48">
        <f t="shared" si="17"/>
        <v>1.5006127274873342E-3</v>
      </c>
      <c r="AK70" s="48">
        <f t="shared" si="17"/>
        <v>2.6731924543821963E-4</v>
      </c>
      <c r="AL70" s="48">
        <f t="shared" si="17"/>
        <v>4.1667733762093891E-5</v>
      </c>
      <c r="AM70" s="48">
        <f t="shared" si="17"/>
        <v>5.7732054388046801E-6</v>
      </c>
      <c r="AN70" s="48">
        <f t="shared" si="17"/>
        <v>7.1990742539659069E-7</v>
      </c>
      <c r="AO70" s="48">
        <f t="shared" si="16"/>
        <v>0.18652102847275753</v>
      </c>
      <c r="AP70" s="48">
        <f t="shared" si="19"/>
        <v>0.313208217402624</v>
      </c>
      <c r="AQ70" s="48">
        <f t="shared" si="19"/>
        <v>0.26297138786916291</v>
      </c>
      <c r="AR70" s="48">
        <f t="shared" si="19"/>
        <v>0.14719484141958178</v>
      </c>
      <c r="AS70" s="48">
        <f t="shared" si="19"/>
        <v>6.1792809997590584E-2</v>
      </c>
      <c r="AT70" s="48">
        <f t="shared" si="19"/>
        <v>2.0752636875440732E-2</v>
      </c>
      <c r="AU70" s="48">
        <f t="shared" si="19"/>
        <v>5.8080103669652262E-3</v>
      </c>
      <c r="AV70" s="48">
        <f t="shared" si="19"/>
        <v>1.3932680854793435E-3</v>
      </c>
      <c r="AW70" s="48">
        <f t="shared" si="19"/>
        <v>2.9244893792276078E-4</v>
      </c>
      <c r="AX70" s="48">
        <f t="shared" si="19"/>
        <v>5.4564839911130312E-5</v>
      </c>
      <c r="AY70" s="48">
        <f t="shared" si="19"/>
        <v>9.1625895382197095E-6</v>
      </c>
    </row>
    <row r="71" spans="1:51">
      <c r="A71" s="48">
        <v>70</v>
      </c>
      <c r="B71" s="48">
        <f t="shared" si="24"/>
        <v>242</v>
      </c>
      <c r="C71" s="93">
        <v>44156</v>
      </c>
      <c r="D71" t="s">
        <v>21</v>
      </c>
      <c r="E71" t="s">
        <v>13</v>
      </c>
      <c r="F71" s="48">
        <f>HLOOKUP(MAX($AD71:$AN71),$AD71:$AN$312,$B71,FALSE)</f>
        <v>0</v>
      </c>
      <c r="G71" s="48">
        <f>HLOOKUP(MAX($AN71:$AY71),$AN71:$AY$312,$B71,FALSE)</f>
        <v>1</v>
      </c>
      <c r="H71" s="48">
        <f t="shared" si="20"/>
        <v>0</v>
      </c>
      <c r="I71" s="48">
        <f t="shared" si="21"/>
        <v>3</v>
      </c>
      <c r="J71" s="48">
        <f>COUNTIF('1. Data'!C:C,$D71)</f>
        <v>150</v>
      </c>
      <c r="K71" s="48">
        <f>COUNTIF($D$2:D70,$D70)</f>
        <v>4</v>
      </c>
      <c r="L71" s="48">
        <f>SUMIF('1. Data'!C:C,D71,'1. Data'!E:E)</f>
        <v>192</v>
      </c>
      <c r="M71" s="48">
        <f>SUMIF($D$2:D70,$D71,$F$2:F70)</f>
        <v>3</v>
      </c>
      <c r="N71" s="48">
        <f t="shared" si="22"/>
        <v>0.77683476023160281</v>
      </c>
      <c r="O71" s="48">
        <f>SUMIF('1. Data'!C:C,$D71,'1. Data'!F:F)</f>
        <v>200</v>
      </c>
      <c r="P71" s="48">
        <f>SUMIF($D$2:D70,$D71,$G$2:G70)</f>
        <v>3</v>
      </c>
      <c r="Q71" s="48">
        <f t="shared" si="23"/>
        <v>1.0427638575743394</v>
      </c>
      <c r="R71" s="48">
        <f>COUNTIF('1. Data'!D:D,$E71)</f>
        <v>178</v>
      </c>
      <c r="S71" s="48">
        <f>COUNTIF($E$2:E70,$E70)</f>
        <v>4</v>
      </c>
      <c r="T71" s="48">
        <f>SUMIF('1. Data'!D:D,E71,'1. Data'!F:F)</f>
        <v>322</v>
      </c>
      <c r="U71" s="48">
        <f>SUMIF($E$2:E70,$E71,$G$2:G70)</f>
        <v>4</v>
      </c>
      <c r="V71" s="48">
        <f t="shared" si="25"/>
        <v>1.4169576329145819</v>
      </c>
      <c r="W71" s="48">
        <f>SUMIF('1. Data'!D:D,$E71,'1. Data'!E:E)</f>
        <v>232</v>
      </c>
      <c r="X71" s="48">
        <f>SUMIF($E$2:E70,E71,$F$2:F70)</f>
        <v>2</v>
      </c>
      <c r="Y71" s="48">
        <f t="shared" si="26"/>
        <v>0.78878606423516606</v>
      </c>
      <c r="Z71" s="92">
        <f>AVERAGE('1. Data'!E:E,$F$2:F70)</f>
        <v>1.6299911268855369</v>
      </c>
      <c r="AA71" s="92">
        <f>IF(ISERROR(AVERAGE('1. Data'!F:F,$G$2:G70)),0,AVERAGE('1. Data'!F:F,$G$2:G70))</f>
        <v>1.2641230405205561</v>
      </c>
      <c r="AB71" s="48">
        <f t="shared" si="27"/>
        <v>0.99878754886920362</v>
      </c>
      <c r="AC71" s="48">
        <f t="shared" si="28"/>
        <v>1.8678077888419486</v>
      </c>
      <c r="AD71" s="48">
        <f t="shared" si="18"/>
        <v>0.36832574752353409</v>
      </c>
      <c r="AE71" s="48">
        <f t="shared" si="17"/>
        <v>0.36787917055444774</v>
      </c>
      <c r="AF71" s="48">
        <f t="shared" si="17"/>
        <v>0.18371656751905627</v>
      </c>
      <c r="AG71" s="48">
        <f t="shared" si="17"/>
        <v>6.1164606719673928E-2</v>
      </c>
      <c r="AH71" s="48">
        <f t="shared" si="17"/>
        <v>1.5272611905772983E-2</v>
      </c>
      <c r="AI71" s="48">
        <f t="shared" si="17"/>
        <v>3.0508189220395236E-3</v>
      </c>
      <c r="AJ71" s="48">
        <f t="shared" si="17"/>
        <v>5.0785332553127344E-4</v>
      </c>
      <c r="AK71" s="48">
        <f t="shared" si="17"/>
        <v>7.2462511170350743E-5</v>
      </c>
      <c r="AL71" s="48">
        <f t="shared" si="17"/>
        <v>9.0468317395927024E-6</v>
      </c>
      <c r="AM71" s="48">
        <f t="shared" si="17"/>
        <v>1.00398476646888E-6</v>
      </c>
      <c r="AN71" s="48">
        <f t="shared" si="17"/>
        <v>1.0027674840034715E-7</v>
      </c>
      <c r="AO71" s="48">
        <f t="shared" si="16"/>
        <v>0.15446190404001198</v>
      </c>
      <c r="AP71" s="48">
        <f t="shared" si="19"/>
        <v>0.28850514744529204</v>
      </c>
      <c r="AQ71" s="48">
        <f t="shared" si="19"/>
        <v>0.26943608075965564</v>
      </c>
      <c r="AR71" s="48">
        <f t="shared" si="19"/>
        <v>0.16775160341264433</v>
      </c>
      <c r="AS71" s="48">
        <f t="shared" si="19"/>
        <v>7.8331937861215728E-2</v>
      </c>
      <c r="AT71" s="48">
        <f t="shared" si="19"/>
        <v>2.9261800730452436E-2</v>
      </c>
      <c r="AU71" s="48">
        <f t="shared" si="19"/>
        <v>9.1092365533133358E-3</v>
      </c>
      <c r="AV71" s="48">
        <f t="shared" si="19"/>
        <v>2.4306147120974932E-3</v>
      </c>
      <c r="AW71" s="48">
        <f t="shared" si="19"/>
        <v>5.6749013636619116E-4</v>
      </c>
      <c r="AX71" s="48">
        <f t="shared" si="19"/>
        <v>1.1777361075508355E-4</v>
      </c>
      <c r="AY71" s="48">
        <f t="shared" si="19"/>
        <v>2.1997846748838482E-5</v>
      </c>
    </row>
    <row r="72" spans="1:51">
      <c r="A72" s="48">
        <v>71</v>
      </c>
      <c r="B72" s="48">
        <f t="shared" si="24"/>
        <v>241</v>
      </c>
      <c r="C72" s="93">
        <v>44157</v>
      </c>
      <c r="D72" t="s">
        <v>26</v>
      </c>
      <c r="E72" t="s">
        <v>25</v>
      </c>
      <c r="F72" s="48">
        <f>HLOOKUP(MAX($AD72:$AN72),$AD72:$AN$312,$B72,FALSE)</f>
        <v>1</v>
      </c>
      <c r="G72" s="48">
        <f>HLOOKUP(MAX($AN72:$AY72),$AN72:$AY$312,$B72,FALSE)</f>
        <v>1</v>
      </c>
      <c r="H72" s="48">
        <f t="shared" si="20"/>
        <v>1</v>
      </c>
      <c r="I72" s="48">
        <f t="shared" si="21"/>
        <v>1</v>
      </c>
      <c r="J72" s="48">
        <f>COUNTIF('1. Data'!C:C,$D72)</f>
        <v>152</v>
      </c>
      <c r="K72" s="48">
        <f>COUNTIF($D$2:D71,$D71)</f>
        <v>4</v>
      </c>
      <c r="L72" s="48">
        <f>SUMIF('1. Data'!C:C,D72,'1. Data'!E:E)</f>
        <v>205</v>
      </c>
      <c r="M72" s="48">
        <f>SUMIF($D$2:D71,$D72,$F$2:F71)</f>
        <v>3</v>
      </c>
      <c r="N72" s="48">
        <f t="shared" si="22"/>
        <v>0.81824230327224334</v>
      </c>
      <c r="O72" s="48">
        <f>SUMIF('1. Data'!C:C,$D72,'1. Data'!F:F)</f>
        <v>205</v>
      </c>
      <c r="P72" s="48">
        <f>SUMIF($D$2:D71,$D72,$G$2:G71)</f>
        <v>3</v>
      </c>
      <c r="Q72" s="48">
        <f t="shared" si="23"/>
        <v>1.0548148148148146</v>
      </c>
      <c r="R72" s="48">
        <f>COUNTIF('1. Data'!D:D,$E72)</f>
        <v>170</v>
      </c>
      <c r="S72" s="48">
        <f>COUNTIF($E$2:E71,$E71)</f>
        <v>4</v>
      </c>
      <c r="T72" s="48">
        <f>SUMIF('1. Data'!D:D,E72,'1. Data'!F:F)</f>
        <v>194</v>
      </c>
      <c r="U72" s="48">
        <f>SUMIF($E$2:E71,$E72,$G$2:G71)</f>
        <v>1</v>
      </c>
      <c r="V72" s="48">
        <f t="shared" si="25"/>
        <v>0.88659003831417615</v>
      </c>
      <c r="W72" s="48">
        <f>SUMIF('1. Data'!D:D,$E72,'1. Data'!E:E)</f>
        <v>284</v>
      </c>
      <c r="X72" s="48">
        <f>SUMIF($E$2:E71,E72,$F$2:F71)</f>
        <v>2</v>
      </c>
      <c r="Y72" s="48">
        <f t="shared" si="26"/>
        <v>1.0086952531718174</v>
      </c>
      <c r="Z72" s="92">
        <f>AVERAGE('1. Data'!E:E,$F$2:F71)</f>
        <v>1.6295091661738617</v>
      </c>
      <c r="AA72" s="92">
        <f>IF(ISERROR(AVERAGE('1. Data'!F:F,$G$2:G71)),0,AVERAGE('1. Data'!F:F,$G$2:G71))</f>
        <v>1.2640449438202248</v>
      </c>
      <c r="AB72" s="48">
        <f t="shared" si="27"/>
        <v>1.3449270042290897</v>
      </c>
      <c r="AC72" s="48">
        <f t="shared" si="28"/>
        <v>1.1821200510855681</v>
      </c>
      <c r="AD72" s="48">
        <f t="shared" si="18"/>
        <v>0.26055872685094811</v>
      </c>
      <c r="AE72" s="48">
        <f t="shared" si="17"/>
        <v>0.35043246792939131</v>
      </c>
      <c r="AF72" s="48">
        <f t="shared" si="17"/>
        <v>0.23565304463844144</v>
      </c>
      <c r="AG72" s="48">
        <f t="shared" si="17"/>
        <v>0.10564538112101432</v>
      </c>
      <c r="AH72" s="48">
        <f t="shared" si="17"/>
        <v>3.5521331485431573E-2</v>
      </c>
      <c r="AI72" s="48">
        <f t="shared" si="17"/>
        <v>9.5547195881859771E-3</v>
      </c>
      <c r="AJ72" s="48">
        <f t="shared" si="17"/>
        <v>2.1417333986646623E-3</v>
      </c>
      <c r="AK72" s="48">
        <f t="shared" si="17"/>
        <v>4.114964405319214E-4</v>
      </c>
      <c r="AL72" s="48">
        <f t="shared" si="17"/>
        <v>6.9179084376941357E-5</v>
      </c>
      <c r="AM72" s="48">
        <f t="shared" si="17"/>
        <v>1.0337868745154581E-5</v>
      </c>
      <c r="AN72" s="48">
        <f t="shared" si="17"/>
        <v>1.390367884153428E-6</v>
      </c>
      <c r="AO72" s="48">
        <f t="shared" si="16"/>
        <v>0.30662798204010649</v>
      </c>
      <c r="AP72" s="48">
        <f t="shared" si="19"/>
        <v>0.36247108579351528</v>
      </c>
      <c r="AQ72" s="48">
        <f t="shared" si="19"/>
        <v>0.21424216922763589</v>
      </c>
      <c r="AR72" s="48">
        <f t="shared" si="19"/>
        <v>8.4419988010685287E-2</v>
      </c>
      <c r="AS72" s="48">
        <f t="shared" si="19"/>
        <v>2.4948640134958577E-2</v>
      </c>
      <c r="AT72" s="48">
        <f t="shared" si="19"/>
        <v>5.8984575501705352E-3</v>
      </c>
      <c r="AU72" s="48">
        <f t="shared" si="19"/>
        <v>1.1621141567556067E-3</v>
      </c>
      <c r="AV72" s="48">
        <f t="shared" si="19"/>
        <v>1.9625120662160032E-4</v>
      </c>
      <c r="AW72" s="48">
        <f t="shared" si="19"/>
        <v>2.899906079964131E-5</v>
      </c>
      <c r="AX72" s="48">
        <f t="shared" si="19"/>
        <v>3.8089301371005932E-6</v>
      </c>
      <c r="AY72" s="48">
        <f t="shared" si="19"/>
        <v>4.5026126882507203E-7</v>
      </c>
    </row>
    <row r="73" spans="1:51">
      <c r="A73" s="48">
        <v>72</v>
      </c>
      <c r="B73" s="48">
        <f t="shared" si="24"/>
        <v>240</v>
      </c>
      <c r="C73" s="93">
        <v>44157</v>
      </c>
      <c r="D73" t="s">
        <v>11</v>
      </c>
      <c r="E73" t="s">
        <v>42</v>
      </c>
      <c r="F73" s="48">
        <f>HLOOKUP(MAX($AD73:$AN73),$AD73:$AN$312,$B73,FALSE)</f>
        <v>0</v>
      </c>
      <c r="G73" s="48">
        <f>HLOOKUP(MAX($AN73:$AY73),$AN73:$AY$312,$B73,FALSE)</f>
        <v>0</v>
      </c>
      <c r="H73" s="48">
        <f t="shared" si="20"/>
        <v>1</v>
      </c>
      <c r="I73" s="48">
        <f t="shared" si="21"/>
        <v>1</v>
      </c>
      <c r="J73" s="48">
        <f>COUNTIF('1. Data'!C:C,$D73)</f>
        <v>167</v>
      </c>
      <c r="K73" s="48">
        <f>COUNTIF($D$2:D72,$D72)</f>
        <v>4</v>
      </c>
      <c r="L73" s="48">
        <f>SUMIF('1. Data'!C:C,D73,'1. Data'!E:E)</f>
        <v>200</v>
      </c>
      <c r="M73" s="48">
        <f>SUMIF($D$2:D72,$D73,$F$2:F72)</f>
        <v>3</v>
      </c>
      <c r="N73" s="48">
        <f t="shared" si="22"/>
        <v>0.72860595489691815</v>
      </c>
      <c r="O73" s="48">
        <f>SUMIF('1. Data'!C:C,$D73,'1. Data'!F:F)</f>
        <v>226</v>
      </c>
      <c r="P73" s="48">
        <f>SUMIF($D$2:D72,$D73,$G$2:G72)</f>
        <v>5</v>
      </c>
      <c r="Q73" s="48">
        <f t="shared" si="23"/>
        <v>1.0687599494526776</v>
      </c>
      <c r="R73" s="48">
        <f>COUNTIF('1. Data'!D:D,$E73)</f>
        <v>0</v>
      </c>
      <c r="S73" s="48">
        <f>COUNTIF($E$2:E72,$E72)</f>
        <v>4</v>
      </c>
      <c r="T73" s="48">
        <f>SUMIF('1. Data'!D:D,E73,'1. Data'!F:F)</f>
        <v>0</v>
      </c>
      <c r="U73" s="48">
        <f>SUMIF($E$2:E72,$E73,$G$2:G72)</f>
        <v>0</v>
      </c>
      <c r="V73" s="48">
        <f t="shared" si="25"/>
        <v>0</v>
      </c>
      <c r="W73" s="48">
        <f>SUMIF('1. Data'!D:D,$E73,'1. Data'!E:E)</f>
        <v>0</v>
      </c>
      <c r="X73" s="48">
        <f>SUMIF($E$2:E72,E73,$F$2:F72)</f>
        <v>0</v>
      </c>
      <c r="Y73" s="48">
        <f t="shared" si="26"/>
        <v>0</v>
      </c>
      <c r="Z73" s="92">
        <f>AVERAGE('1. Data'!E:E,$F$2:F72)</f>
        <v>1.629323086018327</v>
      </c>
      <c r="AA73" s="92">
        <f>IF(ISERROR(AVERAGE('1. Data'!F:F,$G$2:G72)),0,AVERAGE('1. Data'!F:F,$G$2:G72))</f>
        <v>1.2639668932899792</v>
      </c>
      <c r="AB73" s="48">
        <f t="shared" si="27"/>
        <v>0</v>
      </c>
      <c r="AC73" s="48">
        <f t="shared" si="28"/>
        <v>0</v>
      </c>
      <c r="AD73" s="48">
        <f t="shared" si="18"/>
        <v>1</v>
      </c>
      <c r="AE73" s="48">
        <f t="shared" si="17"/>
        <v>0</v>
      </c>
      <c r="AF73" s="48">
        <f t="shared" si="17"/>
        <v>0</v>
      </c>
      <c r="AG73" s="48">
        <f t="shared" si="17"/>
        <v>0</v>
      </c>
      <c r="AH73" s="48">
        <f t="shared" si="17"/>
        <v>0</v>
      </c>
      <c r="AI73" s="48">
        <f t="shared" si="17"/>
        <v>0</v>
      </c>
      <c r="AJ73" s="48">
        <f t="shared" si="17"/>
        <v>0</v>
      </c>
      <c r="AK73" s="48">
        <f t="shared" si="17"/>
        <v>0</v>
      </c>
      <c r="AL73" s="48">
        <f t="shared" si="17"/>
        <v>0</v>
      </c>
      <c r="AM73" s="48">
        <f t="shared" si="17"/>
        <v>0</v>
      </c>
      <c r="AN73" s="48">
        <f t="shared" si="17"/>
        <v>0</v>
      </c>
      <c r="AO73" s="48">
        <f t="shared" si="16"/>
        <v>1</v>
      </c>
      <c r="AP73" s="48">
        <f t="shared" si="19"/>
        <v>0</v>
      </c>
      <c r="AQ73" s="48">
        <f t="shared" si="19"/>
        <v>0</v>
      </c>
      <c r="AR73" s="48">
        <f t="shared" si="19"/>
        <v>0</v>
      </c>
      <c r="AS73" s="48">
        <f t="shared" si="19"/>
        <v>0</v>
      </c>
      <c r="AT73" s="48">
        <f t="shared" si="19"/>
        <v>0</v>
      </c>
      <c r="AU73" s="48">
        <f t="shared" si="19"/>
        <v>0</v>
      </c>
      <c r="AV73" s="48">
        <f t="shared" si="19"/>
        <v>0</v>
      </c>
      <c r="AW73" s="48">
        <f t="shared" si="19"/>
        <v>0</v>
      </c>
      <c r="AX73" s="48">
        <f t="shared" si="19"/>
        <v>0</v>
      </c>
      <c r="AY73" s="48">
        <f t="shared" si="19"/>
        <v>0</v>
      </c>
    </row>
    <row r="74" spans="1:51">
      <c r="A74" s="48">
        <v>73</v>
      </c>
      <c r="B74" s="48">
        <f t="shared" si="24"/>
        <v>239</v>
      </c>
      <c r="C74" s="93">
        <v>44162</v>
      </c>
      <c r="D74" t="s">
        <v>10</v>
      </c>
      <c r="E74" t="s">
        <v>19</v>
      </c>
      <c r="F74" s="48">
        <f>HLOOKUP(MAX($AD74:$AN74),$AD74:$AN$312,$B74,FALSE)</f>
        <v>2</v>
      </c>
      <c r="G74" s="48">
        <f>HLOOKUP(MAX($AN74:$AY74),$AN74:$AY$312,$B74,FALSE)</f>
        <v>1</v>
      </c>
      <c r="H74" s="48">
        <f t="shared" si="20"/>
        <v>3</v>
      </c>
      <c r="I74" s="48">
        <f t="shared" si="21"/>
        <v>0</v>
      </c>
      <c r="J74" s="48">
        <f>COUNTIF('1. Data'!C:C,$D74)</f>
        <v>184</v>
      </c>
      <c r="K74" s="48">
        <f>COUNTIF($D$2:D73,$D73)</f>
        <v>5</v>
      </c>
      <c r="L74" s="48">
        <f>SUMIF('1. Data'!C:C,D74,'1. Data'!E:E)</f>
        <v>347</v>
      </c>
      <c r="M74" s="48">
        <f>SUMIF($D$2:D73,$D74,$F$2:F73)</f>
        <v>5</v>
      </c>
      <c r="N74" s="48">
        <f t="shared" si="22"/>
        <v>1.1434100490704264</v>
      </c>
      <c r="O74" s="48">
        <f>SUMIF('1. Data'!C:C,$D74,'1. Data'!F:F)</f>
        <v>250</v>
      </c>
      <c r="P74" s="48">
        <f>SUMIF($D$2:D73,$D74,$G$2:G73)</f>
        <v>3</v>
      </c>
      <c r="Q74" s="48">
        <f t="shared" si="23"/>
        <v>1.0593790369281482</v>
      </c>
      <c r="R74" s="48">
        <f>COUNTIF('1. Data'!D:D,$E74)</f>
        <v>184</v>
      </c>
      <c r="S74" s="48">
        <f>COUNTIF($E$2:E73,$E73)</f>
        <v>4</v>
      </c>
      <c r="T74" s="48">
        <f>SUMIF('1. Data'!D:D,E74,'1. Data'!F:F)</f>
        <v>263</v>
      </c>
      <c r="U74" s="48">
        <f>SUMIF($E$2:E73,$E74,$G$2:G73)</f>
        <v>3</v>
      </c>
      <c r="V74" s="48">
        <f t="shared" si="25"/>
        <v>1.1197380729653883</v>
      </c>
      <c r="W74" s="48">
        <f>SUMIF('1. Data'!D:D,$E74,'1. Data'!E:E)</f>
        <v>350</v>
      </c>
      <c r="X74" s="48">
        <f>SUMIF($E$2:E73,E74,$F$2:F73)</f>
        <v>6</v>
      </c>
      <c r="Y74" s="48">
        <f t="shared" si="26"/>
        <v>1.16255442670537</v>
      </c>
      <c r="Z74" s="92">
        <f>AVERAGE('1. Data'!E:E,$F$2:F73)</f>
        <v>1.6288416075650118</v>
      </c>
      <c r="AA74" s="92">
        <f>IF(ISERROR(AVERAGE('1. Data'!F:F,$G$2:G73)),0,AVERAGE('1. Data'!F:F,$G$2:G73))</f>
        <v>1.2635933806146573</v>
      </c>
      <c r="AB74" s="48">
        <f t="shared" si="27"/>
        <v>2.165180731218467</v>
      </c>
      <c r="AC74" s="48">
        <f t="shared" si="28"/>
        <v>1.4989086373557843</v>
      </c>
      <c r="AD74" s="48">
        <f t="shared" si="18"/>
        <v>0.11472919757575001</v>
      </c>
      <c r="AE74" s="48">
        <f t="shared" si="17"/>
        <v>0.24840944789917038</v>
      </c>
      <c r="AF74" s="48">
        <f t="shared" si="17"/>
        <v>0.26892567502195075</v>
      </c>
      <c r="AG74" s="48">
        <f t="shared" si="17"/>
        <v>0.19409089656248235</v>
      </c>
      <c r="AH74" s="48">
        <f t="shared" si="17"/>
        <v>0.10506046733550087</v>
      </c>
      <c r="AI74" s="48">
        <f t="shared" si="17"/>
        <v>4.5494979897526731E-2</v>
      </c>
      <c r="AJ74" s="48">
        <f t="shared" si="17"/>
        <v>1.6417475640216062E-2</v>
      </c>
      <c r="AK74" s="48">
        <f t="shared" si="17"/>
        <v>5.0781145587777635E-3</v>
      </c>
      <c r="AL74" s="48">
        <f t="shared" si="17"/>
        <v>1.3743794741981998E-3</v>
      </c>
      <c r="AM74" s="48">
        <f t="shared" si="17"/>
        <v>3.3064221721290123E-4</v>
      </c>
      <c r="AN74" s="48">
        <f t="shared" si="17"/>
        <v>7.1590015763672374E-5</v>
      </c>
      <c r="AO74" s="48">
        <f t="shared" si="16"/>
        <v>0.22337380900045778</v>
      </c>
      <c r="AP74" s="48">
        <f t="shared" si="19"/>
        <v>0.33481693166984738</v>
      </c>
      <c r="AQ74" s="48">
        <f t="shared" si="19"/>
        <v>0.25092999540644789</v>
      </c>
      <c r="AR74" s="48">
        <f t="shared" si="19"/>
        <v>0.12537371249545731</v>
      </c>
      <c r="AS74" s="48">
        <f t="shared" si="19"/>
        <v>4.6980935139200465E-2</v>
      </c>
      <c r="AT74" s="48">
        <f t="shared" si="19"/>
        <v>1.4084025894239875E-2</v>
      </c>
      <c r="AU74" s="48">
        <f t="shared" si="19"/>
        <v>3.5184446769364447E-3</v>
      </c>
      <c r="AV74" s="48">
        <f t="shared" si="19"/>
        <v>7.5340387375979004E-4</v>
      </c>
      <c r="AW74" s="48">
        <f t="shared" si="19"/>
        <v>1.4116044672448193E-4</v>
      </c>
      <c r="AX74" s="48">
        <f t="shared" si="19"/>
        <v>2.3509623649814155E-5</v>
      </c>
      <c r="AY74" s="48">
        <f t="shared" si="19"/>
        <v>3.5238777949690213E-6</v>
      </c>
    </row>
    <row r="75" spans="1:51">
      <c r="A75" s="48">
        <v>74</v>
      </c>
      <c r="B75" s="48">
        <f t="shared" si="24"/>
        <v>238</v>
      </c>
      <c r="C75" s="93">
        <v>44163</v>
      </c>
      <c r="D75" t="s">
        <v>13</v>
      </c>
      <c r="E75" t="s">
        <v>11</v>
      </c>
      <c r="F75" s="48">
        <f>HLOOKUP(MAX($AD75:$AN75),$AD75:$AN$312,$B75,FALSE)</f>
        <v>2</v>
      </c>
      <c r="G75" s="48">
        <f>HLOOKUP(MAX($AN75:$AY75),$AN75:$AY$312,$B75,FALSE)</f>
        <v>0</v>
      </c>
      <c r="H75" s="48">
        <f t="shared" si="20"/>
        <v>3</v>
      </c>
      <c r="I75" s="48">
        <f t="shared" si="21"/>
        <v>0</v>
      </c>
      <c r="J75" s="48">
        <f>COUNTIF('1. Data'!C:C,$D75)</f>
        <v>176</v>
      </c>
      <c r="K75" s="48">
        <f>COUNTIF($D$2:D74,$D74)</f>
        <v>5</v>
      </c>
      <c r="L75" s="48">
        <f>SUMIF('1. Data'!C:C,D75,'1. Data'!E:E)</f>
        <v>403</v>
      </c>
      <c r="M75" s="48">
        <f>SUMIF($D$2:D74,$D75,$F$2:F74)</f>
        <v>7</v>
      </c>
      <c r="N75" s="48">
        <f t="shared" si="22"/>
        <v>1.3905838879236581</v>
      </c>
      <c r="O75" s="48">
        <f>SUMIF('1. Data'!C:C,$D75,'1. Data'!F:F)</f>
        <v>163</v>
      </c>
      <c r="P75" s="48">
        <f>SUMIF($D$2:D74,$D75,$G$2:G74)</f>
        <v>1</v>
      </c>
      <c r="Q75" s="48">
        <f t="shared" si="23"/>
        <v>0.71710821211232645</v>
      </c>
      <c r="R75" s="48">
        <f>COUNTIF('1. Data'!D:D,$E75)</f>
        <v>167</v>
      </c>
      <c r="S75" s="48">
        <f>COUNTIF($E$2:E74,$E74)</f>
        <v>5</v>
      </c>
      <c r="T75" s="48">
        <f>SUMIF('1. Data'!D:D,E75,'1. Data'!F:F)</f>
        <v>179</v>
      </c>
      <c r="U75" s="48">
        <f>SUMIF($E$2:E74,$E75,$G$2:G74)</f>
        <v>3</v>
      </c>
      <c r="V75" s="48">
        <f t="shared" si="25"/>
        <v>0.83745670460168242</v>
      </c>
      <c r="W75" s="48">
        <f>SUMIF('1. Data'!D:D,$E75,'1. Data'!E:E)</f>
        <v>293</v>
      </c>
      <c r="X75" s="48">
        <f>SUMIF($E$2:E74,E75,$F$2:F74)</f>
        <v>2</v>
      </c>
      <c r="Y75" s="48">
        <f t="shared" si="26"/>
        <v>1.0528960109994854</v>
      </c>
      <c r="Z75" s="92">
        <f>AVERAGE('1. Data'!E:E,$F$2:F74)</f>
        <v>1.6289512555391432</v>
      </c>
      <c r="AA75" s="92">
        <f>IF(ISERROR(AVERAGE('1. Data'!F:F,$G$2:G74)),0,AVERAGE('1. Data'!F:F,$G$2:G74))</f>
        <v>1.2635155096011816</v>
      </c>
      <c r="AB75" s="48">
        <f t="shared" si="27"/>
        <v>2.3850130635899944</v>
      </c>
      <c r="AC75" s="48">
        <f t="shared" si="28"/>
        <v>0.75880055002583391</v>
      </c>
      <c r="AD75" s="48">
        <f t="shared" si="18"/>
        <v>9.2087776574466734E-2</v>
      </c>
      <c r="AE75" s="48">
        <f t="shared" si="17"/>
        <v>0.21963055012705981</v>
      </c>
      <c r="AF75" s="48">
        <f t="shared" si="17"/>
        <v>0.2619108656082475</v>
      </c>
      <c r="AG75" s="48">
        <f t="shared" si="17"/>
        <v>0.20822027865727785</v>
      </c>
      <c r="AH75" s="48">
        <f t="shared" si="17"/>
        <v>0.12415202117548915</v>
      </c>
      <c r="AI75" s="48">
        <f t="shared" si="17"/>
        <v>5.9220838474928664E-2</v>
      </c>
      <c r="AJ75" s="48">
        <f t="shared" si="17"/>
        <v>2.354041223324297E-2</v>
      </c>
      <c r="AK75" s="48">
        <f t="shared" si="17"/>
        <v>8.020598671225454E-3</v>
      </c>
      <c r="AL75" s="48">
        <f t="shared" si="17"/>
        <v>2.3911540760856585E-3</v>
      </c>
      <c r="AM75" s="48">
        <f t="shared" si="17"/>
        <v>6.3365930094675174E-4</v>
      </c>
      <c r="AN75" s="48">
        <f t="shared" si="17"/>
        <v>1.5112857106233064E-4</v>
      </c>
      <c r="AO75" s="48">
        <f t="shared" si="16"/>
        <v>0.46822770603947161</v>
      </c>
      <c r="AP75" s="48">
        <f t="shared" si="19"/>
        <v>0.35529144088008552</v>
      </c>
      <c r="AQ75" s="48">
        <f t="shared" si="19"/>
        <v>0.13479767037963997</v>
      </c>
      <c r="AR75" s="48">
        <f t="shared" si="19"/>
        <v>3.4094848808757294E-2</v>
      </c>
      <c r="AS75" s="48">
        <f t="shared" si="19"/>
        <v>6.4677975072831694E-3</v>
      </c>
      <c r="AT75" s="48">
        <f t="shared" si="19"/>
        <v>9.8155366119643747E-4</v>
      </c>
      <c r="AU75" s="48">
        <f t="shared" si="19"/>
        <v>1.2413390966595458E-4</v>
      </c>
      <c r="AV75" s="48">
        <f t="shared" si="19"/>
        <v>1.3456125561626239E-5</v>
      </c>
      <c r="AW75" s="48">
        <f t="shared" si="19"/>
        <v>1.2763144346723292E-6</v>
      </c>
      <c r="AX75" s="48">
        <f t="shared" si="19"/>
        <v>1.0760756611503064E-7</v>
      </c>
      <c r="AY75" s="48">
        <f t="shared" si="19"/>
        <v>8.1652680355026449E-9</v>
      </c>
    </row>
    <row r="76" spans="1:51">
      <c r="A76" s="48">
        <v>75</v>
      </c>
      <c r="B76" s="48">
        <f t="shared" si="24"/>
        <v>237</v>
      </c>
      <c r="C76" s="93">
        <v>44163</v>
      </c>
      <c r="D76" t="s">
        <v>35</v>
      </c>
      <c r="E76" t="s">
        <v>18</v>
      </c>
      <c r="F76" s="48">
        <f>HLOOKUP(MAX($AD76:$AN76),$AD76:$AN$312,$B76,FALSE)</f>
        <v>1</v>
      </c>
      <c r="G76" s="48">
        <f>HLOOKUP(MAX($AN76:$AY76),$AN76:$AY$312,$B76,FALSE)</f>
        <v>0</v>
      </c>
      <c r="H76" s="48">
        <f t="shared" si="20"/>
        <v>3</v>
      </c>
      <c r="I76" s="48">
        <f t="shared" si="21"/>
        <v>0</v>
      </c>
      <c r="J76" s="48">
        <f>COUNTIF('1. Data'!C:C,$D76)</f>
        <v>47</v>
      </c>
      <c r="K76" s="48">
        <f>COUNTIF($D$2:D75,$D75)</f>
        <v>5</v>
      </c>
      <c r="L76" s="48">
        <f>SUMIF('1. Data'!C:C,D76,'1. Data'!E:E)</f>
        <v>94</v>
      </c>
      <c r="M76" s="48">
        <f>SUMIF($D$2:D75,$D76,$F$2:F75)</f>
        <v>5</v>
      </c>
      <c r="N76" s="48">
        <f t="shared" si="22"/>
        <v>1.1686771350476934</v>
      </c>
      <c r="O76" s="48">
        <f>SUMIF('1. Data'!C:C,$D76,'1. Data'!F:F)</f>
        <v>49</v>
      </c>
      <c r="P76" s="48">
        <f>SUMIF($D$2:D75,$D76,$G$2:G75)</f>
        <v>1</v>
      </c>
      <c r="Q76" s="48">
        <f t="shared" si="23"/>
        <v>0.76122731605546656</v>
      </c>
      <c r="R76" s="48">
        <f>COUNTIF('1. Data'!D:D,$E76)</f>
        <v>17</v>
      </c>
      <c r="S76" s="48">
        <f>COUNTIF($E$2:E75,$E75)</f>
        <v>4</v>
      </c>
      <c r="T76" s="48">
        <f>SUMIF('1. Data'!D:D,E76,'1. Data'!F:F)</f>
        <v>13</v>
      </c>
      <c r="U76" s="48">
        <f>SUMIF($E$2:E75,$E76,$G$2:G75)</f>
        <v>0</v>
      </c>
      <c r="V76" s="48">
        <f t="shared" si="25"/>
        <v>0.49008539586047184</v>
      </c>
      <c r="W76" s="48">
        <f>SUMIF('1. Data'!D:D,$E76,'1. Data'!E:E)</f>
        <v>30</v>
      </c>
      <c r="X76" s="48">
        <f>SUMIF($E$2:E75,E76,$F$2:F75)</f>
        <v>3</v>
      </c>
      <c r="Y76" s="48">
        <f t="shared" si="26"/>
        <v>0.9646223971822232</v>
      </c>
      <c r="Z76" s="92">
        <f>AVERAGE('1. Data'!E:E,$F$2:F75)</f>
        <v>1.629060838747785</v>
      </c>
      <c r="AA76" s="92">
        <f>IF(ISERROR(AVERAGE('1. Data'!F:F,$G$2:G75)),0,AVERAGE('1. Data'!F:F,$G$2:G75))</f>
        <v>1.2631423508564679</v>
      </c>
      <c r="AB76" s="48">
        <f t="shared" si="27"/>
        <v>1.8364926407892326</v>
      </c>
      <c r="AC76" s="48">
        <f t="shared" si="28"/>
        <v>0.47123595755814596</v>
      </c>
      <c r="AD76" s="48">
        <f t="shared" si="18"/>
        <v>0.15937543386399963</v>
      </c>
      <c r="AE76" s="48">
        <f t="shared" si="17"/>
        <v>0.29269181141382639</v>
      </c>
      <c r="AF76" s="48">
        <f t="shared" si="17"/>
        <v>0.26876317884038103</v>
      </c>
      <c r="AG76" s="48">
        <f t="shared" si="17"/>
        <v>0.16452720001849341</v>
      </c>
      <c r="AH76" s="48">
        <f t="shared" si="17"/>
        <v>7.5538248010905334E-2</v>
      </c>
      <c r="AI76" s="48">
        <f t="shared" si="17"/>
        <v>2.7745087314027878E-2</v>
      </c>
      <c r="AJ76" s="48">
        <f t="shared" si="17"/>
        <v>8.4922747783778198E-3</v>
      </c>
      <c r="AK76" s="48">
        <f t="shared" si="17"/>
        <v>2.2280000191501211E-3</v>
      </c>
      <c r="AL76" s="48">
        <f t="shared" si="17"/>
        <v>5.1146320485593493E-4</v>
      </c>
      <c r="AM76" s="48">
        <f t="shared" si="17"/>
        <v>1.0436649019471081E-4</v>
      </c>
      <c r="AN76" s="48">
        <f t="shared" si="17"/>
        <v>1.9166829118758854E-5</v>
      </c>
      <c r="AO76" s="48">
        <f t="shared" si="16"/>
        <v>0.62423026918269464</v>
      </c>
      <c r="AP76" s="48">
        <f t="shared" si="19"/>
        <v>0.29415974863508626</v>
      </c>
      <c r="AQ76" s="48">
        <f t="shared" si="19"/>
        <v>6.9309325411559194E-2</v>
      </c>
      <c r="AR76" s="48">
        <f t="shared" si="19"/>
        <v>1.0887015442675079E-2</v>
      </c>
      <c r="AS76" s="48">
        <f t="shared" si="19"/>
        <v>1.2825882867698278E-3</v>
      </c>
      <c r="AT76" s="48">
        <f t="shared" si="19"/>
        <v>1.2088034389376841E-4</v>
      </c>
      <c r="AU76" s="48">
        <f t="shared" si="19"/>
        <v>9.4938607674563156E-6</v>
      </c>
      <c r="AV76" s="48">
        <f t="shared" si="19"/>
        <v>6.3912122423942875E-7</v>
      </c>
      <c r="AW76" s="48">
        <f t="shared" si="19"/>
        <v>3.7647112762525055E-8</v>
      </c>
      <c r="AX76" s="48">
        <f t="shared" si="19"/>
        <v>1.9711859146608892E-9</v>
      </c>
      <c r="AY76" s="48">
        <f t="shared" si="19"/>
        <v>9.2889368202035335E-11</v>
      </c>
    </row>
    <row r="77" spans="1:51">
      <c r="A77" s="48">
        <v>76</v>
      </c>
      <c r="B77" s="48">
        <f t="shared" si="24"/>
        <v>236</v>
      </c>
      <c r="C77" s="93">
        <v>44163</v>
      </c>
      <c r="D77" t="s">
        <v>42</v>
      </c>
      <c r="E77" t="s">
        <v>20</v>
      </c>
      <c r="F77" s="48">
        <f>HLOOKUP(MAX($AD77:$AN77),$AD77:$AN$312,$B77,FALSE)</f>
        <v>0</v>
      </c>
      <c r="G77" s="48">
        <f>HLOOKUP(MAX($AN77:$AY77),$AN77:$AY$312,$B77,FALSE)</f>
        <v>0</v>
      </c>
      <c r="H77" s="48">
        <f t="shared" si="20"/>
        <v>1</v>
      </c>
      <c r="I77" s="48">
        <f t="shared" si="21"/>
        <v>1</v>
      </c>
      <c r="J77" s="48">
        <f>COUNTIF('1. Data'!C:C,$D77)</f>
        <v>0</v>
      </c>
      <c r="K77" s="48">
        <f>COUNTIF($D$2:D76,$D76)</f>
        <v>5</v>
      </c>
      <c r="L77" s="48">
        <f>SUMIF('1. Data'!C:C,D77,'1. Data'!E:E)</f>
        <v>0</v>
      </c>
      <c r="M77" s="48">
        <f>SUMIF($D$2:D76,$D77,$F$2:F76)</f>
        <v>0</v>
      </c>
      <c r="N77" s="48">
        <f t="shared" si="22"/>
        <v>0</v>
      </c>
      <c r="O77" s="48">
        <f>SUMIF('1. Data'!C:C,$D77,'1. Data'!F:F)</f>
        <v>0</v>
      </c>
      <c r="P77" s="48">
        <f>SUMIF($D$2:D76,$D77,$G$2:G76)</f>
        <v>0</v>
      </c>
      <c r="Q77" s="48">
        <f t="shared" si="23"/>
        <v>0</v>
      </c>
      <c r="R77" s="48">
        <f>COUNTIF('1. Data'!D:D,$E77)</f>
        <v>166</v>
      </c>
      <c r="S77" s="48">
        <f>COUNTIF($E$2:E76,$E76)</f>
        <v>5</v>
      </c>
      <c r="T77" s="48">
        <f>SUMIF('1. Data'!D:D,E77,'1. Data'!F:F)</f>
        <v>175</v>
      </c>
      <c r="U77" s="48">
        <f>SUMIF($E$2:E76,$E77,$G$2:G76)</f>
        <v>3</v>
      </c>
      <c r="V77" s="48">
        <f t="shared" si="25"/>
        <v>0.82432759476432493</v>
      </c>
      <c r="W77" s="48">
        <f>SUMIF('1. Data'!D:D,$E77,'1. Data'!E:E)</f>
        <v>274</v>
      </c>
      <c r="X77" s="48">
        <f>SUMIF($E$2:E76,E77,$F$2:F76)</f>
        <v>5</v>
      </c>
      <c r="Y77" s="48">
        <f t="shared" si="26"/>
        <v>1.0016599410434732</v>
      </c>
      <c r="Z77" s="92">
        <f>AVERAGE('1. Data'!E:E,$F$2:F76)</f>
        <v>1.6288751107174491</v>
      </c>
      <c r="AA77" s="92">
        <f>IF(ISERROR(AVERAGE('1. Data'!F:F,$G$2:G76)),0,AVERAGE('1. Data'!F:F,$G$2:G76))</f>
        <v>1.2627694124594036</v>
      </c>
      <c r="AB77" s="48">
        <f t="shared" si="27"/>
        <v>0</v>
      </c>
      <c r="AC77" s="48">
        <f t="shared" si="28"/>
        <v>0</v>
      </c>
      <c r="AD77" s="48">
        <f t="shared" si="18"/>
        <v>1</v>
      </c>
      <c r="AE77" s="48">
        <f t="shared" si="17"/>
        <v>0</v>
      </c>
      <c r="AF77" s="48">
        <f t="shared" si="17"/>
        <v>0</v>
      </c>
      <c r="AG77" s="48">
        <f t="shared" si="17"/>
        <v>0</v>
      </c>
      <c r="AH77" s="48">
        <f t="shared" si="17"/>
        <v>0</v>
      </c>
      <c r="AI77" s="48">
        <f t="shared" si="17"/>
        <v>0</v>
      </c>
      <c r="AJ77" s="48">
        <f t="shared" si="17"/>
        <v>0</v>
      </c>
      <c r="AK77" s="48">
        <f t="shared" si="17"/>
        <v>0</v>
      </c>
      <c r="AL77" s="48">
        <f t="shared" si="17"/>
        <v>0</v>
      </c>
      <c r="AM77" s="48">
        <f t="shared" si="17"/>
        <v>0</v>
      </c>
      <c r="AN77" s="48">
        <f t="shared" si="17"/>
        <v>0</v>
      </c>
      <c r="AO77" s="48">
        <f t="shared" si="16"/>
        <v>1</v>
      </c>
      <c r="AP77" s="48">
        <f t="shared" si="19"/>
        <v>0</v>
      </c>
      <c r="AQ77" s="48">
        <f t="shared" si="19"/>
        <v>0</v>
      </c>
      <c r="AR77" s="48">
        <f t="shared" si="19"/>
        <v>0</v>
      </c>
      <c r="AS77" s="48">
        <f t="shared" si="19"/>
        <v>0</v>
      </c>
      <c r="AT77" s="48">
        <f t="shared" si="19"/>
        <v>0</v>
      </c>
      <c r="AU77" s="48">
        <f t="shared" si="19"/>
        <v>0</v>
      </c>
      <c r="AV77" s="48">
        <f t="shared" si="19"/>
        <v>0</v>
      </c>
      <c r="AW77" s="48">
        <f t="shared" si="19"/>
        <v>0</v>
      </c>
      <c r="AX77" s="48">
        <f t="shared" si="19"/>
        <v>0</v>
      </c>
      <c r="AY77" s="48">
        <f t="shared" si="19"/>
        <v>0</v>
      </c>
    </row>
    <row r="78" spans="1:51">
      <c r="A78" s="48">
        <v>77</v>
      </c>
      <c r="B78" s="48">
        <f t="shared" si="24"/>
        <v>235</v>
      </c>
      <c r="C78" s="93">
        <v>44163</v>
      </c>
      <c r="D78" t="s">
        <v>28</v>
      </c>
      <c r="E78" t="s">
        <v>26</v>
      </c>
      <c r="F78" s="48">
        <f>HLOOKUP(MAX($AD78:$AN78),$AD78:$AN$312,$B78,FALSE)</f>
        <v>1</v>
      </c>
      <c r="G78" s="48">
        <f>HLOOKUP(MAX($AN78:$AY78),$AN78:$AY$312,$B78,FALSE)</f>
        <v>1</v>
      </c>
      <c r="H78" s="48">
        <f t="shared" si="20"/>
        <v>1</v>
      </c>
      <c r="I78" s="48">
        <f t="shared" si="21"/>
        <v>1</v>
      </c>
      <c r="J78" s="48">
        <f>COUNTIF('1. Data'!C:C,$D78)</f>
        <v>136</v>
      </c>
      <c r="K78" s="48">
        <f>COUNTIF($D$2:D77,$D77)</f>
        <v>5</v>
      </c>
      <c r="L78" s="48">
        <f>SUMIF('1. Data'!C:C,D78,'1. Data'!E:E)</f>
        <v>192</v>
      </c>
      <c r="M78" s="48">
        <f>SUMIF($D$2:D77,$D78,$F$2:F77)</f>
        <v>4</v>
      </c>
      <c r="N78" s="48">
        <f t="shared" si="22"/>
        <v>0.853645148393682</v>
      </c>
      <c r="O78" s="48">
        <f>SUMIF('1. Data'!C:C,$D78,'1. Data'!F:F)</f>
        <v>193</v>
      </c>
      <c r="P78" s="48">
        <f>SUMIF($D$2:D77,$D78,$G$2:G77)</f>
        <v>4</v>
      </c>
      <c r="Q78" s="48">
        <f t="shared" si="23"/>
        <v>1.1067544195656462</v>
      </c>
      <c r="R78" s="48">
        <f>COUNTIF('1. Data'!D:D,$E78)</f>
        <v>152</v>
      </c>
      <c r="S78" s="48">
        <f>COUNTIF($E$2:E77,$E77)</f>
        <v>5</v>
      </c>
      <c r="T78" s="48">
        <f>SUMIF('1. Data'!D:D,E78,'1. Data'!F:F)</f>
        <v>159</v>
      </c>
      <c r="U78" s="48">
        <f>SUMIF($E$2:E77,$E78,$G$2:G77)</f>
        <v>1</v>
      </c>
      <c r="V78" s="48">
        <f t="shared" si="25"/>
        <v>0.80728053624109997</v>
      </c>
      <c r="W78" s="48">
        <f>SUMIF('1. Data'!D:D,$E78,'1. Data'!E:E)</f>
        <v>285</v>
      </c>
      <c r="X78" s="48">
        <f>SUMIF($E$2:E77,E78,$F$2:F77)</f>
        <v>5</v>
      </c>
      <c r="Y78" s="48">
        <f t="shared" si="26"/>
        <v>1.1343282892830384</v>
      </c>
      <c r="Z78" s="92">
        <f>AVERAGE('1. Data'!E:E,$F$2:F77)</f>
        <v>1.6283943329397874</v>
      </c>
      <c r="AA78" s="92">
        <f>IF(ISERROR(AVERAGE('1. Data'!F:F,$G$2:G77)),0,AVERAGE('1. Data'!F:F,$G$2:G77))</f>
        <v>1.2623966942148761</v>
      </c>
      <c r="AB78" s="48">
        <f t="shared" si="27"/>
        <v>1.5767967709182662</v>
      </c>
      <c r="AC78" s="48">
        <f t="shared" si="28"/>
        <v>1.1279025931879199</v>
      </c>
      <c r="AD78" s="48">
        <f t="shared" si="18"/>
        <v>0.20663594148070796</v>
      </c>
      <c r="AE78" s="48">
        <f t="shared" si="17"/>
        <v>0.32582288528243614</v>
      </c>
      <c r="AF78" s="48">
        <f t="shared" si="17"/>
        <v>0.25687823670230903</v>
      </c>
      <c r="AG78" s="48">
        <f t="shared" si="17"/>
        <v>0.13501492471712631</v>
      </c>
      <c r="AH78" s="48">
        <f t="shared" si="17"/>
        <v>5.3222774329934407E-2</v>
      </c>
      <c r="AI78" s="48">
        <f t="shared" si="17"/>
        <v>1.6784299740550433E-2</v>
      </c>
      <c r="AJ78" s="48">
        <f t="shared" si="17"/>
        <v>4.4109049388373709E-3</v>
      </c>
      <c r="AK78" s="48">
        <f t="shared" si="17"/>
        <v>9.9358580919802928E-4</v>
      </c>
      <c r="AL78" s="48">
        <f t="shared" si="17"/>
        <v>1.9583536194670814E-4</v>
      </c>
      <c r="AM78" s="48">
        <f t="shared" si="17"/>
        <v>3.4310285149908767E-5</v>
      </c>
      <c r="AN78" s="48">
        <f t="shared" si="17"/>
        <v>5.410034683366105E-6</v>
      </c>
      <c r="AO78" s="48">
        <f t="shared" si="16"/>
        <v>0.32371149960209505</v>
      </c>
      <c r="AP78" s="48">
        <f t="shared" si="19"/>
        <v>0.36511503984595334</v>
      </c>
      <c r="AQ78" s="48">
        <f t="shared" si="19"/>
        <v>0.20590710012708077</v>
      </c>
      <c r="AR78" s="48">
        <f t="shared" si="19"/>
        <v>7.7414384063046335E-2</v>
      </c>
      <c r="AS78" s="48">
        <f t="shared" si="19"/>
        <v>2.1828971133688896E-2</v>
      </c>
      <c r="AT78" s="48">
        <f t="shared" si="19"/>
        <v>4.924190629662384E-3</v>
      </c>
      <c r="AU78" s="48">
        <f t="shared" si="19"/>
        <v>9.2566789675797801E-4</v>
      </c>
      <c r="AV78" s="48">
        <f t="shared" si="19"/>
        <v>1.4915188874058978E-4</v>
      </c>
      <c r="AW78" s="48">
        <f t="shared" si="19"/>
        <v>2.1028600261173428E-5</v>
      </c>
      <c r="AX78" s="48">
        <f t="shared" si="19"/>
        <v>2.6353569739655213E-6</v>
      </c>
      <c r="AY78" s="48">
        <f t="shared" si="19"/>
        <v>2.972425964911578E-7</v>
      </c>
    </row>
    <row r="79" spans="1:51">
      <c r="A79" s="48">
        <v>78</v>
      </c>
      <c r="B79" s="48">
        <f t="shared" si="24"/>
        <v>234</v>
      </c>
      <c r="C79" s="93">
        <v>44163</v>
      </c>
      <c r="D79" t="s">
        <v>23</v>
      </c>
      <c r="E79" t="s">
        <v>6</v>
      </c>
      <c r="F79" s="48">
        <f>HLOOKUP(MAX($AD79:$AN79),$AD79:$AN$312,$B79,FALSE)</f>
        <v>0</v>
      </c>
      <c r="G79" s="48">
        <f>HLOOKUP(MAX($AN79:$AY79),$AN79:$AY$312,$B79,FALSE)</f>
        <v>2</v>
      </c>
      <c r="H79" s="48">
        <f t="shared" si="20"/>
        <v>0</v>
      </c>
      <c r="I79" s="48">
        <f t="shared" si="21"/>
        <v>3</v>
      </c>
      <c r="J79" s="48">
        <f>COUNTIF('1. Data'!C:C,$D79)</f>
        <v>169</v>
      </c>
      <c r="K79" s="48">
        <f>COUNTIF($D$2:D78,$D78)</f>
        <v>5</v>
      </c>
      <c r="L79" s="48">
        <f>SUMIF('1. Data'!C:C,D79,'1. Data'!E:E)</f>
        <v>260</v>
      </c>
      <c r="M79" s="48">
        <f>SUMIF($D$2:D78,$D79,$F$2:F78)</f>
        <v>4</v>
      </c>
      <c r="N79" s="48">
        <f t="shared" si="22"/>
        <v>0.9318468710552299</v>
      </c>
      <c r="O79" s="48">
        <f>SUMIF('1. Data'!C:C,$D79,'1. Data'!F:F)</f>
        <v>232</v>
      </c>
      <c r="P79" s="48">
        <f>SUMIF($D$2:D78,$D79,$G$2:G78)</f>
        <v>4</v>
      </c>
      <c r="Q79" s="48">
        <f t="shared" si="23"/>
        <v>1.0744681422729494</v>
      </c>
      <c r="R79" s="48">
        <f>COUNTIF('1. Data'!D:D,$E79)</f>
        <v>181</v>
      </c>
      <c r="S79" s="48">
        <f>COUNTIF($E$2:E78,$E78)</f>
        <v>5</v>
      </c>
      <c r="T79" s="48">
        <f>SUMIF('1. Data'!D:D,E79,'1. Data'!F:F)</f>
        <v>374</v>
      </c>
      <c r="U79" s="48">
        <f>SUMIF($E$2:E78,$E79,$G$2:G78)</f>
        <v>7</v>
      </c>
      <c r="V79" s="48">
        <f t="shared" si="25"/>
        <v>1.6227171273884389</v>
      </c>
      <c r="W79" s="48">
        <f>SUMIF('1. Data'!D:D,$E79,'1. Data'!E:E)</f>
        <v>158</v>
      </c>
      <c r="X79" s="48">
        <f>SUMIF($E$2:E78,E79,$F$2:F78)</f>
        <v>1</v>
      </c>
      <c r="Y79" s="48">
        <f t="shared" si="26"/>
        <v>0.52501783020963655</v>
      </c>
      <c r="Z79" s="92">
        <f>AVERAGE('1. Data'!E:E,$F$2:F78)</f>
        <v>1.6282089111832398</v>
      </c>
      <c r="AA79" s="92">
        <f>IF(ISERROR(AVERAGE('1. Data'!F:F,$G$2:G78)),0,AVERAGE('1. Data'!F:F,$G$2:G78))</f>
        <v>1.2623192682207141</v>
      </c>
      <c r="AB79" s="48">
        <f t="shared" si="27"/>
        <v>0.79657877686979339</v>
      </c>
      <c r="AC79" s="48">
        <f t="shared" si="28"/>
        <v>2.200926678526848</v>
      </c>
      <c r="AD79" s="48">
        <f t="shared" si="18"/>
        <v>0.45086885140934041</v>
      </c>
      <c r="AE79" s="48">
        <f t="shared" si="17"/>
        <v>0.359152558184341</v>
      </c>
      <c r="AF79" s="48">
        <f t="shared" si="17"/>
        <v>0.14304665275406983</v>
      </c>
      <c r="AG79" s="48">
        <f t="shared" si="17"/>
        <v>3.7982642562051673E-2</v>
      </c>
      <c r="AH79" s="48">
        <f t="shared" si="17"/>
        <v>7.5640417385904185E-3</v>
      </c>
      <c r="AI79" s="48">
        <f t="shared" si="17"/>
        <v>1.2050710232636844E-3</v>
      </c>
      <c r="AJ79" s="48">
        <f t="shared" si="17"/>
        <v>1.5998900029210263E-4</v>
      </c>
      <c r="AK79" s="48">
        <f t="shared" si="17"/>
        <v>1.8206263166472048E-5</v>
      </c>
      <c r="AL79" s="48">
        <f t="shared" si="17"/>
        <v>1.8128403555647277E-6</v>
      </c>
      <c r="AM79" s="48">
        <f t="shared" si="17"/>
        <v>1.6045223923288377E-7</v>
      </c>
      <c r="AN79" s="48">
        <f t="shared" si="17"/>
        <v>1.2781284847414987E-8</v>
      </c>
      <c r="AO79" s="48">
        <f t="shared" si="16"/>
        <v>0.11070052701524974</v>
      </c>
      <c r="AP79" s="48">
        <f t="shared" si="19"/>
        <v>0.24364374323484522</v>
      </c>
      <c r="AQ79" s="48">
        <f t="shared" si="19"/>
        <v>0.26812100727085808</v>
      </c>
      <c r="AR79" s="48">
        <f t="shared" si="19"/>
        <v>0.19670489265864086</v>
      </c>
      <c r="AS79" s="48">
        <f t="shared" si="19"/>
        <v>0.10823326151229064</v>
      </c>
      <c r="AT79" s="48">
        <f t="shared" si="19"/>
        <v>4.764269455327471E-2</v>
      </c>
      <c r="AU79" s="48">
        <f t="shared" si="19"/>
        <v>1.7476346246534654E-2</v>
      </c>
      <c r="AV79" s="48">
        <f t="shared" si="19"/>
        <v>5.4948795281672489E-3</v>
      </c>
      <c r="AW79" s="48">
        <f t="shared" si="19"/>
        <v>1.5117283686042885E-3</v>
      </c>
      <c r="AX79" s="48">
        <f t="shared" si="19"/>
        <v>3.6968925523856079E-4</v>
      </c>
      <c r="AY79" s="48">
        <f t="shared" si="19"/>
        <v>8.1365894461927016E-5</v>
      </c>
    </row>
    <row r="80" spans="1:51">
      <c r="A80" s="48">
        <v>79</v>
      </c>
      <c r="B80" s="48">
        <f t="shared" si="24"/>
        <v>233</v>
      </c>
      <c r="C80" s="93">
        <v>44163</v>
      </c>
      <c r="D80" t="s">
        <v>22</v>
      </c>
      <c r="E80" t="s">
        <v>8</v>
      </c>
      <c r="F80" s="48">
        <f>HLOOKUP(MAX($AD80:$AN80),$AD80:$AN$312,$B80,FALSE)</f>
        <v>1</v>
      </c>
      <c r="G80" s="48">
        <f>HLOOKUP(MAX($AN80:$AY80),$AN80:$AY$312,$B80,FALSE)</f>
        <v>1</v>
      </c>
      <c r="H80" s="48">
        <f t="shared" si="20"/>
        <v>1</v>
      </c>
      <c r="I80" s="48">
        <f t="shared" si="21"/>
        <v>1</v>
      </c>
      <c r="J80" s="48">
        <f>COUNTIF('1. Data'!C:C,$D80)</f>
        <v>184</v>
      </c>
      <c r="K80" s="48">
        <f>COUNTIF($D$2:D79,$D79)</f>
        <v>5</v>
      </c>
      <c r="L80" s="48">
        <f>SUMIF('1. Data'!C:C,D80,'1. Data'!E:E)</f>
        <v>322</v>
      </c>
      <c r="M80" s="48">
        <f>SUMIF($D$2:D79,$D80,$F$2:F79)</f>
        <v>3</v>
      </c>
      <c r="N80" s="48">
        <f t="shared" si="22"/>
        <v>1.0564271619001593</v>
      </c>
      <c r="O80" s="48">
        <f>SUMIF('1. Data'!C:C,$D80,'1. Data'!F:F)</f>
        <v>214</v>
      </c>
      <c r="P80" s="48">
        <f>SUMIF($D$2:D79,$D80,$G$2:G79)</f>
        <v>2</v>
      </c>
      <c r="Q80" s="48">
        <f t="shared" si="23"/>
        <v>0.90520694259012013</v>
      </c>
      <c r="R80" s="48">
        <f>COUNTIF('1. Data'!D:D,$E80)</f>
        <v>181</v>
      </c>
      <c r="S80" s="48">
        <f>COUNTIF($E$2:E79,$E79)</f>
        <v>5</v>
      </c>
      <c r="T80" s="48">
        <f>SUMIF('1. Data'!D:D,E80,'1. Data'!F:F)</f>
        <v>234</v>
      </c>
      <c r="U80" s="48">
        <f>SUMIF($E$2:E79,$E80,$G$2:G79)</f>
        <v>2</v>
      </c>
      <c r="V80" s="48">
        <f t="shared" si="25"/>
        <v>1.0049743744347301</v>
      </c>
      <c r="W80" s="48">
        <f>SUMIF('1. Data'!D:D,$E80,'1. Data'!E:E)</f>
        <v>266</v>
      </c>
      <c r="X80" s="48">
        <f>SUMIF($E$2:E79,E80,$F$2:F79)</f>
        <v>6</v>
      </c>
      <c r="Y80" s="48">
        <f t="shared" si="26"/>
        <v>0.89840872686457218</v>
      </c>
      <c r="Z80" s="92">
        <f>AVERAGE('1. Data'!E:E,$F$2:F79)</f>
        <v>1.6277286135693216</v>
      </c>
      <c r="AA80" s="92">
        <f>IF(ISERROR(AVERAGE('1. Data'!F:F,$G$2:G79)),0,AVERAGE('1. Data'!F:F,$G$2:G79))</f>
        <v>1.2625368731563422</v>
      </c>
      <c r="AB80" s="48">
        <f t="shared" si="27"/>
        <v>1.5448827313808779</v>
      </c>
      <c r="AC80" s="48">
        <f t="shared" si="28"/>
        <v>1.1485421422111202</v>
      </c>
      <c r="AD80" s="48">
        <f t="shared" si="18"/>
        <v>0.21333688747827806</v>
      </c>
      <c r="AE80" s="48">
        <f t="shared" si="17"/>
        <v>0.32958047343173724</v>
      </c>
      <c r="AF80" s="48">
        <f t="shared" si="17"/>
        <v>0.2545815910025126</v>
      </c>
      <c r="AG80" s="48">
        <f t="shared" si="17"/>
        <v>0.13109956788908375</v>
      </c>
      <c r="AH80" s="48">
        <f t="shared" si="17"/>
        <v>5.0633364630835113E-2</v>
      </c>
      <c r="AI80" s="48">
        <f t="shared" si="17"/>
        <v>1.5644522129977682E-2</v>
      </c>
      <c r="AJ80" s="48">
        <f t="shared" si="17"/>
        <v>4.0281586798847557E-3</v>
      </c>
      <c r="AK80" s="48">
        <f t="shared" si="17"/>
        <v>8.8900468340227942E-4</v>
      </c>
      <c r="AL80" s="48">
        <f t="shared" si="17"/>
        <v>1.7167599793811318E-4</v>
      </c>
      <c r="AM80" s="48">
        <f t="shared" si="17"/>
        <v>2.9468809400796674E-5</v>
      </c>
      <c r="AN80" s="48">
        <f t="shared" si="17"/>
        <v>4.5525854757645296E-6</v>
      </c>
      <c r="AO80" s="48">
        <f t="shared" si="16"/>
        <v>0.3170987174049853</v>
      </c>
      <c r="AP80" s="48">
        <f t="shared" si="19"/>
        <v>0.36420124018072048</v>
      </c>
      <c r="AQ80" s="48">
        <f t="shared" si="19"/>
        <v>0.20915023629655569</v>
      </c>
      <c r="AR80" s="48">
        <f t="shared" si="19"/>
        <v>8.0072620146669354E-2</v>
      </c>
      <c r="AS80" s="48">
        <f t="shared" si="19"/>
        <v>2.2991694668928218E-2</v>
      </c>
      <c r="AT80" s="48">
        <f t="shared" si="19"/>
        <v>5.2813860496229601E-3</v>
      </c>
      <c r="AU80" s="48">
        <f t="shared" si="19"/>
        <v>1.0109824078796466E-3</v>
      </c>
      <c r="AV80" s="48">
        <f t="shared" si="19"/>
        <v>1.6587941435483515E-4</v>
      </c>
      <c r="AW80" s="48">
        <f t="shared" si="19"/>
        <v>2.3814937238978568E-5</v>
      </c>
      <c r="AX80" s="48">
        <f t="shared" si="19"/>
        <v>3.0391621147866404E-6</v>
      </c>
      <c r="AY80" s="48">
        <f t="shared" si="19"/>
        <v>3.4906057658439323E-7</v>
      </c>
    </row>
    <row r="81" spans="1:51">
      <c r="A81" s="48">
        <v>80</v>
      </c>
      <c r="B81" s="48">
        <f t="shared" si="24"/>
        <v>232</v>
      </c>
      <c r="C81" s="93">
        <v>44164</v>
      </c>
      <c r="D81" t="s">
        <v>12</v>
      </c>
      <c r="E81" t="s">
        <v>21</v>
      </c>
      <c r="F81" s="48">
        <f>HLOOKUP(MAX($AD81:$AN81),$AD81:$AN$312,$B81,FALSE)</f>
        <v>1</v>
      </c>
      <c r="G81" s="48">
        <f>HLOOKUP(MAX($AN81:$AY81),$AN81:$AY$312,$B81,FALSE)</f>
        <v>1</v>
      </c>
      <c r="H81" s="48">
        <f t="shared" si="20"/>
        <v>1</v>
      </c>
      <c r="I81" s="48">
        <f t="shared" si="21"/>
        <v>1</v>
      </c>
      <c r="J81" s="48">
        <f>COUNTIF('1. Data'!C:C,$D81)</f>
        <v>186</v>
      </c>
      <c r="K81" s="48">
        <f>COUNTIF($D$2:D80,$D80)</f>
        <v>5</v>
      </c>
      <c r="L81" s="48">
        <f>SUMIF('1. Data'!C:C,D81,'1. Data'!E:E)</f>
        <v>358</v>
      </c>
      <c r="M81" s="48">
        <f>SUMIF($D$2:D80,$D81,$F$2:F80)</f>
        <v>3</v>
      </c>
      <c r="N81" s="48">
        <f t="shared" si="22"/>
        <v>1.1612914548409161</v>
      </c>
      <c r="O81" s="48">
        <f>SUMIF('1. Data'!C:C,$D81,'1. Data'!F:F)</f>
        <v>224</v>
      </c>
      <c r="P81" s="48">
        <f>SUMIF($D$2:D80,$D81,$G$2:G80)</f>
        <v>2</v>
      </c>
      <c r="Q81" s="48">
        <f t="shared" si="23"/>
        <v>0.9372547149159014</v>
      </c>
      <c r="R81" s="48">
        <f>COUNTIF('1. Data'!D:D,$E81)</f>
        <v>149</v>
      </c>
      <c r="S81" s="48">
        <f>COUNTIF($E$2:E80,$E80)</f>
        <v>5</v>
      </c>
      <c r="T81" s="48">
        <f>SUMIF('1. Data'!D:D,E81,'1. Data'!F:F)</f>
        <v>176</v>
      </c>
      <c r="U81" s="48">
        <f>SUMIF($E$2:E80,$E81,$G$2:G80)</f>
        <v>2</v>
      </c>
      <c r="V81" s="48">
        <f t="shared" si="25"/>
        <v>0.91554952872402073</v>
      </c>
      <c r="W81" s="48">
        <f>SUMIF('1. Data'!D:D,$E81,'1. Data'!E:E)</f>
        <v>246</v>
      </c>
      <c r="X81" s="48">
        <f>SUMIF($E$2:E80,E81,$F$2:F80)</f>
        <v>5</v>
      </c>
      <c r="Y81" s="48">
        <f t="shared" si="26"/>
        <v>1.0014295362184473</v>
      </c>
      <c r="Z81" s="92">
        <f>AVERAGE('1. Data'!E:E,$F$2:F80)</f>
        <v>1.6275434974933647</v>
      </c>
      <c r="AA81" s="92">
        <f>IF(ISERROR(AVERAGE('1. Data'!F:F,$G$2:G80)),0,AVERAGE('1. Data'!F:F,$G$2:G80))</f>
        <v>1.2624594514892362</v>
      </c>
      <c r="AB81" s="48">
        <f t="shared" si="27"/>
        <v>1.892754254318636</v>
      </c>
      <c r="AC81" s="48">
        <f t="shared" si="28"/>
        <v>1.0833203847729249</v>
      </c>
      <c r="AD81" s="48">
        <f t="shared" si="18"/>
        <v>0.15065629113784046</v>
      </c>
      <c r="AE81" s="48">
        <f t="shared" si="17"/>
        <v>0.2851553359910145</v>
      </c>
      <c r="AF81" s="48">
        <f t="shared" si="17"/>
        <v>0.26986448766932647</v>
      </c>
      <c r="AG81" s="48">
        <f t="shared" si="17"/>
        <v>0.17026238570854565</v>
      </c>
      <c r="AH81" s="48">
        <f t="shared" si="17"/>
        <v>8.0566213725072527E-2</v>
      </c>
      <c r="AI81" s="48">
        <f t="shared" si="17"/>
        <v>3.0498408756495118E-2</v>
      </c>
      <c r="AJ81" s="48">
        <f t="shared" si="17"/>
        <v>9.6209988206341478E-3</v>
      </c>
      <c r="AK81" s="48">
        <f t="shared" si="17"/>
        <v>2.6014552069356942E-3</v>
      </c>
      <c r="AL81" s="48">
        <f t="shared" si="17"/>
        <v>6.1548942629336301E-4</v>
      </c>
      <c r="AM81" s="48">
        <f t="shared" si="17"/>
        <v>1.2944113667832184E-4</v>
      </c>
      <c r="AN81" s="48">
        <f t="shared" si="17"/>
        <v>2.4500026213173456E-5</v>
      </c>
      <c r="AO81" s="48">
        <f t="shared" si="16"/>
        <v>0.33846980777511992</v>
      </c>
      <c r="AP81" s="48">
        <f t="shared" si="19"/>
        <v>0.36667124239296089</v>
      </c>
      <c r="AQ81" s="48">
        <f t="shared" si="19"/>
        <v>0.19861121569715434</v>
      </c>
      <c r="AR81" s="48">
        <f t="shared" si="19"/>
        <v>7.1719859536419892E-2</v>
      </c>
      <c r="AS81" s="48">
        <f t="shared" si="19"/>
        <v>1.9423896457213628E-2</v>
      </c>
      <c r="AT81" s="48">
        <f t="shared" si="19"/>
        <v>4.2084605967636262E-3</v>
      </c>
      <c r="AU81" s="48">
        <f t="shared" si="19"/>
        <v>7.5985185883127712E-4</v>
      </c>
      <c r="AV81" s="48">
        <f t="shared" si="19"/>
        <v>1.175947154399318E-4</v>
      </c>
      <c r="AW81" s="48">
        <f t="shared" si="19"/>
        <v>1.5924094047206131E-5</v>
      </c>
      <c r="AX81" s="48">
        <f t="shared" si="19"/>
        <v>1.9167661878199565E-6</v>
      </c>
      <c r="AY81" s="48">
        <f t="shared" si="19"/>
        <v>2.0764718841088454E-7</v>
      </c>
    </row>
    <row r="82" spans="1:51">
      <c r="A82" s="48">
        <v>81</v>
      </c>
      <c r="B82" s="48">
        <f t="shared" si="24"/>
        <v>231</v>
      </c>
      <c r="C82" s="93">
        <v>44164</v>
      </c>
      <c r="D82" t="s">
        <v>25</v>
      </c>
      <c r="E82" t="s">
        <v>17</v>
      </c>
      <c r="F82" s="48">
        <f>HLOOKUP(MAX($AD82:$AN82),$AD82:$AN$312,$B82,FALSE)</f>
        <v>1</v>
      </c>
      <c r="G82" s="48">
        <f>HLOOKUP(MAX($AN82:$AY82),$AN82:$AY$312,$B82,FALSE)</f>
        <v>1</v>
      </c>
      <c r="H82" s="48">
        <f t="shared" si="20"/>
        <v>1</v>
      </c>
      <c r="I82" s="48">
        <f t="shared" si="21"/>
        <v>1</v>
      </c>
      <c r="J82" s="48">
        <f>COUNTIF('1. Data'!C:C,$D82)</f>
        <v>170</v>
      </c>
      <c r="K82" s="48">
        <f>COUNTIF($D$2:D81,$D81)</f>
        <v>4</v>
      </c>
      <c r="L82" s="48">
        <f>SUMIF('1. Data'!C:C,D82,'1. Data'!E:E)</f>
        <v>254</v>
      </c>
      <c r="M82" s="48">
        <f>SUMIF($D$2:D81,$D82,$F$2:F81)</f>
        <v>4</v>
      </c>
      <c r="N82" s="48">
        <f t="shared" si="22"/>
        <v>0.91114442778610705</v>
      </c>
      <c r="O82" s="48">
        <f>SUMIF('1. Data'!C:C,$D82,'1. Data'!F:F)</f>
        <v>198</v>
      </c>
      <c r="P82" s="48">
        <f>SUMIF($D$2:D81,$D82,$G$2:G81)</f>
        <v>4</v>
      </c>
      <c r="Q82" s="48">
        <f t="shared" si="23"/>
        <v>0.91962612808495336</v>
      </c>
      <c r="R82" s="48">
        <f>COUNTIF('1. Data'!D:D,$E82)</f>
        <v>186</v>
      </c>
      <c r="S82" s="48">
        <f>COUNTIF($E$2:E81,$E81)</f>
        <v>5</v>
      </c>
      <c r="T82" s="48">
        <f>SUMIF('1. Data'!D:D,E82,'1. Data'!F:F)</f>
        <v>276</v>
      </c>
      <c r="U82" s="48">
        <f>SUMIF($E$2:E81,$E82,$G$2:G81)</f>
        <v>4</v>
      </c>
      <c r="V82" s="48">
        <f t="shared" si="25"/>
        <v>1.1612717059846283</v>
      </c>
      <c r="W82" s="48">
        <f>SUMIF('1. Data'!D:D,$E82,'1. Data'!E:E)</f>
        <v>331</v>
      </c>
      <c r="X82" s="48">
        <f>SUMIF($E$2:E81,E82,$F$2:F81)</f>
        <v>5</v>
      </c>
      <c r="Y82" s="48">
        <f t="shared" si="26"/>
        <v>1.0809924880491693</v>
      </c>
      <c r="Z82" s="92">
        <f>AVERAGE('1. Data'!E:E,$F$2:F81)</f>
        <v>1.6273584905660377</v>
      </c>
      <c r="AA82" s="92">
        <f>IF(ISERROR(AVERAGE('1. Data'!F:F,$G$2:G81)),0,AVERAGE('1. Data'!F:F,$G$2:G81))</f>
        <v>1.2623820754716981</v>
      </c>
      <c r="AB82" s="48">
        <f t="shared" si="27"/>
        <v>1.6028509305556649</v>
      </c>
      <c r="AC82" s="48">
        <f t="shared" si="28"/>
        <v>1.3481430149936489</v>
      </c>
      <c r="AD82" s="48">
        <f t="shared" si="18"/>
        <v>0.20132174475102721</v>
      </c>
      <c r="AE82" s="48">
        <f t="shared" si="17"/>
        <v>0.32268874591527397</v>
      </c>
      <c r="AF82" s="48">
        <f t="shared" si="17"/>
        <v>0.25861097833506874</v>
      </c>
      <c r="AG82" s="48">
        <f t="shared" si="17"/>
        <v>0.13817161575875858</v>
      </c>
      <c r="AH82" s="48">
        <f t="shared" si="17"/>
        <v>5.5367125723826502E-2</v>
      </c>
      <c r="AI82" s="48">
        <f t="shared" si="17"/>
        <v>1.7749049797725555E-2</v>
      </c>
      <c r="AJ82" s="48">
        <f t="shared" si="17"/>
        <v>4.7415134974605408E-3</v>
      </c>
      <c r="AK82" s="48">
        <f t="shared" si="17"/>
        <v>1.0857056173781243E-3</v>
      </c>
      <c r="AL82" s="48">
        <f t="shared" si="17"/>
        <v>2.1752803239050484E-4</v>
      </c>
      <c r="AM82" s="48">
        <f t="shared" si="17"/>
        <v>3.8740556571007135E-5</v>
      </c>
      <c r="AN82" s="48">
        <f t="shared" si="17"/>
        <v>6.2095337150083103E-6</v>
      </c>
      <c r="AO82" s="48">
        <f t="shared" si="16"/>
        <v>0.25972211318095184</v>
      </c>
      <c r="AP82" s="48">
        <f t="shared" si="19"/>
        <v>0.35014255272429012</v>
      </c>
      <c r="AQ82" s="48">
        <f t="shared" si="19"/>
        <v>0.23602111835364864</v>
      </c>
      <c r="AR82" s="48">
        <f t="shared" si="19"/>
        <v>0.10606340736648689</v>
      </c>
      <c r="AS82" s="48">
        <f t="shared" si="19"/>
        <v>3.5747160446888818E-2</v>
      </c>
      <c r="AT82" s="48">
        <f t="shared" si="19"/>
        <v>9.6384569324660697E-3</v>
      </c>
      <c r="AU82" s="48">
        <f t="shared" si="19"/>
        <v>2.1656697314702059E-3</v>
      </c>
      <c r="AV82" s="48">
        <f t="shared" si="19"/>
        <v>4.1709036018067571E-4</v>
      </c>
      <c r="AW82" s="48">
        <f t="shared" si="19"/>
        <v>7.0287181962345433E-5</v>
      </c>
      <c r="AX82" s="48">
        <f t="shared" si="19"/>
        <v>1.0528574822902615E-5</v>
      </c>
      <c r="AY82" s="48">
        <f t="shared" si="19"/>
        <v>1.4194024605334105E-6</v>
      </c>
    </row>
    <row r="83" spans="1:51">
      <c r="A83" s="48">
        <v>82</v>
      </c>
      <c r="B83" s="48">
        <f t="shared" si="24"/>
        <v>230</v>
      </c>
      <c r="C83" s="93">
        <v>44169</v>
      </c>
      <c r="D83" t="s">
        <v>21</v>
      </c>
      <c r="E83" t="s">
        <v>42</v>
      </c>
      <c r="F83" s="48">
        <f>HLOOKUP(MAX($AD83:$AN83),$AD83:$AN$312,$B83,FALSE)</f>
        <v>0</v>
      </c>
      <c r="G83" s="48">
        <f>HLOOKUP(MAX($AN83:$AY83),$AN83:$AY$312,$B83,FALSE)</f>
        <v>0</v>
      </c>
      <c r="H83" s="48">
        <f t="shared" si="20"/>
        <v>1</v>
      </c>
      <c r="I83" s="48">
        <f t="shared" si="21"/>
        <v>1</v>
      </c>
      <c r="J83" s="48">
        <f>COUNTIF('1. Data'!C:C,$D83)</f>
        <v>150</v>
      </c>
      <c r="K83" s="48">
        <f>COUNTIF($D$2:D82,$D82)</f>
        <v>5</v>
      </c>
      <c r="L83" s="48">
        <f>SUMIF('1. Data'!C:C,D83,'1. Data'!E:E)</f>
        <v>192</v>
      </c>
      <c r="M83" s="48">
        <f>SUMIF($D$2:D82,$D83,$F$2:F82)</f>
        <v>3</v>
      </c>
      <c r="N83" s="48">
        <f t="shared" si="22"/>
        <v>0.77315937388621736</v>
      </c>
      <c r="O83" s="48">
        <f>SUMIF('1. Data'!C:C,$D83,'1. Data'!F:F)</f>
        <v>200</v>
      </c>
      <c r="P83" s="48">
        <f>SUMIF($D$2:D82,$D83,$G$2:G82)</f>
        <v>4</v>
      </c>
      <c r="Q83" s="48">
        <f t="shared" si="23"/>
        <v>1.0426396933111401</v>
      </c>
      <c r="R83" s="48">
        <f>COUNTIF('1. Data'!D:D,$E83)</f>
        <v>0</v>
      </c>
      <c r="S83" s="48">
        <f>COUNTIF($E$2:E82,$E82)</f>
        <v>5</v>
      </c>
      <c r="T83" s="48">
        <f>SUMIF('1. Data'!D:D,E83,'1. Data'!F:F)</f>
        <v>0</v>
      </c>
      <c r="U83" s="48">
        <f>SUMIF($E$2:E82,$E83,$G$2:G82)</f>
        <v>0</v>
      </c>
      <c r="V83" s="48">
        <f t="shared" si="25"/>
        <v>0</v>
      </c>
      <c r="W83" s="48">
        <f>SUMIF('1. Data'!D:D,$E83,'1. Data'!E:E)</f>
        <v>0</v>
      </c>
      <c r="X83" s="48">
        <f>SUMIF($E$2:E82,E83,$F$2:F82)</f>
        <v>0</v>
      </c>
      <c r="Y83" s="48">
        <f t="shared" si="26"/>
        <v>0</v>
      </c>
      <c r="Z83" s="92">
        <f>AVERAGE('1. Data'!E:E,$F$2:F82)</f>
        <v>1.6271735926908342</v>
      </c>
      <c r="AA83" s="92">
        <f>IF(ISERROR(AVERAGE('1. Data'!F:F,$G$2:G82)),0,AVERAGE('1. Data'!F:F,$G$2:G82))</f>
        <v>1.2623047450633658</v>
      </c>
      <c r="AB83" s="48">
        <f t="shared" si="27"/>
        <v>0</v>
      </c>
      <c r="AC83" s="48">
        <f t="shared" si="28"/>
        <v>0</v>
      </c>
      <c r="AD83" s="48">
        <f t="shared" si="18"/>
        <v>1</v>
      </c>
      <c r="AE83" s="48">
        <f t="shared" si="17"/>
        <v>0</v>
      </c>
      <c r="AF83" s="48">
        <f t="shared" si="17"/>
        <v>0</v>
      </c>
      <c r="AG83" s="48">
        <f t="shared" si="17"/>
        <v>0</v>
      </c>
      <c r="AH83" s="48">
        <f t="shared" si="17"/>
        <v>0</v>
      </c>
      <c r="AI83" s="48">
        <f t="shared" si="17"/>
        <v>0</v>
      </c>
      <c r="AJ83" s="48">
        <f t="shared" si="17"/>
        <v>0</v>
      </c>
      <c r="AK83" s="48">
        <f t="shared" si="17"/>
        <v>0</v>
      </c>
      <c r="AL83" s="48">
        <f t="shared" si="17"/>
        <v>0</v>
      </c>
      <c r="AM83" s="48">
        <f t="shared" si="17"/>
        <v>0</v>
      </c>
      <c r="AN83" s="48">
        <f t="shared" si="17"/>
        <v>0</v>
      </c>
      <c r="AO83" s="48">
        <f t="shared" si="16"/>
        <v>1</v>
      </c>
      <c r="AP83" s="48">
        <f t="shared" si="19"/>
        <v>0</v>
      </c>
      <c r="AQ83" s="48">
        <f t="shared" si="19"/>
        <v>0</v>
      </c>
      <c r="AR83" s="48">
        <f t="shared" si="19"/>
        <v>0</v>
      </c>
      <c r="AS83" s="48">
        <f t="shared" si="19"/>
        <v>0</v>
      </c>
      <c r="AT83" s="48">
        <f t="shared" si="19"/>
        <v>0</v>
      </c>
      <c r="AU83" s="48">
        <f t="shared" si="19"/>
        <v>0</v>
      </c>
      <c r="AV83" s="48">
        <f t="shared" si="19"/>
        <v>0</v>
      </c>
      <c r="AW83" s="48">
        <f t="shared" si="19"/>
        <v>0</v>
      </c>
      <c r="AX83" s="48">
        <f t="shared" si="19"/>
        <v>0</v>
      </c>
      <c r="AY83" s="48">
        <f t="shared" si="19"/>
        <v>0</v>
      </c>
    </row>
    <row r="84" spans="1:51">
      <c r="A84" s="48">
        <v>83</v>
      </c>
      <c r="B84" s="48">
        <f t="shared" si="24"/>
        <v>229</v>
      </c>
      <c r="C84" s="93">
        <v>44170</v>
      </c>
      <c r="D84" t="s">
        <v>26</v>
      </c>
      <c r="E84" t="s">
        <v>22</v>
      </c>
      <c r="F84" s="48">
        <f>HLOOKUP(MAX($AD84:$AN84),$AD84:$AN$312,$B84,FALSE)</f>
        <v>1</v>
      </c>
      <c r="G84" s="48">
        <f>HLOOKUP(MAX($AN84:$AY84),$AN84:$AY$312,$B84,FALSE)</f>
        <v>1</v>
      </c>
      <c r="H84" s="48">
        <f t="shared" si="20"/>
        <v>1</v>
      </c>
      <c r="I84" s="48">
        <f t="shared" si="21"/>
        <v>1</v>
      </c>
      <c r="J84" s="48">
        <f>COUNTIF('1. Data'!C:C,$D84)</f>
        <v>152</v>
      </c>
      <c r="K84" s="48">
        <f>COUNTIF($D$2:D83,$D83)</f>
        <v>5</v>
      </c>
      <c r="L84" s="48">
        <f>SUMIF('1. Data'!C:C,D84,'1. Data'!E:E)</f>
        <v>205</v>
      </c>
      <c r="M84" s="48">
        <f>SUMIF($D$2:D83,$D84,$F$2:F83)</f>
        <v>4</v>
      </c>
      <c r="N84" s="48">
        <f t="shared" si="22"/>
        <v>0.81835308613204705</v>
      </c>
      <c r="O84" s="48">
        <f>SUMIF('1. Data'!C:C,$D84,'1. Data'!F:F)</f>
        <v>205</v>
      </c>
      <c r="P84" s="48">
        <f>SUMIF($D$2:D83,$D84,$G$2:G83)</f>
        <v>4</v>
      </c>
      <c r="Q84" s="48">
        <f t="shared" si="23"/>
        <v>1.0548978259479411</v>
      </c>
      <c r="R84" s="48">
        <f>COUNTIF('1. Data'!D:D,$E84)</f>
        <v>186</v>
      </c>
      <c r="S84" s="48">
        <f>COUNTIF($E$2:E83,$E83)</f>
        <v>5</v>
      </c>
      <c r="T84" s="48">
        <f>SUMIF('1. Data'!D:D,E84,'1. Data'!F:F)</f>
        <v>222</v>
      </c>
      <c r="U84" s="48">
        <f>SUMIF($E$2:E83,$E84,$G$2:G83)</f>
        <v>3</v>
      </c>
      <c r="V84" s="48">
        <f t="shared" si="25"/>
        <v>0.93349697391244824</v>
      </c>
      <c r="W84" s="48">
        <f>SUMIF('1. Data'!D:D,$E84,'1. Data'!E:E)</f>
        <v>299</v>
      </c>
      <c r="X84" s="48">
        <f>SUMIF($E$2:E83,E84,$F$2:F83)</f>
        <v>5</v>
      </c>
      <c r="Y84" s="48">
        <f t="shared" si="26"/>
        <v>0.97844024386658834</v>
      </c>
      <c r="Z84" s="92">
        <f>AVERAGE('1. Data'!E:E,$F$2:F83)</f>
        <v>1.626694166175604</v>
      </c>
      <c r="AA84" s="92">
        <f>IF(ISERROR(AVERAGE('1. Data'!F:F,$G$2:G83)),0,AVERAGE('1. Data'!F:F,$G$2:G83))</f>
        <v>1.2619328226281674</v>
      </c>
      <c r="AB84" s="48">
        <f t="shared" si="27"/>
        <v>1.302509624000745</v>
      </c>
      <c r="AC84" s="48">
        <f t="shared" si="28"/>
        <v>1.2426806850172081</v>
      </c>
      <c r="AD84" s="48">
        <f t="shared" si="18"/>
        <v>0.27184869821934221</v>
      </c>
      <c r="AE84" s="48">
        <f t="shared" si="17"/>
        <v>0.3540855457027674</v>
      </c>
      <c r="AF84" s="48">
        <f t="shared" si="17"/>
        <v>0.23059991549870512</v>
      </c>
      <c r="AG84" s="48">
        <f t="shared" si="17"/>
        <v>0.10011953641027399</v>
      </c>
      <c r="AH84" s="48">
        <f t="shared" si="17"/>
        <v>3.260166493121873E-2</v>
      </c>
      <c r="AI84" s="48">
        <f t="shared" si="17"/>
        <v>8.4927964662719815E-3</v>
      </c>
      <c r="AJ84" s="48">
        <f t="shared" si="17"/>
        <v>1.8436581886664644E-3</v>
      </c>
      <c r="AK84" s="48">
        <f t="shared" si="17"/>
        <v>3.4305464772940752E-4</v>
      </c>
      <c r="AL84" s="48">
        <f t="shared" si="17"/>
        <v>5.5853997528217291E-5</v>
      </c>
      <c r="AM84" s="48">
        <f t="shared" si="17"/>
        <v>8.0833743688241069E-6</v>
      </c>
      <c r="AN84" s="48">
        <f t="shared" si="17"/>
        <v>1.0528672909794295E-6</v>
      </c>
      <c r="AO84" s="48">
        <f t="shared" si="16"/>
        <v>0.28860950884126674</v>
      </c>
      <c r="AP84" s="48">
        <f t="shared" si="19"/>
        <v>0.35864946214934529</v>
      </c>
      <c r="AQ84" s="48">
        <f t="shared" si="19"/>
        <v>0.22284337965240089</v>
      </c>
      <c r="AR84" s="48">
        <f t="shared" si="19"/>
        <v>9.2307721225998396E-2</v>
      </c>
      <c r="AS84" s="48">
        <f t="shared" si="19"/>
        <v>2.8677255561375289E-2</v>
      </c>
      <c r="AT84" s="48">
        <f t="shared" si="19"/>
        <v>7.1273343170846779E-3</v>
      </c>
      <c r="AU84" s="48">
        <f t="shared" si="19"/>
        <v>1.4761667819169048E-3</v>
      </c>
      <c r="AV84" s="48">
        <f t="shared" si="19"/>
        <v>2.6205770682173618E-4</v>
      </c>
      <c r="AW84" s="48">
        <f t="shared" si="19"/>
        <v>4.0706756328409203E-5</v>
      </c>
      <c r="AX84" s="48">
        <f t="shared" si="19"/>
        <v>5.620611093223988E-6</v>
      </c>
      <c r="AY84" s="48">
        <f t="shared" si="19"/>
        <v>6.9846248435429263E-7</v>
      </c>
    </row>
    <row r="85" spans="1:51">
      <c r="A85" s="48">
        <v>84</v>
      </c>
      <c r="B85" s="48">
        <f t="shared" si="24"/>
        <v>228</v>
      </c>
      <c r="C85" s="93">
        <v>44170</v>
      </c>
      <c r="D85" t="s">
        <v>20</v>
      </c>
      <c r="E85" t="s">
        <v>13</v>
      </c>
      <c r="F85" s="48">
        <f>HLOOKUP(MAX($AD85:$AN85),$AD85:$AN$312,$B85,FALSE)</f>
        <v>1</v>
      </c>
      <c r="G85" s="48">
        <f>HLOOKUP(MAX($AN85:$AY85),$AN85:$AY$312,$B85,FALSE)</f>
        <v>1</v>
      </c>
      <c r="H85" s="48">
        <f t="shared" si="20"/>
        <v>1</v>
      </c>
      <c r="I85" s="48">
        <f t="shared" si="21"/>
        <v>1</v>
      </c>
      <c r="J85" s="48">
        <f>COUNTIF('1. Data'!C:C,$D85)</f>
        <v>168</v>
      </c>
      <c r="K85" s="48">
        <f>COUNTIF($D$2:D84,$D84)</f>
        <v>5</v>
      </c>
      <c r="L85" s="48">
        <f>SUMIF('1. Data'!C:C,D85,'1. Data'!E:E)</f>
        <v>258</v>
      </c>
      <c r="M85" s="48">
        <f>SUMIF($D$2:D84,$D85,$F$2:F84)</f>
        <v>4</v>
      </c>
      <c r="N85" s="48">
        <f t="shared" si="22"/>
        <v>0.93110479783441114</v>
      </c>
      <c r="O85" s="48">
        <f>SUMIF('1. Data'!C:C,$D85,'1. Data'!F:F)</f>
        <v>234</v>
      </c>
      <c r="P85" s="48">
        <f>SUMIF($D$2:D84,$D85,$G$2:G84)</f>
        <v>3</v>
      </c>
      <c r="Q85" s="48">
        <f t="shared" si="23"/>
        <v>1.0856568060750313</v>
      </c>
      <c r="R85" s="48">
        <f>COUNTIF('1. Data'!D:D,$E85)</f>
        <v>178</v>
      </c>
      <c r="S85" s="48">
        <f>COUNTIF($E$2:E84,$E84)</f>
        <v>5</v>
      </c>
      <c r="T85" s="48">
        <f>SUMIF('1. Data'!D:D,E85,'1. Data'!F:F)</f>
        <v>322</v>
      </c>
      <c r="U85" s="48">
        <f>SUMIF($E$2:E84,$E85,$G$2:G84)</f>
        <v>5</v>
      </c>
      <c r="V85" s="48">
        <f t="shared" si="25"/>
        <v>1.416077359905711</v>
      </c>
      <c r="W85" s="48">
        <f>SUMIF('1. Data'!D:D,$E85,'1. Data'!E:E)</f>
        <v>232</v>
      </c>
      <c r="X85" s="48">
        <f>SUMIF($E$2:E84,E85,$F$2:F84)</f>
        <v>2</v>
      </c>
      <c r="Y85" s="48">
        <f t="shared" si="26"/>
        <v>0.78615493317341667</v>
      </c>
      <c r="Z85" s="92">
        <f>AVERAGE('1. Data'!E:E,$F$2:F84)</f>
        <v>1.6265095729013255</v>
      </c>
      <c r="AA85" s="92">
        <f>IF(ISERROR(AVERAGE('1. Data'!F:F,$G$2:G84)),0,AVERAGE('1. Data'!F:F,$G$2:G84))</f>
        <v>1.2618556701030927</v>
      </c>
      <c r="AB85" s="48">
        <f t="shared" si="27"/>
        <v>1.1905930201817061</v>
      </c>
      <c r="AC85" s="48">
        <f t="shared" si="28"/>
        <v>1.9399441288881709</v>
      </c>
      <c r="AD85" s="48">
        <f t="shared" si="18"/>
        <v>0.30404090820002827</v>
      </c>
      <c r="AE85" s="48">
        <f t="shared" si="17"/>
        <v>0.36198898315266048</v>
      </c>
      <c r="AF85" s="48">
        <f t="shared" si="17"/>
        <v>0.21549077836211544</v>
      </c>
      <c r="AG85" s="48">
        <f t="shared" si="17"/>
        <v>8.5520605543819211E-2</v>
      </c>
      <c r="AH85" s="48">
        <f t="shared" si="17"/>
        <v>2.5455059010546028E-2</v>
      </c>
      <c r="AI85" s="48">
        <f t="shared" si="17"/>
        <v>6.0613231172539101E-3</v>
      </c>
      <c r="AJ85" s="48">
        <f t="shared" si="17"/>
        <v>1.2027614994114194E-3</v>
      </c>
      <c r="AK85" s="48">
        <f t="shared" si="17"/>
        <v>2.0457134944893167E-4</v>
      </c>
      <c r="AL85" s="48">
        <f t="shared" si="17"/>
        <v>3.044515259788133E-5</v>
      </c>
      <c r="AM85" s="48">
        <f t="shared" si="17"/>
        <v>4.0275317979338242E-6</v>
      </c>
      <c r="AN85" s="48">
        <f t="shared" si="17"/>
        <v>4.7951512471798868E-7</v>
      </c>
      <c r="AO85" s="48">
        <f t="shared" si="16"/>
        <v>0.14371197890144718</v>
      </c>
      <c r="AP85" s="48">
        <f t="shared" si="19"/>
        <v>0.2787932097207631</v>
      </c>
      <c r="AQ85" s="48">
        <f t="shared" si="19"/>
        <v>0.27042162518584156</v>
      </c>
      <c r="AR85" s="48">
        <f t="shared" si="19"/>
        <v>0.17486761470122358</v>
      </c>
      <c r="AS85" s="48">
        <f t="shared" si="19"/>
        <v>8.4808350618079384E-2</v>
      </c>
      <c r="AT85" s="48">
        <f t="shared" si="19"/>
        <v>3.2904692372446503E-2</v>
      </c>
      <c r="AU85" s="48">
        <f t="shared" si="19"/>
        <v>1.0638877463466499E-2</v>
      </c>
      <c r="AV85" s="48">
        <f t="shared" si="19"/>
        <v>2.9484039818875019E-3</v>
      </c>
      <c r="AW85" s="48">
        <f t="shared" si="19"/>
        <v>7.1496737428164512E-4</v>
      </c>
      <c r="AX85" s="48">
        <f t="shared" si="19"/>
        <v>1.541107511204743E-4</v>
      </c>
      <c r="AY85" s="48">
        <f t="shared" si="19"/>
        <v>2.9896624683471007E-5</v>
      </c>
    </row>
    <row r="86" spans="1:51">
      <c r="A86" s="48">
        <v>85</v>
      </c>
      <c r="B86" s="48">
        <f t="shared" si="24"/>
        <v>227</v>
      </c>
      <c r="C86" s="93">
        <v>44170</v>
      </c>
      <c r="D86" t="s">
        <v>11</v>
      </c>
      <c r="E86" t="s">
        <v>10</v>
      </c>
      <c r="F86" s="48">
        <f>HLOOKUP(MAX($AD86:$AN86),$AD86:$AN$312,$B86,FALSE)</f>
        <v>1</v>
      </c>
      <c r="G86" s="48">
        <f>HLOOKUP(MAX($AN86:$AY86),$AN86:$AY$312,$B86,FALSE)</f>
        <v>1</v>
      </c>
      <c r="H86" s="48">
        <f t="shared" si="20"/>
        <v>1</v>
      </c>
      <c r="I86" s="48">
        <f t="shared" si="21"/>
        <v>1</v>
      </c>
      <c r="J86" s="48">
        <f>COUNTIF('1. Data'!C:C,$D86)</f>
        <v>167</v>
      </c>
      <c r="K86" s="48">
        <f>COUNTIF($D$2:D85,$D85)</f>
        <v>5</v>
      </c>
      <c r="L86" s="48">
        <f>SUMIF('1. Data'!C:C,D86,'1. Data'!E:E)</f>
        <v>200</v>
      </c>
      <c r="M86" s="48">
        <f>SUMIF($D$2:D85,$D86,$F$2:F85)</f>
        <v>3</v>
      </c>
      <c r="N86" s="48">
        <f t="shared" si="22"/>
        <v>0.7257051905561942</v>
      </c>
      <c r="O86" s="48">
        <f>SUMIF('1. Data'!C:C,$D86,'1. Data'!F:F)</f>
        <v>226</v>
      </c>
      <c r="P86" s="48">
        <f>SUMIF($D$2:D85,$D86,$G$2:G85)</f>
        <v>5</v>
      </c>
      <c r="Q86" s="48">
        <f t="shared" si="23"/>
        <v>1.0643890260779896</v>
      </c>
      <c r="R86" s="48">
        <f>COUNTIF('1. Data'!D:D,$E86)</f>
        <v>184</v>
      </c>
      <c r="S86" s="48">
        <f>COUNTIF($E$2:E85,$E85)</f>
        <v>5</v>
      </c>
      <c r="T86" s="48">
        <f>SUMIF('1. Data'!D:D,E86,'1. Data'!F:F)</f>
        <v>244</v>
      </c>
      <c r="U86" s="48">
        <f>SUMIF($E$2:E85,$E86,$G$2:G85)</f>
        <v>4</v>
      </c>
      <c r="V86" s="48">
        <f t="shared" si="25"/>
        <v>1.0399362856772423</v>
      </c>
      <c r="W86" s="48">
        <f>SUMIF('1. Data'!D:D,$E86,'1. Data'!E:E)</f>
        <v>282</v>
      </c>
      <c r="X86" s="48">
        <f>SUMIF($E$2:E85,E86,$F$2:F85)</f>
        <v>4</v>
      </c>
      <c r="Y86" s="48">
        <f t="shared" si="26"/>
        <v>0.93045819933381047</v>
      </c>
      <c r="Z86" s="92">
        <f>AVERAGE('1. Data'!E:E,$F$2:F85)</f>
        <v>1.6263250883392226</v>
      </c>
      <c r="AA86" s="92">
        <f>IF(ISERROR(AVERAGE('1. Data'!F:F,$G$2:G85)),0,AVERAGE('1. Data'!F:F,$G$2:G85))</f>
        <v>1.2617785630153122</v>
      </c>
      <c r="AB86" s="48">
        <f t="shared" si="27"/>
        <v>1.0981570608416484</v>
      </c>
      <c r="AC86" s="48">
        <f t="shared" si="28"/>
        <v>1.3966586162293193</v>
      </c>
      <c r="AD86" s="48">
        <f t="shared" si="18"/>
        <v>0.33348511048612434</v>
      </c>
      <c r="AE86" s="48">
        <f t="shared" si="17"/>
        <v>0.36621902876589468</v>
      </c>
      <c r="AF86" s="48">
        <f t="shared" si="17"/>
        <v>0.20108300612691898</v>
      </c>
      <c r="AG86" s="48">
        <f t="shared" si="17"/>
        <v>7.3606907664513527E-2</v>
      </c>
      <c r="AH86" s="48">
        <f t="shared" si="17"/>
        <v>2.0207986344626189E-2</v>
      </c>
      <c r="AI86" s="48">
        <f t="shared" si="17"/>
        <v>4.4383085779485746E-3</v>
      </c>
      <c r="AJ86" s="48">
        <f t="shared" si="17"/>
        <v>8.1232665051138026E-4</v>
      </c>
      <c r="AK86" s="48">
        <f t="shared" si="17"/>
        <v>1.274374638527028E-4</v>
      </c>
      <c r="AL86" s="48">
        <f t="shared" si="17"/>
        <v>1.7493293843199674E-5</v>
      </c>
      <c r="AM86" s="48">
        <f t="shared" si="17"/>
        <v>2.1344871279208312E-6</v>
      </c>
      <c r="AN86" s="48">
        <f t="shared" si="17"/>
        <v>2.3440021108018689E-7</v>
      </c>
      <c r="AO86" s="48">
        <f t="shared" si="16"/>
        <v>0.24742231717786281</v>
      </c>
      <c r="AP86" s="48">
        <f t="shared" si="19"/>
        <v>0.34556451113388559</v>
      </c>
      <c r="AQ86" s="48">
        <f t="shared" si="19"/>
        <v>0.241317825969107</v>
      </c>
      <c r="AR86" s="48">
        <f t="shared" si="19"/>
        <v>0.11234620696316022</v>
      </c>
      <c r="AS86" s="48">
        <f t="shared" si="19"/>
        <v>3.9227324488945031E-2</v>
      </c>
      <c r="AT86" s="48">
        <f t="shared" si="19"/>
        <v>1.0957436147821678E-2</v>
      </c>
      <c r="AU86" s="48">
        <f t="shared" si="19"/>
        <v>2.5506329346062923E-3</v>
      </c>
      <c r="AV86" s="48">
        <f t="shared" si="19"/>
        <v>5.089090664223071E-4</v>
      </c>
      <c r="AW86" s="48">
        <f t="shared" si="19"/>
        <v>8.8846529061991898E-5</v>
      </c>
      <c r="AX86" s="48">
        <f t="shared" si="19"/>
        <v>1.3787585592944392E-5</v>
      </c>
      <c r="AY86" s="48">
        <f t="shared" si="19"/>
        <v>1.9256550215385027E-6</v>
      </c>
    </row>
    <row r="87" spans="1:51">
      <c r="A87" s="48">
        <v>86</v>
      </c>
      <c r="B87" s="48">
        <f t="shared" si="24"/>
        <v>226</v>
      </c>
      <c r="C87" s="93">
        <v>44170</v>
      </c>
      <c r="D87" t="s">
        <v>18</v>
      </c>
      <c r="E87" t="s">
        <v>25</v>
      </c>
      <c r="F87" s="48">
        <f>HLOOKUP(MAX($AD87:$AN87),$AD87:$AN$312,$B87,FALSE)</f>
        <v>0</v>
      </c>
      <c r="G87" s="48">
        <f>HLOOKUP(MAX($AN87:$AY87),$AN87:$AY$312,$B87,FALSE)</f>
        <v>1</v>
      </c>
      <c r="H87" s="48">
        <f t="shared" si="20"/>
        <v>0</v>
      </c>
      <c r="I87" s="48">
        <f t="shared" si="21"/>
        <v>3</v>
      </c>
      <c r="J87" s="48">
        <f>COUNTIF('1. Data'!C:C,$D87)</f>
        <v>17</v>
      </c>
      <c r="K87" s="48">
        <f>COUNTIF($D$2:D86,$D86)</f>
        <v>6</v>
      </c>
      <c r="L87" s="48">
        <f>SUMIF('1. Data'!C:C,D87,'1. Data'!E:E)</f>
        <v>16</v>
      </c>
      <c r="M87" s="48">
        <f>SUMIF($D$2:D86,$D87,$F$2:F86)</f>
        <v>0</v>
      </c>
      <c r="N87" s="48">
        <f t="shared" si="22"/>
        <v>0.42779334445738748</v>
      </c>
      <c r="O87" s="48">
        <f>SUMIF('1. Data'!C:C,$D87,'1. Data'!F:F)</f>
        <v>26</v>
      </c>
      <c r="P87" s="48">
        <f>SUMIF($D$2:D86,$D87,$G$2:G86)</f>
        <v>6</v>
      </c>
      <c r="Q87" s="48">
        <f t="shared" si="23"/>
        <v>1.102720688186005</v>
      </c>
      <c r="R87" s="48">
        <f>COUNTIF('1. Data'!D:D,$E87)</f>
        <v>170</v>
      </c>
      <c r="S87" s="48">
        <f>COUNTIF($E$2:E86,$E86)</f>
        <v>5</v>
      </c>
      <c r="T87" s="48">
        <f>SUMIF('1. Data'!D:D,E87,'1. Data'!F:F)</f>
        <v>194</v>
      </c>
      <c r="U87" s="48">
        <f>SUMIF($E$2:E86,$E87,$G$2:G86)</f>
        <v>2</v>
      </c>
      <c r="V87" s="48">
        <f t="shared" si="25"/>
        <v>0.88769015398973417</v>
      </c>
      <c r="W87" s="48">
        <f>SUMIF('1. Data'!D:D,$E87,'1. Data'!E:E)</f>
        <v>284</v>
      </c>
      <c r="X87" s="48">
        <f>SUMIF($E$2:E86,E87,$F$2:F86)</f>
        <v>3</v>
      </c>
      <c r="Y87" s="48">
        <f t="shared" si="26"/>
        <v>1.008522809558291</v>
      </c>
      <c r="Z87" s="92">
        <f>AVERAGE('1. Data'!E:E,$F$2:F86)</f>
        <v>1.6261407123932883</v>
      </c>
      <c r="AA87" s="92">
        <f>IF(ISERROR(AVERAGE('1. Data'!F:F,$G$2:G86)),0,AVERAGE('1. Data'!F:F,$G$2:G86))</f>
        <v>1.2617015013246982</v>
      </c>
      <c r="AB87" s="48">
        <f t="shared" si="27"/>
        <v>0.7015810849101155</v>
      </c>
      <c r="AC87" s="48">
        <f t="shared" si="28"/>
        <v>1.2350471707683257</v>
      </c>
      <c r="AD87" s="48">
        <f t="shared" si="18"/>
        <v>0.49580078062330235</v>
      </c>
      <c r="AE87" s="48">
        <f t="shared" si="17"/>
        <v>0.34784444956897859</v>
      </c>
      <c r="AF87" s="48">
        <f t="shared" si="17"/>
        <v>0.12202054315428297</v>
      </c>
      <c r="AG87" s="48">
        <f t="shared" si="17"/>
        <v>2.8535768349167805E-2</v>
      </c>
      <c r="AH87" s="48">
        <f t="shared" si="17"/>
        <v>5.0050388292882213E-3</v>
      </c>
      <c r="AI87" s="48">
        <f t="shared" si="17"/>
        <v>7.0228811437385698E-4</v>
      </c>
      <c r="AJ87" s="48">
        <f t="shared" si="17"/>
        <v>8.2118676200314955E-5</v>
      </c>
      <c r="AK87" s="48">
        <f t="shared" si="17"/>
        <v>8.230415705714217E-6</v>
      </c>
      <c r="AL87" s="48">
        <f t="shared" si="17"/>
        <v>7.2178799750952673E-7</v>
      </c>
      <c r="AM87" s="48">
        <f t="shared" si="17"/>
        <v>5.6265867374203807E-8</v>
      </c>
      <c r="AN87" s="48">
        <f t="shared" si="17"/>
        <v>3.947506827580253E-9</v>
      </c>
      <c r="AO87" s="48">
        <f t="shared" si="16"/>
        <v>0.29082104379221529</v>
      </c>
      <c r="AP87" s="48">
        <f t="shared" si="19"/>
        <v>0.35917770733546683</v>
      </c>
      <c r="AQ87" s="48">
        <f t="shared" si="19"/>
        <v>0.22180070562386106</v>
      </c>
      <c r="AR87" s="48">
        <f t="shared" si="19"/>
        <v>9.1311444651722626E-2</v>
      </c>
      <c r="AS87" s="48">
        <f t="shared" si="19"/>
        <v>2.8193485343969656E-2</v>
      </c>
      <c r="AT87" s="48">
        <f t="shared" si="19"/>
        <v>6.9640568616335984E-3</v>
      </c>
      <c r="AU87" s="48">
        <f t="shared" si="19"/>
        <v>1.4334897873383848E-3</v>
      </c>
      <c r="AV87" s="48">
        <f t="shared" si="19"/>
        <v>2.5291821516822344E-4</v>
      </c>
      <c r="AW87" s="48">
        <f t="shared" si="19"/>
        <v>3.9045740759911144E-5</v>
      </c>
      <c r="AX87" s="48">
        <f t="shared" si="19"/>
        <v>5.3581479617868574E-6</v>
      </c>
      <c r="AY87" s="48">
        <f t="shared" si="19"/>
        <v>6.6175654807629278E-7</v>
      </c>
    </row>
    <row r="88" spans="1:51">
      <c r="A88" s="48">
        <v>87</v>
      </c>
      <c r="B88" s="48">
        <f t="shared" si="24"/>
        <v>225</v>
      </c>
      <c r="C88" s="93">
        <v>44170</v>
      </c>
      <c r="D88" t="s">
        <v>6</v>
      </c>
      <c r="E88" t="s">
        <v>35</v>
      </c>
      <c r="F88" s="48">
        <f>HLOOKUP(MAX($AD88:$AN88),$AD88:$AN$312,$B88,FALSE)</f>
        <v>2</v>
      </c>
      <c r="G88" s="48">
        <f>HLOOKUP(MAX($AN88:$AY88),$AN88:$AY$312,$B88,FALSE)</f>
        <v>0</v>
      </c>
      <c r="H88" s="48">
        <f t="shared" si="20"/>
        <v>3</v>
      </c>
      <c r="I88" s="48">
        <f t="shared" si="21"/>
        <v>0</v>
      </c>
      <c r="J88" s="48">
        <f>COUNTIF('1. Data'!C:C,$D88)</f>
        <v>183</v>
      </c>
      <c r="K88" s="48">
        <f>COUNTIF($D$2:D87,$D87)</f>
        <v>5</v>
      </c>
      <c r="L88" s="48">
        <f>SUMIF('1. Data'!C:C,D88,'1. Data'!E:E)</f>
        <v>528</v>
      </c>
      <c r="M88" s="48">
        <f>SUMIF($D$2:D87,$D88,$F$2:F87)</f>
        <v>9</v>
      </c>
      <c r="N88" s="48">
        <f t="shared" si="22"/>
        <v>1.7570581755434698</v>
      </c>
      <c r="O88" s="48">
        <f>SUMIF('1. Data'!C:C,$D88,'1. Data'!F:F)</f>
        <v>132</v>
      </c>
      <c r="P88" s="48">
        <f>SUMIF($D$2:D87,$D88,$G$2:G87)</f>
        <v>0</v>
      </c>
      <c r="Q88" s="48">
        <f t="shared" si="23"/>
        <v>0.55652665902356957</v>
      </c>
      <c r="R88" s="48">
        <f>COUNTIF('1. Data'!D:D,$E88)</f>
        <v>48</v>
      </c>
      <c r="S88" s="48">
        <f>COUNTIF($E$2:E87,$E87)</f>
        <v>5</v>
      </c>
      <c r="T88" s="48">
        <f>SUMIF('1. Data'!D:D,E88,'1. Data'!F:F)</f>
        <v>79</v>
      </c>
      <c r="U88" s="48">
        <f>SUMIF($E$2:E87,$E88,$G$2:G87)</f>
        <v>4</v>
      </c>
      <c r="V88" s="48">
        <f t="shared" si="25"/>
        <v>1.2412867334768123</v>
      </c>
      <c r="W88" s="48">
        <f>SUMIF('1. Data'!D:D,$E88,'1. Data'!E:E)</f>
        <v>68</v>
      </c>
      <c r="X88" s="48">
        <f>SUMIF($E$2:E87,E88,$F$2:F87)</f>
        <v>4</v>
      </c>
      <c r="Y88" s="48">
        <f t="shared" si="26"/>
        <v>0.83565368272922269</v>
      </c>
      <c r="Z88" s="92">
        <f>AVERAGE('1. Data'!E:E,$F$2:F87)</f>
        <v>1.6256621542083578</v>
      </c>
      <c r="AA88" s="92">
        <f>IF(ISERROR(AVERAGE('1. Data'!F:F,$G$2:G87)),0,AVERAGE('1. Data'!F:F,$G$2:G87))</f>
        <v>1.2616244849911713</v>
      </c>
      <c r="AB88" s="48">
        <f t="shared" si="27"/>
        <v>2.3869469554552798</v>
      </c>
      <c r="AC88" s="48">
        <f t="shared" si="28"/>
        <v>0.87154174903691095</v>
      </c>
      <c r="AD88" s="48">
        <f t="shared" si="18"/>
        <v>9.1909860862780399E-2</v>
      </c>
      <c r="AE88" s="48">
        <f t="shared" si="17"/>
        <v>0.21938396256273204</v>
      </c>
      <c r="AF88" s="48">
        <f t="shared" si="17"/>
        <v>0.26182894075741425</v>
      </c>
      <c r="AG88" s="48">
        <f t="shared" si="17"/>
        <v>0.20832393099699686</v>
      </c>
      <c r="AH88" s="48">
        <f t="shared" si="17"/>
        <v>0.12431454321043936</v>
      </c>
      <c r="AI88" s="48">
        <f t="shared" si="17"/>
        <v>5.9346444086994396E-2</v>
      </c>
      <c r="AJ88" s="48">
        <f t="shared" si="17"/>
        <v>2.360946900509139E-2</v>
      </c>
      <c r="AK88" s="48">
        <f t="shared" ref="AE88:AN113" si="29">_xlfn.POISSON.DIST(AK$1,$AB88,FALSE)</f>
        <v>8.0506500230883831E-3</v>
      </c>
      <c r="AL88" s="48">
        <f t="shared" si="29"/>
        <v>2.4020593202558477E-3</v>
      </c>
      <c r="AM88" s="48">
        <f t="shared" si="29"/>
        <v>6.3706535347863072E-4</v>
      </c>
      <c r="AN88" s="48">
        <f t="shared" si="29"/>
        <v>1.5206412059118573E-4</v>
      </c>
      <c r="AO88" s="48">
        <f t="shared" si="16"/>
        <v>0.4183061287661235</v>
      </c>
      <c r="AP88" s="48">
        <f t="shared" si="19"/>
        <v>0.36457125509768656</v>
      </c>
      <c r="AQ88" s="48">
        <f t="shared" si="19"/>
        <v>0.15886953465820977</v>
      </c>
      <c r="AR88" s="48">
        <f t="shared" si="19"/>
        <v>4.6153810701565427E-2</v>
      </c>
      <c r="AS88" s="48">
        <f t="shared" si="19"/>
        <v>1.0056243225890207E-2</v>
      </c>
      <c r="AT88" s="48">
        <f t="shared" si="19"/>
        <v>1.7528871619665882E-3</v>
      </c>
      <c r="AU88" s="48">
        <f t="shared" si="19"/>
        <v>2.5461905716745109E-4</v>
      </c>
      <c r="AV88" s="48">
        <f t="shared" si="19"/>
        <v>3.1701591203121418E-5</v>
      </c>
      <c r="AW88" s="48">
        <f t="shared" si="19"/>
        <v>3.4536575305526851E-6</v>
      </c>
      <c r="AX88" s="48">
        <f t="shared" si="19"/>
        <v>3.3444519163915434E-7</v>
      </c>
      <c r="AY88" s="48">
        <f t="shared" si="19"/>
        <v>2.914829472781732E-8</v>
      </c>
    </row>
    <row r="89" spans="1:51">
      <c r="A89" s="48">
        <v>88</v>
      </c>
      <c r="B89" s="48">
        <f t="shared" si="24"/>
        <v>224</v>
      </c>
      <c r="C89" s="93">
        <v>44171</v>
      </c>
      <c r="D89" t="s">
        <v>19</v>
      </c>
      <c r="E89" t="s">
        <v>23</v>
      </c>
      <c r="F89" s="48">
        <f>HLOOKUP(MAX($AD89:$AN89),$AD89:$AN$312,$B89,FALSE)</f>
        <v>1</v>
      </c>
      <c r="G89" s="48">
        <f>HLOOKUP(MAX($AN89:$AY89),$AN89:$AY$312,$B89,FALSE)</f>
        <v>1</v>
      </c>
      <c r="H89" s="48">
        <f t="shared" si="20"/>
        <v>1</v>
      </c>
      <c r="I89" s="48">
        <f t="shared" si="21"/>
        <v>1</v>
      </c>
      <c r="J89" s="48">
        <f>COUNTIF('1. Data'!C:C,$D89)</f>
        <v>181</v>
      </c>
      <c r="K89" s="48">
        <f>COUNTIF($D$2:D88,$D88)</f>
        <v>5</v>
      </c>
      <c r="L89" s="48">
        <f>SUMIF('1. Data'!C:C,D89,'1. Data'!E:E)</f>
        <v>307</v>
      </c>
      <c r="M89" s="48">
        <f>SUMIF($D$2:D88,$D89,$F$2:F88)</f>
        <v>4</v>
      </c>
      <c r="N89" s="48">
        <f t="shared" si="22"/>
        <v>1.0284607661144385</v>
      </c>
      <c r="O89" s="48">
        <f>SUMIF('1. Data'!C:C,$D89,'1. Data'!F:F)</f>
        <v>263</v>
      </c>
      <c r="P89" s="48">
        <f>SUMIF($D$2:D88,$D89,$G$2:G88)</f>
        <v>3</v>
      </c>
      <c r="Q89" s="48">
        <f t="shared" si="23"/>
        <v>1.133878116135052</v>
      </c>
      <c r="R89" s="48">
        <f>COUNTIF('1. Data'!D:D,$E89)</f>
        <v>170</v>
      </c>
      <c r="S89" s="48">
        <f>COUNTIF($E$2:E88,$E88)</f>
        <v>5</v>
      </c>
      <c r="T89" s="48">
        <f>SUMIF('1. Data'!D:D,E89,'1. Data'!F:F)</f>
        <v>224</v>
      </c>
      <c r="U89" s="48">
        <f>SUMIF($E$2:E88,$E89,$G$2:G88)</f>
        <v>4</v>
      </c>
      <c r="V89" s="48">
        <f t="shared" si="25"/>
        <v>1.0329861041687494</v>
      </c>
      <c r="W89" s="48">
        <f>SUMIF('1. Data'!D:D,$E89,'1. Data'!E:E)</f>
        <v>316</v>
      </c>
      <c r="X89" s="48">
        <f>SUMIF($E$2:E88,E89,$F$2:F88)</f>
        <v>4</v>
      </c>
      <c r="Y89" s="48">
        <f t="shared" si="26"/>
        <v>1.1247401892353033</v>
      </c>
      <c r="Z89" s="92">
        <f>AVERAGE('1. Data'!E:E,$F$2:F88)</f>
        <v>1.6257722859664607</v>
      </c>
      <c r="AA89" s="92">
        <f>IF(ISERROR(AVERAGE('1. Data'!F:F,$G$2:G88)),0,AVERAGE('1. Data'!F:F,$G$2:G88))</f>
        <v>1.2612533097969991</v>
      </c>
      <c r="AB89" s="48">
        <f t="shared" si="27"/>
        <v>1.8806139723235447</v>
      </c>
      <c r="AC89" s="48">
        <f t="shared" si="28"/>
        <v>1.4772812027359534</v>
      </c>
      <c r="AD89" s="48">
        <f t="shared" si="18"/>
        <v>0.15249644840955406</v>
      </c>
      <c r="AE89" s="48">
        <f t="shared" si="29"/>
        <v>0.28678695160872397</v>
      </c>
      <c r="AF89" s="48">
        <f t="shared" si="29"/>
        <v>0.26966777413772131</v>
      </c>
      <c r="AG89" s="48">
        <f t="shared" si="29"/>
        <v>0.16904699464292952</v>
      </c>
      <c r="AH89" s="48">
        <f t="shared" si="29"/>
        <v>7.9478035026199143E-2</v>
      </c>
      <c r="AI89" s="48">
        <f t="shared" si="29"/>
        <v>2.9893500632618041E-2</v>
      </c>
      <c r="AJ89" s="48">
        <f t="shared" si="29"/>
        <v>9.3696891618940317E-3</v>
      </c>
      <c r="AK89" s="48">
        <f t="shared" si="29"/>
        <v>2.5172526220266296E-3</v>
      </c>
      <c r="AL89" s="48">
        <f t="shared" si="29"/>
        <v>5.9174755660641959E-4</v>
      </c>
      <c r="AM89" s="48">
        <f t="shared" si="29"/>
        <v>1.2364985811581672E-4</v>
      </c>
      <c r="AN89" s="48">
        <f t="shared" si="29"/>
        <v>2.325376508484285E-5</v>
      </c>
      <c r="AO89" s="48">
        <f t="shared" si="16"/>
        <v>0.22825743120397224</v>
      </c>
      <c r="AP89" s="48">
        <f t="shared" si="19"/>
        <v>0.33720041250242322</v>
      </c>
      <c r="AQ89" s="48">
        <f t="shared" si="19"/>
        <v>0.24906991547231974</v>
      </c>
      <c r="AR89" s="48">
        <f t="shared" si="19"/>
        <v>0.12264876809809692</v>
      </c>
      <c r="AS89" s="48">
        <f t="shared" si="19"/>
        <v>4.5296679912509914E-2</v>
      </c>
      <c r="AT89" s="48">
        <f t="shared" si="19"/>
        <v>1.3383186756219632E-2</v>
      </c>
      <c r="AU89" s="48">
        <f t="shared" si="19"/>
        <v>3.2951217046113326E-3</v>
      </c>
      <c r="AV89" s="48">
        <f t="shared" si="19"/>
        <v>6.9540305070708288E-4</v>
      </c>
      <c r="AW89" s="48">
        <f t="shared" si="19"/>
        <v>1.2841323189185114E-4</v>
      </c>
      <c r="AX89" s="48">
        <f t="shared" si="19"/>
        <v>2.1078050406267255E-5</v>
      </c>
      <c r="AY89" s="48">
        <f t="shared" si="19"/>
        <v>3.1138207655499476E-6</v>
      </c>
    </row>
    <row r="90" spans="1:51">
      <c r="A90" s="48">
        <v>89</v>
      </c>
      <c r="B90" s="48">
        <f t="shared" si="24"/>
        <v>223</v>
      </c>
      <c r="C90" s="93">
        <v>44171</v>
      </c>
      <c r="D90" t="s">
        <v>8</v>
      </c>
      <c r="E90" t="s">
        <v>12</v>
      </c>
      <c r="F90" s="48">
        <f>HLOOKUP(MAX($AD90:$AN90),$AD90:$AN$312,$B90,FALSE)</f>
        <v>1</v>
      </c>
      <c r="G90" s="48">
        <f>HLOOKUP(MAX($AN90:$AY90),$AN90:$AY$312,$B90,FALSE)</f>
        <v>1</v>
      </c>
      <c r="H90" s="48">
        <f t="shared" si="20"/>
        <v>1</v>
      </c>
      <c r="I90" s="48">
        <f t="shared" si="21"/>
        <v>1</v>
      </c>
      <c r="J90" s="48">
        <f>COUNTIF('1. Data'!C:C,$D90)</f>
        <v>187</v>
      </c>
      <c r="K90" s="48">
        <f>COUNTIF($D$2:D89,$D89)</f>
        <v>5</v>
      </c>
      <c r="L90" s="48">
        <f>SUMIF('1. Data'!C:C,D90,'1. Data'!E:E)</f>
        <v>324</v>
      </c>
      <c r="M90" s="48">
        <f>SUMIF($D$2:D89,$D90,$F$2:F89)</f>
        <v>3</v>
      </c>
      <c r="N90" s="48">
        <f t="shared" si="22"/>
        <v>1.0476976660032569</v>
      </c>
      <c r="O90" s="48">
        <f>SUMIF('1. Data'!C:C,$D90,'1. Data'!F:F)</f>
        <v>196</v>
      </c>
      <c r="P90" s="48">
        <f>SUMIF($D$2:D89,$D90,$G$2:G89)</f>
        <v>3</v>
      </c>
      <c r="Q90" s="48">
        <f t="shared" si="23"/>
        <v>0.82181864116915415</v>
      </c>
      <c r="R90" s="48">
        <f>COUNTIF('1. Data'!D:D,$E90)</f>
        <v>184</v>
      </c>
      <c r="S90" s="48">
        <f>COUNTIF($E$2:E89,$E89)</f>
        <v>5</v>
      </c>
      <c r="T90" s="48">
        <f>SUMIF('1. Data'!D:D,E90,'1. Data'!F:F)</f>
        <v>300</v>
      </c>
      <c r="U90" s="48">
        <f>SUMIF($E$2:E89,$E90,$G$2:G89)</f>
        <v>5</v>
      </c>
      <c r="V90" s="48">
        <f t="shared" si="25"/>
        <v>1.2795644791913448</v>
      </c>
      <c r="W90" s="48">
        <f>SUMIF('1. Data'!D:D,$E90,'1. Data'!E:E)</f>
        <v>245</v>
      </c>
      <c r="X90" s="48">
        <f>SUMIF($E$2:E89,E90,$F$2:F89)</f>
        <v>4</v>
      </c>
      <c r="Y90" s="48">
        <f t="shared" si="26"/>
        <v>0.81045143465986602</v>
      </c>
      <c r="Z90" s="92">
        <f>AVERAGE('1. Data'!E:E,$F$2:F89)</f>
        <v>1.6255882352941176</v>
      </c>
      <c r="AA90" s="92">
        <f>IF(ISERROR(AVERAGE('1. Data'!F:F,$G$2:G89)),0,AVERAGE('1. Data'!F:F,$G$2:G89))</f>
        <v>1.2611764705882353</v>
      </c>
      <c r="AB90" s="48">
        <f t="shared" si="27"/>
        <v>1.3803000996550845</v>
      </c>
      <c r="AC90" s="48">
        <f t="shared" si="28"/>
        <v>1.3262152674951959</v>
      </c>
      <c r="AD90" s="48">
        <f t="shared" si="18"/>
        <v>0.25150306575018094</v>
      </c>
      <c r="AE90" s="48">
        <f t="shared" si="29"/>
        <v>0.34714970671853401</v>
      </c>
      <c r="AF90" s="48">
        <f t="shared" si="29"/>
        <v>0.23958538738941296</v>
      </c>
      <c r="AG90" s="48">
        <f t="shared" si="29"/>
        <v>0.11023324469650286</v>
      </c>
      <c r="AH90" s="48">
        <f t="shared" si="29"/>
        <v>3.8038739659971572E-2</v>
      </c>
      <c r="AI90" s="48">
        <f t="shared" si="29"/>
        <v>1.0500975228682511E-2</v>
      </c>
      <c r="AJ90" s="48">
        <f t="shared" si="29"/>
        <v>2.4157495257710088E-3</v>
      </c>
      <c r="AK90" s="48">
        <f t="shared" si="29"/>
        <v>4.7635133016620619E-4</v>
      </c>
      <c r="AL90" s="48">
        <f t="shared" si="29"/>
        <v>8.2188473562405795E-5</v>
      </c>
      <c r="AM90" s="48">
        <f t="shared" si="29"/>
        <v>1.2604973138743092E-5</v>
      </c>
      <c r="AN90" s="48">
        <f t="shared" si="29"/>
        <v>1.7398645679556795E-6</v>
      </c>
      <c r="AO90" s="48">
        <f t="shared" si="16"/>
        <v>0.2654801335920165</v>
      </c>
      <c r="AP90" s="48">
        <f t="shared" si="19"/>
        <v>0.35208380638639653</v>
      </c>
      <c r="AQ90" s="48">
        <f t="shared" si="19"/>
        <v>0.23346945973373087</v>
      </c>
      <c r="AR90" s="48">
        <f t="shared" si="19"/>
        <v>0.10321025399757627</v>
      </c>
      <c r="AS90" s="48">
        <f t="shared" si="19"/>
        <v>3.4219753653410671E-2</v>
      </c>
      <c r="AT90" s="48">
        <f t="shared" si="19"/>
        <v>9.0765519490155506E-3</v>
      </c>
      <c r="AU90" s="48">
        <f t="shared" si="19"/>
        <v>2.0062436284996148E-3</v>
      </c>
      <c r="AV90" s="48">
        <f t="shared" si="19"/>
        <v>3.8010156149016446E-4</v>
      </c>
      <c r="AW90" s="48">
        <f t="shared" si="19"/>
        <v>6.3012061755877578E-5</v>
      </c>
      <c r="AX90" s="48">
        <f t="shared" ref="AP90:AY116" si="30">_xlfn.POISSON.DIST(AX$1,$AC90,FALSE)</f>
        <v>9.2852842596660851E-6</v>
      </c>
      <c r="AY90" s="48">
        <f t="shared" si="30"/>
        <v>1.2314285748202016E-6</v>
      </c>
    </row>
    <row r="91" spans="1:51">
      <c r="A91" s="48">
        <v>90</v>
      </c>
      <c r="B91" s="48">
        <f t="shared" si="24"/>
        <v>222</v>
      </c>
      <c r="C91" s="93">
        <v>44172</v>
      </c>
      <c r="D91" t="s">
        <v>17</v>
      </c>
      <c r="E91" t="s">
        <v>28</v>
      </c>
      <c r="F91" s="48">
        <f>HLOOKUP(MAX($AD91:$AN91),$AD91:$AN$312,$B91,FALSE)</f>
        <v>1</v>
      </c>
      <c r="G91" s="48">
        <f>HLOOKUP(MAX($AN91:$AY91),$AN91:$AY$312,$B91,FALSE)</f>
        <v>0</v>
      </c>
      <c r="H91" s="48">
        <f t="shared" si="20"/>
        <v>3</v>
      </c>
      <c r="I91" s="48">
        <f t="shared" si="21"/>
        <v>0</v>
      </c>
      <c r="J91" s="48">
        <f>COUNTIF('1. Data'!C:C,$D91)</f>
        <v>186</v>
      </c>
      <c r="K91" s="48">
        <f>COUNTIF($D$2:D90,$D90)</f>
        <v>5</v>
      </c>
      <c r="L91" s="48">
        <f>SUMIF('1. Data'!C:C,D91,'1. Data'!E:E)</f>
        <v>321</v>
      </c>
      <c r="M91" s="48">
        <f>SUMIF($D$2:D90,$D91,$F$2:F90)</f>
        <v>2</v>
      </c>
      <c r="N91" s="48">
        <f t="shared" si="22"/>
        <v>1.0404177495245528</v>
      </c>
      <c r="O91" s="48">
        <f>SUMIF('1. Data'!C:C,$D91,'1. Data'!F:F)</f>
        <v>236</v>
      </c>
      <c r="P91" s="48">
        <f>SUMIF($D$2:D90,$D91,$G$2:G90)</f>
        <v>4</v>
      </c>
      <c r="Q91" s="48">
        <f t="shared" si="23"/>
        <v>0.99638793504386614</v>
      </c>
      <c r="R91" s="48">
        <f>COUNTIF('1. Data'!D:D,$E91)</f>
        <v>136</v>
      </c>
      <c r="S91" s="48">
        <f>COUNTIF($E$2:E90,$E90)</f>
        <v>6</v>
      </c>
      <c r="T91" s="48">
        <f>SUMIF('1. Data'!D:D,E91,'1. Data'!F:F)</f>
        <v>138</v>
      </c>
      <c r="U91" s="48">
        <f>SUMIF($E$2:E90,$E91,$G$2:G90)</f>
        <v>1</v>
      </c>
      <c r="V91" s="48">
        <f t="shared" si="25"/>
        <v>0.77620608237909627</v>
      </c>
      <c r="W91" s="48">
        <f>SUMIF('1. Data'!D:D,$E91,'1. Data'!E:E)</f>
        <v>217</v>
      </c>
      <c r="X91" s="48">
        <f>SUMIF($E$2:E90,E91,$F$2:F90)</f>
        <v>3</v>
      </c>
      <c r="Y91" s="48">
        <f t="shared" si="26"/>
        <v>0.95317563849085818</v>
      </c>
      <c r="Z91" s="92">
        <f>AVERAGE('1. Data'!E:E,$F$2:F90)</f>
        <v>1.6254042928550427</v>
      </c>
      <c r="AA91" s="92">
        <f>IF(ISERROR(AVERAGE('1. Data'!F:F,$G$2:G90)),0,AVERAGE('1. Data'!F:F,$G$2:G90))</f>
        <v>1.2610996765657159</v>
      </c>
      <c r="AB91" s="48">
        <f t="shared" si="27"/>
        <v>1.6119148232070535</v>
      </c>
      <c r="AC91" s="48">
        <f t="shared" si="28"/>
        <v>0.97533748571195344</v>
      </c>
      <c r="AD91" s="48">
        <f t="shared" si="18"/>
        <v>0.19950523084788516</v>
      </c>
      <c r="AE91" s="48">
        <f t="shared" si="29"/>
        <v>0.32158543891105124</v>
      </c>
      <c r="AF91" s="48">
        <f t="shared" si="29"/>
        <v>0.25918416795413496</v>
      </c>
      <c r="AG91" s="48">
        <f t="shared" si="29"/>
        <v>0.13926093408861889</v>
      </c>
      <c r="AH91" s="48">
        <f t="shared" si="29"/>
        <v>5.6119190987776311E-2</v>
      </c>
      <c r="AI91" s="48">
        <f t="shared" si="29"/>
        <v>1.8091871163916862E-2</v>
      </c>
      <c r="AJ91" s="48">
        <f t="shared" si="29"/>
        <v>4.8604258847783043E-3</v>
      </c>
      <c r="AK91" s="48">
        <f t="shared" si="29"/>
        <v>1.119227504396201E-3</v>
      </c>
      <c r="AL91" s="48">
        <f t="shared" si="29"/>
        <v>2.255124256096595E-4</v>
      </c>
      <c r="AM91" s="48">
        <f t="shared" si="29"/>
        <v>4.0389646850843114E-5</v>
      </c>
      <c r="AN91" s="48">
        <f t="shared" si="29"/>
        <v>6.5104670462972E-6</v>
      </c>
      <c r="AO91" s="48">
        <f t="shared" si="16"/>
        <v>0.37706507801121941</v>
      </c>
      <c r="AP91" s="48">
        <f t="shared" si="30"/>
        <v>0.36776570513724433</v>
      </c>
      <c r="AQ91" s="48">
        <f t="shared" si="30"/>
        <v>0.17934783908982171</v>
      </c>
      <c r="AR91" s="48">
        <f t="shared" si="30"/>
        <v>5.8308223481912919E-2</v>
      </c>
      <c r="AS91" s="48">
        <f t="shared" si="30"/>
        <v>1.4217549021794906E-2</v>
      </c>
      <c r="AT91" s="48">
        <f t="shared" si="30"/>
        <v>2.773381703180778E-3</v>
      </c>
      <c r="AU91" s="48">
        <f t="shared" si="30"/>
        <v>4.5083052288331232E-4</v>
      </c>
      <c r="AV91" s="48">
        <f t="shared" si="30"/>
        <v>6.2815986953030831E-5</v>
      </c>
      <c r="AW91" s="48">
        <f t="shared" si="30"/>
        <v>7.6583483471604655E-6</v>
      </c>
      <c r="AX91" s="48">
        <f t="shared" si="30"/>
        <v>8.2994158018064369E-7</v>
      </c>
      <c r="AY91" s="48">
        <f t="shared" si="30"/>
        <v>8.0947313410119364E-8</v>
      </c>
    </row>
    <row r="92" spans="1:51">
      <c r="A92" s="48">
        <v>91</v>
      </c>
      <c r="B92" s="48">
        <f t="shared" si="24"/>
        <v>221</v>
      </c>
      <c r="C92" s="93">
        <v>44176</v>
      </c>
      <c r="D92" t="s">
        <v>10</v>
      </c>
      <c r="E92" t="s">
        <v>20</v>
      </c>
      <c r="F92" s="48">
        <f>HLOOKUP(MAX($AD92:$AN92),$AD92:$AN$312,$B92,FALSE)</f>
        <v>1</v>
      </c>
      <c r="G92" s="48">
        <f>HLOOKUP(MAX($AN92:$AY92),$AN92:$AY$312,$B92,FALSE)</f>
        <v>1</v>
      </c>
      <c r="H92" s="48">
        <f t="shared" si="20"/>
        <v>1</v>
      </c>
      <c r="I92" s="48">
        <f t="shared" si="21"/>
        <v>1</v>
      </c>
      <c r="J92" s="48">
        <f>COUNTIF('1. Data'!C:C,$D92)</f>
        <v>184</v>
      </c>
      <c r="K92" s="48">
        <f>COUNTIF($D$2:D91,$D91)</f>
        <v>5</v>
      </c>
      <c r="L92" s="48">
        <f>SUMIF('1. Data'!C:C,D92,'1. Data'!E:E)</f>
        <v>347</v>
      </c>
      <c r="M92" s="48">
        <f>SUMIF($D$2:D91,$D92,$F$2:F91)</f>
        <v>7</v>
      </c>
      <c r="N92" s="48">
        <f t="shared" si="22"/>
        <v>1.1524688008681496</v>
      </c>
      <c r="O92" s="48">
        <f>SUMIF('1. Data'!C:C,$D92,'1. Data'!F:F)</f>
        <v>250</v>
      </c>
      <c r="P92" s="48">
        <f>SUMIF($D$2:D91,$D92,$G$2:G91)</f>
        <v>4</v>
      </c>
      <c r="Q92" s="48">
        <f t="shared" si="23"/>
        <v>1.0659827465609699</v>
      </c>
      <c r="R92" s="48">
        <f>COUNTIF('1. Data'!D:D,$E92)</f>
        <v>166</v>
      </c>
      <c r="S92" s="48">
        <f>COUNTIF($E$2:E91,$E91)</f>
        <v>5</v>
      </c>
      <c r="T92" s="48">
        <f>SUMIF('1. Data'!D:D,E92,'1. Data'!F:F)</f>
        <v>175</v>
      </c>
      <c r="U92" s="48">
        <f>SUMIF($E$2:E91,$E92,$G$2:G91)</f>
        <v>3</v>
      </c>
      <c r="V92" s="48">
        <f t="shared" si="25"/>
        <v>0.82566172951614292</v>
      </c>
      <c r="W92" s="48">
        <f>SUMIF('1. Data'!D:D,$E92,'1. Data'!E:E)</f>
        <v>274</v>
      </c>
      <c r="X92" s="48">
        <f>SUMIF($E$2:E91,E92,$F$2:F91)</f>
        <v>5</v>
      </c>
      <c r="Y92" s="48">
        <f t="shared" si="26"/>
        <v>1.0039123854127994</v>
      </c>
      <c r="Z92" s="92">
        <f>AVERAGE('1. Data'!E:E,$F$2:F91)</f>
        <v>1.6252204585537919</v>
      </c>
      <c r="AA92" s="92">
        <f>IF(ISERROR(AVERAGE('1. Data'!F:F,$G$2:G91)),0,AVERAGE('1. Data'!F:F,$G$2:G91))</f>
        <v>1.2607289829512052</v>
      </c>
      <c r="AB92" s="48">
        <f t="shared" si="27"/>
        <v>1.8803438329954019</v>
      </c>
      <c r="AC92" s="48">
        <f t="shared" si="28"/>
        <v>1.1096194671804249</v>
      </c>
      <c r="AD92" s="48">
        <f t="shared" si="18"/>
        <v>0.1525376492624064</v>
      </c>
      <c r="AE92" s="48">
        <f t="shared" si="29"/>
        <v>0.28682322809018146</v>
      </c>
      <c r="AF92" s="48">
        <f t="shared" si="29"/>
        <v>0.26966314404960318</v>
      </c>
      <c r="AG92" s="48">
        <f t="shared" si="29"/>
        <v>0.16901980996660737</v>
      </c>
      <c r="AH92" s="48">
        <f t="shared" si="29"/>
        <v>7.9453839331191198E-2</v>
      </c>
      <c r="AI92" s="48">
        <f t="shared" si="29"/>
        <v>2.9880107358842573E-2</v>
      </c>
      <c r="AJ92" s="48">
        <f t="shared" si="29"/>
        <v>9.3641459335733548E-3</v>
      </c>
      <c r="AK92" s="48">
        <f t="shared" si="29"/>
        <v>2.5154020082090909E-3</v>
      </c>
      <c r="AL92" s="48">
        <f t="shared" si="29"/>
        <v>5.9122758170502708E-4</v>
      </c>
      <c r="AM92" s="48">
        <f t="shared" si="29"/>
        <v>1.2352345968398112E-4</v>
      </c>
      <c r="AN92" s="48">
        <f t="shared" si="29"/>
        <v>2.3226657564703003E-5</v>
      </c>
      <c r="AO92" s="48">
        <f t="shared" si="16"/>
        <v>0.32968439293982021</v>
      </c>
      <c r="AP92" s="48">
        <f t="shared" si="30"/>
        <v>0.36582422043158513</v>
      </c>
      <c r="AQ92" s="48">
        <f t="shared" si="30"/>
        <v>0.20296283827849493</v>
      </c>
      <c r="AR92" s="48">
        <f t="shared" si="30"/>
        <v>7.5070505489336775E-2</v>
      </c>
      <c r="AS92" s="48">
        <f t="shared" si="30"/>
        <v>2.0824923575510745E-2</v>
      </c>
      <c r="AT92" s="48">
        <f t="shared" si="30"/>
        <v>4.6215481203862587E-3</v>
      </c>
      <c r="AU92" s="48">
        <f t="shared" si="30"/>
        <v>8.546932938152831E-4</v>
      </c>
      <c r="AV92" s="48">
        <f t="shared" si="30"/>
        <v>1.3548347389799969E-4</v>
      </c>
      <c r="AW92" s="48">
        <f t="shared" si="30"/>
        <v>1.8791887514806418E-5</v>
      </c>
      <c r="AX92" s="48">
        <f t="shared" si="30"/>
        <v>2.316871579054887E-6</v>
      </c>
      <c r="AY92" s="48">
        <f t="shared" si="30"/>
        <v>2.5708458070763511E-7</v>
      </c>
    </row>
    <row r="93" spans="1:51">
      <c r="A93" s="48">
        <v>92</v>
      </c>
      <c r="B93" s="48">
        <f t="shared" si="24"/>
        <v>220</v>
      </c>
      <c r="C93" s="93">
        <v>44177</v>
      </c>
      <c r="D93" t="s">
        <v>13</v>
      </c>
      <c r="E93" t="s">
        <v>23</v>
      </c>
      <c r="F93" s="48">
        <f>HLOOKUP(MAX($AD93:$AN93),$AD93:$AN$312,$B93,FALSE)</f>
        <v>2</v>
      </c>
      <c r="G93" s="48">
        <f>HLOOKUP(MAX($AN93:$AY93),$AN93:$AY$312,$B93,FALSE)</f>
        <v>0</v>
      </c>
      <c r="H93" s="48">
        <f t="shared" si="20"/>
        <v>3</v>
      </c>
      <c r="I93" s="48">
        <f t="shared" si="21"/>
        <v>0</v>
      </c>
      <c r="J93" s="48">
        <f>COUNTIF('1. Data'!C:C,$D93)</f>
        <v>176</v>
      </c>
      <c r="K93" s="48">
        <f>COUNTIF($D$2:D92,$D92)</f>
        <v>6</v>
      </c>
      <c r="L93" s="48">
        <f>SUMIF('1. Data'!C:C,D93,'1. Data'!E:E)</f>
        <v>403</v>
      </c>
      <c r="M93" s="48">
        <f>SUMIF($D$2:D92,$D93,$F$2:F92)</f>
        <v>9</v>
      </c>
      <c r="N93" s="48">
        <f t="shared" si="22"/>
        <v>1.3930369811020804</v>
      </c>
      <c r="O93" s="48">
        <f>SUMIF('1. Data'!C:C,$D93,'1. Data'!F:F)</f>
        <v>163</v>
      </c>
      <c r="P93" s="48">
        <f>SUMIF($D$2:D92,$D93,$G$2:G92)</f>
        <v>1</v>
      </c>
      <c r="Q93" s="48">
        <f t="shared" si="23"/>
        <v>0.71478777632623791</v>
      </c>
      <c r="R93" s="48">
        <f>COUNTIF('1. Data'!D:D,$E93)</f>
        <v>170</v>
      </c>
      <c r="S93" s="48">
        <f>COUNTIF($E$2:E92,$E92)</f>
        <v>6</v>
      </c>
      <c r="T93" s="48">
        <f>SUMIF('1. Data'!D:D,E93,'1. Data'!F:F)</f>
        <v>224</v>
      </c>
      <c r="U93" s="48">
        <f>SUMIF($E$2:E92,$E93,$G$2:G92)</f>
        <v>5</v>
      </c>
      <c r="V93" s="48">
        <f t="shared" si="25"/>
        <v>1.032113530408985</v>
      </c>
      <c r="W93" s="48">
        <f>SUMIF('1. Data'!D:D,$E93,'1. Data'!E:E)</f>
        <v>316</v>
      </c>
      <c r="X93" s="48">
        <f>SUMIF($E$2:E92,E93,$F$2:F92)</f>
        <v>5</v>
      </c>
      <c r="Y93" s="48">
        <f t="shared" si="26"/>
        <v>1.1223522521782014</v>
      </c>
      <c r="Z93" s="92">
        <f>AVERAGE('1. Data'!E:E,$F$2:F92)</f>
        <v>1.6250367322950339</v>
      </c>
      <c r="AA93" s="92">
        <f>IF(ISERROR(AVERAGE('1. Data'!F:F,$G$2:G92)),0,AVERAGE('1. Data'!F:F,$G$2:G92))</f>
        <v>1.2606523655598001</v>
      </c>
      <c r="AB93" s="48">
        <f t="shared" si="27"/>
        <v>2.5407094939418626</v>
      </c>
      <c r="AC93" s="48">
        <f t="shared" si="28"/>
        <v>0.93003636806084355</v>
      </c>
      <c r="AD93" s="48">
        <f t="shared" si="18"/>
        <v>7.8810464403062677E-2</v>
      </c>
      <c r="AE93" s="48">
        <f t="shared" si="29"/>
        <v>0.20023449513082853</v>
      </c>
      <c r="AF93" s="48">
        <f t="shared" si="29"/>
        <v>0.2543688413967759</v>
      </c>
      <c r="AG93" s="48">
        <f t="shared" si="29"/>
        <v>0.2154257767665935</v>
      </c>
      <c r="AH93" s="48">
        <f t="shared" si="29"/>
        <v>0.1368335790676711</v>
      </c>
      <c r="AI93" s="48">
        <f t="shared" si="29"/>
        <v>6.9530874685455282E-2</v>
      </c>
      <c r="AJ93" s="48">
        <f t="shared" si="29"/>
        <v>2.9442958905903028E-2</v>
      </c>
      <c r="AK93" s="48">
        <f t="shared" si="29"/>
        <v>1.0686572174566844E-2</v>
      </c>
      <c r="AL93" s="48">
        <f t="shared" si="29"/>
        <v>3.3939344227021172E-3</v>
      </c>
      <c r="AM93" s="48">
        <f t="shared" si="29"/>
        <v>9.5811126773059474E-4</v>
      </c>
      <c r="AN93" s="48">
        <f t="shared" si="29"/>
        <v>2.4342823941757939E-4</v>
      </c>
      <c r="AO93" s="48">
        <f t="shared" si="16"/>
        <v>0.39453936147917856</v>
      </c>
      <c r="AP93" s="48">
        <f t="shared" si="30"/>
        <v>0.36693595480713947</v>
      </c>
      <c r="AQ93" s="48">
        <f t="shared" si="30"/>
        <v>0.17063189135988491</v>
      </c>
      <c r="AR93" s="48">
        <f t="shared" si="30"/>
        <v>5.2897954838566602E-2</v>
      </c>
      <c r="AS93" s="48">
        <f t="shared" si="30"/>
        <v>1.229925544897675E-2</v>
      </c>
      <c r="AT93" s="48">
        <f t="shared" si="30"/>
        <v>2.2877509735237758E-3</v>
      </c>
      <c r="AU93" s="48">
        <f t="shared" si="30"/>
        <v>3.5461526774061849E-4</v>
      </c>
      <c r="AV93" s="48">
        <f t="shared" si="30"/>
        <v>4.7115013666915566E-5</v>
      </c>
      <c r="AW93" s="48">
        <f t="shared" si="30"/>
        <v>5.4773345239893743E-6</v>
      </c>
      <c r="AX93" s="48">
        <f t="shared" si="30"/>
        <v>5.6601336748281689E-7</v>
      </c>
      <c r="AY93" s="48">
        <f t="shared" si="30"/>
        <v>5.2641301656760602E-8</v>
      </c>
    </row>
    <row r="94" spans="1:51">
      <c r="A94" s="48">
        <v>93</v>
      </c>
      <c r="B94" s="48">
        <f t="shared" si="24"/>
        <v>219</v>
      </c>
      <c r="C94" s="93">
        <v>44177</v>
      </c>
      <c r="D94" t="s">
        <v>35</v>
      </c>
      <c r="E94" t="s">
        <v>19</v>
      </c>
      <c r="F94" s="48">
        <f>HLOOKUP(MAX($AD94:$AN94),$AD94:$AN$312,$B94,FALSE)</f>
        <v>2</v>
      </c>
      <c r="G94" s="48">
        <f>HLOOKUP(MAX($AN94:$AY94),$AN94:$AY$312,$B94,FALSE)</f>
        <v>1</v>
      </c>
      <c r="H94" s="48">
        <f t="shared" si="20"/>
        <v>3</v>
      </c>
      <c r="I94" s="48">
        <f t="shared" si="21"/>
        <v>0</v>
      </c>
      <c r="J94" s="48">
        <f>COUNTIF('1. Data'!C:C,$D94)</f>
        <v>47</v>
      </c>
      <c r="K94" s="48">
        <f>COUNTIF($D$2:D93,$D93)</f>
        <v>6</v>
      </c>
      <c r="L94" s="48">
        <f>SUMIF('1. Data'!C:C,D94,'1. Data'!E:E)</f>
        <v>94</v>
      </c>
      <c r="M94" s="48">
        <f>SUMIF($D$2:D93,$D94,$F$2:F93)</f>
        <v>6</v>
      </c>
      <c r="N94" s="48">
        <f t="shared" si="22"/>
        <v>1.1609981036576216</v>
      </c>
      <c r="O94" s="48">
        <f>SUMIF('1. Data'!C:C,$D94,'1. Data'!F:F)</f>
        <v>49</v>
      </c>
      <c r="P94" s="48">
        <f>SUMIF($D$2:D93,$D94,$G$2:G93)</f>
        <v>1</v>
      </c>
      <c r="Q94" s="48">
        <f t="shared" si="23"/>
        <v>0.74855961648414482</v>
      </c>
      <c r="R94" s="48">
        <f>COUNTIF('1. Data'!D:D,$E94)</f>
        <v>184</v>
      </c>
      <c r="S94" s="48">
        <f>COUNTIF($E$2:E93,$E93)</f>
        <v>6</v>
      </c>
      <c r="T94" s="48">
        <f>SUMIF('1. Data'!D:D,E94,'1. Data'!F:F)</f>
        <v>263</v>
      </c>
      <c r="U94" s="48">
        <f>SUMIF($E$2:E93,$E94,$G$2:G93)</f>
        <v>4</v>
      </c>
      <c r="V94" s="48">
        <f t="shared" si="25"/>
        <v>1.1150386455649612</v>
      </c>
      <c r="W94" s="48">
        <f>SUMIF('1. Data'!D:D,$E94,'1. Data'!E:E)</f>
        <v>350</v>
      </c>
      <c r="X94" s="48">
        <f>SUMIF($E$2:E93,E94,$F$2:F93)</f>
        <v>8</v>
      </c>
      <c r="Y94" s="48">
        <f t="shared" si="26"/>
        <v>1.1594093694105112</v>
      </c>
      <c r="Z94" s="92">
        <f>AVERAGE('1. Data'!E:E,$F$2:F93)</f>
        <v>1.6251468860164513</v>
      </c>
      <c r="AA94" s="92">
        <f>IF(ISERROR(AVERAGE('1. Data'!F:F,$G$2:G93)),0,AVERAGE('1. Data'!F:F,$G$2:G93))</f>
        <v>1.2602820211515864</v>
      </c>
      <c r="AB94" s="48">
        <f t="shared" si="27"/>
        <v>2.187564847944361</v>
      </c>
      <c r="AC94" s="48">
        <f t="shared" si="28"/>
        <v>1.0519232505329823</v>
      </c>
      <c r="AD94" s="48">
        <f t="shared" si="18"/>
        <v>0.11218961501853301</v>
      </c>
      <c r="AE94" s="48">
        <f t="shared" si="29"/>
        <v>0.24542205811895357</v>
      </c>
      <c r="AF94" s="48">
        <f t="shared" si="29"/>
        <v>0.26843833362559044</v>
      </c>
      <c r="AG94" s="48">
        <f t="shared" si="29"/>
        <v>0.19574208749336747</v>
      </c>
      <c r="AH94" s="48">
        <f t="shared" si="29"/>
        <v>0.10704962746593505</v>
      </c>
      <c r="AI94" s="48">
        <f t="shared" si="29"/>
        <v>4.6835600406003784E-2</v>
      </c>
      <c r="AJ94" s="48">
        <f t="shared" si="29"/>
        <v>1.7075985513423746E-2</v>
      </c>
      <c r="AK94" s="48">
        <f t="shared" si="29"/>
        <v>5.3364036647389956E-3</v>
      </c>
      <c r="AL94" s="48">
        <f t="shared" si="29"/>
        <v>1.4592161339280591E-3</v>
      </c>
      <c r="AM94" s="48">
        <f t="shared" si="29"/>
        <v>3.5468110223714407E-4</v>
      </c>
      <c r="AN94" s="48">
        <f t="shared" si="29"/>
        <v>7.7588791148413603E-5</v>
      </c>
      <c r="AO94" s="48">
        <f t="shared" si="16"/>
        <v>0.34926537792504009</v>
      </c>
      <c r="AP94" s="48">
        <f t="shared" si="30"/>
        <v>0.36740037164553874</v>
      </c>
      <c r="AQ94" s="48">
        <f t="shared" si="30"/>
        <v>0.19323849659420039</v>
      </c>
      <c r="AR94" s="48">
        <f t="shared" si="30"/>
        <v>6.7757355821825974E-2</v>
      </c>
      <c r="AS94" s="48">
        <f t="shared" si="30"/>
        <v>1.7818884495903766E-2</v>
      </c>
      <c r="AT94" s="48">
        <f t="shared" si="30"/>
        <v>3.7488197799605714E-3</v>
      </c>
      <c r="AU94" s="48">
        <f t="shared" si="30"/>
        <v>6.5724511476641034E-4</v>
      </c>
      <c r="AV94" s="48">
        <f t="shared" si="30"/>
        <v>9.8767345360286659E-5</v>
      </c>
      <c r="AW94" s="48">
        <f t="shared" si="30"/>
        <v>1.2986958372238249E-5</v>
      </c>
      <c r="AX94" s="48">
        <f t="shared" si="30"/>
        <v>1.5179203850512671E-6</v>
      </c>
      <c r="AY94" s="48">
        <f t="shared" si="30"/>
        <v>1.5967357454934033E-7</v>
      </c>
    </row>
    <row r="95" spans="1:51">
      <c r="A95" s="48">
        <v>94</v>
      </c>
      <c r="B95" s="48">
        <f t="shared" si="24"/>
        <v>218</v>
      </c>
      <c r="C95" s="93">
        <v>44177</v>
      </c>
      <c r="D95" t="s">
        <v>22</v>
      </c>
      <c r="E95" t="s">
        <v>21</v>
      </c>
      <c r="F95" s="48">
        <f>HLOOKUP(MAX($AD95:$AN95),$AD95:$AN$312,$B95,FALSE)</f>
        <v>1</v>
      </c>
      <c r="G95" s="48">
        <f>HLOOKUP(MAX($AN95:$AY95),$AN95:$AY$312,$B95,FALSE)</f>
        <v>1</v>
      </c>
      <c r="H95" s="48">
        <f t="shared" si="20"/>
        <v>1</v>
      </c>
      <c r="I95" s="48">
        <f t="shared" si="21"/>
        <v>1</v>
      </c>
      <c r="J95" s="48">
        <f>COUNTIF('1. Data'!C:C,$D95)</f>
        <v>184</v>
      </c>
      <c r="K95" s="48">
        <f>COUNTIF($D$2:D94,$D94)</f>
        <v>6</v>
      </c>
      <c r="L95" s="48">
        <f>SUMIF('1. Data'!C:C,D95,'1. Data'!E:E)</f>
        <v>322</v>
      </c>
      <c r="M95" s="48">
        <f>SUMIF($D$2:D94,$D95,$F$2:F94)</f>
        <v>4</v>
      </c>
      <c r="N95" s="48">
        <f t="shared" si="22"/>
        <v>1.0557034979932665</v>
      </c>
      <c r="O95" s="48">
        <f>SUMIF('1. Data'!C:C,$D95,'1. Data'!F:F)</f>
        <v>214</v>
      </c>
      <c r="P95" s="48">
        <f>SUMIF($D$2:D94,$D95,$G$2:G94)</f>
        <v>3</v>
      </c>
      <c r="Q95" s="48">
        <f t="shared" si="23"/>
        <v>0.90628488022666787</v>
      </c>
      <c r="R95" s="48">
        <f>COUNTIF('1. Data'!D:D,$E95)</f>
        <v>149</v>
      </c>
      <c r="S95" s="48">
        <f>COUNTIF($E$2:E94,$E94)</f>
        <v>6</v>
      </c>
      <c r="T95" s="48">
        <f>SUMIF('1. Data'!D:D,E95,'1. Data'!F:F)</f>
        <v>176</v>
      </c>
      <c r="U95" s="48">
        <f>SUMIF($E$2:E94,$E95,$G$2:G94)</f>
        <v>3</v>
      </c>
      <c r="V95" s="48">
        <f t="shared" si="25"/>
        <v>0.91638914156411388</v>
      </c>
      <c r="W95" s="48">
        <f>SUMIF('1. Data'!D:D,$E95,'1. Data'!E:E)</f>
        <v>246</v>
      </c>
      <c r="X95" s="48">
        <f>SUMIF($E$2:E94,E95,$F$2:F94)</f>
        <v>6</v>
      </c>
      <c r="Y95" s="48">
        <f t="shared" si="26"/>
        <v>1.0003380859671007</v>
      </c>
      <c r="Z95" s="92">
        <f>AVERAGE('1. Data'!E:E,$F$2:F94)</f>
        <v>1.6252569750367107</v>
      </c>
      <c r="AA95" s="92">
        <f>IF(ISERROR(AVERAGE('1. Data'!F:F,$G$2:G94)),0,AVERAGE('1. Data'!F:F,$G$2:G94))</f>
        <v>1.2602055800293686</v>
      </c>
      <c r="AB95" s="48">
        <f t="shared" si="27"/>
        <v>1.7163695580277623</v>
      </c>
      <c r="AC95" s="48">
        <f t="shared" si="28"/>
        <v>1.0466128616811197</v>
      </c>
      <c r="AD95" s="48">
        <f t="shared" si="18"/>
        <v>0.17971741865568241</v>
      </c>
      <c r="AE95" s="48">
        <f t="shared" si="29"/>
        <v>0.30846150642794395</v>
      </c>
      <c r="AF95" s="48">
        <f t="shared" si="29"/>
        <v>0.26471696972815401</v>
      </c>
      <c r="AG95" s="48">
        <f t="shared" si="29"/>
        <v>0.15145071611158678</v>
      </c>
      <c r="AH95" s="48">
        <f t="shared" si="29"/>
        <v>6.4986349668858079E-2</v>
      </c>
      <c r="AI95" s="48">
        <f t="shared" si="29"/>
        <v>2.2308118451795107E-2</v>
      </c>
      <c r="AJ95" s="48">
        <f t="shared" si="29"/>
        <v>6.3814959012564228E-3</v>
      </c>
      <c r="AK95" s="48">
        <f t="shared" si="29"/>
        <v>1.5647150427993517E-3</v>
      </c>
      <c r="AL95" s="48">
        <f t="shared" si="29"/>
        <v>3.3570365830611418E-4</v>
      </c>
      <c r="AM95" s="48">
        <f t="shared" si="29"/>
        <v>6.4021282181685369E-5</v>
      </c>
      <c r="AN95" s="48">
        <f t="shared" si="29"/>
        <v>1.0988417980254997E-5</v>
      </c>
      <c r="AO95" s="48">
        <f t="shared" si="16"/>
        <v>0.3511250463051776</v>
      </c>
      <c r="AP95" s="48">
        <f t="shared" si="30"/>
        <v>0.36749198952137757</v>
      </c>
      <c r="AQ95" s="48">
        <f t="shared" si="30"/>
        <v>0.1923109213989285</v>
      </c>
      <c r="AR95" s="48">
        <f t="shared" si="30"/>
        <v>6.709169459262182E-2</v>
      </c>
      <c r="AS95" s="48">
        <f t="shared" si="30"/>
        <v>1.7554757618154903E-2</v>
      </c>
      <c r="AT95" s="48">
        <f t="shared" si="30"/>
        <v>3.6746070213711092E-3</v>
      </c>
      <c r="AU95" s="48">
        <f t="shared" si="30"/>
        <v>6.4098182836512508E-4</v>
      </c>
      <c r="AV95" s="48">
        <f t="shared" si="30"/>
        <v>9.5837117952974412E-5</v>
      </c>
      <c r="AW95" s="48">
        <f t="shared" si="30"/>
        <v>1.2538045034504147E-5</v>
      </c>
      <c r="AX95" s="48">
        <f t="shared" si="30"/>
        <v>1.4580532437165725E-6</v>
      </c>
      <c r="AY95" s="48">
        <f t="shared" si="30"/>
        <v>1.5260172778896394E-7</v>
      </c>
    </row>
    <row r="96" spans="1:51">
      <c r="A96" s="48">
        <v>95</v>
      </c>
      <c r="B96" s="48">
        <f t="shared" si="24"/>
        <v>217</v>
      </c>
      <c r="C96" s="93">
        <v>44177</v>
      </c>
      <c r="D96" t="s">
        <v>26</v>
      </c>
      <c r="E96" t="s">
        <v>18</v>
      </c>
      <c r="F96" s="48">
        <f>HLOOKUP(MAX($AD96:$AN96),$AD96:$AN$312,$B96,FALSE)</f>
        <v>1</v>
      </c>
      <c r="G96" s="48">
        <f>HLOOKUP(MAX($AN96:$AY96),$AN96:$AY$312,$B96,FALSE)</f>
        <v>0</v>
      </c>
      <c r="H96" s="48">
        <f t="shared" si="20"/>
        <v>3</v>
      </c>
      <c r="I96" s="48">
        <f t="shared" si="21"/>
        <v>0</v>
      </c>
      <c r="J96" s="48">
        <f>COUNTIF('1. Data'!C:C,$D96)</f>
        <v>152</v>
      </c>
      <c r="K96" s="48">
        <f>COUNTIF($D$2:D95,$D95)</f>
        <v>6</v>
      </c>
      <c r="L96" s="48">
        <f>SUMIF('1. Data'!C:C,D96,'1. Data'!E:E)</f>
        <v>205</v>
      </c>
      <c r="M96" s="48">
        <f>SUMIF($D$2:D95,$D96,$F$2:F95)</f>
        <v>5</v>
      </c>
      <c r="N96" s="48">
        <f t="shared" si="22"/>
        <v>0.81787931803368663</v>
      </c>
      <c r="O96" s="48">
        <f>SUMIF('1. Data'!C:C,$D96,'1. Data'!F:F)</f>
        <v>205</v>
      </c>
      <c r="P96" s="48">
        <f>SUMIF($D$2:D95,$D96,$G$2:G95)</f>
        <v>5</v>
      </c>
      <c r="Q96" s="48">
        <f t="shared" si="23"/>
        <v>1.0547441811082143</v>
      </c>
      <c r="R96" s="48">
        <f>COUNTIF('1. Data'!D:D,$E96)</f>
        <v>17</v>
      </c>
      <c r="S96" s="48">
        <f>COUNTIF($E$2:E95,$E95)</f>
        <v>6</v>
      </c>
      <c r="T96" s="48">
        <f>SUMIF('1. Data'!D:D,E96,'1. Data'!F:F)</f>
        <v>13</v>
      </c>
      <c r="U96" s="48">
        <f>SUMIF($E$2:E95,$E96,$G$2:G95)</f>
        <v>0</v>
      </c>
      <c r="V96" s="48">
        <f t="shared" si="25"/>
        <v>0.44853924389156768</v>
      </c>
      <c r="W96" s="48">
        <f>SUMIF('1. Data'!D:D,$E96,'1. Data'!E:E)</f>
        <v>30</v>
      </c>
      <c r="X96" s="48">
        <f>SUMIF($E$2:E95,E96,$F$2:F95)</f>
        <v>4</v>
      </c>
      <c r="Y96" s="48">
        <f t="shared" si="26"/>
        <v>0.90965790817328462</v>
      </c>
      <c r="Z96" s="92">
        <f>AVERAGE('1. Data'!E:E,$F$2:F95)</f>
        <v>1.6250733998825602</v>
      </c>
      <c r="AA96" s="92">
        <f>IF(ISERROR(AVERAGE('1. Data'!F:F,$G$2:G95)),0,AVERAGE('1. Data'!F:F,$G$2:G95))</f>
        <v>1.260129183793306</v>
      </c>
      <c r="AB96" s="48">
        <f t="shared" si="27"/>
        <v>1.2090389918758846</v>
      </c>
      <c r="AC96" s="48">
        <f t="shared" si="28"/>
        <v>0.59615975453942549</v>
      </c>
      <c r="AD96" s="48">
        <f t="shared" si="18"/>
        <v>0.29848398718018182</v>
      </c>
      <c r="AE96" s="48">
        <f t="shared" si="29"/>
        <v>0.36087877895142151</v>
      </c>
      <c r="AF96" s="48">
        <f t="shared" si="29"/>
        <v>0.21815825754641346</v>
      </c>
      <c r="AG96" s="48">
        <f t="shared" si="29"/>
        <v>8.7920613257771785E-2</v>
      </c>
      <c r="AH96" s="48">
        <f t="shared" si="29"/>
        <v>2.6574862404571489E-2</v>
      </c>
      <c r="AI96" s="48">
        <f t="shared" si="29"/>
        <v>6.4260089701726935E-3</v>
      </c>
      <c r="AJ96" s="48">
        <f t="shared" si="29"/>
        <v>1.294882567847163E-3</v>
      </c>
      <c r="AK96" s="48">
        <f t="shared" si="29"/>
        <v>2.2365193063251295E-4</v>
      </c>
      <c r="AL96" s="48">
        <f t="shared" si="29"/>
        <v>3.3800488092878602E-5</v>
      </c>
      <c r="AM96" s="48">
        <f t="shared" si="29"/>
        <v>4.540678672080752E-6</v>
      </c>
      <c r="AN96" s="48">
        <f t="shared" si="29"/>
        <v>5.4898575641248499E-7</v>
      </c>
      <c r="AO96" s="48">
        <f t="shared" si="16"/>
        <v>0.55092325946919352</v>
      </c>
      <c r="AP96" s="48">
        <f t="shared" si="30"/>
        <v>0.32843827513521462</v>
      </c>
      <c r="AQ96" s="48">
        <f t="shared" si="30"/>
        <v>9.7900840742980916E-2</v>
      </c>
      <c r="AR96" s="48">
        <f t="shared" si="30"/>
        <v>1.945484706217963E-2</v>
      </c>
      <c r="AS96" s="48">
        <f t="shared" si="30"/>
        <v>2.8995492122977679E-3</v>
      </c>
      <c r="AT96" s="48">
        <f t="shared" si="30"/>
        <v>3.4571890933568451E-4</v>
      </c>
      <c r="AU96" s="48">
        <f t="shared" si="30"/>
        <v>3.4350616688199897E-5</v>
      </c>
      <c r="AV96" s="48">
        <f t="shared" si="30"/>
        <v>2.9254936018735973E-6</v>
      </c>
      <c r="AW96" s="48">
        <f t="shared" si="30"/>
        <v>2.1800769344995211E-7</v>
      </c>
      <c r="AX96" s="48">
        <f t="shared" si="30"/>
        <v>1.4440823668314436E-8</v>
      </c>
      <c r="AY96" s="48">
        <f t="shared" si="30"/>
        <v>8.6090378934494525E-10</v>
      </c>
    </row>
    <row r="97" spans="1:51">
      <c r="A97" s="48">
        <v>96</v>
      </c>
      <c r="B97" s="48">
        <f t="shared" si="24"/>
        <v>216</v>
      </c>
      <c r="C97" s="93">
        <v>44177</v>
      </c>
      <c r="D97" t="s">
        <v>25</v>
      </c>
      <c r="E97" t="s">
        <v>11</v>
      </c>
      <c r="F97" s="48">
        <f>HLOOKUP(MAX($AD97:$AN97),$AD97:$AN$312,$B97,FALSE)</f>
        <v>1</v>
      </c>
      <c r="G97" s="48">
        <f>HLOOKUP(MAX($AN97:$AY97),$AN97:$AY$312,$B97,FALSE)</f>
        <v>0</v>
      </c>
      <c r="H97" s="48">
        <f t="shared" si="20"/>
        <v>3</v>
      </c>
      <c r="I97" s="48">
        <f t="shared" si="21"/>
        <v>0</v>
      </c>
      <c r="J97" s="48">
        <f>COUNTIF('1. Data'!C:C,$D97)</f>
        <v>170</v>
      </c>
      <c r="K97" s="48">
        <f>COUNTIF($D$2:D96,$D96)</f>
        <v>6</v>
      </c>
      <c r="L97" s="48">
        <f>SUMIF('1. Data'!C:C,D97,'1. Data'!E:E)</f>
        <v>254</v>
      </c>
      <c r="M97" s="48">
        <f>SUMIF($D$2:D96,$D97,$F$2:F96)</f>
        <v>5</v>
      </c>
      <c r="N97" s="48">
        <f t="shared" si="22"/>
        <v>0.90565574914608515</v>
      </c>
      <c r="O97" s="48">
        <f>SUMIF('1. Data'!C:C,$D97,'1. Data'!F:F)</f>
        <v>198</v>
      </c>
      <c r="P97" s="48">
        <f>SUMIF($D$2:D96,$D97,$G$2:G96)</f>
        <v>5</v>
      </c>
      <c r="Q97" s="48">
        <f t="shared" si="23"/>
        <v>0.91557893120393108</v>
      </c>
      <c r="R97" s="48">
        <f>COUNTIF('1. Data'!D:D,$E97)</f>
        <v>167</v>
      </c>
      <c r="S97" s="48">
        <f>COUNTIF($E$2:E96,$E96)</f>
        <v>6</v>
      </c>
      <c r="T97" s="48">
        <f>SUMIF('1. Data'!D:D,E97,'1. Data'!F:F)</f>
        <v>179</v>
      </c>
      <c r="U97" s="48">
        <f>SUMIF($E$2:E96,$E97,$G$2:G96)</f>
        <v>3</v>
      </c>
      <c r="V97" s="48">
        <f t="shared" si="25"/>
        <v>0.83509850292788301</v>
      </c>
      <c r="W97" s="48">
        <f>SUMIF('1. Data'!D:D,$E97,'1. Data'!E:E)</f>
        <v>293</v>
      </c>
      <c r="X97" s="48">
        <f>SUMIF($E$2:E96,E97,$F$2:F96)</f>
        <v>4</v>
      </c>
      <c r="Y97" s="48">
        <f t="shared" si="26"/>
        <v>1.0565411056166261</v>
      </c>
      <c r="Z97" s="92">
        <f>AVERAGE('1. Data'!E:E,$F$2:F96)</f>
        <v>1.6248899324919284</v>
      </c>
      <c r="AA97" s="92">
        <f>IF(ISERROR(AVERAGE('1. Data'!F:F,$G$2:G96)),0,AVERAGE('1. Data'!F:F,$G$2:G96))</f>
        <v>1.2597593190490168</v>
      </c>
      <c r="AB97" s="48">
        <f t="shared" si="27"/>
        <v>1.554796286106285</v>
      </c>
      <c r="AC97" s="48">
        <f t="shared" si="28"/>
        <v>0.96321020508159227</v>
      </c>
      <c r="AD97" s="48">
        <f t="shared" si="18"/>
        <v>0.21123240923482892</v>
      </c>
      <c r="AE97" s="48">
        <f t="shared" si="29"/>
        <v>0.3284233653835949</v>
      </c>
      <c r="AF97" s="48">
        <f t="shared" si="29"/>
        <v>0.25531571438447048</v>
      </c>
      <c r="AG97" s="48">
        <f t="shared" si="29"/>
        <v>0.13232130816984919</v>
      </c>
      <c r="AH97" s="48">
        <f t="shared" si="29"/>
        <v>5.1433169628801699E-2</v>
      </c>
      <c r="AI97" s="48">
        <f t="shared" si="29"/>
        <v>1.5993620224307083E-2</v>
      </c>
      <c r="AJ97" s="48">
        <f t="shared" si="29"/>
        <v>4.1444702210245076E-3</v>
      </c>
      <c r="AK97" s="48">
        <f t="shared" si="29"/>
        <v>9.2054384393242732E-4</v>
      </c>
      <c r="AL97" s="48">
        <f t="shared" si="29"/>
        <v>1.7890726871801766E-4</v>
      </c>
      <c r="AM97" s="48">
        <f t="shared" si="29"/>
        <v>3.0907150773354787E-5</v>
      </c>
      <c r="AN97" s="48">
        <f t="shared" si="29"/>
        <v>4.8054323236539054E-6</v>
      </c>
      <c r="AO97" s="48">
        <f t="shared" si="16"/>
        <v>0.38166569211273088</v>
      </c>
      <c r="AP97" s="48">
        <f t="shared" si="30"/>
        <v>0.36762428957251136</v>
      </c>
      <c r="AQ97" s="48">
        <f t="shared" si="30"/>
        <v>0.17704973367605664</v>
      </c>
      <c r="AR97" s="48">
        <f t="shared" si="30"/>
        <v>5.6845370094585283E-2</v>
      </c>
      <c r="AS97" s="48">
        <f t="shared" si="30"/>
        <v>1.3688510146686124E-2</v>
      </c>
      <c r="AT97" s="48">
        <f t="shared" si="30"/>
        <v>2.6369825331302005E-3</v>
      </c>
      <c r="AU97" s="48">
        <f t="shared" si="30"/>
        <v>4.233280810888193E-4</v>
      </c>
      <c r="AV97" s="48">
        <f t="shared" si="30"/>
        <v>5.8250561114622749E-5</v>
      </c>
      <c r="AW97" s="48">
        <f t="shared" si="30"/>
        <v>7.0134418646666741E-6</v>
      </c>
      <c r="AX97" s="48">
        <f t="shared" si="30"/>
        <v>7.5060208631037988E-7</v>
      </c>
      <c r="AY97" s="48">
        <f t="shared" si="30"/>
        <v>7.2298758948969127E-8</v>
      </c>
    </row>
    <row r="98" spans="1:51">
      <c r="A98" s="48">
        <v>97</v>
      </c>
      <c r="B98" s="48">
        <f t="shared" si="24"/>
        <v>215</v>
      </c>
      <c r="C98" s="93">
        <v>44177</v>
      </c>
      <c r="D98" t="s">
        <v>42</v>
      </c>
      <c r="E98" t="s">
        <v>6</v>
      </c>
      <c r="F98" s="48">
        <f>HLOOKUP(MAX($AD98:$AN98),$AD98:$AN$312,$B98,FALSE)</f>
        <v>0</v>
      </c>
      <c r="G98" s="48">
        <f>HLOOKUP(MAX($AN98:$AY98),$AN98:$AY$312,$B98,FALSE)</f>
        <v>0</v>
      </c>
      <c r="H98" s="48">
        <f t="shared" si="20"/>
        <v>1</v>
      </c>
      <c r="I98" s="48">
        <f t="shared" si="21"/>
        <v>1</v>
      </c>
      <c r="J98" s="48">
        <f>COUNTIF('1. Data'!C:C,$D98)</f>
        <v>0</v>
      </c>
      <c r="K98" s="48">
        <f>COUNTIF($D$2:D97,$D97)</f>
        <v>6</v>
      </c>
      <c r="L98" s="48">
        <f>SUMIF('1. Data'!C:C,D98,'1. Data'!E:E)</f>
        <v>0</v>
      </c>
      <c r="M98" s="48">
        <f>SUMIF($D$2:D97,$D98,$F$2:F97)</f>
        <v>0</v>
      </c>
      <c r="N98" s="48">
        <f t="shared" si="22"/>
        <v>0</v>
      </c>
      <c r="O98" s="48">
        <f>SUMIF('1. Data'!C:C,$D98,'1. Data'!F:F)</f>
        <v>0</v>
      </c>
      <c r="P98" s="48">
        <f>SUMIF($D$2:D97,$D98,$G$2:G97)</f>
        <v>0</v>
      </c>
      <c r="Q98" s="48">
        <f t="shared" si="23"/>
        <v>0</v>
      </c>
      <c r="R98" s="48">
        <f>COUNTIF('1. Data'!D:D,$E98)</f>
        <v>181</v>
      </c>
      <c r="S98" s="48">
        <f>COUNTIF($E$2:E97,$E97)</f>
        <v>5</v>
      </c>
      <c r="T98" s="48">
        <f>SUMIF('1. Data'!D:D,E98,'1. Data'!F:F)</f>
        <v>374</v>
      </c>
      <c r="U98" s="48">
        <f>SUMIF($E$2:E97,$E98,$G$2:G97)</f>
        <v>9</v>
      </c>
      <c r="V98" s="48">
        <f t="shared" si="25"/>
        <v>1.6350299131166763</v>
      </c>
      <c r="W98" s="48">
        <f>SUMIF('1. Data'!D:D,$E98,'1. Data'!E:E)</f>
        <v>158</v>
      </c>
      <c r="X98" s="48">
        <f>SUMIF($E$2:E97,E98,$F$2:F97)</f>
        <v>1</v>
      </c>
      <c r="Y98" s="48">
        <f t="shared" si="26"/>
        <v>0.52614959772090397</v>
      </c>
      <c r="Z98" s="92">
        <f>AVERAGE('1. Data'!E:E,$F$2:F97)</f>
        <v>1.624706572769953</v>
      </c>
      <c r="AA98" s="92">
        <f>IF(ISERROR(AVERAGE('1. Data'!F:F,$G$2:G97)),0,AVERAGE('1. Data'!F:F,$G$2:G97))</f>
        <v>1.2593896713615023</v>
      </c>
      <c r="AB98" s="48">
        <f t="shared" si="27"/>
        <v>0</v>
      </c>
      <c r="AC98" s="48">
        <f t="shared" si="28"/>
        <v>0</v>
      </c>
      <c r="AD98" s="48">
        <f t="shared" si="18"/>
        <v>1</v>
      </c>
      <c r="AE98" s="48">
        <f t="shared" si="29"/>
        <v>0</v>
      </c>
      <c r="AF98" s="48">
        <f t="shared" si="29"/>
        <v>0</v>
      </c>
      <c r="AG98" s="48">
        <f t="shared" si="29"/>
        <v>0</v>
      </c>
      <c r="AH98" s="48">
        <f t="shared" si="29"/>
        <v>0</v>
      </c>
      <c r="AI98" s="48">
        <f t="shared" si="29"/>
        <v>0</v>
      </c>
      <c r="AJ98" s="48">
        <f t="shared" si="29"/>
        <v>0</v>
      </c>
      <c r="AK98" s="48">
        <f t="shared" si="29"/>
        <v>0</v>
      </c>
      <c r="AL98" s="48">
        <f t="shared" si="29"/>
        <v>0</v>
      </c>
      <c r="AM98" s="48">
        <f t="shared" si="29"/>
        <v>0</v>
      </c>
      <c r="AN98" s="48">
        <f t="shared" si="29"/>
        <v>0</v>
      </c>
      <c r="AO98" s="48">
        <f t="shared" si="16"/>
        <v>1</v>
      </c>
      <c r="AP98" s="48">
        <f t="shared" si="30"/>
        <v>0</v>
      </c>
      <c r="AQ98" s="48">
        <f t="shared" si="30"/>
        <v>0</v>
      </c>
      <c r="AR98" s="48">
        <f t="shared" si="30"/>
        <v>0</v>
      </c>
      <c r="AS98" s="48">
        <f t="shared" si="30"/>
        <v>0</v>
      </c>
      <c r="AT98" s="48">
        <f t="shared" si="30"/>
        <v>0</v>
      </c>
      <c r="AU98" s="48">
        <f t="shared" si="30"/>
        <v>0</v>
      </c>
      <c r="AV98" s="48">
        <f t="shared" si="30"/>
        <v>0</v>
      </c>
      <c r="AW98" s="48">
        <f t="shared" si="30"/>
        <v>0</v>
      </c>
      <c r="AX98" s="48">
        <f t="shared" si="30"/>
        <v>0</v>
      </c>
      <c r="AY98" s="48">
        <f t="shared" si="30"/>
        <v>0</v>
      </c>
    </row>
    <row r="99" spans="1:51">
      <c r="A99" s="48">
        <v>98</v>
      </c>
      <c r="B99" s="48">
        <f t="shared" si="24"/>
        <v>214</v>
      </c>
      <c r="C99" s="93">
        <v>44178</v>
      </c>
      <c r="D99" t="s">
        <v>28</v>
      </c>
      <c r="E99" t="s">
        <v>8</v>
      </c>
      <c r="F99" s="48">
        <f>HLOOKUP(MAX($AD99:$AN99),$AD99:$AN$312,$B99,FALSE)</f>
        <v>1</v>
      </c>
      <c r="G99" s="48">
        <f>HLOOKUP(MAX($AN99:$AY99),$AN99:$AY$312,$B99,FALSE)</f>
        <v>1</v>
      </c>
      <c r="H99" s="48">
        <f t="shared" si="20"/>
        <v>1</v>
      </c>
      <c r="I99" s="48">
        <f t="shared" si="21"/>
        <v>1</v>
      </c>
      <c r="J99" s="48">
        <f>COUNTIF('1. Data'!C:C,$D99)</f>
        <v>136</v>
      </c>
      <c r="K99" s="48">
        <f>COUNTIF($D$2:D98,$D98)</f>
        <v>6</v>
      </c>
      <c r="L99" s="48">
        <f>SUMIF('1. Data'!C:C,D99,'1. Data'!E:E)</f>
        <v>192</v>
      </c>
      <c r="M99" s="48">
        <f>SUMIF($D$2:D98,$D99,$F$2:F98)</f>
        <v>5</v>
      </c>
      <c r="N99" s="48">
        <f t="shared" si="22"/>
        <v>0.8541425544416944</v>
      </c>
      <c r="O99" s="48">
        <f>SUMIF('1. Data'!C:C,$D99,'1. Data'!F:F)</f>
        <v>193</v>
      </c>
      <c r="P99" s="48">
        <f>SUMIF($D$2:D98,$D99,$G$2:G98)</f>
        <v>5</v>
      </c>
      <c r="Q99" s="48">
        <f t="shared" si="23"/>
        <v>1.1075010172873212</v>
      </c>
      <c r="R99" s="48">
        <f>COUNTIF('1. Data'!D:D,$E99)</f>
        <v>181</v>
      </c>
      <c r="S99" s="48">
        <f>COUNTIF($E$2:E98,$E98)</f>
        <v>6</v>
      </c>
      <c r="T99" s="48">
        <f>SUMIF('1. Data'!D:D,E99,'1. Data'!F:F)</f>
        <v>234</v>
      </c>
      <c r="U99" s="48">
        <f>SUMIF($E$2:E98,$E99,$G$2:G98)</f>
        <v>3</v>
      </c>
      <c r="V99" s="48">
        <f t="shared" si="25"/>
        <v>1.0066396379783804</v>
      </c>
      <c r="W99" s="48">
        <f>SUMIF('1. Data'!D:D,$E99,'1. Data'!E:E)</f>
        <v>266</v>
      </c>
      <c r="X99" s="48">
        <f>SUMIF($E$2:E98,E99,$F$2:F98)</f>
        <v>7</v>
      </c>
      <c r="Y99" s="48">
        <f t="shared" si="26"/>
        <v>0.89882163645828417</v>
      </c>
      <c r="Z99" s="92">
        <f>AVERAGE('1. Data'!E:E,$F$2:F98)</f>
        <v>1.624229979466119</v>
      </c>
      <c r="AA99" s="92">
        <f>IF(ISERROR(AVERAGE('1. Data'!F:F,$G$2:G98)),0,AVERAGE('1. Data'!F:F,$G$2:G98))</f>
        <v>1.2590202405397477</v>
      </c>
      <c r="AB99" s="48">
        <f t="shared" si="27"/>
        <v>1.2469567773400139</v>
      </c>
      <c r="AC99" s="48">
        <f t="shared" si="28"/>
        <v>1.4036242839416853</v>
      </c>
      <c r="AD99" s="48">
        <f t="shared" si="18"/>
        <v>0.28737802278672636</v>
      </c>
      <c r="AE99" s="48">
        <f t="shared" si="29"/>
        <v>0.35834797317248135</v>
      </c>
      <c r="AF99" s="48">
        <f t="shared" si="29"/>
        <v>0.22342221689674158</v>
      </c>
      <c r="AG99" s="48">
        <f t="shared" si="29"/>
        <v>9.2865949189240807E-2</v>
      </c>
      <c r="AH99" s="48">
        <f t="shared" si="29"/>
        <v>2.894995618140931E-2</v>
      </c>
      <c r="AI99" s="48">
        <f t="shared" si="29"/>
        <v>7.219868812820952E-3</v>
      </c>
      <c r="AJ99" s="48">
        <f t="shared" si="29"/>
        <v>1.5004773912754819E-3</v>
      </c>
      <c r="AK99" s="48">
        <f t="shared" si="29"/>
        <v>2.6729006461377494E-4</v>
      </c>
      <c r="AL99" s="48">
        <f t="shared" si="29"/>
        <v>4.16623946982246E-5</v>
      </c>
      <c r="AM99" s="48">
        <f t="shared" si="29"/>
        <v>5.7723561587962055E-6</v>
      </c>
      <c r="AN99" s="48">
        <f t="shared" si="29"/>
        <v>7.1978786334312785E-7</v>
      </c>
      <c r="AO99" s="48">
        <f t="shared" si="16"/>
        <v>0.2457048441493746</v>
      </c>
      <c r="AP99" s="48">
        <f t="shared" si="30"/>
        <v>0.34487728593016931</v>
      </c>
      <c r="AQ99" s="48">
        <f t="shared" si="30"/>
        <v>0.24203906675574294</v>
      </c>
      <c r="AR99" s="48">
        <f t="shared" si="30"/>
        <v>0.11324397058698116</v>
      </c>
      <c r="AS99" s="48">
        <f t="shared" si="30"/>
        <v>3.9737996781466188E-2</v>
      </c>
      <c r="AT99" s="48">
        <f t="shared" si="30"/>
        <v>1.1155443455532479E-2</v>
      </c>
      <c r="AU99" s="48">
        <f t="shared" si="30"/>
        <v>2.6096752220539569E-3</v>
      </c>
      <c r="AV99" s="48">
        <f t="shared" si="30"/>
        <v>5.2328621641083433E-4</v>
      </c>
      <c r="AW99" s="48">
        <f t="shared" si="30"/>
        <v>9.1812155100776523E-5</v>
      </c>
      <c r="AX99" s="48">
        <f t="shared" si="30"/>
        <v>1.4318863384496713E-5</v>
      </c>
      <c r="AY99" s="48">
        <f t="shared" si="30"/>
        <v>2.0098304364922995E-6</v>
      </c>
    </row>
    <row r="100" spans="1:51">
      <c r="A100" s="48">
        <v>99</v>
      </c>
      <c r="B100" s="48">
        <f t="shared" si="24"/>
        <v>213</v>
      </c>
      <c r="C100" s="93">
        <v>44178</v>
      </c>
      <c r="D100" t="s">
        <v>12</v>
      </c>
      <c r="E100" t="s">
        <v>17</v>
      </c>
      <c r="F100" s="48">
        <f>HLOOKUP(MAX($AD100:$AN100),$AD100:$AN$312,$B100,FALSE)</f>
        <v>2</v>
      </c>
      <c r="G100" s="48">
        <f>HLOOKUP(MAX($AN100:$AY100),$AN100:$AY$312,$B100,FALSE)</f>
        <v>1</v>
      </c>
      <c r="H100" s="48">
        <f t="shared" si="20"/>
        <v>3</v>
      </c>
      <c r="I100" s="48">
        <f t="shared" si="21"/>
        <v>0</v>
      </c>
      <c r="J100" s="48">
        <f>COUNTIF('1. Data'!C:C,$D100)</f>
        <v>186</v>
      </c>
      <c r="K100" s="48">
        <f>COUNTIF($D$2:D99,$D99)</f>
        <v>6</v>
      </c>
      <c r="L100" s="48">
        <f>SUMIF('1. Data'!C:C,D100,'1. Data'!E:E)</f>
        <v>358</v>
      </c>
      <c r="M100" s="48">
        <f>SUMIF($D$2:D99,$D100,$F$2:F99)</f>
        <v>4</v>
      </c>
      <c r="N100" s="48">
        <f t="shared" si="22"/>
        <v>1.1609373119056219</v>
      </c>
      <c r="O100" s="48">
        <f>SUMIF('1. Data'!C:C,$D100,'1. Data'!F:F)</f>
        <v>224</v>
      </c>
      <c r="P100" s="48">
        <f>SUMIF($D$2:D99,$D100,$G$2:G99)</f>
        <v>3</v>
      </c>
      <c r="Q100" s="48">
        <f t="shared" si="23"/>
        <v>0.93911357636462456</v>
      </c>
      <c r="R100" s="48">
        <f>COUNTIF('1. Data'!D:D,$E100)</f>
        <v>186</v>
      </c>
      <c r="S100" s="48">
        <f>COUNTIF($E$2:E99,$E99)</f>
        <v>6</v>
      </c>
      <c r="T100" s="48">
        <f>SUMIF('1. Data'!D:D,E100,'1. Data'!F:F)</f>
        <v>276</v>
      </c>
      <c r="U100" s="48">
        <f>SUMIF($E$2:E99,$E100,$G$2:G99)</f>
        <v>5</v>
      </c>
      <c r="V100" s="48">
        <f t="shared" si="25"/>
        <v>1.1625150438698657</v>
      </c>
      <c r="W100" s="48">
        <f>SUMIF('1. Data'!D:D,$E100,'1. Data'!E:E)</f>
        <v>331</v>
      </c>
      <c r="X100" s="48">
        <f>SUMIF($E$2:E99,E100,$F$2:F99)</f>
        <v>6</v>
      </c>
      <c r="Y100" s="48">
        <f t="shared" si="26"/>
        <v>1.0807620831828577</v>
      </c>
      <c r="Z100" s="92">
        <f>AVERAGE('1. Data'!E:E,$F$2:F99)</f>
        <v>1.6240469208211143</v>
      </c>
      <c r="AA100" s="92">
        <f>IF(ISERROR(AVERAGE('1. Data'!F:F,$G$2:G99)),0,AVERAGE('1. Data'!F:F,$G$2:G99))</f>
        <v>1.2589442815249268</v>
      </c>
      <c r="AB100" s="48">
        <f t="shared" si="27"/>
        <v>2.0376868443343468</v>
      </c>
      <c r="AC100" s="48">
        <f t="shared" si="28"/>
        <v>1.3744318487419767</v>
      </c>
      <c r="AD100" s="48">
        <f t="shared" si="18"/>
        <v>0.13032983566767936</v>
      </c>
      <c r="AE100" s="48">
        <f t="shared" si="29"/>
        <v>0.2655713915642875</v>
      </c>
      <c r="AF100" s="48">
        <f t="shared" si="29"/>
        <v>0.27057566541105715</v>
      </c>
      <c r="AG100" s="48">
        <f t="shared" si="29"/>
        <v>0.18378282460170775</v>
      </c>
      <c r="AH100" s="48">
        <f t="shared" si="29"/>
        <v>9.3622960976376637E-2</v>
      </c>
      <c r="AI100" s="48">
        <f t="shared" si="29"/>
        <v>3.8154855181838136E-2</v>
      </c>
      <c r="AJ100" s="48">
        <f t="shared" si="29"/>
        <v>1.2957941075252279E-2</v>
      </c>
      <c r="AK100" s="48">
        <f t="shared" si="29"/>
        <v>3.7720322941001785E-3</v>
      </c>
      <c r="AL100" s="48">
        <f t="shared" si="29"/>
        <v>9.6077757276152853E-4</v>
      </c>
      <c r="AM100" s="48">
        <f t="shared" si="29"/>
        <v>2.1752931337196124E-4</v>
      </c>
      <c r="AN100" s="48">
        <f t="shared" si="29"/>
        <v>4.4325662011513032E-5</v>
      </c>
      <c r="AO100" s="48">
        <f t="shared" si="16"/>
        <v>0.25298328775469686</v>
      </c>
      <c r="AP100" s="48">
        <f t="shared" si="30"/>
        <v>0.34770828788951147</v>
      </c>
      <c r="AQ100" s="48">
        <f t="shared" si="30"/>
        <v>0.2389506724734444</v>
      </c>
      <c r="AR100" s="48">
        <f t="shared" si="30"/>
        <v>0.10947380484193824</v>
      </c>
      <c r="AS100" s="48">
        <f t="shared" si="30"/>
        <v>3.7616070994430865E-2</v>
      </c>
      <c r="AT100" s="48">
        <f t="shared" si="30"/>
        <v>1.0340145199857011E-2</v>
      </c>
      <c r="AU100" s="48">
        <f t="shared" si="30"/>
        <v>2.3686374805499894E-3</v>
      </c>
      <c r="AV100" s="48">
        <f t="shared" si="30"/>
        <v>4.650758273416949E-4</v>
      </c>
      <c r="AW100" s="48">
        <f t="shared" si="30"/>
        <v>7.9901878647306273E-5</v>
      </c>
      <c r="AX100" s="48">
        <f t="shared" si="30"/>
        <v>1.2202187420797111E-5</v>
      </c>
      <c r="AY100" s="48">
        <f t="shared" si="30"/>
        <v>1.6771075015462285E-6</v>
      </c>
    </row>
    <row r="101" spans="1:51">
      <c r="A101" s="48">
        <v>100</v>
      </c>
      <c r="B101" s="48">
        <f t="shared" si="24"/>
        <v>212</v>
      </c>
      <c r="C101" s="93">
        <v>44180</v>
      </c>
      <c r="D101" t="s">
        <v>20</v>
      </c>
      <c r="E101" t="s">
        <v>22</v>
      </c>
      <c r="F101" s="48">
        <f>HLOOKUP(MAX($AD101:$AN101),$AD101:$AN$312,$B101,FALSE)</f>
        <v>1</v>
      </c>
      <c r="G101" s="48">
        <f>HLOOKUP(MAX($AN101:$AY101),$AN101:$AY$312,$B101,FALSE)</f>
        <v>1</v>
      </c>
      <c r="H101" s="48">
        <f t="shared" si="20"/>
        <v>1</v>
      </c>
      <c r="I101" s="48">
        <f t="shared" si="21"/>
        <v>1</v>
      </c>
      <c r="J101" s="48">
        <f>COUNTIF('1. Data'!C:C,$D101)</f>
        <v>168</v>
      </c>
      <c r="K101" s="48">
        <f>COUNTIF($D$2:D100,$D100)</f>
        <v>5</v>
      </c>
      <c r="L101" s="48">
        <f>SUMIF('1. Data'!C:C,D101,'1. Data'!E:E)</f>
        <v>258</v>
      </c>
      <c r="M101" s="48">
        <f>SUMIF($D$2:D100,$D101,$F$2:F100)</f>
        <v>5</v>
      </c>
      <c r="N101" s="48">
        <f t="shared" si="22"/>
        <v>0.93601239540076375</v>
      </c>
      <c r="O101" s="48">
        <f>SUMIF('1. Data'!C:C,$D101,'1. Data'!F:F)</f>
        <v>234</v>
      </c>
      <c r="P101" s="48">
        <f>SUMIF($D$2:D100,$D101,$G$2:G100)</f>
        <v>4</v>
      </c>
      <c r="Q101" s="48">
        <f t="shared" si="23"/>
        <v>1.092824777684146</v>
      </c>
      <c r="R101" s="48">
        <f>COUNTIF('1. Data'!D:D,$E101)</f>
        <v>186</v>
      </c>
      <c r="S101" s="48">
        <f>COUNTIF($E$2:E100,$E100)</f>
        <v>6</v>
      </c>
      <c r="T101" s="48">
        <f>SUMIF('1. Data'!D:D,E101,'1. Data'!F:F)</f>
        <v>222</v>
      </c>
      <c r="U101" s="48">
        <f>SUMIF($E$2:E100,$E101,$G$2:G100)</f>
        <v>4</v>
      </c>
      <c r="V101" s="48">
        <f t="shared" si="25"/>
        <v>0.93503289473684215</v>
      </c>
      <c r="W101" s="48">
        <f>SUMIF('1. Data'!D:D,$E101,'1. Data'!E:E)</f>
        <v>299</v>
      </c>
      <c r="X101" s="48">
        <f>SUMIF($E$2:E100,E101,$F$2:F100)</f>
        <v>6</v>
      </c>
      <c r="Y101" s="48">
        <f t="shared" si="26"/>
        <v>0.97807141245487361</v>
      </c>
      <c r="Z101" s="92">
        <f>AVERAGE('1. Data'!E:E,$F$2:F100)</f>
        <v>1.6241571386690121</v>
      </c>
      <c r="AA101" s="92">
        <f>IF(ISERROR(AVERAGE('1. Data'!F:F,$G$2:G100)),0,AVERAGE('1. Data'!F:F,$G$2:G100))</f>
        <v>1.2588683670477865</v>
      </c>
      <c r="AB101" s="48">
        <f t="shared" si="27"/>
        <v>1.4868946906105882</v>
      </c>
      <c r="AC101" s="48">
        <f t="shared" si="28"/>
        <v>1.2863458320657135</v>
      </c>
      <c r="AD101" s="48">
        <f t="shared" si="18"/>
        <v>0.22607359511666716</v>
      </c>
      <c r="AE101" s="48">
        <f t="shared" si="29"/>
        <v>0.33614762826622019</v>
      </c>
      <c r="AF101" s="48">
        <f t="shared" si="29"/>
        <v>0.24990806186519229</v>
      </c>
      <c r="AG101" s="48">
        <f t="shared" si="29"/>
        <v>0.12386232344271231</v>
      </c>
      <c r="AH101" s="48">
        <f t="shared" si="29"/>
        <v>4.6042557773415094E-2</v>
      </c>
      <c r="AI101" s="48">
        <f t="shared" si="29"/>
        <v>1.3692086939084427E-2</v>
      </c>
      <c r="AJ101" s="48">
        <f t="shared" si="29"/>
        <v>3.3931152288505339E-3</v>
      </c>
      <c r="AK101" s="48">
        <f t="shared" si="29"/>
        <v>7.2074357405825637E-4</v>
      </c>
      <c r="AL101" s="48">
        <f t="shared" si="29"/>
        <v>1.3395872419486512E-4</v>
      </c>
      <c r="AM101" s="48">
        <f t="shared" si="29"/>
        <v>2.2131390640701433E-5</v>
      </c>
      <c r="AN101" s="48">
        <f t="shared" si="29"/>
        <v>3.2907047239487751E-6</v>
      </c>
      <c r="AO101" s="48">
        <f t="shared" si="16"/>
        <v>0.27627850883677868</v>
      </c>
      <c r="AP101" s="48">
        <f t="shared" si="30"/>
        <v>0.35538970833152073</v>
      </c>
      <c r="AQ101" s="48">
        <f t="shared" si="30"/>
        <v>0.22857703503565066</v>
      </c>
      <c r="AR101" s="48">
        <f t="shared" si="30"/>
        <v>9.8009705441349251E-2</v>
      </c>
      <c r="AS101" s="48">
        <f t="shared" si="30"/>
        <v>3.151859402411699E-2</v>
      </c>
      <c r="AT101" s="48">
        <f t="shared" si="30"/>
        <v>8.1087624110988289E-3</v>
      </c>
      <c r="AU101" s="48">
        <f t="shared" si="30"/>
        <v>1.7384454551213492E-3</v>
      </c>
      <c r="AV101" s="48">
        <f t="shared" si="30"/>
        <v>3.1946315220984773E-4</v>
      </c>
      <c r="AW101" s="48">
        <f t="shared" si="30"/>
        <v>5.1367511792964058E-5</v>
      </c>
      <c r="AX101" s="48">
        <f t="shared" si="30"/>
        <v>7.3418205220517396E-6</v>
      </c>
      <c r="AY101" s="48">
        <f t="shared" si="30"/>
        <v>9.4441202283157925E-7</v>
      </c>
    </row>
    <row r="102" spans="1:51">
      <c r="A102" s="48">
        <v>101</v>
      </c>
      <c r="B102" s="48">
        <f t="shared" si="24"/>
        <v>211</v>
      </c>
      <c r="C102" s="93">
        <v>44180</v>
      </c>
      <c r="D102" t="s">
        <v>21</v>
      </c>
      <c r="E102" t="s">
        <v>25</v>
      </c>
      <c r="F102" s="48">
        <f>HLOOKUP(MAX($AD102:$AN102),$AD102:$AN$312,$B102,FALSE)</f>
        <v>1</v>
      </c>
      <c r="G102" s="48">
        <f>HLOOKUP(MAX($AN102:$AY102),$AN102:$AY$312,$B102,FALSE)</f>
        <v>1</v>
      </c>
      <c r="H102" s="48">
        <f t="shared" si="20"/>
        <v>1</v>
      </c>
      <c r="I102" s="48">
        <f t="shared" si="21"/>
        <v>1</v>
      </c>
      <c r="J102" s="48">
        <f>COUNTIF('1. Data'!C:C,$D102)</f>
        <v>150</v>
      </c>
      <c r="K102" s="48">
        <f>COUNTIF($D$2:D101,$D101)</f>
        <v>6</v>
      </c>
      <c r="L102" s="48">
        <f>SUMIF('1. Data'!C:C,D102,'1. Data'!E:E)</f>
        <v>192</v>
      </c>
      <c r="M102" s="48">
        <f>SUMIF($D$2:D101,$D102,$F$2:F101)</f>
        <v>3</v>
      </c>
      <c r="N102" s="48">
        <f t="shared" si="22"/>
        <v>0.76971665764302477</v>
      </c>
      <c r="O102" s="48">
        <f>SUMIF('1. Data'!C:C,$D102,'1. Data'!F:F)</f>
        <v>200</v>
      </c>
      <c r="P102" s="48">
        <f>SUMIF($D$2:D101,$D102,$G$2:G101)</f>
        <v>4</v>
      </c>
      <c r="Q102" s="48">
        <f t="shared" si="23"/>
        <v>1.0388466015939821</v>
      </c>
      <c r="R102" s="48">
        <f>COUNTIF('1. Data'!D:D,$E102)</f>
        <v>170</v>
      </c>
      <c r="S102" s="48">
        <f>COUNTIF($E$2:E101,$E101)</f>
        <v>6</v>
      </c>
      <c r="T102" s="48">
        <f>SUMIF('1. Data'!D:D,E102,'1. Data'!F:F)</f>
        <v>194</v>
      </c>
      <c r="U102" s="48">
        <f>SUMIF($E$2:E101,$E102,$G$2:G101)</f>
        <v>3</v>
      </c>
      <c r="V102" s="48">
        <f t="shared" si="25"/>
        <v>0.88919991533495601</v>
      </c>
      <c r="W102" s="48">
        <f>SUMIF('1. Data'!D:D,$E102,'1. Data'!E:E)</f>
        <v>284</v>
      </c>
      <c r="X102" s="48">
        <f>SUMIF($E$2:E101,E102,$F$2:F101)</f>
        <v>3</v>
      </c>
      <c r="Y102" s="48">
        <f t="shared" si="26"/>
        <v>1.0041303670161277</v>
      </c>
      <c r="Z102" s="92">
        <f>AVERAGE('1. Data'!E:E,$F$2:F101)</f>
        <v>1.6239742086752638</v>
      </c>
      <c r="AA102" s="92">
        <f>IF(ISERROR(AVERAGE('1. Data'!F:F,$G$2:G101)),0,AVERAGE('1. Data'!F:F,$G$2:G101))</f>
        <v>1.2587924970691677</v>
      </c>
      <c r="AB102" s="48">
        <f t="shared" si="27"/>
        <v>1.2551629587701596</v>
      </c>
      <c r="AC102" s="48">
        <f t="shared" si="28"/>
        <v>1.1627998892841731</v>
      </c>
      <c r="AD102" s="48">
        <f t="shared" si="18"/>
        <v>0.28502939639979363</v>
      </c>
      <c r="AE102" s="48">
        <f t="shared" si="29"/>
        <v>0.35775834052163763</v>
      </c>
      <c r="AF102" s="48">
        <f t="shared" si="29"/>
        <v>0.22452250860692055</v>
      </c>
      <c r="AG102" s="48">
        <f t="shared" si="29"/>
        <v>9.3937445404520314E-2</v>
      </c>
      <c r="AH102" s="48">
        <f t="shared" si="29"/>
        <v>2.9476700478312023E-2</v>
      </c>
      <c r="AI102" s="48">
        <f t="shared" si="29"/>
        <v>7.3996125174279762E-3</v>
      </c>
      <c r="AJ102" s="48">
        <f t="shared" si="29"/>
        <v>1.5479532568546026E-3</v>
      </c>
      <c r="AK102" s="48">
        <f t="shared" si="29"/>
        <v>2.7756194141593236E-4</v>
      </c>
      <c r="AL102" s="48">
        <f t="shared" si="29"/>
        <v>4.3548183453701446E-5</v>
      </c>
      <c r="AM102" s="48">
        <f t="shared" si="29"/>
        <v>6.0733407547570596E-6</v>
      </c>
      <c r="AN102" s="48">
        <f t="shared" si="29"/>
        <v>7.6230323513602722E-7</v>
      </c>
      <c r="AO102" s="48">
        <f t="shared" si="16"/>
        <v>0.31260968190666155</v>
      </c>
      <c r="AP102" s="48">
        <f t="shared" si="30"/>
        <v>0.36350250351022662</v>
      </c>
      <c r="AQ102" s="48">
        <f t="shared" si="30"/>
        <v>0.21134033541810568</v>
      </c>
      <c r="AR102" s="48">
        <f t="shared" si="30"/>
        <v>8.1915506208484409E-2</v>
      </c>
      <c r="AS102" s="48">
        <f t="shared" si="30"/>
        <v>2.3812835387470675E-2</v>
      </c>
      <c r="AT102" s="48">
        <f t="shared" si="30"/>
        <v>5.5379124704186267E-3</v>
      </c>
      <c r="AU102" s="48">
        <f t="shared" si="30"/>
        <v>1.0732473345780357E-3</v>
      </c>
      <c r="AV102" s="48">
        <f t="shared" si="30"/>
        <v>1.7828169740312518E-4</v>
      </c>
      <c r="AW102" s="48">
        <f t="shared" si="30"/>
        <v>2.5913242250218519E-5</v>
      </c>
      <c r="AX102" s="48">
        <f t="shared" si="30"/>
        <v>3.3479905799497757E-6</v>
      </c>
      <c r="AY102" s="48">
        <f t="shared" si="30"/>
        <v>3.8930430756900749E-7</v>
      </c>
    </row>
    <row r="103" spans="1:51">
      <c r="A103" s="48">
        <v>102</v>
      </c>
      <c r="B103" s="48">
        <f t="shared" si="24"/>
        <v>210</v>
      </c>
      <c r="C103" s="93">
        <v>44180</v>
      </c>
      <c r="D103" t="s">
        <v>19</v>
      </c>
      <c r="E103" t="s">
        <v>13</v>
      </c>
      <c r="F103" s="48">
        <f>HLOOKUP(MAX($AD103:$AN103),$AD103:$AN$312,$B103,FALSE)</f>
        <v>1</v>
      </c>
      <c r="G103" s="48">
        <f>HLOOKUP(MAX($AN103:$AY103),$AN103:$AY$312,$B103,FALSE)</f>
        <v>2</v>
      </c>
      <c r="H103" s="48">
        <f t="shared" si="20"/>
        <v>0</v>
      </c>
      <c r="I103" s="48">
        <f t="shared" si="21"/>
        <v>3</v>
      </c>
      <c r="J103" s="48">
        <f>COUNTIF('1. Data'!C:C,$D103)</f>
        <v>181</v>
      </c>
      <c r="K103" s="48">
        <f>COUNTIF($D$2:D102,$D102)</f>
        <v>6</v>
      </c>
      <c r="L103" s="48">
        <f>SUMIF('1. Data'!C:C,D103,'1. Data'!E:E)</f>
        <v>307</v>
      </c>
      <c r="M103" s="48">
        <f>SUMIF($D$2:D102,$D103,$F$2:F102)</f>
        <v>5</v>
      </c>
      <c r="N103" s="48">
        <f t="shared" si="22"/>
        <v>1.0275021855466375</v>
      </c>
      <c r="O103" s="48">
        <f>SUMIF('1. Data'!C:C,$D103,'1. Data'!F:F)</f>
        <v>263</v>
      </c>
      <c r="P103" s="48">
        <f>SUMIF($D$2:D102,$D103,$G$2:G102)</f>
        <v>4</v>
      </c>
      <c r="Q103" s="48">
        <f t="shared" si="23"/>
        <v>1.1343358826516894</v>
      </c>
      <c r="R103" s="48">
        <f>COUNTIF('1. Data'!D:D,$E103)</f>
        <v>178</v>
      </c>
      <c r="S103" s="48">
        <f>COUNTIF($E$2:E102,$E102)</f>
        <v>6</v>
      </c>
      <c r="T103" s="48">
        <f>SUMIF('1. Data'!D:D,E103,'1. Data'!F:F)</f>
        <v>322</v>
      </c>
      <c r="U103" s="48">
        <f>SUMIF($E$2:E102,$E103,$G$2:G102)</f>
        <v>6</v>
      </c>
      <c r="V103" s="48">
        <f t="shared" si="25"/>
        <v>1.4162112379564407</v>
      </c>
      <c r="W103" s="48">
        <f>SUMIF('1. Data'!D:D,$E103,'1. Data'!E:E)</f>
        <v>232</v>
      </c>
      <c r="X103" s="48">
        <f>SUMIF($E$2:E102,E103,$F$2:F102)</f>
        <v>3</v>
      </c>
      <c r="Y103" s="48">
        <f t="shared" si="26"/>
        <v>0.78653817488585198</v>
      </c>
      <c r="Z103" s="92">
        <f>AVERAGE('1. Data'!E:E,$F$2:F102)</f>
        <v>1.623791385877527</v>
      </c>
      <c r="AA103" s="92">
        <f>IF(ISERROR(AVERAGE('1. Data'!F:F,$G$2:G102)),0,AVERAGE('1. Data'!F:F,$G$2:G102))</f>
        <v>1.258716671549956</v>
      </c>
      <c r="AB103" s="48">
        <f t="shared" si="27"/>
        <v>1.312298986975325</v>
      </c>
      <c r="AC103" s="48">
        <f t="shared" si="28"/>
        <v>2.0220770082051853</v>
      </c>
      <c r="AD103" s="48">
        <f t="shared" si="18"/>
        <v>0.26920045608878201</v>
      </c>
      <c r="AE103" s="48">
        <f t="shared" si="29"/>
        <v>0.35327148581860401</v>
      </c>
      <c r="AF103" s="48">
        <f t="shared" si="29"/>
        <v>0.23179890648351104</v>
      </c>
      <c r="AG103" s="48">
        <f t="shared" si="29"/>
        <v>0.10139649005343321</v>
      </c>
      <c r="AH103" s="48">
        <f t="shared" si="29"/>
        <v>3.3265627794993508E-2</v>
      </c>
      <c r="AI103" s="48">
        <f t="shared" si="29"/>
        <v>8.7308899312936346E-3</v>
      </c>
      <c r="AJ103" s="48">
        <f t="shared" si="29"/>
        <v>1.9095896687049494E-3</v>
      </c>
      <c r="AK103" s="48">
        <f t="shared" si="29"/>
        <v>3.5799322682572191E-4</v>
      </c>
      <c r="AL103" s="48">
        <f t="shared" si="29"/>
        <v>5.8724268613427801E-5</v>
      </c>
      <c r="AM103" s="48">
        <f t="shared" si="29"/>
        <v>8.5626442458075776E-6</v>
      </c>
      <c r="AN103" s="48">
        <f t="shared" si="29"/>
        <v>1.1236749369603364E-6</v>
      </c>
      <c r="AO103" s="48">
        <f t="shared" si="16"/>
        <v>0.13238022452807827</v>
      </c>
      <c r="AP103" s="48">
        <f t="shared" si="30"/>
        <v>0.26768300835926717</v>
      </c>
      <c r="AQ103" s="48">
        <f t="shared" si="30"/>
        <v>0.27063782834523531</v>
      </c>
      <c r="AR103" s="48">
        <f t="shared" si="30"/>
        <v>0.18241684341582734</v>
      </c>
      <c r="AS103" s="48">
        <f t="shared" si="30"/>
        <v>9.2215226245127485E-2</v>
      </c>
      <c r="AT103" s="48">
        <f t="shared" si="30"/>
        <v>3.7293257759342321E-2</v>
      </c>
      <c r="AU103" s="48">
        <f t="shared" si="30"/>
        <v>1.2568306512705954E-2</v>
      </c>
      <c r="AV103" s="48">
        <f t="shared" si="30"/>
        <v>3.6305833759168876E-3</v>
      </c>
      <c r="AW103" s="48">
        <f t="shared" si="30"/>
        <v>9.1766489635168743E-4</v>
      </c>
      <c r="AX103" s="48">
        <f t="shared" si="30"/>
        <v>2.0617656534997132E-4</v>
      </c>
      <c r="AY103" s="48">
        <f t="shared" si="30"/>
        <v>4.1690489242489039E-5</v>
      </c>
    </row>
    <row r="104" spans="1:51">
      <c r="A104" s="48">
        <v>103</v>
      </c>
      <c r="B104" s="48">
        <f t="shared" si="24"/>
        <v>209</v>
      </c>
      <c r="C104" s="93">
        <v>44180</v>
      </c>
      <c r="D104" t="s">
        <v>23</v>
      </c>
      <c r="E104" t="s">
        <v>42</v>
      </c>
      <c r="F104" s="48">
        <f>HLOOKUP(MAX($AD104:$AN104),$AD104:$AN$312,$B104,FALSE)</f>
        <v>0</v>
      </c>
      <c r="G104" s="48">
        <f>HLOOKUP(MAX($AN104:$AY104),$AN104:$AY$312,$B104,FALSE)</f>
        <v>0</v>
      </c>
      <c r="H104" s="48">
        <f t="shared" si="20"/>
        <v>1</v>
      </c>
      <c r="I104" s="48">
        <f t="shared" si="21"/>
        <v>1</v>
      </c>
      <c r="J104" s="48">
        <f>COUNTIF('1. Data'!C:C,$D104)</f>
        <v>169</v>
      </c>
      <c r="K104" s="48">
        <f>COUNTIF($D$2:D103,$D103)</f>
        <v>6</v>
      </c>
      <c r="L104" s="48">
        <f>SUMIF('1. Data'!C:C,D104,'1. Data'!E:E)</f>
        <v>260</v>
      </c>
      <c r="M104" s="48">
        <f>SUMIF($D$2:D103,$D104,$F$2:F103)</f>
        <v>4</v>
      </c>
      <c r="N104" s="48">
        <f t="shared" si="22"/>
        <v>0.929147186928172</v>
      </c>
      <c r="O104" s="48">
        <f>SUMIF('1. Data'!C:C,$D104,'1. Data'!F:F)</f>
        <v>232</v>
      </c>
      <c r="P104" s="48">
        <f>SUMIF($D$2:D103,$D104,$G$2:G103)</f>
        <v>6</v>
      </c>
      <c r="Q104" s="48">
        <f t="shared" si="23"/>
        <v>1.0802791996277339</v>
      </c>
      <c r="R104" s="48">
        <f>COUNTIF('1. Data'!D:D,$E104)</f>
        <v>0</v>
      </c>
      <c r="S104" s="48">
        <f>COUNTIF($E$2:E103,$E103)</f>
        <v>6</v>
      </c>
      <c r="T104" s="48">
        <f>SUMIF('1. Data'!D:D,E104,'1. Data'!F:F)</f>
        <v>0</v>
      </c>
      <c r="U104" s="48">
        <f>SUMIF($E$2:E103,$E104,$G$2:G103)</f>
        <v>0</v>
      </c>
      <c r="V104" s="48">
        <f t="shared" si="25"/>
        <v>0</v>
      </c>
      <c r="W104" s="48">
        <f>SUMIF('1. Data'!D:D,$E104,'1. Data'!E:E)</f>
        <v>0</v>
      </c>
      <c r="X104" s="48">
        <f>SUMIF($E$2:E103,E104,$F$2:F103)</f>
        <v>0</v>
      </c>
      <c r="Y104" s="48">
        <f t="shared" si="26"/>
        <v>0</v>
      </c>
      <c r="Z104" s="92">
        <f>AVERAGE('1. Data'!E:E,$F$2:F103)</f>
        <v>1.6236086701816053</v>
      </c>
      <c r="AA104" s="92">
        <f>IF(ISERROR(AVERAGE('1. Data'!F:F,$G$2:G103)),0,AVERAGE('1. Data'!F:F,$G$2:G103))</f>
        <v>1.2589338019917984</v>
      </c>
      <c r="AB104" s="48">
        <f t="shared" si="27"/>
        <v>0</v>
      </c>
      <c r="AC104" s="48">
        <f t="shared" si="28"/>
        <v>0</v>
      </c>
      <c r="AD104" s="48">
        <f t="shared" si="18"/>
        <v>1</v>
      </c>
      <c r="AE104" s="48">
        <f t="shared" si="29"/>
        <v>0</v>
      </c>
      <c r="AF104" s="48">
        <f t="shared" si="29"/>
        <v>0</v>
      </c>
      <c r="AG104" s="48">
        <f t="shared" si="29"/>
        <v>0</v>
      </c>
      <c r="AH104" s="48">
        <f t="shared" si="29"/>
        <v>0</v>
      </c>
      <c r="AI104" s="48">
        <f t="shared" si="29"/>
        <v>0</v>
      </c>
      <c r="AJ104" s="48">
        <f t="shared" si="29"/>
        <v>0</v>
      </c>
      <c r="AK104" s="48">
        <f t="shared" si="29"/>
        <v>0</v>
      </c>
      <c r="AL104" s="48">
        <f t="shared" si="29"/>
        <v>0</v>
      </c>
      <c r="AM104" s="48">
        <f t="shared" si="29"/>
        <v>0</v>
      </c>
      <c r="AN104" s="48">
        <f t="shared" si="29"/>
        <v>0</v>
      </c>
      <c r="AO104" s="48">
        <f t="shared" ref="AO104:AO167" si="31">_xlfn.POISSON.DIST(AO$1,$AC104,FALSE)</f>
        <v>1</v>
      </c>
      <c r="AP104" s="48">
        <f t="shared" si="30"/>
        <v>0</v>
      </c>
      <c r="AQ104" s="48">
        <f t="shared" si="30"/>
        <v>0</v>
      </c>
      <c r="AR104" s="48">
        <f t="shared" si="30"/>
        <v>0</v>
      </c>
      <c r="AS104" s="48">
        <f t="shared" si="30"/>
        <v>0</v>
      </c>
      <c r="AT104" s="48">
        <f t="shared" si="30"/>
        <v>0</v>
      </c>
      <c r="AU104" s="48">
        <f t="shared" si="30"/>
        <v>0</v>
      </c>
      <c r="AV104" s="48">
        <f t="shared" si="30"/>
        <v>0</v>
      </c>
      <c r="AW104" s="48">
        <f t="shared" si="30"/>
        <v>0</v>
      </c>
      <c r="AX104" s="48">
        <f t="shared" si="30"/>
        <v>0</v>
      </c>
      <c r="AY104" s="48">
        <f t="shared" si="30"/>
        <v>0</v>
      </c>
    </row>
    <row r="105" spans="1:51">
      <c r="A105" s="48">
        <v>104</v>
      </c>
      <c r="B105" s="48">
        <f t="shared" si="24"/>
        <v>208</v>
      </c>
      <c r="C105" s="93">
        <v>44181</v>
      </c>
      <c r="D105" t="s">
        <v>8</v>
      </c>
      <c r="E105" t="s">
        <v>26</v>
      </c>
      <c r="F105" s="48">
        <f>HLOOKUP(MAX($AD105:$AN105),$AD105:$AN$312,$B105,FALSE)</f>
        <v>1</v>
      </c>
      <c r="G105" s="48">
        <f>HLOOKUP(MAX($AN105:$AY105),$AN105:$AY$312,$B105,FALSE)</f>
        <v>0</v>
      </c>
      <c r="H105" s="48">
        <f t="shared" si="20"/>
        <v>3</v>
      </c>
      <c r="I105" s="48">
        <f t="shared" si="21"/>
        <v>0</v>
      </c>
      <c r="J105" s="48">
        <f>COUNTIF('1. Data'!C:C,$D105)</f>
        <v>187</v>
      </c>
      <c r="K105" s="48">
        <f>COUNTIF($D$2:D104,$D104)</f>
        <v>6</v>
      </c>
      <c r="L105" s="48">
        <f>SUMIF('1. Data'!C:C,D105,'1. Data'!E:E)</f>
        <v>324</v>
      </c>
      <c r="M105" s="48">
        <f>SUMIF($D$2:D104,$D105,$F$2:F104)</f>
        <v>4</v>
      </c>
      <c r="N105" s="48">
        <f t="shared" si="22"/>
        <v>1.0470378080368368</v>
      </c>
      <c r="O105" s="48">
        <f>SUMIF('1. Data'!C:C,$D105,'1. Data'!F:F)</f>
        <v>196</v>
      </c>
      <c r="P105" s="48">
        <f>SUMIF($D$2:D104,$D105,$G$2:G104)</f>
        <v>4</v>
      </c>
      <c r="Q105" s="48">
        <f t="shared" si="23"/>
        <v>0.82337368627895369</v>
      </c>
      <c r="R105" s="48">
        <f>COUNTIF('1. Data'!D:D,$E105)</f>
        <v>152</v>
      </c>
      <c r="S105" s="48">
        <f>COUNTIF($E$2:E104,$E104)</f>
        <v>6</v>
      </c>
      <c r="T105" s="48">
        <f>SUMIF('1. Data'!D:D,E105,'1. Data'!F:F)</f>
        <v>159</v>
      </c>
      <c r="U105" s="48">
        <f>SUMIF($E$2:E104,$E105,$G$2:G104)</f>
        <v>2</v>
      </c>
      <c r="V105" s="48">
        <f t="shared" si="25"/>
        <v>0.80964210613120036</v>
      </c>
      <c r="W105" s="48">
        <f>SUMIF('1. Data'!D:D,$E105,'1. Data'!E:E)</f>
        <v>285</v>
      </c>
      <c r="X105" s="48">
        <f>SUMIF($E$2:E104,E105,$F$2:F104)</f>
        <v>6</v>
      </c>
      <c r="Y105" s="48">
        <f t="shared" si="26"/>
        <v>1.1347017677673059</v>
      </c>
      <c r="Z105" s="92">
        <f>AVERAGE('1. Data'!E:E,$F$2:F104)</f>
        <v>1.6231332357247439</v>
      </c>
      <c r="AA105" s="92">
        <f>IF(ISERROR(AVERAGE('1. Data'!F:F,$G$2:G104)),0,AVERAGE('1. Data'!F:F,$G$2:G104))</f>
        <v>1.2585651537335285</v>
      </c>
      <c r="AB105" s="48">
        <f t="shared" si="27"/>
        <v>1.9284050768273384</v>
      </c>
      <c r="AC105" s="48">
        <f t="shared" si="28"/>
        <v>0.83900736386652885</v>
      </c>
      <c r="AD105" s="48">
        <f t="shared" si="18"/>
        <v>0.14537988341957894</v>
      </c>
      <c r="AE105" s="48">
        <f t="shared" si="29"/>
        <v>0.28035130525488267</v>
      </c>
      <c r="AF105" s="48">
        <f t="shared" si="29"/>
        <v>0.27031544017434334</v>
      </c>
      <c r="AG105" s="48">
        <f t="shared" si="29"/>
        <v>0.17375922239234015</v>
      </c>
      <c r="AH105" s="48">
        <f t="shared" si="29"/>
        <v>8.3769541651739846E-2</v>
      </c>
      <c r="AI105" s="48">
        <f t="shared" si="29"/>
        <v>3.2308321880942834E-2</v>
      </c>
      <c r="AJ105" s="48">
        <f t="shared" si="29"/>
        <v>1.0383921989830331E-2</v>
      </c>
      <c r="AK105" s="48">
        <f t="shared" si="29"/>
        <v>2.8606296975096927E-3</v>
      </c>
      <c r="AL105" s="48">
        <f t="shared" si="29"/>
        <v>6.8955660395009254E-4</v>
      </c>
      <c r="AM105" s="48">
        <f t="shared" si="29"/>
        <v>1.4774938397968604E-4</v>
      </c>
      <c r="AN105" s="48">
        <f t="shared" si="29"/>
        <v>2.8492066216453843E-5</v>
      </c>
      <c r="AO105" s="48">
        <f t="shared" si="31"/>
        <v>0.43213926765213462</v>
      </c>
      <c r="AP105" s="48">
        <f t="shared" si="30"/>
        <v>0.36256802777602981</v>
      </c>
      <c r="AQ105" s="48">
        <f t="shared" si="30"/>
        <v>0.15209862260332657</v>
      </c>
      <c r="AR105" s="48">
        <f t="shared" si="30"/>
        <v>4.2537288132715699E-2</v>
      </c>
      <c r="AS105" s="48">
        <f t="shared" si="30"/>
        <v>8.9222744955651922E-3</v>
      </c>
      <c r="AT105" s="48">
        <f t="shared" si="30"/>
        <v>1.4971708008435437E-3</v>
      </c>
      <c r="AU105" s="48">
        <f t="shared" si="30"/>
        <v>2.0935622114561349E-4</v>
      </c>
      <c r="AV105" s="48">
        <f t="shared" si="30"/>
        <v>2.509305874463422E-5</v>
      </c>
      <c r="AW105" s="48">
        <f t="shared" si="30"/>
        <v>2.6316576335854278E-6</v>
      </c>
      <c r="AX105" s="48">
        <f t="shared" si="30"/>
        <v>2.4533112597263776E-7</v>
      </c>
      <c r="AY105" s="48">
        <f t="shared" si="30"/>
        <v>2.0583462127670991E-8</v>
      </c>
    </row>
    <row r="106" spans="1:51">
      <c r="A106" s="48">
        <v>105</v>
      </c>
      <c r="B106" s="48">
        <f t="shared" si="24"/>
        <v>207</v>
      </c>
      <c r="C106" s="93">
        <v>44181</v>
      </c>
      <c r="D106" t="s">
        <v>6</v>
      </c>
      <c r="E106" t="s">
        <v>10</v>
      </c>
      <c r="F106" s="48">
        <f>HLOOKUP(MAX($AD106:$AN106),$AD106:$AN$312,$B106,FALSE)</f>
        <v>2</v>
      </c>
      <c r="G106" s="48">
        <f>HLOOKUP(MAX($AN106:$AY106),$AN106:$AY$312,$B106,FALSE)</f>
        <v>0</v>
      </c>
      <c r="H106" s="48">
        <f t="shared" si="20"/>
        <v>3</v>
      </c>
      <c r="I106" s="48">
        <f t="shared" si="21"/>
        <v>0</v>
      </c>
      <c r="J106" s="48">
        <f>COUNTIF('1. Data'!C:C,$D106)</f>
        <v>183</v>
      </c>
      <c r="K106" s="48">
        <f>COUNTIF($D$2:D105,$D105)</f>
        <v>6</v>
      </c>
      <c r="L106" s="48">
        <f>SUMIF('1. Data'!C:C,D106,'1. Data'!E:E)</f>
        <v>528</v>
      </c>
      <c r="M106" s="48">
        <f>SUMIF($D$2:D105,$D106,$F$2:F105)</f>
        <v>11</v>
      </c>
      <c r="N106" s="48">
        <f t="shared" si="22"/>
        <v>1.7572016460905349</v>
      </c>
      <c r="O106" s="48">
        <f>SUMIF('1. Data'!C:C,$D106,'1. Data'!F:F)</f>
        <v>132</v>
      </c>
      <c r="P106" s="48">
        <f>SUMIF($D$2:D105,$D106,$G$2:G105)</f>
        <v>0</v>
      </c>
      <c r="Q106" s="48">
        <f t="shared" si="23"/>
        <v>0.55509022284266585</v>
      </c>
      <c r="R106" s="48">
        <f>COUNTIF('1. Data'!D:D,$E106)</f>
        <v>184</v>
      </c>
      <c r="S106" s="48">
        <f>COUNTIF($E$2:E105,$E105)</f>
        <v>6</v>
      </c>
      <c r="T106" s="48">
        <f>SUMIF('1. Data'!D:D,E106,'1. Data'!F:F)</f>
        <v>244</v>
      </c>
      <c r="U106" s="48">
        <f>SUMIF($E$2:E105,$E106,$G$2:G105)</f>
        <v>5</v>
      </c>
      <c r="V106" s="48">
        <f t="shared" si="25"/>
        <v>1.0415909480541747</v>
      </c>
      <c r="W106" s="48">
        <f>SUMIF('1. Data'!D:D,$E106,'1. Data'!E:E)</f>
        <v>282</v>
      </c>
      <c r="X106" s="48">
        <f>SUMIF($E$2:E105,E106,$F$2:F105)</f>
        <v>5</v>
      </c>
      <c r="Y106" s="48">
        <f t="shared" si="26"/>
        <v>0.93072833599149385</v>
      </c>
      <c r="Z106" s="92">
        <f>AVERAGE('1. Data'!E:E,$F$2:F105)</f>
        <v>1.6229508196721312</v>
      </c>
      <c r="AA106" s="92">
        <f>IF(ISERROR(AVERAGE('1. Data'!F:F,$G$2:G105)),0,AVERAGE('1. Data'!F:F,$G$2:G105))</f>
        <v>1.2581967213114753</v>
      </c>
      <c r="AB106" s="48">
        <f t="shared" si="27"/>
        <v>2.6542993285683343</v>
      </c>
      <c r="AC106" s="48">
        <f t="shared" si="28"/>
        <v>0.72746034467275689</v>
      </c>
      <c r="AD106" s="48">
        <f t="shared" si="18"/>
        <v>7.0348112313463412E-2</v>
      </c>
      <c r="AE106" s="48">
        <f t="shared" si="29"/>
        <v>0.1867249472796757</v>
      </c>
      <c r="AF106" s="48">
        <f t="shared" si="29"/>
        <v>0.24781195109570048</v>
      </c>
      <c r="AG106" s="48">
        <f t="shared" si="29"/>
        <v>0.21925569846817555</v>
      </c>
      <c r="AH106" s="48">
        <f t="shared" si="29"/>
        <v>0.14549256330721486</v>
      </c>
      <c r="AI106" s="48">
        <f t="shared" si="29"/>
        <v>7.7236162619605239E-2</v>
      </c>
      <c r="AJ106" s="48">
        <f t="shared" si="29"/>
        <v>3.4167982430402144E-2</v>
      </c>
      <c r="AK106" s="48">
        <f t="shared" si="29"/>
        <v>1.2956007546221587E-2</v>
      </c>
      <c r="AL106" s="48">
        <f t="shared" si="29"/>
        <v>4.2986402663577738E-3</v>
      </c>
      <c r="AM106" s="48">
        <f t="shared" si="29"/>
        <v>1.267764219194472E-3</v>
      </c>
      <c r="AN106" s="48">
        <f t="shared" si="29"/>
        <v>3.3650257157908422E-4</v>
      </c>
      <c r="AO106" s="48">
        <f t="shared" si="31"/>
        <v>0.48313442826076286</v>
      </c>
      <c r="AP106" s="48">
        <f t="shared" si="30"/>
        <v>0.35146113770584986</v>
      </c>
      <c r="AQ106" s="48">
        <f t="shared" si="30"/>
        <v>0.12783702018728837</v>
      </c>
      <c r="AR106" s="48">
        <f t="shared" si="30"/>
        <v>3.0998787589127667E-2</v>
      </c>
      <c r="AS106" s="48">
        <f t="shared" si="30"/>
        <v>5.6375971760060971E-3</v>
      </c>
      <c r="AT106" s="48">
        <f t="shared" si="30"/>
        <v>8.2022567695671145E-4</v>
      </c>
      <c r="AU106" s="48">
        <f t="shared" si="30"/>
        <v>9.9446942278062417E-5</v>
      </c>
      <c r="AV106" s="48">
        <f t="shared" si="30"/>
        <v>1.0334815272321595E-5</v>
      </c>
      <c r="AW106" s="48">
        <f t="shared" si="30"/>
        <v>9.3977103501653869E-7</v>
      </c>
      <c r="AX106" s="48">
        <f t="shared" si="30"/>
        <v>7.5960684560733925E-8</v>
      </c>
      <c r="AY106" s="48">
        <f t="shared" si="30"/>
        <v>5.5258385772130014E-9</v>
      </c>
    </row>
    <row r="107" spans="1:51">
      <c r="A107" s="48">
        <v>106</v>
      </c>
      <c r="B107" s="48">
        <f t="shared" si="24"/>
        <v>206</v>
      </c>
      <c r="C107" s="93">
        <v>44181</v>
      </c>
      <c r="D107" t="s">
        <v>17</v>
      </c>
      <c r="E107" t="s">
        <v>35</v>
      </c>
      <c r="F107" s="48">
        <f>HLOOKUP(MAX($AD107:$AN107),$AD107:$AN$312,$B107,FALSE)</f>
        <v>1</v>
      </c>
      <c r="G107" s="48">
        <f>HLOOKUP(MAX($AN107:$AY107),$AN107:$AY$312,$B107,FALSE)</f>
        <v>1</v>
      </c>
      <c r="H107" s="48">
        <f t="shared" si="20"/>
        <v>1</v>
      </c>
      <c r="I107" s="48">
        <f t="shared" si="21"/>
        <v>1</v>
      </c>
      <c r="J107" s="48">
        <f>COUNTIF('1. Data'!C:C,$D107)</f>
        <v>186</v>
      </c>
      <c r="K107" s="48">
        <f>COUNTIF($D$2:D106,$D106)</f>
        <v>6</v>
      </c>
      <c r="L107" s="48">
        <f>SUMIF('1. Data'!C:C,D107,'1. Data'!E:E)</f>
        <v>321</v>
      </c>
      <c r="M107" s="48">
        <f>SUMIF($D$2:D106,$D107,$F$2:F106)</f>
        <v>3</v>
      </c>
      <c r="N107" s="48">
        <f t="shared" si="22"/>
        <v>1.0397020375045076</v>
      </c>
      <c r="O107" s="48">
        <f>SUMIF('1. Data'!C:C,$D107,'1. Data'!F:F)</f>
        <v>236</v>
      </c>
      <c r="P107" s="48">
        <f>SUMIF($D$2:D106,$D107,$G$2:G106)</f>
        <v>4</v>
      </c>
      <c r="Q107" s="48">
        <f t="shared" si="23"/>
        <v>0.99377617496510007</v>
      </c>
      <c r="R107" s="48">
        <f>COUNTIF('1. Data'!D:D,$E107)</f>
        <v>48</v>
      </c>
      <c r="S107" s="48">
        <f>COUNTIF($E$2:E106,$E106)</f>
        <v>6</v>
      </c>
      <c r="T107" s="48">
        <f>SUMIF('1. Data'!D:D,E107,'1. Data'!F:F)</f>
        <v>79</v>
      </c>
      <c r="U107" s="48">
        <f>SUMIF($E$2:E106,$E107,$G$2:G106)</f>
        <v>4</v>
      </c>
      <c r="V107" s="48">
        <f t="shared" si="25"/>
        <v>1.221976629957086</v>
      </c>
      <c r="W107" s="48">
        <f>SUMIF('1. Data'!D:D,$E107,'1. Data'!E:E)</f>
        <v>68</v>
      </c>
      <c r="X107" s="48">
        <f>SUMIF($E$2:E106,E107,$F$2:F106)</f>
        <v>6</v>
      </c>
      <c r="Y107" s="48">
        <f t="shared" si="26"/>
        <v>0.84431221701326287</v>
      </c>
      <c r="Z107" s="92">
        <f>AVERAGE('1. Data'!E:E,$F$2:F106)</f>
        <v>1.6230611647644133</v>
      </c>
      <c r="AA107" s="92">
        <f>IF(ISERROR(AVERAGE('1. Data'!F:F,$G$2:G106)),0,AVERAGE('1. Data'!F:F,$G$2:G106))</f>
        <v>1.2578285045361428</v>
      </c>
      <c r="AB107" s="48">
        <f t="shared" si="27"/>
        <v>1.424776866209881</v>
      </c>
      <c r="AC107" s="48">
        <f t="shared" si="28"/>
        <v>1.5274707874463576</v>
      </c>
      <c r="AD107" s="48">
        <f t="shared" si="18"/>
        <v>0.24056213476103933</v>
      </c>
      <c r="AE107" s="48">
        <f t="shared" si="29"/>
        <v>0.34274736449359267</v>
      </c>
      <c r="AF107" s="48">
        <f t="shared" si="29"/>
        <v>0.24416925794243843</v>
      </c>
      <c r="AG107" s="48">
        <f t="shared" si="29"/>
        <v>0.1159622367186732</v>
      </c>
      <c r="AH107" s="48">
        <f t="shared" si="29"/>
        <v>4.1305078057679911E-2</v>
      </c>
      <c r="AI107" s="48">
        <f t="shared" si="29"/>
        <v>1.1770103934715124E-2</v>
      </c>
      <c r="AJ107" s="48">
        <f t="shared" si="29"/>
        <v>2.7949619665113353E-3</v>
      </c>
      <c r="AK107" s="48">
        <f t="shared" si="29"/>
        <v>5.6888530740311825E-4</v>
      </c>
      <c r="AL107" s="48">
        <f t="shared" si="29"/>
        <v>1.0131682818933251E-4</v>
      </c>
      <c r="AM107" s="48">
        <f t="shared" si="29"/>
        <v>1.6039319217991321E-5</v>
      </c>
      <c r="AN107" s="48">
        <f t="shared" si="29"/>
        <v>2.285245097154967E-6</v>
      </c>
      <c r="AO107" s="48">
        <f t="shared" si="31"/>
        <v>0.21708402520861039</v>
      </c>
      <c r="AP107" s="48">
        <f t="shared" si="30"/>
        <v>0.33158950692742106</v>
      </c>
      <c r="AQ107" s="48">
        <f t="shared" si="30"/>
        <v>0.2532466426276887</v>
      </c>
      <c r="AR107" s="48">
        <f t="shared" si="30"/>
        <v>0.12894228287755397</v>
      </c>
      <c r="AS107" s="48">
        <f t="shared" si="30"/>
        <v>4.9238892590527106E-2</v>
      </c>
      <c r="AT107" s="48">
        <f t="shared" si="30"/>
        <v>1.5042194007647799E-2</v>
      </c>
      <c r="AU107" s="48">
        <f t="shared" si="30"/>
        <v>3.8294186542971137E-3</v>
      </c>
      <c r="AV107" s="48">
        <f t="shared" si="30"/>
        <v>8.3561787533442623E-4</v>
      </c>
      <c r="AW107" s="48">
        <f t="shared" si="30"/>
        <v>1.5954773675516592E-4</v>
      </c>
      <c r="AX107" s="48">
        <f t="shared" si="30"/>
        <v>2.7078278566299707E-5</v>
      </c>
      <c r="AY107" s="48">
        <f t="shared" si="30"/>
        <v>4.1361279484357724E-6</v>
      </c>
    </row>
    <row r="108" spans="1:51">
      <c r="A108" s="48">
        <v>107</v>
      </c>
      <c r="B108" s="48">
        <f t="shared" si="24"/>
        <v>205</v>
      </c>
      <c r="C108" s="93">
        <v>44181</v>
      </c>
      <c r="D108" t="s">
        <v>11</v>
      </c>
      <c r="E108" t="s">
        <v>12</v>
      </c>
      <c r="F108" s="48">
        <f>HLOOKUP(MAX($AD108:$AN108),$AD108:$AN$312,$B108,FALSE)</f>
        <v>0</v>
      </c>
      <c r="G108" s="48">
        <f>HLOOKUP(MAX($AN108:$AY108),$AN108:$AY$312,$B108,FALSE)</f>
        <v>1</v>
      </c>
      <c r="H108" s="48">
        <f t="shared" si="20"/>
        <v>0</v>
      </c>
      <c r="I108" s="48">
        <f t="shared" si="21"/>
        <v>3</v>
      </c>
      <c r="J108" s="48">
        <f>COUNTIF('1. Data'!C:C,$D108)</f>
        <v>167</v>
      </c>
      <c r="K108" s="48">
        <f>COUNTIF($D$2:D107,$D107)</f>
        <v>6</v>
      </c>
      <c r="L108" s="48">
        <f>SUMIF('1. Data'!C:C,D108,'1. Data'!E:E)</f>
        <v>200</v>
      </c>
      <c r="M108" s="48">
        <f>SUMIF($D$2:D107,$D108,$F$2:F107)</f>
        <v>4</v>
      </c>
      <c r="N108" s="48">
        <f t="shared" si="22"/>
        <v>0.7266042885234012</v>
      </c>
      <c r="O108" s="48">
        <f>SUMIF('1. Data'!C:C,$D108,'1. Data'!F:F)</f>
        <v>226</v>
      </c>
      <c r="P108" s="48">
        <f>SUMIF($D$2:D107,$D108,$G$2:G107)</f>
        <v>6</v>
      </c>
      <c r="Q108" s="48">
        <f t="shared" si="23"/>
        <v>1.0662191906438787</v>
      </c>
      <c r="R108" s="48">
        <f>COUNTIF('1. Data'!D:D,$E108)</f>
        <v>184</v>
      </c>
      <c r="S108" s="48">
        <f>COUNTIF($E$2:E107,$E107)</f>
        <v>6</v>
      </c>
      <c r="T108" s="48">
        <f>SUMIF('1. Data'!D:D,E108,'1. Data'!F:F)</f>
        <v>300</v>
      </c>
      <c r="U108" s="48">
        <f>SUMIF($E$2:E107,$E108,$G$2:G107)</f>
        <v>6</v>
      </c>
      <c r="V108" s="48">
        <f t="shared" si="25"/>
        <v>1.2804789363499467</v>
      </c>
      <c r="W108" s="48">
        <f>SUMIF('1. Data'!D:D,$E108,'1. Data'!E:E)</f>
        <v>245</v>
      </c>
      <c r="X108" s="48">
        <f>SUMIF($E$2:E107,E108,$F$2:F107)</f>
        <v>5</v>
      </c>
      <c r="Y108" s="48">
        <f t="shared" si="26"/>
        <v>0.81077490914956407</v>
      </c>
      <c r="Z108" s="92">
        <f>AVERAGE('1. Data'!E:E,$F$2:F107)</f>
        <v>1.6228788765359861</v>
      </c>
      <c r="AA108" s="92">
        <f>IF(ISERROR(AVERAGE('1. Data'!F:F,$G$2:G107)),0,AVERAGE('1. Data'!F:F,$G$2:G107))</f>
        <v>1.2577530719719134</v>
      </c>
      <c r="AB108" s="48">
        <f t="shared" si="27"/>
        <v>0.95605827437289637</v>
      </c>
      <c r="AC108" s="48">
        <f t="shared" si="28"/>
        <v>1.7171740649317204</v>
      </c>
      <c r="AD108" s="48">
        <f t="shared" si="18"/>
        <v>0.38440512313017611</v>
      </c>
      <c r="AE108" s="48">
        <f t="shared" si="29"/>
        <v>0.36751369867993688</v>
      </c>
      <c r="AF108" s="48">
        <f t="shared" si="29"/>
        <v>0.17568225628417053</v>
      </c>
      <c r="AG108" s="48">
        <f t="shared" si="29"/>
        <v>5.5987491593660337E-2</v>
      </c>
      <c r="AH108" s="48">
        <f t="shared" si="29"/>
        <v>1.3381826149875485E-2</v>
      </c>
      <c r="AI108" s="48">
        <f t="shared" si="29"/>
        <v>2.5587611233616123E-3</v>
      </c>
      <c r="AJ108" s="48">
        <f t="shared" si="29"/>
        <v>4.0772079068892593E-4</v>
      </c>
      <c r="AK108" s="48">
        <f t="shared" si="29"/>
        <v>5.5686405081715426E-5</v>
      </c>
      <c r="AL108" s="48">
        <f t="shared" si="29"/>
        <v>6.6549310435568425E-6</v>
      </c>
      <c r="AM108" s="48">
        <f t="shared" si="29"/>
        <v>7.0694465439706443E-7</v>
      </c>
      <c r="AN108" s="48">
        <f t="shared" si="29"/>
        <v>6.758802863600004E-8</v>
      </c>
      <c r="AO108" s="48">
        <f t="shared" si="31"/>
        <v>0.17957289289539349</v>
      </c>
      <c r="AP108" s="48">
        <f t="shared" si="30"/>
        <v>0.30835791444473132</v>
      </c>
      <c r="AQ108" s="48">
        <f t="shared" si="30"/>
        <v>0.26475210670046351</v>
      </c>
      <c r="AR108" s="48">
        <f t="shared" si="30"/>
        <v>0.15154181708735714</v>
      </c>
      <c r="AS108" s="48">
        <f t="shared" si="30"/>
        <v>6.5055919513759081E-2</v>
      </c>
      <c r="AT108" s="48">
        <f t="shared" si="30"/>
        <v>2.2342467551862526E-2</v>
      </c>
      <c r="AU108" s="48">
        <f t="shared" si="30"/>
        <v>6.3943176377727999E-3</v>
      </c>
      <c r="AV108" s="48">
        <f t="shared" si="30"/>
        <v>1.5685937729312729E-3</v>
      </c>
      <c r="AW108" s="48">
        <f t="shared" si="30"/>
        <v>3.3669356816137244E-4</v>
      </c>
      <c r="AX108" s="48">
        <f t="shared" si="30"/>
        <v>6.424016256400331E-5</v>
      </c>
      <c r="AY108" s="48">
        <f t="shared" si="30"/>
        <v>1.1031154108190407E-5</v>
      </c>
    </row>
    <row r="109" spans="1:51">
      <c r="A109" s="48">
        <v>108</v>
      </c>
      <c r="B109" s="48">
        <f t="shared" si="24"/>
        <v>204</v>
      </c>
      <c r="C109" s="93">
        <v>44181</v>
      </c>
      <c r="D109" t="s">
        <v>18</v>
      </c>
      <c r="E109" t="s">
        <v>28</v>
      </c>
      <c r="F109" s="48">
        <f>HLOOKUP(MAX($AD109:$AN109),$AD109:$AN$312,$B109,FALSE)</f>
        <v>0</v>
      </c>
      <c r="G109" s="48">
        <f>HLOOKUP(MAX($AN109:$AY109),$AN109:$AY$312,$B109,FALSE)</f>
        <v>1</v>
      </c>
      <c r="H109" s="48">
        <f t="shared" si="20"/>
        <v>0</v>
      </c>
      <c r="I109" s="48">
        <f t="shared" si="21"/>
        <v>3</v>
      </c>
      <c r="J109" s="48">
        <f>COUNTIF('1. Data'!C:C,$D109)</f>
        <v>17</v>
      </c>
      <c r="K109" s="48">
        <f>COUNTIF($D$2:D108,$D108)</f>
        <v>7</v>
      </c>
      <c r="L109" s="48">
        <f>SUMIF('1. Data'!C:C,D109,'1. Data'!E:E)</f>
        <v>16</v>
      </c>
      <c r="M109" s="48">
        <f>SUMIF($D$2:D108,$D109,$F$2:F108)</f>
        <v>0</v>
      </c>
      <c r="N109" s="48">
        <f t="shared" si="22"/>
        <v>0.41091280572081001</v>
      </c>
      <c r="O109" s="48">
        <f>SUMIF('1. Data'!C:C,$D109,'1. Data'!F:F)</f>
        <v>26</v>
      </c>
      <c r="P109" s="48">
        <f>SUMIF($D$2:D108,$D109,$G$2:G108)</f>
        <v>7</v>
      </c>
      <c r="Q109" s="48">
        <f t="shared" si="23"/>
        <v>1.0932848837209301</v>
      </c>
      <c r="R109" s="48">
        <f>COUNTIF('1. Data'!D:D,$E109)</f>
        <v>136</v>
      </c>
      <c r="S109" s="48">
        <f>COUNTIF($E$2:E108,$E108)</f>
        <v>7</v>
      </c>
      <c r="T109" s="48">
        <f>SUMIF('1. Data'!D:D,E109,'1. Data'!F:F)</f>
        <v>138</v>
      </c>
      <c r="U109" s="48">
        <f>SUMIF($E$2:E108,$E109,$G$2:G108)</f>
        <v>1</v>
      </c>
      <c r="V109" s="48">
        <f t="shared" si="25"/>
        <v>0.77287526427061304</v>
      </c>
      <c r="W109" s="48">
        <f>SUMIF('1. Data'!D:D,$E109,'1. Data'!E:E)</f>
        <v>217</v>
      </c>
      <c r="X109" s="48">
        <f>SUMIF($E$2:E108,E109,$F$2:F108)</f>
        <v>4</v>
      </c>
      <c r="Y109" s="48">
        <f t="shared" si="26"/>
        <v>0.95257059508005959</v>
      </c>
      <c r="Z109" s="92">
        <f>AVERAGE('1. Data'!E:E,$F$2:F108)</f>
        <v>1.6224042117578239</v>
      </c>
      <c r="AA109" s="92">
        <f>IF(ISERROR(AVERAGE('1. Data'!F:F,$G$2:G108)),0,AVERAGE('1. Data'!F:F,$G$2:G108))</f>
        <v>1.2576776835331969</v>
      </c>
      <c r="AB109" s="48">
        <f t="shared" si="27"/>
        <v>0.63504706338670636</v>
      </c>
      <c r="AC109" s="48">
        <f t="shared" si="28"/>
        <v>1.0627034883720929</v>
      </c>
      <c r="AD109" s="48">
        <f t="shared" si="18"/>
        <v>0.52991054834563678</v>
      </c>
      <c r="AE109" s="48">
        <f t="shared" si="29"/>
        <v>0.33651813758453586</v>
      </c>
      <c r="AF109" s="48">
        <f t="shared" si="29"/>
        <v>0.10685242752471157</v>
      </c>
      <c r="AG109" s="48">
        <f t="shared" si="29"/>
        <v>2.261877343843632E-2</v>
      </c>
      <c r="AH109" s="48">
        <f t="shared" si="29"/>
        <v>3.5909964123720549E-3</v>
      </c>
      <c r="AI109" s="48">
        <f t="shared" si="29"/>
        <v>4.5609034526181451E-4</v>
      </c>
      <c r="AJ109" s="48">
        <f t="shared" si="29"/>
        <v>4.8273139066257354E-5</v>
      </c>
      <c r="AK109" s="48">
        <f t="shared" si="29"/>
        <v>4.3793878863549816E-6</v>
      </c>
      <c r="AL109" s="48">
        <f t="shared" si="29"/>
        <v>3.4763967708262955E-7</v>
      </c>
      <c r="AM109" s="48">
        <f t="shared" si="29"/>
        <v>2.4529728449780783E-8</v>
      </c>
      <c r="AN109" s="48">
        <f t="shared" si="29"/>
        <v>1.5577532017706619E-9</v>
      </c>
      <c r="AO109" s="48">
        <f t="shared" si="31"/>
        <v>0.34552043603186455</v>
      </c>
      <c r="AP109" s="48">
        <f t="shared" si="30"/>
        <v>0.36718577267490904</v>
      </c>
      <c r="AQ109" s="48">
        <f t="shared" si="30"/>
        <v>0.19510480075111405</v>
      </c>
      <c r="AR109" s="48">
        <f t="shared" si="30"/>
        <v>6.9112850785450361E-2</v>
      </c>
      <c r="AS109" s="48">
        <f t="shared" si="30"/>
        <v>1.8361616905259507E-2</v>
      </c>
      <c r="AT109" s="48">
        <f t="shared" si="30"/>
        <v>3.9025908674742557E-3</v>
      </c>
      <c r="AU109" s="48">
        <f t="shared" si="30"/>
        <v>6.9121615475899363E-4</v>
      </c>
      <c r="AV109" s="48">
        <f t="shared" si="30"/>
        <v>1.0493683126878974E-4</v>
      </c>
      <c r="AW109" s="48">
        <f t="shared" si="30"/>
        <v>1.393959208100702E-5</v>
      </c>
      <c r="AX109" s="48">
        <f t="shared" si="30"/>
        <v>1.6459614589966867E-6</v>
      </c>
      <c r="AY109" s="48">
        <f t="shared" si="30"/>
        <v>1.7491689842017967E-7</v>
      </c>
    </row>
    <row r="110" spans="1:51">
      <c r="A110" s="48">
        <v>109</v>
      </c>
      <c r="B110" s="48">
        <f t="shared" si="24"/>
        <v>203</v>
      </c>
      <c r="C110" s="93">
        <v>44183</v>
      </c>
      <c r="D110" t="s">
        <v>42</v>
      </c>
      <c r="E110" t="s">
        <v>13</v>
      </c>
      <c r="F110" s="48">
        <f>HLOOKUP(MAX($AD110:$AN110),$AD110:$AN$312,$B110,FALSE)</f>
        <v>0</v>
      </c>
      <c r="G110" s="48">
        <f>HLOOKUP(MAX($AN110:$AY110),$AN110:$AY$312,$B110,FALSE)</f>
        <v>0</v>
      </c>
      <c r="H110" s="48">
        <f t="shared" si="20"/>
        <v>1</v>
      </c>
      <c r="I110" s="48">
        <f t="shared" si="21"/>
        <v>1</v>
      </c>
      <c r="J110" s="48">
        <f>COUNTIF('1. Data'!C:C,$D110)</f>
        <v>0</v>
      </c>
      <c r="K110" s="48">
        <f>COUNTIF($D$2:D109,$D109)</f>
        <v>6</v>
      </c>
      <c r="L110" s="48">
        <f>SUMIF('1. Data'!C:C,D110,'1. Data'!E:E)</f>
        <v>0</v>
      </c>
      <c r="M110" s="48">
        <f>SUMIF($D$2:D109,$D110,$F$2:F109)</f>
        <v>0</v>
      </c>
      <c r="N110" s="48">
        <f t="shared" si="22"/>
        <v>0</v>
      </c>
      <c r="O110" s="48">
        <f>SUMIF('1. Data'!C:C,$D110,'1. Data'!F:F)</f>
        <v>0</v>
      </c>
      <c r="P110" s="48">
        <f>SUMIF($D$2:D109,$D110,$G$2:G109)</f>
        <v>0</v>
      </c>
      <c r="Q110" s="48">
        <f t="shared" si="23"/>
        <v>0</v>
      </c>
      <c r="R110" s="48">
        <f>COUNTIF('1. Data'!D:D,$E110)</f>
        <v>178</v>
      </c>
      <c r="S110" s="48">
        <f>COUNTIF($E$2:E109,$E109)</f>
        <v>6</v>
      </c>
      <c r="T110" s="48">
        <f>SUMIF('1. Data'!D:D,E110,'1. Data'!F:F)</f>
        <v>322</v>
      </c>
      <c r="U110" s="48">
        <f>SUMIF($E$2:E109,$E110,$G$2:G109)</f>
        <v>8</v>
      </c>
      <c r="V110" s="48">
        <f t="shared" si="25"/>
        <v>1.4261091960413654</v>
      </c>
      <c r="W110" s="48">
        <f>SUMIF('1. Data'!D:D,$E110,'1. Data'!E:E)</f>
        <v>232</v>
      </c>
      <c r="X110" s="48">
        <f>SUMIF($E$2:E109,E110,$F$2:F109)</f>
        <v>4</v>
      </c>
      <c r="Y110" s="48">
        <f t="shared" si="26"/>
        <v>0.79079173231123745</v>
      </c>
      <c r="Z110" s="92">
        <f>AVERAGE('1. Data'!E:E,$F$2:F109)</f>
        <v>1.6219298245614036</v>
      </c>
      <c r="AA110" s="92">
        <f>IF(ISERROR(AVERAGE('1. Data'!F:F,$G$2:G109)),0,AVERAGE('1. Data'!F:F,$G$2:G109))</f>
        <v>1.2576023391812865</v>
      </c>
      <c r="AB110" s="48">
        <f t="shared" si="27"/>
        <v>0</v>
      </c>
      <c r="AC110" s="48">
        <f t="shared" si="28"/>
        <v>0</v>
      </c>
      <c r="AD110" s="48">
        <f t="shared" si="18"/>
        <v>1</v>
      </c>
      <c r="AE110" s="48">
        <f t="shared" si="29"/>
        <v>0</v>
      </c>
      <c r="AF110" s="48">
        <f t="shared" si="29"/>
        <v>0</v>
      </c>
      <c r="AG110" s="48">
        <f t="shared" si="29"/>
        <v>0</v>
      </c>
      <c r="AH110" s="48">
        <f t="shared" si="29"/>
        <v>0</v>
      </c>
      <c r="AI110" s="48">
        <f t="shared" si="29"/>
        <v>0</v>
      </c>
      <c r="AJ110" s="48">
        <f t="shared" si="29"/>
        <v>0</v>
      </c>
      <c r="AK110" s="48">
        <f t="shared" si="29"/>
        <v>0</v>
      </c>
      <c r="AL110" s="48">
        <f t="shared" si="29"/>
        <v>0</v>
      </c>
      <c r="AM110" s="48">
        <f t="shared" si="29"/>
        <v>0</v>
      </c>
      <c r="AN110" s="48">
        <f t="shared" si="29"/>
        <v>0</v>
      </c>
      <c r="AO110" s="48">
        <f t="shared" si="31"/>
        <v>1</v>
      </c>
      <c r="AP110" s="48">
        <f t="shared" si="30"/>
        <v>0</v>
      </c>
      <c r="AQ110" s="48">
        <f t="shared" si="30"/>
        <v>0</v>
      </c>
      <c r="AR110" s="48">
        <f t="shared" si="30"/>
        <v>0</v>
      </c>
      <c r="AS110" s="48">
        <f t="shared" si="30"/>
        <v>0</v>
      </c>
      <c r="AT110" s="48">
        <f t="shared" si="30"/>
        <v>0</v>
      </c>
      <c r="AU110" s="48">
        <f t="shared" si="30"/>
        <v>0</v>
      </c>
      <c r="AV110" s="48">
        <f t="shared" si="30"/>
        <v>0</v>
      </c>
      <c r="AW110" s="48">
        <f t="shared" si="30"/>
        <v>0</v>
      </c>
      <c r="AX110" s="48">
        <f t="shared" si="30"/>
        <v>0</v>
      </c>
      <c r="AY110" s="48">
        <f t="shared" si="30"/>
        <v>0</v>
      </c>
    </row>
    <row r="111" spans="1:51">
      <c r="A111" s="48">
        <v>110</v>
      </c>
      <c r="B111" s="48">
        <f t="shared" si="24"/>
        <v>202</v>
      </c>
      <c r="C111" s="93">
        <v>44184</v>
      </c>
      <c r="D111" t="s">
        <v>35</v>
      </c>
      <c r="E111" t="s">
        <v>11</v>
      </c>
      <c r="F111" s="48">
        <f>HLOOKUP(MAX($AD111:$AN111),$AD111:$AN$312,$B111,FALSE)</f>
        <v>1</v>
      </c>
      <c r="G111" s="48">
        <f>HLOOKUP(MAX($AN111:$AY111),$AN111:$AY$312,$B111,FALSE)</f>
        <v>0</v>
      </c>
      <c r="H111" s="48">
        <f t="shared" si="20"/>
        <v>3</v>
      </c>
      <c r="I111" s="48">
        <f t="shared" si="21"/>
        <v>0</v>
      </c>
      <c r="J111" s="48">
        <f>COUNTIF('1. Data'!C:C,$D111)</f>
        <v>47</v>
      </c>
      <c r="K111" s="48">
        <f>COUNTIF($D$2:D110,$D110)</f>
        <v>7</v>
      </c>
      <c r="L111" s="48">
        <f>SUMIF('1. Data'!C:C,D111,'1. Data'!E:E)</f>
        <v>94</v>
      </c>
      <c r="M111" s="48">
        <f>SUMIF($D$2:D110,$D111,$F$2:F110)</f>
        <v>8</v>
      </c>
      <c r="N111" s="48">
        <f t="shared" si="22"/>
        <v>1.1649339983574705</v>
      </c>
      <c r="O111" s="48">
        <f>SUMIF('1. Data'!C:C,$D111,'1. Data'!F:F)</f>
        <v>49</v>
      </c>
      <c r="P111" s="48">
        <f>SUMIF($D$2:D110,$D111,$G$2:G110)</f>
        <v>2</v>
      </c>
      <c r="Q111" s="48">
        <f t="shared" si="23"/>
        <v>0.75120772946859893</v>
      </c>
      <c r="R111" s="48">
        <f>COUNTIF('1. Data'!D:D,$E111)</f>
        <v>167</v>
      </c>
      <c r="S111" s="48">
        <f>COUNTIF($E$2:E110,$E110)</f>
        <v>7</v>
      </c>
      <c r="T111" s="48">
        <f>SUMIF('1. Data'!D:D,E111,'1. Data'!F:F)</f>
        <v>179</v>
      </c>
      <c r="U111" s="48">
        <f>SUMIF($E$2:E110,$E111,$G$2:G110)</f>
        <v>3</v>
      </c>
      <c r="V111" s="48">
        <f t="shared" si="25"/>
        <v>0.83196636975629823</v>
      </c>
      <c r="W111" s="48">
        <f>SUMIF('1. Data'!D:D,$E111,'1. Data'!E:E)</f>
        <v>293</v>
      </c>
      <c r="X111" s="48">
        <f>SUMIF($E$2:E110,E111,$F$2:F110)</f>
        <v>5</v>
      </c>
      <c r="Y111" s="48">
        <f t="shared" si="26"/>
        <v>1.0562383311679298</v>
      </c>
      <c r="Z111" s="92">
        <f>AVERAGE('1. Data'!E:E,$F$2:F110)</f>
        <v>1.6214557147033031</v>
      </c>
      <c r="AA111" s="92">
        <f>IF(ISERROR(AVERAGE('1. Data'!F:F,$G$2:G110)),0,AVERAGE('1. Data'!F:F,$G$2:G110))</f>
        <v>1.257234726688103</v>
      </c>
      <c r="AB111" s="48">
        <f t="shared" si="27"/>
        <v>1.995116847761645</v>
      </c>
      <c r="AC111" s="48">
        <f t="shared" si="28"/>
        <v>0.78574601588094828</v>
      </c>
      <c r="AD111" s="48">
        <f t="shared" si="18"/>
        <v>0.13599776220429483</v>
      </c>
      <c r="AE111" s="48">
        <f t="shared" si="29"/>
        <v>0.27133142663167048</v>
      </c>
      <c r="AF111" s="48">
        <f t="shared" si="29"/>
        <v>0.27066895030002425</v>
      </c>
      <c r="AG111" s="48">
        <f t="shared" si="29"/>
        <v>0.18000539430317924</v>
      </c>
      <c r="AH111" s="48">
        <f t="shared" si="29"/>
        <v>8.9782948715562721E-2</v>
      </c>
      <c r="AI111" s="48">
        <f t="shared" si="29"/>
        <v>3.5825494724827774E-2</v>
      </c>
      <c r="AJ111" s="48">
        <f t="shared" si="29"/>
        <v>1.191267468414998E-2</v>
      </c>
      <c r="AK111" s="48">
        <f t="shared" si="29"/>
        <v>3.3953111377501765E-3</v>
      </c>
      <c r="AL111" s="48">
        <f t="shared" si="29"/>
        <v>8.4675530678976778E-4</v>
      </c>
      <c r="AM111" s="48">
        <f t="shared" si="29"/>
        <v>1.8770841983420502E-4</v>
      </c>
      <c r="AN111" s="48">
        <f t="shared" si="29"/>
        <v>3.7450023087793859E-5</v>
      </c>
      <c r="AO111" s="48">
        <f t="shared" si="31"/>
        <v>0.45577955613729687</v>
      </c>
      <c r="AP111" s="48">
        <f t="shared" si="30"/>
        <v>0.35812697035486801</v>
      </c>
      <c r="AQ111" s="48">
        <f t="shared" si="30"/>
        <v>0.14069842006792599</v>
      </c>
      <c r="AR111" s="48">
        <f t="shared" si="30"/>
        <v>3.685107433637231E-2</v>
      </c>
      <c r="AS111" s="48">
        <f t="shared" si="30"/>
        <v>7.2388962101842987E-3</v>
      </c>
      <c r="AT111" s="48">
        <f t="shared" si="30"/>
        <v>1.137586771305602E-3</v>
      </c>
      <c r="AU111" s="48">
        <f t="shared" si="30"/>
        <v>1.489757122120413E-4</v>
      </c>
      <c r="AV111" s="48">
        <f t="shared" si="30"/>
        <v>1.6722438904805485E-5</v>
      </c>
      <c r="AW111" s="48">
        <f t="shared" si="30"/>
        <v>1.6424487181579283E-6</v>
      </c>
      <c r="AX111" s="48">
        <f t="shared" si="30"/>
        <v>1.4339417073126266E-7</v>
      </c>
      <c r="AY111" s="48">
        <f t="shared" si="30"/>
        <v>1.1267139835264199E-8</v>
      </c>
    </row>
    <row r="112" spans="1:51">
      <c r="A112" s="48">
        <v>111</v>
      </c>
      <c r="B112" s="48">
        <f t="shared" si="24"/>
        <v>201</v>
      </c>
      <c r="C112" s="93">
        <v>44184</v>
      </c>
      <c r="D112" t="s">
        <v>22</v>
      </c>
      <c r="E112" t="s">
        <v>17</v>
      </c>
      <c r="F112" s="48">
        <f>HLOOKUP(MAX($AD112:$AN112),$AD112:$AN$312,$B112,FALSE)</f>
        <v>1</v>
      </c>
      <c r="G112" s="48">
        <f>HLOOKUP(MAX($AN112:$AY112),$AN112:$AY$312,$B112,FALSE)</f>
        <v>1</v>
      </c>
      <c r="H112" s="48">
        <f t="shared" si="20"/>
        <v>1</v>
      </c>
      <c r="I112" s="48">
        <f t="shared" si="21"/>
        <v>1</v>
      </c>
      <c r="J112" s="48">
        <f>COUNTIF('1. Data'!C:C,$D112)</f>
        <v>184</v>
      </c>
      <c r="K112" s="48">
        <f>COUNTIF($D$2:D111,$D111)</f>
        <v>7</v>
      </c>
      <c r="L112" s="48">
        <f>SUMIF('1. Data'!C:C,D112,'1. Data'!E:E)</f>
        <v>322</v>
      </c>
      <c r="M112" s="48">
        <f>SUMIF($D$2:D111,$D112,$F$2:F111)</f>
        <v>5</v>
      </c>
      <c r="N112" s="48">
        <f t="shared" si="22"/>
        <v>1.0559854595967795</v>
      </c>
      <c r="O112" s="48">
        <f>SUMIF('1. Data'!C:C,$D112,'1. Data'!F:F)</f>
        <v>214</v>
      </c>
      <c r="P112" s="48">
        <f>SUMIF($D$2:D111,$D112,$G$2:G111)</f>
        <v>4</v>
      </c>
      <c r="Q112" s="48">
        <f t="shared" si="23"/>
        <v>0.9081000278761423</v>
      </c>
      <c r="R112" s="48">
        <f>COUNTIF('1. Data'!D:D,$E112)</f>
        <v>186</v>
      </c>
      <c r="S112" s="48">
        <f>COUNTIF($E$2:E111,$E111)</f>
        <v>6</v>
      </c>
      <c r="T112" s="48">
        <f>SUMIF('1. Data'!D:D,E112,'1. Data'!F:F)</f>
        <v>276</v>
      </c>
      <c r="U112" s="48">
        <f>SUMIF($E$2:E111,$E112,$G$2:G111)</f>
        <v>6</v>
      </c>
      <c r="V112" s="48">
        <f t="shared" si="25"/>
        <v>1.1685799813996747</v>
      </c>
      <c r="W112" s="48">
        <f>SUMIF('1. Data'!D:D,$E112,'1. Data'!E:E)</f>
        <v>331</v>
      </c>
      <c r="X112" s="48">
        <f>SUMIF($E$2:E111,E112,$F$2:F111)</f>
        <v>8</v>
      </c>
      <c r="Y112" s="48">
        <f t="shared" si="26"/>
        <v>1.0890354632299928</v>
      </c>
      <c r="Z112" s="92">
        <f>AVERAGE('1. Data'!E:E,$F$2:F111)</f>
        <v>1.6212741087083578</v>
      </c>
      <c r="AA112" s="92">
        <f>IF(ISERROR(AVERAGE('1. Data'!F:F,$G$2:G111)),0,AVERAGE('1. Data'!F:F,$G$2:G111))</f>
        <v>1.2568673290473407</v>
      </c>
      <c r="AB112" s="48">
        <f t="shared" si="27"/>
        <v>1.8644743271005637</v>
      </c>
      <c r="AC112" s="48">
        <f t="shared" si="28"/>
        <v>1.3337719159430841</v>
      </c>
      <c r="AD112" s="48">
        <f t="shared" si="18"/>
        <v>0.15497765602980898</v>
      </c>
      <c r="AE112" s="48">
        <f t="shared" si="29"/>
        <v>0.2889518609418007</v>
      </c>
      <c r="AF112" s="48">
        <f t="shared" si="29"/>
        <v>0.26937166324695982</v>
      </c>
      <c r="AG112" s="48">
        <f t="shared" si="29"/>
        <v>0.16741218352411172</v>
      </c>
      <c r="AH112" s="48">
        <f t="shared" si="29"/>
        <v>7.803392955613854E-2</v>
      </c>
      <c r="AI112" s="48">
        <f t="shared" si="29"/>
        <v>2.9098451660038833E-2</v>
      </c>
      <c r="AJ112" s="48">
        <f t="shared" si="29"/>
        <v>9.0422193464198622E-3</v>
      </c>
      <c r="AK112" s="48">
        <f t="shared" si="29"/>
        <v>2.4084265473445525E-3</v>
      </c>
      <c r="AL112" s="48">
        <f t="shared" si="29"/>
        <v>5.6130618327892093E-4</v>
      </c>
      <c r="AM112" s="48">
        <f t="shared" si="29"/>
        <v>1.1628232981848357E-4</v>
      </c>
      <c r="AN112" s="48">
        <f t="shared" si="29"/>
        <v>2.1680541864200332E-5</v>
      </c>
      <c r="AO112" s="48">
        <f t="shared" si="31"/>
        <v>0.2634815543433382</v>
      </c>
      <c r="AP112" s="48">
        <f t="shared" si="30"/>
        <v>0.35142429755217602</v>
      </c>
      <c r="AQ112" s="48">
        <f t="shared" si="30"/>
        <v>0.23435992932755917</v>
      </c>
      <c r="AR112" s="48">
        <f t="shared" si="30"/>
        <v>0.10419423065316816</v>
      </c>
      <c r="AS112" s="48">
        <f t="shared" si="30"/>
        <v>3.4742834662122933E-2</v>
      </c>
      <c r="AT112" s="48">
        <f t="shared" si="30"/>
        <v>9.2678034305186882E-3</v>
      </c>
      <c r="AU112" s="48">
        <f t="shared" si="30"/>
        <v>2.0601893230178013E-3</v>
      </c>
      <c r="AV112" s="48">
        <f t="shared" si="30"/>
        <v>3.9254609436670587E-4</v>
      </c>
      <c r="AW112" s="48">
        <f t="shared" si="30"/>
        <v>6.5445869547431978E-5</v>
      </c>
      <c r="AX112" s="48">
        <f t="shared" si="30"/>
        <v>9.698873646315518E-6</v>
      </c>
      <c r="AY112" s="48">
        <f t="shared" si="30"/>
        <v>1.2936085285736099E-6</v>
      </c>
    </row>
    <row r="113" spans="1:51">
      <c r="A113" s="48">
        <v>112</v>
      </c>
      <c r="B113" s="48">
        <f t="shared" si="24"/>
        <v>200</v>
      </c>
      <c r="C113" s="93">
        <v>44184</v>
      </c>
      <c r="D113" t="s">
        <v>8</v>
      </c>
      <c r="E113" t="s">
        <v>18</v>
      </c>
      <c r="F113" s="48">
        <f>HLOOKUP(MAX($AD113:$AN113),$AD113:$AN$312,$B113,FALSE)</f>
        <v>1</v>
      </c>
      <c r="G113" s="48">
        <f>HLOOKUP(MAX($AN113:$AY113),$AN113:$AY$312,$B113,FALSE)</f>
        <v>0</v>
      </c>
      <c r="H113" s="48">
        <f t="shared" si="20"/>
        <v>3</v>
      </c>
      <c r="I113" s="48">
        <f t="shared" si="21"/>
        <v>0</v>
      </c>
      <c r="J113" s="48">
        <f>COUNTIF('1. Data'!C:C,$D113)</f>
        <v>187</v>
      </c>
      <c r="K113" s="48">
        <f>COUNTIF($D$2:D112,$D112)</f>
        <v>7</v>
      </c>
      <c r="L113" s="48">
        <f>SUMIF('1. Data'!C:C,D113,'1. Data'!E:E)</f>
        <v>324</v>
      </c>
      <c r="M113" s="48">
        <f>SUMIF($D$2:D112,$D113,$F$2:F112)</f>
        <v>5</v>
      </c>
      <c r="N113" s="48">
        <f t="shared" si="22"/>
        <v>1.0461316518440211</v>
      </c>
      <c r="O113" s="48">
        <f>SUMIF('1. Data'!C:C,$D113,'1. Data'!F:F)</f>
        <v>196</v>
      </c>
      <c r="P113" s="48">
        <f>SUMIF($D$2:D112,$D113,$G$2:G112)</f>
        <v>4</v>
      </c>
      <c r="Q113" s="48">
        <f t="shared" si="23"/>
        <v>0.82028497893571439</v>
      </c>
      <c r="R113" s="48">
        <f>COUNTIF('1. Data'!D:D,$E113)</f>
        <v>17</v>
      </c>
      <c r="S113" s="48">
        <f>COUNTIF($E$2:E112,$E112)</f>
        <v>7</v>
      </c>
      <c r="T113" s="48">
        <f>SUMIF('1. Data'!D:D,E113,'1. Data'!F:F)</f>
        <v>13</v>
      </c>
      <c r="U113" s="48">
        <f>SUMIF($E$2:E112,$E113,$G$2:G112)</f>
        <v>0</v>
      </c>
      <c r="V113" s="48">
        <f t="shared" si="25"/>
        <v>0.43099139934913994</v>
      </c>
      <c r="W113" s="48">
        <f>SUMIF('1. Data'!D:D,$E113,'1. Data'!E:E)</f>
        <v>30</v>
      </c>
      <c r="X113" s="48">
        <f>SUMIF($E$2:E112,E113,$F$2:F112)</f>
        <v>5</v>
      </c>
      <c r="Y113" s="48">
        <f t="shared" si="26"/>
        <v>0.89959902685168491</v>
      </c>
      <c r="Z113" s="92">
        <f>AVERAGE('1. Data'!E:E,$F$2:F112)</f>
        <v>1.6210926088226703</v>
      </c>
      <c r="AA113" s="92">
        <f>IF(ISERROR(AVERAGE('1. Data'!F:F,$G$2:G112)),0,AVERAGE('1. Data'!F:F,$G$2:G112))</f>
        <v>1.256792287467134</v>
      </c>
      <c r="AB113" s="48">
        <f t="shared" si="27"/>
        <v>1.5256086589391973</v>
      </c>
      <c r="AC113" s="48">
        <f t="shared" si="28"/>
        <v>0.44432103025684527</v>
      </c>
      <c r="AD113" s="48">
        <f t="shared" si="18"/>
        <v>0.21748864016600611</v>
      </c>
      <c r="AE113" s="48">
        <f t="shared" si="29"/>
        <v>0.33180255265817021</v>
      </c>
      <c r="AF113" s="48">
        <f t="shared" si="29"/>
        <v>0.25310042369671676</v>
      </c>
      <c r="AG113" s="48">
        <f t="shared" si="29"/>
        <v>0.12871073265763022</v>
      </c>
      <c r="AH113" s="48">
        <f t="shared" si="29"/>
        <v>4.9090552060222219E-2</v>
      </c>
      <c r="AI113" s="48">
        <f t="shared" si="29"/>
        <v>1.4978594259036089E-2</v>
      </c>
      <c r="AJ113" s="48">
        <f t="shared" si="29"/>
        <v>3.8085788500537331E-3</v>
      </c>
      <c r="AK113" s="48">
        <f t="shared" si="29"/>
        <v>8.3005726741352246E-4</v>
      </c>
      <c r="AL113" s="48">
        <f t="shared" si="29"/>
        <v>1.5829281932268528E-4</v>
      </c>
      <c r="AM113" s="48">
        <f t="shared" si="29"/>
        <v>2.6832543978509542E-5</v>
      </c>
      <c r="AN113" s="48">
        <f t="shared" si="29"/>
        <v>4.0935961434981072E-6</v>
      </c>
      <c r="AO113" s="48">
        <f t="shared" si="31"/>
        <v>0.64125952406982711</v>
      </c>
      <c r="AP113" s="48">
        <f t="shared" si="30"/>
        <v>0.28492509239671987</v>
      </c>
      <c r="AQ113" s="48">
        <f t="shared" si="30"/>
        <v>6.3299105299868694E-2</v>
      </c>
      <c r="AR113" s="48">
        <f t="shared" si="30"/>
        <v>9.3750412270580674E-3</v>
      </c>
      <c r="AS113" s="48">
        <f t="shared" si="30"/>
        <v>1.0413819941767094E-3</v>
      </c>
      <c r="AT113" s="48">
        <f t="shared" si="30"/>
        <v>9.2541584108704717E-5</v>
      </c>
      <c r="AU113" s="48">
        <f t="shared" si="30"/>
        <v>6.8530286654633647E-6</v>
      </c>
      <c r="AV113" s="48">
        <f t="shared" si="30"/>
        <v>4.3499210814548286E-7</v>
      </c>
      <c r="AW113" s="48">
        <f t="shared" si="30"/>
        <v>2.4159517705599648E-8</v>
      </c>
      <c r="AX113" s="48">
        <f t="shared" si="30"/>
        <v>1.1927313108289488E-9</v>
      </c>
      <c r="AY113" s="48">
        <f t="shared" si="30"/>
        <v>5.2995560484711541E-11</v>
      </c>
    </row>
    <row r="114" spans="1:51">
      <c r="A114" s="48">
        <v>113</v>
      </c>
      <c r="B114" s="48">
        <f t="shared" si="24"/>
        <v>199</v>
      </c>
      <c r="C114" s="93">
        <v>44184</v>
      </c>
      <c r="D114" t="s">
        <v>25</v>
      </c>
      <c r="E114" t="s">
        <v>19</v>
      </c>
      <c r="F114" s="48">
        <f>HLOOKUP(MAX($AD114:$AN114),$AD114:$AN$312,$B114,FALSE)</f>
        <v>1</v>
      </c>
      <c r="G114" s="48">
        <f>HLOOKUP(MAX($AN114:$AY114),$AN114:$AY$312,$B114,FALSE)</f>
        <v>1</v>
      </c>
      <c r="H114" s="48">
        <f t="shared" si="20"/>
        <v>1</v>
      </c>
      <c r="I114" s="48">
        <f t="shared" si="21"/>
        <v>1</v>
      </c>
      <c r="J114" s="48">
        <f>COUNTIF('1. Data'!C:C,$D114)</f>
        <v>170</v>
      </c>
      <c r="K114" s="48">
        <f>COUNTIF($D$2:D113,$D113)</f>
        <v>7</v>
      </c>
      <c r="L114" s="48">
        <f>SUMIF('1. Data'!C:C,D114,'1. Data'!E:E)</f>
        <v>254</v>
      </c>
      <c r="M114" s="48">
        <f>SUMIF($D$2:D113,$D114,$F$2:F113)</f>
        <v>6</v>
      </c>
      <c r="N114" s="48">
        <f t="shared" si="22"/>
        <v>0.90623504860793003</v>
      </c>
      <c r="O114" s="48">
        <f>SUMIF('1. Data'!C:C,$D114,'1. Data'!F:F)</f>
        <v>198</v>
      </c>
      <c r="P114" s="48">
        <f>SUMIF($D$2:D113,$D114,$G$2:G113)</f>
        <v>5</v>
      </c>
      <c r="Q114" s="48">
        <f t="shared" si="23"/>
        <v>0.91282204834435177</v>
      </c>
      <c r="R114" s="48">
        <f>COUNTIF('1. Data'!D:D,$E114)</f>
        <v>184</v>
      </c>
      <c r="S114" s="48">
        <f>COUNTIF($E$2:E113,$E113)</f>
        <v>7</v>
      </c>
      <c r="T114" s="48">
        <f>SUMIF('1. Data'!D:D,E114,'1. Data'!F:F)</f>
        <v>263</v>
      </c>
      <c r="U114" s="48">
        <f>SUMIF($E$2:E113,$E114,$G$2:G113)</f>
        <v>5</v>
      </c>
      <c r="V114" s="48">
        <f t="shared" si="25"/>
        <v>1.1167726687453297</v>
      </c>
      <c r="W114" s="48">
        <f>SUMIF('1. Data'!D:D,$E114,'1. Data'!E:E)</f>
        <v>350</v>
      </c>
      <c r="X114" s="48">
        <f>SUMIF($E$2:E113,E114,$F$2:F113)</f>
        <v>10</v>
      </c>
      <c r="Y114" s="48">
        <f t="shared" si="26"/>
        <v>1.1628130748549597</v>
      </c>
      <c r="Z114" s="92">
        <f>AVERAGE('1. Data'!E:E,$F$2:F113)</f>
        <v>1.620911214953271</v>
      </c>
      <c r="AA114" s="92">
        <f>IF(ISERROR(AVERAGE('1. Data'!F:F,$G$2:G113)),0,AVERAGE('1. Data'!F:F,$G$2:G113))</f>
        <v>1.2564252336448598</v>
      </c>
      <c r="AB114" s="48">
        <f t="shared" si="27"/>
        <v>1.7080870026118051</v>
      </c>
      <c r="AC114" s="48">
        <f t="shared" si="28"/>
        <v>1.2808183714988808</v>
      </c>
      <c r="AD114" s="48">
        <f t="shared" si="18"/>
        <v>0.18121211956166564</v>
      </c>
      <c r="AE114" s="48">
        <f t="shared" si="18"/>
        <v>0.30952606613901751</v>
      </c>
      <c r="AF114" s="48">
        <f t="shared" si="18"/>
        <v>0.26434872527080894</v>
      </c>
      <c r="AG114" s="48">
        <f t="shared" si="18"/>
        <v>0.15051020726402256</v>
      </c>
      <c r="AH114" s="48">
        <f t="shared" si="18"/>
        <v>6.4271132197021449E-2</v>
      </c>
      <c r="AI114" s="48">
        <f t="shared" si="18"/>
        <v>2.1956137109775481E-2</v>
      </c>
      <c r="AJ114" s="48">
        <f t="shared" si="18"/>
        <v>6.2504987374617125E-3</v>
      </c>
      <c r="AK114" s="48">
        <f t="shared" si="18"/>
        <v>1.5251993790428328E-3</v>
      </c>
      <c r="AL114" s="48">
        <f t="shared" si="18"/>
        <v>3.2564665446683264E-4</v>
      </c>
      <c r="AM114" s="48">
        <f t="shared" si="18"/>
        <v>6.1803646437646025E-5</v>
      </c>
      <c r="AN114" s="48">
        <f t="shared" si="18"/>
        <v>1.0556600519415841E-5</v>
      </c>
      <c r="AO114" s="48">
        <f t="shared" si="31"/>
        <v>0.27780985573071065</v>
      </c>
      <c r="AP114" s="48">
        <f t="shared" si="30"/>
        <v>0.35582396700334779</v>
      </c>
      <c r="AQ114" s="48">
        <f t="shared" si="30"/>
        <v>0.22787293697874972</v>
      </c>
      <c r="AR114" s="48">
        <f t="shared" si="30"/>
        <v>9.7287948016596432E-2</v>
      </c>
      <c r="AS114" s="48">
        <f t="shared" si="30"/>
        <v>3.1152047786271217E-2</v>
      </c>
      <c r="AT114" s="48">
        <f t="shared" si="30"/>
        <v>7.9800230228934399E-3</v>
      </c>
      <c r="AU114" s="48">
        <f t="shared" si="30"/>
        <v>1.7034933487843264E-3</v>
      </c>
      <c r="AV114" s="48">
        <f t="shared" si="30"/>
        <v>3.1169508240701634E-4</v>
      </c>
      <c r="AW114" s="48">
        <f t="shared" si="30"/>
        <v>4.9903098481595505E-5</v>
      </c>
      <c r="AX114" s="48">
        <f t="shared" si="30"/>
        <v>7.1018672588828092E-6</v>
      </c>
      <c r="AY114" s="48">
        <f t="shared" si="30"/>
        <v>9.0962020571234906E-7</v>
      </c>
    </row>
    <row r="115" spans="1:51">
      <c r="A115" s="48">
        <v>114</v>
      </c>
      <c r="B115" s="48">
        <f t="shared" si="24"/>
        <v>198</v>
      </c>
      <c r="C115" s="93">
        <v>44184</v>
      </c>
      <c r="D115" t="s">
        <v>28</v>
      </c>
      <c r="E115" t="s">
        <v>20</v>
      </c>
      <c r="F115" s="48">
        <f>HLOOKUP(MAX($AD115:$AN115),$AD115:$AN$312,$B115,FALSE)</f>
        <v>1</v>
      </c>
      <c r="G115" s="48">
        <f>HLOOKUP(MAX($AN115:$AY115),$AN115:$AY$312,$B115,FALSE)</f>
        <v>1</v>
      </c>
      <c r="H115" s="48">
        <f t="shared" si="20"/>
        <v>1</v>
      </c>
      <c r="I115" s="48">
        <f t="shared" si="21"/>
        <v>1</v>
      </c>
      <c r="J115" s="48">
        <f>COUNTIF('1. Data'!C:C,$D115)</f>
        <v>136</v>
      </c>
      <c r="K115" s="48">
        <f>COUNTIF($D$2:D114,$D114)</f>
        <v>7</v>
      </c>
      <c r="L115" s="48">
        <f>SUMIF('1. Data'!C:C,D115,'1. Data'!E:E)</f>
        <v>192</v>
      </c>
      <c r="M115" s="48">
        <f>SUMIF($D$2:D114,$D115,$F$2:F114)</f>
        <v>6</v>
      </c>
      <c r="N115" s="48">
        <f t="shared" si="22"/>
        <v>0.8543159236727963</v>
      </c>
      <c r="O115" s="48">
        <f>SUMIF('1. Data'!C:C,$D115,'1. Data'!F:F)</f>
        <v>193</v>
      </c>
      <c r="P115" s="48">
        <f>SUMIF($D$2:D114,$D115,$G$2:G114)</f>
        <v>6</v>
      </c>
      <c r="Q115" s="48">
        <f t="shared" si="23"/>
        <v>1.1076594797254802</v>
      </c>
      <c r="R115" s="48">
        <f>COUNTIF('1. Data'!D:D,$E115)</f>
        <v>166</v>
      </c>
      <c r="S115" s="48">
        <f>COUNTIF($E$2:E114,$E114)</f>
        <v>7</v>
      </c>
      <c r="T115" s="48">
        <f>SUMIF('1. Data'!D:D,E115,'1. Data'!F:F)</f>
        <v>175</v>
      </c>
      <c r="U115" s="48">
        <f>SUMIF($E$2:E114,$E115,$G$2:G114)</f>
        <v>4</v>
      </c>
      <c r="V115" s="48">
        <f t="shared" si="25"/>
        <v>0.82356173069198935</v>
      </c>
      <c r="W115" s="48">
        <f>SUMIF('1. Data'!D:D,$E115,'1. Data'!E:E)</f>
        <v>274</v>
      </c>
      <c r="X115" s="48">
        <f>SUMIF($E$2:E114,E115,$F$2:F114)</f>
        <v>6</v>
      </c>
      <c r="Y115" s="48">
        <f t="shared" si="26"/>
        <v>0.99862233852568361</v>
      </c>
      <c r="Z115" s="92">
        <f>AVERAGE('1. Data'!E:E,$F$2:F114)</f>
        <v>1.6207299270072992</v>
      </c>
      <c r="AA115" s="92">
        <f>IF(ISERROR(AVERAGE('1. Data'!F:F,$G$2:G114)),0,AVERAGE('1. Data'!F:F,$G$2:G114))</f>
        <v>1.2563503649635037</v>
      </c>
      <c r="AB115" s="48">
        <f t="shared" si="27"/>
        <v>1.3827078533432542</v>
      </c>
      <c r="AC115" s="48">
        <f t="shared" si="28"/>
        <v>1.1460754154385027</v>
      </c>
      <c r="AD115" s="48">
        <f t="shared" si="18"/>
        <v>0.25089823674786227</v>
      </c>
      <c r="AE115" s="48">
        <f t="shared" si="18"/>
        <v>0.3469189623412442</v>
      </c>
      <c r="AF115" s="48">
        <f t="shared" si="18"/>
        <v>0.23984378685146557</v>
      </c>
      <c r="AG115" s="48">
        <f t="shared" si="18"/>
        <v>0.11054462921836902</v>
      </c>
      <c r="AH115" s="48">
        <f t="shared" si="18"/>
        <v>3.8212731741289238E-2</v>
      </c>
      <c r="AI115" s="48">
        <f t="shared" si="18"/>
        <v>1.0567408855275932E-2</v>
      </c>
      <c r="AJ115" s="48">
        <f t="shared" si="18"/>
        <v>2.4352732022798473E-3</v>
      </c>
      <c r="AK115" s="48">
        <f t="shared" si="18"/>
        <v>4.8103876883267448E-4</v>
      </c>
      <c r="AL115" s="48">
        <f t="shared" si="18"/>
        <v>8.3142010428438723E-5</v>
      </c>
      <c r="AM115" s="48">
        <f t="shared" si="18"/>
        <v>1.2773456751349881E-5</v>
      </c>
      <c r="AN115" s="48">
        <f t="shared" si="18"/>
        <v>1.766195896443183E-6</v>
      </c>
      <c r="AO115" s="48">
        <f t="shared" si="31"/>
        <v>0.31788187882628227</v>
      </c>
      <c r="AP115" s="48">
        <f t="shared" si="30"/>
        <v>0.36431660633620322</v>
      </c>
      <c r="AQ115" s="48">
        <f t="shared" si="30"/>
        <v>0.20876715297895485</v>
      </c>
      <c r="AR115" s="48">
        <f t="shared" si="30"/>
        <v>7.9754300526756361E-2</v>
      </c>
      <c r="AS115" s="48">
        <f t="shared" si="30"/>
        <v>2.2851110777302369E-2</v>
      </c>
      <c r="AT115" s="48">
        <f t="shared" si="30"/>
        <v>5.2378192554656039E-3</v>
      </c>
      <c r="AU115" s="48">
        <f t="shared" si="30"/>
        <v>1.0004893131999222E-3</v>
      </c>
      <c r="AV115" s="48">
        <f t="shared" si="30"/>
        <v>1.6380517218105486E-4</v>
      </c>
      <c r="AW115" s="48">
        <f t="shared" si="30"/>
        <v>2.346663509479727E-5</v>
      </c>
      <c r="AX115" s="48">
        <f t="shared" si="30"/>
        <v>2.9882815072459371E-6</v>
      </c>
      <c r="AY115" s="48">
        <f t="shared" si="30"/>
        <v>3.4247959698640846E-7</v>
      </c>
    </row>
    <row r="116" spans="1:51">
      <c r="A116" s="48">
        <v>115</v>
      </c>
      <c r="B116" s="48">
        <f t="shared" si="24"/>
        <v>197</v>
      </c>
      <c r="C116" s="93">
        <v>44184</v>
      </c>
      <c r="D116" t="s">
        <v>12</v>
      </c>
      <c r="E116" t="s">
        <v>6</v>
      </c>
      <c r="F116" s="48">
        <f>HLOOKUP(MAX($AD116:$AN116),$AD116:$AN$312,$B116,FALSE)</f>
        <v>0</v>
      </c>
      <c r="G116" s="48">
        <f>HLOOKUP(MAX($AN116:$AY116),$AN116:$AY$312,$B116,FALSE)</f>
        <v>1</v>
      </c>
      <c r="H116" s="48">
        <f t="shared" si="20"/>
        <v>0</v>
      </c>
      <c r="I116" s="48">
        <f t="shared" si="21"/>
        <v>3</v>
      </c>
      <c r="J116" s="48">
        <f>COUNTIF('1. Data'!C:C,$D116)</f>
        <v>186</v>
      </c>
      <c r="K116" s="48">
        <f>COUNTIF($D$2:D115,$D115)</f>
        <v>7</v>
      </c>
      <c r="L116" s="48">
        <f>SUMIF('1. Data'!C:C,D116,'1. Data'!E:E)</f>
        <v>358</v>
      </c>
      <c r="M116" s="48">
        <f>SUMIF($D$2:D115,$D116,$F$2:F115)</f>
        <v>6</v>
      </c>
      <c r="N116" s="48">
        <f t="shared" si="22"/>
        <v>1.1638097086798764</v>
      </c>
      <c r="O116" s="48">
        <f>SUMIF('1. Data'!C:C,$D116,'1. Data'!F:F)</f>
        <v>224</v>
      </c>
      <c r="P116" s="48">
        <f>SUMIF($D$2:D115,$D116,$G$2:G115)</f>
        <v>4</v>
      </c>
      <c r="Q116" s="48">
        <f t="shared" si="23"/>
        <v>0.94035672323131159</v>
      </c>
      <c r="R116" s="48">
        <f>COUNTIF('1. Data'!D:D,$E116)</f>
        <v>181</v>
      </c>
      <c r="S116" s="48">
        <f>COUNTIF($E$2:E115,$E115)</f>
        <v>7</v>
      </c>
      <c r="T116" s="48">
        <f>SUMIF('1. Data'!D:D,E116,'1. Data'!F:F)</f>
        <v>374</v>
      </c>
      <c r="U116" s="48">
        <f>SUMIF($E$2:E115,$E116,$G$2:G115)</f>
        <v>9</v>
      </c>
      <c r="V116" s="48">
        <f t="shared" si="25"/>
        <v>1.6216458712330934</v>
      </c>
      <c r="W116" s="48">
        <f>SUMIF('1. Data'!D:D,$E116,'1. Data'!E:E)</f>
        <v>158</v>
      </c>
      <c r="X116" s="48">
        <f>SUMIF($E$2:E115,E116,$F$2:F115)</f>
        <v>1</v>
      </c>
      <c r="Y116" s="48">
        <f t="shared" si="26"/>
        <v>0.52188783800355631</v>
      </c>
      <c r="Z116" s="92">
        <f>AVERAGE('1. Data'!E:E,$F$2:F115)</f>
        <v>1.6205487448920024</v>
      </c>
      <c r="AA116" s="92">
        <f>IF(ISERROR(AVERAGE('1. Data'!F:F,$G$2:G115)),0,AVERAGE('1. Data'!F:F,$G$2:G115))</f>
        <v>1.2562755399883245</v>
      </c>
      <c r="AB116" s="48">
        <f t="shared" si="27"/>
        <v>0.98428587063883177</v>
      </c>
      <c r="AC116" s="48">
        <f t="shared" si="28"/>
        <v>1.9157267287105975</v>
      </c>
      <c r="AD116" s="48">
        <f t="shared" si="18"/>
        <v>0.37370600609930715</v>
      </c>
      <c r="AE116" s="48">
        <f t="shared" si="18"/>
        <v>0.36783354157641712</v>
      </c>
      <c r="AF116" s="48">
        <f t="shared" si="18"/>
        <v>0.18102667886035431</v>
      </c>
      <c r="AG116" s="48">
        <f t="shared" si="18"/>
        <v>5.9394000736973353E-2</v>
      </c>
      <c r="AH116" s="48">
        <f t="shared" si="18"/>
        <v>1.4615168931528807E-2</v>
      </c>
      <c r="AI116" s="48">
        <f t="shared" si="18"/>
        <v>2.8771008552606878E-3</v>
      </c>
      <c r="AJ116" s="48">
        <f t="shared" si="18"/>
        <v>4.7198162003933211E-4</v>
      </c>
      <c r="AK116" s="48">
        <f t="shared" si="18"/>
        <v>6.6366405686563019E-5</v>
      </c>
      <c r="AL116" s="48">
        <f t="shared" si="18"/>
        <v>8.1654394252960422E-6</v>
      </c>
      <c r="AM116" s="48">
        <f t="shared" si="18"/>
        <v>8.9301407265290737E-7</v>
      </c>
      <c r="AN116" s="48">
        <f t="shared" si="18"/>
        <v>8.7898113399389491E-8</v>
      </c>
      <c r="AO116" s="48">
        <f t="shared" si="31"/>
        <v>0.14723479394488731</v>
      </c>
      <c r="AP116" s="48">
        <f t="shared" si="30"/>
        <v>0.28206163015641783</v>
      </c>
      <c r="AQ116" s="48">
        <f t="shared" si="30"/>
        <v>0.27017650201716642</v>
      </c>
      <c r="AR116" s="48">
        <f t="shared" si="30"/>
        <v>0.17252811546127281</v>
      </c>
      <c r="AS116" s="48">
        <f t="shared" ref="AP116:AY141" si="32">_xlfn.POISSON.DIST(AS$1,$AC116,FALSE)</f>
        <v>8.2629180560807092E-2</v>
      </c>
      <c r="AT116" s="48">
        <f t="shared" si="32"/>
        <v>3.165898595435844E-2</v>
      </c>
      <c r="AU116" s="48">
        <f t="shared" si="32"/>
        <v>1.0108327599439656E-2</v>
      </c>
      <c r="AV116" s="48">
        <f t="shared" si="32"/>
        <v>2.7663990521156544E-3</v>
      </c>
      <c r="AW116" s="48">
        <f t="shared" si="32"/>
        <v>6.6245807580220196E-4</v>
      </c>
      <c r="AX116" s="48">
        <f t="shared" si="32"/>
        <v>1.4100984916271878E-4</v>
      </c>
      <c r="AY116" s="48">
        <f t="shared" si="32"/>
        <v>2.7013633705247057E-5</v>
      </c>
    </row>
    <row r="117" spans="1:51">
      <c r="A117" s="48">
        <v>116</v>
      </c>
      <c r="B117" s="48">
        <f t="shared" si="24"/>
        <v>196</v>
      </c>
      <c r="C117" s="93">
        <v>44185</v>
      </c>
      <c r="D117" t="s">
        <v>26</v>
      </c>
      <c r="E117" t="s">
        <v>21</v>
      </c>
      <c r="F117" s="48">
        <f>HLOOKUP(MAX($AD117:$AN117),$AD117:$AN$312,$B117,FALSE)</f>
        <v>1</v>
      </c>
      <c r="G117" s="48">
        <f>HLOOKUP(MAX($AN117:$AY117),$AN117:$AY$312,$B117,FALSE)</f>
        <v>1</v>
      </c>
      <c r="H117" s="48">
        <f t="shared" si="20"/>
        <v>1</v>
      </c>
      <c r="I117" s="48">
        <f t="shared" si="21"/>
        <v>1</v>
      </c>
      <c r="J117" s="48">
        <f>COUNTIF('1. Data'!C:C,$D117)</f>
        <v>152</v>
      </c>
      <c r="K117" s="48">
        <f>COUNTIF($D$2:D116,$D116)</f>
        <v>6</v>
      </c>
      <c r="L117" s="48">
        <f>SUMIF('1. Data'!C:C,D117,'1. Data'!E:E)</f>
        <v>205</v>
      </c>
      <c r="M117" s="48">
        <f>SUMIF($D$2:D116,$D117,$F$2:F116)</f>
        <v>6</v>
      </c>
      <c r="N117" s="48">
        <f t="shared" si="22"/>
        <v>0.82430895013314853</v>
      </c>
      <c r="O117" s="48">
        <f>SUMIF('1. Data'!C:C,$D117,'1. Data'!F:F)</f>
        <v>205</v>
      </c>
      <c r="P117" s="48">
        <f>SUMIF($D$2:D116,$D117,$G$2:G116)</f>
        <v>5</v>
      </c>
      <c r="Q117" s="48">
        <f t="shared" si="23"/>
        <v>1.0580426057425132</v>
      </c>
      <c r="R117" s="48">
        <f>COUNTIF('1. Data'!D:D,$E117)</f>
        <v>149</v>
      </c>
      <c r="S117" s="48">
        <f>COUNTIF($E$2:E116,$E116)</f>
        <v>7</v>
      </c>
      <c r="T117" s="48">
        <f>SUMIF('1. Data'!D:D,E117,'1. Data'!F:F)</f>
        <v>176</v>
      </c>
      <c r="U117" s="48">
        <f>SUMIF($E$2:E116,$E117,$G$2:G116)</f>
        <v>4</v>
      </c>
      <c r="V117" s="48">
        <f t="shared" si="25"/>
        <v>0.91852050388635742</v>
      </c>
      <c r="W117" s="48">
        <f>SUMIF('1. Data'!D:D,$E117,'1. Data'!E:E)</f>
        <v>246</v>
      </c>
      <c r="X117" s="48">
        <f>SUMIF($E$2:E116,E117,$F$2:F116)</f>
        <v>7</v>
      </c>
      <c r="Y117" s="48">
        <f t="shared" si="26"/>
        <v>1.0010610636961501</v>
      </c>
      <c r="Z117" s="92">
        <f>AVERAGE('1. Data'!E:E,$F$2:F116)</f>
        <v>1.6200758681062153</v>
      </c>
      <c r="AA117" s="92">
        <f>IF(ISERROR(AVERAGE('1. Data'!F:F,$G$2:G116)),0,AVERAGE('1. Data'!F:F,$G$2:G116))</f>
        <v>1.2562007586810622</v>
      </c>
      <c r="AB117" s="48">
        <f t="shared" si="27"/>
        <v>1.3368600281005549</v>
      </c>
      <c r="AC117" s="48">
        <f t="shared" si="28"/>
        <v>1.2208183912413613</v>
      </c>
      <c r="AD117" s="48">
        <f t="shared" si="18"/>
        <v>0.2626691487974438</v>
      </c>
      <c r="AE117" s="48">
        <f t="shared" si="18"/>
        <v>0.35115188564249955</v>
      </c>
      <c r="AF117" s="48">
        <f t="shared" si="18"/>
        <v>0.23472045985379744</v>
      </c>
      <c r="AG117" s="48">
        <f t="shared" si="18"/>
        <v>0.10459613351864094</v>
      </c>
      <c r="AH117" s="48">
        <f t="shared" si="18"/>
        <v>3.4957597498734935E-2</v>
      </c>
      <c r="AI117" s="48">
        <f t="shared" si="18"/>
        <v>9.3466829548973299E-3</v>
      </c>
      <c r="AJ117" s="48">
        <f t="shared" si="18"/>
        <v>2.0825344729551703E-3</v>
      </c>
      <c r="AK117" s="48">
        <f t="shared" si="18"/>
        <v>3.9772244200503222E-4</v>
      </c>
      <c r="AL117" s="48">
        <f t="shared" si="18"/>
        <v>6.646240437438367E-5</v>
      </c>
      <c r="AM117" s="48">
        <f t="shared" si="18"/>
        <v>9.8723257532854298E-6</v>
      </c>
      <c r="AN117" s="48">
        <f t="shared" si="18"/>
        <v>1.3197917683954973E-6</v>
      </c>
      <c r="AO117" s="48">
        <f t="shared" si="31"/>
        <v>0.29498865198155461</v>
      </c>
      <c r="AP117" s="48">
        <f t="shared" si="32"/>
        <v>0.36012757154657926</v>
      </c>
      <c r="AQ117" s="48">
        <f t="shared" si="32"/>
        <v>0.21982518126857661</v>
      </c>
      <c r="AR117" s="48">
        <f t="shared" si="32"/>
        <v>8.9455541383548123E-2</v>
      </c>
      <c r="AS117" s="48">
        <f t="shared" si="32"/>
        <v>2.7302242529872043E-2</v>
      </c>
      <c r="AT117" s="48">
        <f t="shared" si="32"/>
        <v>6.6662159605199696E-3</v>
      </c>
      <c r="AU117" s="48">
        <f t="shared" si="32"/>
        <v>1.3563731740982444E-3</v>
      </c>
      <c r="AV117" s="48">
        <f t="shared" si="32"/>
        <v>2.3655504518936581E-4</v>
      </c>
      <c r="AW117" s="48">
        <f t="shared" si="32"/>
        <v>3.6098843713513624E-5</v>
      </c>
      <c r="AX117" s="48">
        <f t="shared" si="32"/>
        <v>4.8966813675561118E-6</v>
      </c>
      <c r="AY117" s="48">
        <f t="shared" si="32"/>
        <v>5.9779586695613995E-7</v>
      </c>
    </row>
    <row r="118" spans="1:51">
      <c r="A118" s="48">
        <v>117</v>
      </c>
      <c r="B118" s="48">
        <f t="shared" si="24"/>
        <v>195</v>
      </c>
      <c r="C118" s="93">
        <v>44185</v>
      </c>
      <c r="D118" t="s">
        <v>10</v>
      </c>
      <c r="E118" t="s">
        <v>23</v>
      </c>
      <c r="F118" s="48">
        <f>HLOOKUP(MAX($AD118:$AN118),$AD118:$AN$312,$B118,FALSE)</f>
        <v>2</v>
      </c>
      <c r="G118" s="48">
        <f>HLOOKUP(MAX($AN118:$AY118),$AN118:$AY$312,$B118,FALSE)</f>
        <v>1</v>
      </c>
      <c r="H118" s="48">
        <f t="shared" si="20"/>
        <v>3</v>
      </c>
      <c r="I118" s="48">
        <f t="shared" si="21"/>
        <v>0</v>
      </c>
      <c r="J118" s="48">
        <f>COUNTIF('1. Data'!C:C,$D118)</f>
        <v>184</v>
      </c>
      <c r="K118" s="48">
        <f>COUNTIF($D$2:D117,$D117)</f>
        <v>7</v>
      </c>
      <c r="L118" s="48">
        <f>SUMIF('1. Data'!C:C,D118,'1. Data'!E:E)</f>
        <v>347</v>
      </c>
      <c r="M118" s="48">
        <f>SUMIF($D$2:D117,$D118,$F$2:F117)</f>
        <v>8</v>
      </c>
      <c r="N118" s="48">
        <f t="shared" si="22"/>
        <v>1.1473822460949838</v>
      </c>
      <c r="O118" s="48">
        <f>SUMIF('1. Data'!C:C,$D118,'1. Data'!F:F)</f>
        <v>250</v>
      </c>
      <c r="P118" s="48">
        <f>SUMIF($D$2:D117,$D118,$G$2:G117)</f>
        <v>5</v>
      </c>
      <c r="Q118" s="48">
        <f t="shared" si="23"/>
        <v>1.0628539746074515</v>
      </c>
      <c r="R118" s="48">
        <f>COUNTIF('1. Data'!D:D,$E118)</f>
        <v>170</v>
      </c>
      <c r="S118" s="48">
        <f>COUNTIF($E$2:E117,$E117)</f>
        <v>7</v>
      </c>
      <c r="T118" s="48">
        <f>SUMIF('1. Data'!D:D,E118,'1. Data'!F:F)</f>
        <v>224</v>
      </c>
      <c r="U118" s="48">
        <f>SUMIF($E$2:E117,$E118,$G$2:G117)</f>
        <v>5</v>
      </c>
      <c r="V118" s="48">
        <f t="shared" si="25"/>
        <v>1.0299805028327311</v>
      </c>
      <c r="W118" s="48">
        <f>SUMIF('1. Data'!D:D,$E118,'1. Data'!E:E)</f>
        <v>316</v>
      </c>
      <c r="X118" s="48">
        <f>SUMIF($E$2:E117,E118,$F$2:F117)</f>
        <v>7</v>
      </c>
      <c r="Y118" s="48">
        <f t="shared" si="26"/>
        <v>1.1265290508210049</v>
      </c>
      <c r="Z118" s="92">
        <f>AVERAGE('1. Data'!E:E,$F$2:F117)</f>
        <v>1.6198949824970827</v>
      </c>
      <c r="AA118" s="92">
        <f>IF(ISERROR(AVERAGE('1. Data'!F:F,$G$2:G117)),0,AVERAGE('1. Data'!F:F,$G$2:G117))</f>
        <v>1.2561260210035006</v>
      </c>
      <c r="AB118" s="48">
        <f t="shared" si="27"/>
        <v>2.0938105394840667</v>
      </c>
      <c r="AC118" s="48">
        <f t="shared" si="28"/>
        <v>1.375104859802861</v>
      </c>
      <c r="AD118" s="48">
        <f t="shared" si="18"/>
        <v>0.12321671794490373</v>
      </c>
      <c r="AE118" s="48">
        <f t="shared" si="18"/>
        <v>0.25799246267367498</v>
      </c>
      <c r="AF118" s="48">
        <f t="shared" si="18"/>
        <v>0.27009366872679524</v>
      </c>
      <c r="AG118" s="48">
        <f t="shared" si="18"/>
        <v>0.18850832340936063</v>
      </c>
      <c r="AH118" s="48">
        <f t="shared" si="18"/>
        <v>9.8675178583747594E-2</v>
      </c>
      <c r="AI118" s="48">
        <f t="shared" si="18"/>
        <v>4.1321425780824657E-2</v>
      </c>
      <c r="AJ118" s="48">
        <f t="shared" si="18"/>
        <v>1.4419872801066531E-2</v>
      </c>
      <c r="AK118" s="48">
        <f t="shared" si="18"/>
        <v>4.3132116641275394E-3</v>
      </c>
      <c r="AL118" s="48">
        <f t="shared" si="18"/>
        <v>1.12888100517198E-3</v>
      </c>
      <c r="AM118" s="48">
        <f t="shared" si="18"/>
        <v>2.6262921627249526E-4</v>
      </c>
      <c r="AN118" s="48">
        <f t="shared" si="18"/>
        <v>5.4989582100779272E-5</v>
      </c>
      <c r="AO118" s="48">
        <f t="shared" si="31"/>
        <v>0.25281308448458512</v>
      </c>
      <c r="AP118" s="48">
        <f t="shared" si="32"/>
        <v>0.3476445010965043</v>
      </c>
      <c r="AQ118" s="48">
        <f t="shared" si="32"/>
        <v>0.23902382147077209</v>
      </c>
      <c r="AR118" s="48">
        <f t="shared" si="32"/>
        <v>0.10956093950437003</v>
      </c>
      <c r="AS118" s="48">
        <f t="shared" si="32"/>
        <v>3.7664445089256621E-2</v>
      </c>
      <c r="AT118" s="48">
        <f t="shared" si="32"/>
        <v>1.0358512296802954E-2</v>
      </c>
      <c r="AU118" s="48">
        <f t="shared" si="32"/>
        <v>2.3740067666102368E-3</v>
      </c>
      <c r="AV118" s="48">
        <f t="shared" si="32"/>
        <v>4.6635832028151707E-4</v>
      </c>
      <c r="AW118" s="48">
        <f t="shared" si="32"/>
        <v>8.0161449078576579E-5</v>
      </c>
      <c r="AX118" s="48">
        <f t="shared" si="32"/>
        <v>1.2247822021865585E-5</v>
      </c>
      <c r="AY118" s="48">
        <f t="shared" si="32"/>
        <v>1.6842039584267867E-6</v>
      </c>
    </row>
    <row r="119" spans="1:51">
      <c r="A119" s="48">
        <v>118</v>
      </c>
      <c r="B119" s="48">
        <f t="shared" si="24"/>
        <v>194</v>
      </c>
      <c r="C119" s="93">
        <v>44198</v>
      </c>
      <c r="D119" t="s">
        <v>17</v>
      </c>
      <c r="E119" t="s">
        <v>26</v>
      </c>
      <c r="F119" s="48">
        <f>HLOOKUP(MAX($AD119:$AN119),$AD119:$AN$312,$B119,FALSE)</f>
        <v>1</v>
      </c>
      <c r="G119" s="48">
        <f>HLOOKUP(MAX($AN119:$AY119),$AN119:$AY$312,$B119,FALSE)</f>
        <v>1</v>
      </c>
      <c r="H119" s="48">
        <f t="shared" si="20"/>
        <v>1</v>
      </c>
      <c r="I119" s="48">
        <f t="shared" si="21"/>
        <v>1</v>
      </c>
      <c r="J119" s="48">
        <f>COUNTIF('1. Data'!C:C,$D119)</f>
        <v>186</v>
      </c>
      <c r="K119" s="48">
        <f>COUNTIF($D$2:D118,$D118)</f>
        <v>7</v>
      </c>
      <c r="L119" s="48">
        <f>SUMIF('1. Data'!C:C,D119,'1. Data'!E:E)</f>
        <v>321</v>
      </c>
      <c r="M119" s="48">
        <f>SUMIF($D$2:D118,$D119,$F$2:F118)</f>
        <v>4</v>
      </c>
      <c r="N119" s="48">
        <f t="shared" si="22"/>
        <v>1.0394640500319461</v>
      </c>
      <c r="O119" s="48">
        <f>SUMIF('1. Data'!C:C,$D119,'1. Data'!F:F)</f>
        <v>236</v>
      </c>
      <c r="P119" s="48">
        <f>SUMIF($D$2:D118,$D119,$G$2:G118)</f>
        <v>5</v>
      </c>
      <c r="Q119" s="48">
        <f t="shared" si="23"/>
        <v>0.9941509844800186</v>
      </c>
      <c r="R119" s="48">
        <f>COUNTIF('1. Data'!D:D,$E119)</f>
        <v>152</v>
      </c>
      <c r="S119" s="48">
        <f>COUNTIF($E$2:E118,$E118)</f>
        <v>7</v>
      </c>
      <c r="T119" s="48">
        <f>SUMIF('1. Data'!D:D,E119,'1. Data'!F:F)</f>
        <v>159</v>
      </c>
      <c r="U119" s="48">
        <f>SUMIF($E$2:E118,$E119,$G$2:G118)</f>
        <v>2</v>
      </c>
      <c r="V119" s="48">
        <f t="shared" si="25"/>
        <v>0.80616022184158298</v>
      </c>
      <c r="W119" s="48">
        <f>SUMIF('1. Data'!D:D,$E119,'1. Data'!E:E)</f>
        <v>285</v>
      </c>
      <c r="X119" s="48">
        <f>SUMIF($E$2:E118,E119,$F$2:F118)</f>
        <v>7</v>
      </c>
      <c r="Y119" s="48">
        <f t="shared" si="26"/>
        <v>1.133624305826809</v>
      </c>
      <c r="Z119" s="92">
        <f>AVERAGE('1. Data'!E:E,$F$2:F118)</f>
        <v>1.6200058326042579</v>
      </c>
      <c r="AA119" s="92">
        <f>IF(ISERROR(AVERAGE('1. Data'!F:F,$G$2:G118)),0,AVERAGE('1. Data'!F:F,$G$2:G118))</f>
        <v>1.2560513269174687</v>
      </c>
      <c r="AB119" s="48">
        <f t="shared" si="27"/>
        <v>1.9089528465995487</v>
      </c>
      <c r="AC119" s="48">
        <f t="shared" si="28"/>
        <v>1.0066560283099559</v>
      </c>
      <c r="AD119" s="48">
        <f t="shared" si="18"/>
        <v>0.14823553069148321</v>
      </c>
      <c r="AE119" s="48">
        <f t="shared" si="18"/>
        <v>0.28297463828070163</v>
      </c>
      <c r="AF119" s="48">
        <f t="shared" si="18"/>
        <v>0.27009262063071154</v>
      </c>
      <c r="AG119" s="48">
        <f t="shared" si="18"/>
        <v>0.17186469233284291</v>
      </c>
      <c r="AH119" s="48">
        <f t="shared" si="18"/>
        <v>8.2020398414684031E-2</v>
      </c>
      <c r="AI119" s="48">
        <f t="shared" si="18"/>
        <v>3.1314614606588034E-2</v>
      </c>
      <c r="AJ119" s="48">
        <f t="shared" si="18"/>
        <v>9.9630204489023315E-3</v>
      </c>
      <c r="AK119" s="48">
        <f t="shared" si="18"/>
        <v>2.7169908923802342E-3</v>
      </c>
      <c r="AL119" s="48">
        <f t="shared" si="18"/>
        <v>6.4832593727428721E-4</v>
      </c>
      <c r="AM119" s="48">
        <f t="shared" si="18"/>
        <v>1.3751373816489685E-4</v>
      </c>
      <c r="AN119" s="48">
        <f t="shared" si="18"/>
        <v>2.625072419164247E-5</v>
      </c>
      <c r="AO119" s="48">
        <f t="shared" si="31"/>
        <v>0.36543895617496991</v>
      </c>
      <c r="AP119" s="48">
        <f t="shared" si="32"/>
        <v>0.36787132821283119</v>
      </c>
      <c r="AQ119" s="48">
        <f t="shared" si="32"/>
        <v>0.18515994509391842</v>
      </c>
      <c r="AR119" s="48">
        <f t="shared" si="32"/>
        <v>6.213079164344449E-2</v>
      </c>
      <c r="AS119" s="48">
        <f t="shared" si="32"/>
        <v>1.5636083987885806E-2</v>
      </c>
      <c r="AT119" s="48">
        <f t="shared" si="32"/>
        <v>3.1480316411132054E-3</v>
      </c>
      <c r="AU119" s="48">
        <f t="shared" si="32"/>
        <v>5.2816417147284842E-4</v>
      </c>
      <c r="AV119" s="48">
        <f t="shared" si="32"/>
        <v>7.5954235307210997E-5</v>
      </c>
      <c r="AW119" s="48">
        <f t="shared" si="32"/>
        <v>9.5574736059595683E-6</v>
      </c>
      <c r="AX119" s="48">
        <f t="shared" si="32"/>
        <v>1.0690098245391671E-6</v>
      </c>
      <c r="AY119" s="48">
        <f t="shared" si="32"/>
        <v>1.0761251841949197E-7</v>
      </c>
    </row>
    <row r="120" spans="1:51">
      <c r="A120" s="48">
        <v>119</v>
      </c>
      <c r="B120" s="48">
        <f t="shared" si="24"/>
        <v>193</v>
      </c>
      <c r="C120" s="93">
        <v>44198</v>
      </c>
      <c r="D120" t="s">
        <v>20</v>
      </c>
      <c r="E120" t="s">
        <v>12</v>
      </c>
      <c r="F120" s="48">
        <f>HLOOKUP(MAX($AD120:$AN120),$AD120:$AN$312,$B120,FALSE)</f>
        <v>1</v>
      </c>
      <c r="G120" s="48">
        <f>HLOOKUP(MAX($AN120:$AY120),$AN120:$AY$312,$B120,FALSE)</f>
        <v>1</v>
      </c>
      <c r="H120" s="48">
        <f t="shared" si="20"/>
        <v>1</v>
      </c>
      <c r="I120" s="48">
        <f t="shared" si="21"/>
        <v>1</v>
      </c>
      <c r="J120" s="48">
        <f>COUNTIF('1. Data'!C:C,$D120)</f>
        <v>168</v>
      </c>
      <c r="K120" s="48">
        <f>COUNTIF($D$2:D119,$D119)</f>
        <v>7</v>
      </c>
      <c r="L120" s="48">
        <f>SUMIF('1. Data'!C:C,D120,'1. Data'!E:E)</f>
        <v>258</v>
      </c>
      <c r="M120" s="48">
        <f>SUMIF($D$2:D119,$D120,$F$2:F119)</f>
        <v>6</v>
      </c>
      <c r="N120" s="48">
        <f t="shared" si="22"/>
        <v>0.93131749460043212</v>
      </c>
      <c r="O120" s="48">
        <f>SUMIF('1. Data'!C:C,$D120,'1. Data'!F:F)</f>
        <v>234</v>
      </c>
      <c r="P120" s="48">
        <f>SUMIF($D$2:D119,$D120,$G$2:G119)</f>
        <v>5</v>
      </c>
      <c r="Q120" s="48">
        <f t="shared" si="23"/>
        <v>1.087372330547818</v>
      </c>
      <c r="R120" s="48">
        <f>COUNTIF('1. Data'!D:D,$E120)</f>
        <v>184</v>
      </c>
      <c r="S120" s="48">
        <f>COUNTIF($E$2:E119,$E119)</f>
        <v>7</v>
      </c>
      <c r="T120" s="48">
        <f>SUMIF('1. Data'!D:D,E120,'1. Data'!F:F)</f>
        <v>300</v>
      </c>
      <c r="U120" s="48">
        <f>SUMIF($E$2:E119,$E120,$G$2:G119)</f>
        <v>7</v>
      </c>
      <c r="V120" s="48">
        <f t="shared" si="25"/>
        <v>1.2797449770790492</v>
      </c>
      <c r="W120" s="48">
        <f>SUMIF('1. Data'!D:D,$E120,'1. Data'!E:E)</f>
        <v>245</v>
      </c>
      <c r="X120" s="48">
        <f>SUMIF($E$2:E119,E120,$F$2:F119)</f>
        <v>5</v>
      </c>
      <c r="Y120" s="48">
        <f t="shared" si="26"/>
        <v>0.80805053920293701</v>
      </c>
      <c r="Z120" s="92">
        <f>AVERAGE('1. Data'!E:E,$F$2:F119)</f>
        <v>1.6198250728862973</v>
      </c>
      <c r="AA120" s="92">
        <f>IF(ISERROR(AVERAGE('1. Data'!F:F,$G$2:G119)),0,AVERAGE('1. Data'!F:F,$G$2:G119))</f>
        <v>1.2559766763848397</v>
      </c>
      <c r="AB120" s="48">
        <f t="shared" si="27"/>
        <v>1.2190019562832881</v>
      </c>
      <c r="AC120" s="48">
        <f t="shared" si="28"/>
        <v>1.7477659972679587</v>
      </c>
      <c r="AD120" s="48">
        <f t="shared" si="18"/>
        <v>0.29552496662412009</v>
      </c>
      <c r="AE120" s="48">
        <f t="shared" si="18"/>
        <v>0.3602455124453558</v>
      </c>
      <c r="AF120" s="48">
        <f t="shared" si="18"/>
        <v>0.21956999220658219</v>
      </c>
      <c r="AG120" s="48">
        <f t="shared" si="18"/>
        <v>8.9218750013643391E-2</v>
      </c>
      <c r="AH120" s="48">
        <f t="shared" si="18"/>
        <v>2.7189457700945212E-2</v>
      </c>
      <c r="AI120" s="48">
        <f t="shared" si="18"/>
        <v>6.6288004255467886E-3</v>
      </c>
      <c r="AJ120" s="48">
        <f t="shared" si="18"/>
        <v>1.346753447758838E-3</v>
      </c>
      <c r="AK120" s="48">
        <f t="shared" si="18"/>
        <v>2.345278696356126E-4</v>
      </c>
      <c r="AL120" s="48">
        <f t="shared" si="18"/>
        <v>3.5736241486095455E-5</v>
      </c>
      <c r="AM120" s="48">
        <f t="shared" si="18"/>
        <v>4.8402831424180329E-6</v>
      </c>
      <c r="AN120" s="48">
        <f t="shared" si="18"/>
        <v>5.9003146195726068E-7</v>
      </c>
      <c r="AO120" s="48">
        <f t="shared" si="31"/>
        <v>0.17416258887069974</v>
      </c>
      <c r="AP120" s="48">
        <f t="shared" si="32"/>
        <v>0.30439545082436803</v>
      </c>
      <c r="AQ120" s="48">
        <f t="shared" si="32"/>
        <v>0.2660060093369408</v>
      </c>
      <c r="AR120" s="48">
        <f t="shared" si="32"/>
        <v>0.15497208606268276</v>
      </c>
      <c r="AS120" s="48">
        <f t="shared" si="32"/>
        <v>6.7713735636510175E-2</v>
      </c>
      <c r="AT120" s="48">
        <f t="shared" si="32"/>
        <v>2.3669552938696808E-2</v>
      </c>
      <c r="AU120" s="48">
        <f t="shared" si="32"/>
        <v>6.8948066327980343E-3</v>
      </c>
      <c r="AV120" s="48">
        <f t="shared" si="32"/>
        <v>1.721501227220283E-3</v>
      </c>
      <c r="AW120" s="48">
        <f t="shared" si="32"/>
        <v>3.7609766364883471E-4</v>
      </c>
      <c r="AX120" s="48">
        <f t="shared" si="32"/>
        <v>7.3036745353039349E-5</v>
      </c>
      <c r="AY120" s="48">
        <f t="shared" si="32"/>
        <v>1.2765114007916112E-5</v>
      </c>
    </row>
    <row r="121" spans="1:51">
      <c r="A121" s="48">
        <v>120</v>
      </c>
      <c r="B121" s="48">
        <f t="shared" si="24"/>
        <v>192</v>
      </c>
      <c r="C121" s="93">
        <v>44198</v>
      </c>
      <c r="D121" t="s">
        <v>11</v>
      </c>
      <c r="E121" t="s">
        <v>28</v>
      </c>
      <c r="F121" s="48">
        <f>HLOOKUP(MAX($AD121:$AN121),$AD121:$AN$312,$B121,FALSE)</f>
        <v>1</v>
      </c>
      <c r="G121" s="48">
        <f>HLOOKUP(MAX($AN121:$AY121),$AN121:$AY$312,$B121,FALSE)</f>
        <v>1</v>
      </c>
      <c r="H121" s="48">
        <f t="shared" si="20"/>
        <v>1</v>
      </c>
      <c r="I121" s="48">
        <f t="shared" si="21"/>
        <v>1</v>
      </c>
      <c r="J121" s="48">
        <f>COUNTIF('1. Data'!C:C,$D121)</f>
        <v>167</v>
      </c>
      <c r="K121" s="48">
        <f>COUNTIF($D$2:D120,$D120)</f>
        <v>7</v>
      </c>
      <c r="L121" s="48">
        <f>SUMIF('1. Data'!C:C,D121,'1. Data'!E:E)</f>
        <v>200</v>
      </c>
      <c r="M121" s="48">
        <f>SUMIF($D$2:D120,$D121,$F$2:F120)</f>
        <v>4</v>
      </c>
      <c r="N121" s="48">
        <f t="shared" si="22"/>
        <v>0.72387110385782449</v>
      </c>
      <c r="O121" s="48">
        <f>SUMIF('1. Data'!C:C,$D121,'1. Data'!F:F)</f>
        <v>226</v>
      </c>
      <c r="P121" s="48">
        <f>SUMIF($D$2:D120,$D121,$G$2:G120)</f>
        <v>7</v>
      </c>
      <c r="Q121" s="48">
        <f t="shared" si="23"/>
        <v>1.0662299970924261</v>
      </c>
      <c r="R121" s="48">
        <f>COUNTIF('1. Data'!D:D,$E121)</f>
        <v>136</v>
      </c>
      <c r="S121" s="48">
        <f>COUNTIF($E$2:E120,$E120)</f>
        <v>8</v>
      </c>
      <c r="T121" s="48">
        <f>SUMIF('1. Data'!D:D,E121,'1. Data'!F:F)</f>
        <v>138</v>
      </c>
      <c r="U121" s="48">
        <f>SUMIF($E$2:E120,$E121,$G$2:G120)</f>
        <v>2</v>
      </c>
      <c r="V121" s="48">
        <f t="shared" si="25"/>
        <v>0.7741226373739718</v>
      </c>
      <c r="W121" s="48">
        <f>SUMIF('1. Data'!D:D,$E121,'1. Data'!E:E)</f>
        <v>217</v>
      </c>
      <c r="X121" s="48">
        <f>SUMIF($E$2:E120,E121,$F$2:F120)</f>
        <v>4</v>
      </c>
      <c r="Y121" s="48">
        <f t="shared" si="26"/>
        <v>0.94756738248055516</v>
      </c>
      <c r="Z121" s="92">
        <f>AVERAGE('1. Data'!E:E,$F$2:F120)</f>
        <v>1.6196444185368697</v>
      </c>
      <c r="AA121" s="92">
        <f>IF(ISERROR(AVERAGE('1. Data'!F:F,$G$2:G120)),0,AVERAGE('1. Data'!F:F,$G$2:G120))</f>
        <v>1.2559020693675313</v>
      </c>
      <c r="AB121" s="48">
        <f t="shared" si="27"/>
        <v>1.1109410691151336</v>
      </c>
      <c r="AC121" s="48">
        <f t="shared" si="28"/>
        <v>1.036612497173192</v>
      </c>
      <c r="AD121" s="48">
        <f t="shared" si="18"/>
        <v>0.32924896920007318</v>
      </c>
      <c r="AE121" s="48">
        <f t="shared" si="18"/>
        <v>0.36577620184818499</v>
      </c>
      <c r="AF121" s="48">
        <f t="shared" si="18"/>
        <v>0.20317790236904784</v>
      </c>
      <c r="AG121" s="48">
        <f t="shared" si="18"/>
        <v>7.5239558692813374E-2</v>
      </c>
      <c r="AH121" s="48">
        <f t="shared" si="18"/>
        <v>2.0896678943486239E-2</v>
      </c>
      <c r="AI121" s="48">
        <f t="shared" si="18"/>
        <v>4.6429957692864605E-3</v>
      </c>
      <c r="AJ121" s="48">
        <f t="shared" si="18"/>
        <v>8.5968244730468977E-4</v>
      </c>
      <c r="AK121" s="48">
        <f t="shared" si="18"/>
        <v>1.3643664815831246E-4</v>
      </c>
      <c r="AL121" s="48">
        <f t="shared" si="18"/>
        <v>1.8946634471435139E-5</v>
      </c>
      <c r="AM121" s="48">
        <f t="shared" si="18"/>
        <v>2.3387327062033108E-6</v>
      </c>
      <c r="AN121" s="48">
        <f t="shared" si="18"/>
        <v>2.5981942130040412E-7</v>
      </c>
      <c r="AO121" s="48">
        <f t="shared" si="31"/>
        <v>0.35465404096216685</v>
      </c>
      <c r="AP121" s="48">
        <f t="shared" si="32"/>
        <v>0.36763881103435525</v>
      </c>
      <c r="AQ121" s="48">
        <f t="shared" si="32"/>
        <v>0.19054949298205312</v>
      </c>
      <c r="AR121" s="48">
        <f t="shared" si="32"/>
        <v>6.5841995251737256E-2</v>
      </c>
      <c r="AS121" s="48">
        <f t="shared" si="32"/>
        <v>1.7063158779192199E-2</v>
      </c>
      <c r="AT121" s="48">
        <f t="shared" si="32"/>
        <v>3.5375767263522212E-3</v>
      </c>
      <c r="AU121" s="48">
        <f t="shared" si="32"/>
        <v>6.1118270737429005E-4</v>
      </c>
      <c r="AV121" s="48">
        <f t="shared" si="32"/>
        <v>9.0508518931476588E-5</v>
      </c>
      <c r="AW121" s="48">
        <f t="shared" si="32"/>
        <v>1.172778272812559E-5</v>
      </c>
      <c r="AX121" s="48">
        <f t="shared" si="32"/>
        <v>1.3507962377896569E-6</v>
      </c>
      <c r="AY121" s="48">
        <f t="shared" si="32"/>
        <v>1.4002522612272876E-7</v>
      </c>
    </row>
    <row r="122" spans="1:51">
      <c r="A122" s="48">
        <v>121</v>
      </c>
      <c r="B122" s="48">
        <f t="shared" si="24"/>
        <v>191</v>
      </c>
      <c r="C122" s="93">
        <v>44198</v>
      </c>
      <c r="D122" t="s">
        <v>19</v>
      </c>
      <c r="E122" t="s">
        <v>42</v>
      </c>
      <c r="F122" s="48">
        <f>HLOOKUP(MAX($AD122:$AN122),$AD122:$AN$312,$B122,FALSE)</f>
        <v>0</v>
      </c>
      <c r="G122" s="48">
        <f>HLOOKUP(MAX($AN122:$AY122),$AN122:$AY$312,$B122,FALSE)</f>
        <v>0</v>
      </c>
      <c r="H122" s="48">
        <f t="shared" si="20"/>
        <v>1</v>
      </c>
      <c r="I122" s="48">
        <f t="shared" si="21"/>
        <v>1</v>
      </c>
      <c r="J122" s="48">
        <f>COUNTIF('1. Data'!C:C,$D122)</f>
        <v>181</v>
      </c>
      <c r="K122" s="48">
        <f>COUNTIF($D$2:D121,$D121)</f>
        <v>8</v>
      </c>
      <c r="L122" s="48">
        <f>SUMIF('1. Data'!C:C,D122,'1. Data'!E:E)</f>
        <v>307</v>
      </c>
      <c r="M122" s="48">
        <f>SUMIF($D$2:D121,$D122,$F$2:F121)</f>
        <v>6</v>
      </c>
      <c r="N122" s="48">
        <f t="shared" si="22"/>
        <v>1.0226129074635733</v>
      </c>
      <c r="O122" s="48">
        <f>SUMIF('1. Data'!C:C,$D122,'1. Data'!F:F)</f>
        <v>263</v>
      </c>
      <c r="P122" s="48">
        <f>SUMIF($D$2:D121,$D122,$G$2:G121)</f>
        <v>6</v>
      </c>
      <c r="Q122" s="48">
        <f t="shared" si="23"/>
        <v>1.1333406990019519</v>
      </c>
      <c r="R122" s="48">
        <f>COUNTIF('1. Data'!D:D,$E122)</f>
        <v>0</v>
      </c>
      <c r="S122" s="48">
        <f>COUNTIF($E$2:E121,$E121)</f>
        <v>7</v>
      </c>
      <c r="T122" s="48">
        <f>SUMIF('1. Data'!D:D,E122,'1. Data'!F:F)</f>
        <v>0</v>
      </c>
      <c r="U122" s="48">
        <f>SUMIF($E$2:E121,$E122,$G$2:G121)</f>
        <v>0</v>
      </c>
      <c r="V122" s="48">
        <f t="shared" si="25"/>
        <v>0</v>
      </c>
      <c r="W122" s="48">
        <f>SUMIF('1. Data'!D:D,$E122,'1. Data'!E:E)</f>
        <v>0</v>
      </c>
      <c r="X122" s="48">
        <f>SUMIF($E$2:E121,E122,$F$2:F121)</f>
        <v>0</v>
      </c>
      <c r="Y122" s="48">
        <f t="shared" si="26"/>
        <v>0</v>
      </c>
      <c r="Z122" s="92">
        <f>AVERAGE('1. Data'!E:E,$F$2:F121)</f>
        <v>1.6194638694638694</v>
      </c>
      <c r="AA122" s="92">
        <f>IF(ISERROR(AVERAGE('1. Data'!F:F,$G$2:G121)),0,AVERAGE('1. Data'!F:F,$G$2:G121))</f>
        <v>1.2558275058275059</v>
      </c>
      <c r="AB122" s="48">
        <f t="shared" si="27"/>
        <v>0</v>
      </c>
      <c r="AC122" s="48">
        <f t="shared" si="28"/>
        <v>0</v>
      </c>
      <c r="AD122" s="48">
        <f t="shared" si="18"/>
        <v>1</v>
      </c>
      <c r="AE122" s="48">
        <f t="shared" si="18"/>
        <v>0</v>
      </c>
      <c r="AF122" s="48">
        <f t="shared" si="18"/>
        <v>0</v>
      </c>
      <c r="AG122" s="48">
        <f t="shared" si="18"/>
        <v>0</v>
      </c>
      <c r="AH122" s="48">
        <f t="shared" si="18"/>
        <v>0</v>
      </c>
      <c r="AI122" s="48">
        <f t="shared" si="18"/>
        <v>0</v>
      </c>
      <c r="AJ122" s="48">
        <f t="shared" si="18"/>
        <v>0</v>
      </c>
      <c r="AK122" s="48">
        <f t="shared" si="18"/>
        <v>0</v>
      </c>
      <c r="AL122" s="48">
        <f t="shared" si="18"/>
        <v>0</v>
      </c>
      <c r="AM122" s="48">
        <f t="shared" si="18"/>
        <v>0</v>
      </c>
      <c r="AN122" s="48">
        <f t="shared" si="18"/>
        <v>0</v>
      </c>
      <c r="AO122" s="48">
        <f t="shared" si="31"/>
        <v>1</v>
      </c>
      <c r="AP122" s="48">
        <f t="shared" si="32"/>
        <v>0</v>
      </c>
      <c r="AQ122" s="48">
        <f t="shared" si="32"/>
        <v>0</v>
      </c>
      <c r="AR122" s="48">
        <f t="shared" si="32"/>
        <v>0</v>
      </c>
      <c r="AS122" s="48">
        <f t="shared" si="32"/>
        <v>0</v>
      </c>
      <c r="AT122" s="48">
        <f t="shared" si="32"/>
        <v>0</v>
      </c>
      <c r="AU122" s="48">
        <f t="shared" si="32"/>
        <v>0</v>
      </c>
      <c r="AV122" s="48">
        <f t="shared" si="32"/>
        <v>0</v>
      </c>
      <c r="AW122" s="48">
        <f t="shared" si="32"/>
        <v>0</v>
      </c>
      <c r="AX122" s="48">
        <f t="shared" si="32"/>
        <v>0</v>
      </c>
      <c r="AY122" s="48">
        <f t="shared" si="32"/>
        <v>0</v>
      </c>
    </row>
    <row r="123" spans="1:51">
      <c r="A123" s="48">
        <v>122</v>
      </c>
      <c r="B123" s="48">
        <f t="shared" si="24"/>
        <v>190</v>
      </c>
      <c r="C123" s="93">
        <v>44198</v>
      </c>
      <c r="D123" t="s">
        <v>18</v>
      </c>
      <c r="E123" t="s">
        <v>22</v>
      </c>
      <c r="F123" s="48">
        <f>HLOOKUP(MAX($AD123:$AN123),$AD123:$AN$312,$B123,FALSE)</f>
        <v>0</v>
      </c>
      <c r="G123" s="48">
        <f>HLOOKUP(MAX($AN123:$AY123),$AN123:$AY$312,$B123,FALSE)</f>
        <v>1</v>
      </c>
      <c r="H123" s="48">
        <f t="shared" si="20"/>
        <v>0</v>
      </c>
      <c r="I123" s="48">
        <f t="shared" si="21"/>
        <v>3</v>
      </c>
      <c r="J123" s="48">
        <f>COUNTIF('1. Data'!C:C,$D123)</f>
        <v>17</v>
      </c>
      <c r="K123" s="48">
        <f>COUNTIF($D$2:D122,$D122)</f>
        <v>7</v>
      </c>
      <c r="L123" s="48">
        <f>SUMIF('1. Data'!C:C,D123,'1. Data'!E:E)</f>
        <v>16</v>
      </c>
      <c r="M123" s="48">
        <f>SUMIF($D$2:D122,$D123,$F$2:F122)</f>
        <v>0</v>
      </c>
      <c r="N123" s="48">
        <f t="shared" si="22"/>
        <v>0.41177881732037902</v>
      </c>
      <c r="O123" s="48">
        <f>SUMIF('1. Data'!C:C,$D123,'1. Data'!F:F)</f>
        <v>26</v>
      </c>
      <c r="P123" s="48">
        <f>SUMIF($D$2:D122,$D123,$G$2:G122)</f>
        <v>8</v>
      </c>
      <c r="Q123" s="48">
        <f t="shared" si="23"/>
        <v>1.1284029389017789</v>
      </c>
      <c r="R123" s="48">
        <f>COUNTIF('1. Data'!D:D,$E123)</f>
        <v>186</v>
      </c>
      <c r="S123" s="48">
        <f>COUNTIF($E$2:E122,$E122)</f>
        <v>7</v>
      </c>
      <c r="T123" s="48">
        <f>SUMIF('1. Data'!D:D,E123,'1. Data'!F:F)</f>
        <v>222</v>
      </c>
      <c r="U123" s="48">
        <f>SUMIF($E$2:E122,$E123,$G$2:G122)</f>
        <v>5</v>
      </c>
      <c r="V123" s="48">
        <f t="shared" si="25"/>
        <v>0.93683925802147072</v>
      </c>
      <c r="W123" s="48">
        <f>SUMIF('1. Data'!D:D,$E123,'1. Data'!E:E)</f>
        <v>299</v>
      </c>
      <c r="X123" s="48">
        <f>SUMIF($E$2:E122,E123,$F$2:F122)</f>
        <v>7</v>
      </c>
      <c r="Y123" s="48">
        <f t="shared" si="26"/>
        <v>0.97930817176193774</v>
      </c>
      <c r="Z123" s="92">
        <f>AVERAGE('1. Data'!E:E,$F$2:F122)</f>
        <v>1.6189921351587533</v>
      </c>
      <c r="AA123" s="92">
        <f>IF(ISERROR(AVERAGE('1. Data'!F:F,$G$2:G122)),0,AVERAGE('1. Data'!F:F,$G$2:G122))</f>
        <v>1.2554616953102242</v>
      </c>
      <c r="AB123" s="48">
        <f t="shared" si="27"/>
        <v>0.65287211450795846</v>
      </c>
      <c r="AC123" s="48">
        <f t="shared" si="28"/>
        <v>1.3271889488637503</v>
      </c>
      <c r="AD123" s="48">
        <f t="shared" si="18"/>
        <v>0.52054855264054323</v>
      </c>
      <c r="AE123" s="48">
        <f t="shared" si="18"/>
        <v>0.33985163426648879</v>
      </c>
      <c r="AF123" s="48">
        <f t="shared" si="18"/>
        <v>0.11093982754127392</v>
      </c>
      <c r="AG123" s="48">
        <f t="shared" si="18"/>
        <v>2.414317326333992E-2</v>
      </c>
      <c r="AH123" s="48">
        <f t="shared" si="18"/>
        <v>3.9406011448421844E-3</v>
      </c>
      <c r="AI123" s="48">
        <f t="shared" si="18"/>
        <v>5.1454172037311986E-4</v>
      </c>
      <c r="AJ123" s="48">
        <f t="shared" si="18"/>
        <v>5.5988323497093554E-5</v>
      </c>
      <c r="AK123" s="48">
        <f t="shared" si="18"/>
        <v>5.2218878784718763E-6</v>
      </c>
      <c r="AL123" s="48">
        <f t="shared" si="18"/>
        <v>4.2615312261767483E-7</v>
      </c>
      <c r="AM123" s="48">
        <f t="shared" si="18"/>
        <v>3.0913721140841219E-8</v>
      </c>
      <c r="AN123" s="48">
        <f t="shared" si="18"/>
        <v>2.018270648853036E-9</v>
      </c>
      <c r="AO123" s="48">
        <f t="shared" si="31"/>
        <v>0.26522176633632044</v>
      </c>
      <c r="AP123" s="48">
        <f t="shared" si="32"/>
        <v>0.35199939727968826</v>
      </c>
      <c r="AQ123" s="48">
        <f t="shared" si="32"/>
        <v>0.2335848550381516</v>
      </c>
      <c r="AR123" s="48">
        <f t="shared" si="32"/>
        <v>0.10333707940952531</v>
      </c>
      <c r="AS123" s="48">
        <f t="shared" si="32"/>
        <v>3.4286957450044439E-2</v>
      </c>
      <c r="AT123" s="48">
        <f t="shared" si="32"/>
        <v>9.1010542035721183E-3</v>
      </c>
      <c r="AU123" s="48">
        <f t="shared" si="32"/>
        <v>2.0131364269984835E-3</v>
      </c>
      <c r="AV123" s="48">
        <f t="shared" si="32"/>
        <v>3.8168748835249269E-4</v>
      </c>
      <c r="AW123" s="48">
        <f t="shared" si="32"/>
        <v>6.3321427057623638E-5</v>
      </c>
      <c r="AX123" s="48">
        <f t="shared" si="32"/>
        <v>9.337722024128903E-6</v>
      </c>
      <c r="AY123" s="48">
        <f t="shared" si="32"/>
        <v>1.2392921477985485E-6</v>
      </c>
    </row>
    <row r="124" spans="1:51">
      <c r="A124" s="48">
        <v>123</v>
      </c>
      <c r="B124" s="48">
        <f t="shared" si="24"/>
        <v>189</v>
      </c>
      <c r="C124" s="93">
        <v>44198</v>
      </c>
      <c r="D124" t="s">
        <v>21</v>
      </c>
      <c r="E124" t="s">
        <v>8</v>
      </c>
      <c r="F124" s="48">
        <f>HLOOKUP(MAX($AD124:$AN124),$AD124:$AN$312,$B124,FALSE)</f>
        <v>1</v>
      </c>
      <c r="G124" s="48">
        <f>HLOOKUP(MAX($AN124:$AY124),$AN124:$AY$312,$B124,FALSE)</f>
        <v>1</v>
      </c>
      <c r="H124" s="48">
        <f t="shared" si="20"/>
        <v>1</v>
      </c>
      <c r="I124" s="48">
        <f t="shared" si="21"/>
        <v>1</v>
      </c>
      <c r="J124" s="48">
        <f>COUNTIF('1. Data'!C:C,$D124)</f>
        <v>150</v>
      </c>
      <c r="K124" s="48">
        <f>COUNTIF($D$2:D123,$D123)</f>
        <v>7</v>
      </c>
      <c r="L124" s="48">
        <f>SUMIF('1. Data'!C:C,D124,'1. Data'!E:E)</f>
        <v>192</v>
      </c>
      <c r="M124" s="48">
        <f>SUMIF($D$2:D123,$D124,$F$2:F123)</f>
        <v>4</v>
      </c>
      <c r="N124" s="48">
        <f t="shared" si="22"/>
        <v>0.77132634889056462</v>
      </c>
      <c r="O124" s="48">
        <f>SUMIF('1. Data'!C:C,$D124,'1. Data'!F:F)</f>
        <v>200</v>
      </c>
      <c r="P124" s="48">
        <f>SUMIF($D$2:D123,$D124,$G$2:G123)</f>
        <v>5</v>
      </c>
      <c r="Q124" s="48">
        <f t="shared" si="23"/>
        <v>1.0401033055714384</v>
      </c>
      <c r="R124" s="48">
        <f>COUNTIF('1. Data'!D:D,$E124)</f>
        <v>181</v>
      </c>
      <c r="S124" s="48">
        <f>COUNTIF($E$2:E123,$E123)</f>
        <v>7</v>
      </c>
      <c r="T124" s="48">
        <f>SUMIF('1. Data'!D:D,E124,'1. Data'!F:F)</f>
        <v>234</v>
      </c>
      <c r="U124" s="48">
        <f>SUMIF($E$2:E123,$E124,$G$2:G123)</f>
        <v>4</v>
      </c>
      <c r="V124" s="48">
        <f t="shared" si="25"/>
        <v>1.0084198265693403</v>
      </c>
      <c r="W124" s="48">
        <f>SUMIF('1. Data'!D:D,$E124,'1. Data'!E:E)</f>
        <v>266</v>
      </c>
      <c r="X124" s="48">
        <f>SUMIF($E$2:E123,E124,$F$2:F123)</f>
        <v>8</v>
      </c>
      <c r="Y124" s="48">
        <f t="shared" si="26"/>
        <v>0.90048080972031874</v>
      </c>
      <c r="Z124" s="92">
        <f>AVERAGE('1. Data'!E:E,$F$2:F123)</f>
        <v>1.6185206755969714</v>
      </c>
      <c r="AA124" s="92">
        <f>IF(ISERROR(AVERAGE('1. Data'!F:F,$G$2:G123)),0,AVERAGE('1. Data'!F:F,$G$2:G123))</f>
        <v>1.255387303436226</v>
      </c>
      <c r="AB124" s="48">
        <f t="shared" si="27"/>
        <v>1.1241671255107164</v>
      </c>
      <c r="AC124" s="48">
        <f t="shared" si="28"/>
        <v>1.3167265251383102</v>
      </c>
      <c r="AD124" s="48">
        <f t="shared" si="18"/>
        <v>0.3249229747500112</v>
      </c>
      <c r="AE124" s="48">
        <f t="shared" si="18"/>
        <v>0.3652677265371112</v>
      </c>
      <c r="AF124" s="48">
        <f t="shared" si="18"/>
        <v>0.2053109850915294</v>
      </c>
      <c r="AG124" s="48">
        <f t="shared" si="18"/>
        <v>7.6934619982039376E-2</v>
      </c>
      <c r="AH124" s="48">
        <f t="shared" si="18"/>
        <v>2.1621842649367125E-2</v>
      </c>
      <c r="AI124" s="48">
        <f t="shared" si="18"/>
        <v>4.861312939876814E-3</v>
      </c>
      <c r="AJ124" s="48">
        <f t="shared" si="18"/>
        <v>9.1082136563822697E-4</v>
      </c>
      <c r="AK124" s="48">
        <f t="shared" si="18"/>
        <v>1.4627363378046744E-4</v>
      </c>
      <c r="AL124" s="48">
        <f t="shared" si="18"/>
        <v>2.0554501303124408E-5</v>
      </c>
      <c r="AM124" s="48">
        <f t="shared" si="18"/>
        <v>2.5674105162488458E-6</v>
      </c>
      <c r="AN124" s="48">
        <f t="shared" si="18"/>
        <v>2.8861985000574573E-7</v>
      </c>
      <c r="AO124" s="48">
        <f t="shared" si="31"/>
        <v>0.26801119548707075</v>
      </c>
      <c r="AP124" s="48">
        <f t="shared" si="32"/>
        <v>0.35289745013185508</v>
      </c>
      <c r="AQ124" s="48">
        <f t="shared" si="32"/>
        <v>0.23233471662114388</v>
      </c>
      <c r="AR124" s="48">
        <f t="shared" si="32"/>
        <v>0.10197376136185092</v>
      </c>
      <c r="AS124" s="48">
        <f t="shared" si="32"/>
        <v>3.356788911331833E-2</v>
      </c>
      <c r="AT124" s="48">
        <f t="shared" si="32"/>
        <v>8.8399459976815434E-3</v>
      </c>
      <c r="AU124" s="48">
        <f t="shared" si="32"/>
        <v>1.9399652293229195E-3</v>
      </c>
      <c r="AV124" s="48">
        <f t="shared" si="32"/>
        <v>3.6491481075650304E-4</v>
      </c>
      <c r="AW124" s="48">
        <f t="shared" si="32"/>
        <v>6.0061626342364184E-5</v>
      </c>
      <c r="AX124" s="48">
        <f t="shared" si="32"/>
        <v>8.787192949770745E-6</v>
      </c>
      <c r="AY124" s="48">
        <f t="shared" si="32"/>
        <v>1.1570330038471505E-6</v>
      </c>
    </row>
    <row r="125" spans="1:51">
      <c r="A125" s="48">
        <v>124</v>
      </c>
      <c r="B125" s="48">
        <f t="shared" si="24"/>
        <v>188</v>
      </c>
      <c r="C125" s="93">
        <v>44198</v>
      </c>
      <c r="D125" t="s">
        <v>23</v>
      </c>
      <c r="E125" t="s">
        <v>35</v>
      </c>
      <c r="F125" s="48">
        <f>HLOOKUP(MAX($AD125:$AN125),$AD125:$AN$312,$B125,FALSE)</f>
        <v>1</v>
      </c>
      <c r="G125" s="48">
        <f>HLOOKUP(MAX($AN125:$AY125),$AN125:$AY$312,$B125,FALSE)</f>
        <v>1</v>
      </c>
      <c r="H125" s="48">
        <f t="shared" si="20"/>
        <v>1</v>
      </c>
      <c r="I125" s="48">
        <f t="shared" si="21"/>
        <v>1</v>
      </c>
      <c r="J125" s="48">
        <f>COUNTIF('1. Data'!C:C,$D125)</f>
        <v>169</v>
      </c>
      <c r="K125" s="48">
        <f>COUNTIF($D$2:D124,$D124)</f>
        <v>7</v>
      </c>
      <c r="L125" s="48">
        <f>SUMIF('1. Data'!C:C,D125,'1. Data'!E:E)</f>
        <v>260</v>
      </c>
      <c r="M125" s="48">
        <f>SUMIF($D$2:D124,$D125,$F$2:F124)</f>
        <v>4</v>
      </c>
      <c r="N125" s="48">
        <f t="shared" si="22"/>
        <v>0.92687533729087968</v>
      </c>
      <c r="O125" s="48">
        <f>SUMIF('1. Data'!C:C,$D125,'1. Data'!F:F)</f>
        <v>232</v>
      </c>
      <c r="P125" s="48">
        <f>SUMIF($D$2:D124,$D125,$G$2:G124)</f>
        <v>6</v>
      </c>
      <c r="Q125" s="48">
        <f t="shared" si="23"/>
        <v>1.0772395218417947</v>
      </c>
      <c r="R125" s="48">
        <f>COUNTIF('1. Data'!D:D,$E125)</f>
        <v>48</v>
      </c>
      <c r="S125" s="48">
        <f>COUNTIF($E$2:E124,$E124)</f>
        <v>7</v>
      </c>
      <c r="T125" s="48">
        <f>SUMIF('1. Data'!D:D,E125,'1. Data'!F:F)</f>
        <v>79</v>
      </c>
      <c r="U125" s="48">
        <f>SUMIF($E$2:E124,$E125,$G$2:G124)</f>
        <v>5</v>
      </c>
      <c r="V125" s="48">
        <f t="shared" si="25"/>
        <v>1.2166469893742622</v>
      </c>
      <c r="W125" s="48">
        <f>SUMIF('1. Data'!D:D,$E125,'1. Data'!E:E)</f>
        <v>68</v>
      </c>
      <c r="X125" s="48">
        <f>SUMIF($E$2:E124,E125,$F$2:F124)</f>
        <v>7</v>
      </c>
      <c r="Y125" s="48">
        <f t="shared" si="26"/>
        <v>0.84261394299170878</v>
      </c>
      <c r="Z125" s="92">
        <f>AVERAGE('1. Data'!E:E,$F$2:F124)</f>
        <v>1.6183406113537118</v>
      </c>
      <c r="AA125" s="92">
        <f>IF(ISERROR(AVERAGE('1. Data'!F:F,$G$2:G124)),0,AVERAGE('1. Data'!F:F,$G$2:G124))</f>
        <v>1.2553129548762736</v>
      </c>
      <c r="AB125" s="48">
        <f t="shared" si="27"/>
        <v>1.2639209144875632</v>
      </c>
      <c r="AC125" s="48">
        <f t="shared" si="28"/>
        <v>1.6452385424492866</v>
      </c>
      <c r="AD125" s="48">
        <f t="shared" si="18"/>
        <v>0.28254402085847402</v>
      </c>
      <c r="AE125" s="48">
        <f t="shared" si="18"/>
        <v>0.35711329722643564</v>
      </c>
      <c r="AF125" s="48">
        <f t="shared" si="18"/>
        <v>0.22568148260305279</v>
      </c>
      <c r="AG125" s="48">
        <f t="shared" si="18"/>
        <v>9.5081181958186545E-2</v>
      </c>
      <c r="AH125" s="48">
        <f t="shared" si="18"/>
        <v>3.0043773612787383E-2</v>
      </c>
      <c r="AI125" s="48">
        <f t="shared" si="18"/>
        <v>7.5945907638663027E-3</v>
      </c>
      <c r="AJ125" s="48">
        <f t="shared" si="18"/>
        <v>1.5998270172374505E-3</v>
      </c>
      <c r="AK125" s="48">
        <f t="shared" si="18"/>
        <v>2.888649752355245E-4</v>
      </c>
      <c r="AL125" s="48">
        <f t="shared" si="18"/>
        <v>4.5637810457888853E-5</v>
      </c>
      <c r="AM125" s="48">
        <f t="shared" si="18"/>
        <v>6.4091759032383211E-6</v>
      </c>
      <c r="AN125" s="48">
        <f t="shared" si="18"/>
        <v>8.1006914687326415E-7</v>
      </c>
      <c r="AO125" s="48">
        <f t="shared" si="31"/>
        <v>0.19296652659530186</v>
      </c>
      <c r="AP125" s="48">
        <f t="shared" si="32"/>
        <v>0.31747596695715591</v>
      </c>
      <c r="AQ125" s="48">
        <f t="shared" si="32"/>
        <v>0.26116184856963459</v>
      </c>
      <c r="AR125" s="48">
        <f t="shared" si="32"/>
        <v>0.1432245130280223</v>
      </c>
      <c r="AS125" s="48">
        <f t="shared" si="32"/>
        <v>5.8909622264308098E-2</v>
      </c>
      <c r="AT125" s="48">
        <f t="shared" si="32"/>
        <v>1.9384076214073644E-2</v>
      </c>
      <c r="AU125" s="48">
        <f t="shared" si="32"/>
        <v>5.3152382161947365E-3</v>
      </c>
      <c r="AV125" s="48">
        <f t="shared" si="32"/>
        <v>1.2492621107975679E-3</v>
      </c>
      <c r="AW125" s="48">
        <f t="shared" si="32"/>
        <v>2.5691677178821384E-4</v>
      </c>
      <c r="AX125" s="48">
        <f t="shared" si="32"/>
        <v>4.6965486127512893E-5</v>
      </c>
      <c r="AY125" s="48">
        <f t="shared" si="32"/>
        <v>7.7269427941851645E-6</v>
      </c>
    </row>
    <row r="126" spans="1:51">
      <c r="A126" s="48">
        <v>125</v>
      </c>
      <c r="B126" s="48">
        <f t="shared" si="24"/>
        <v>187</v>
      </c>
      <c r="C126" s="93">
        <v>44199</v>
      </c>
      <c r="D126" t="s">
        <v>13</v>
      </c>
      <c r="E126" t="s">
        <v>10</v>
      </c>
      <c r="F126" s="48">
        <f>HLOOKUP(MAX($AD126:$AN126),$AD126:$AN$312,$B126,FALSE)</f>
        <v>2</v>
      </c>
      <c r="G126" s="48">
        <f>HLOOKUP(MAX($AN126:$AY126),$AN126:$AY$312,$B126,FALSE)</f>
        <v>0</v>
      </c>
      <c r="H126" s="48">
        <f t="shared" si="20"/>
        <v>3</v>
      </c>
      <c r="I126" s="48">
        <f t="shared" si="21"/>
        <v>0</v>
      </c>
      <c r="J126" s="48">
        <f>COUNTIF('1. Data'!C:C,$D126)</f>
        <v>176</v>
      </c>
      <c r="K126" s="48">
        <f>COUNTIF($D$2:D125,$D125)</f>
        <v>7</v>
      </c>
      <c r="L126" s="48">
        <f>SUMIF('1. Data'!C:C,D126,'1. Data'!E:E)</f>
        <v>403</v>
      </c>
      <c r="M126" s="48">
        <f>SUMIF($D$2:D125,$D126,$F$2:F125)</f>
        <v>11</v>
      </c>
      <c r="N126" s="48">
        <f t="shared" si="22"/>
        <v>1.3980658096473639</v>
      </c>
      <c r="O126" s="48">
        <f>SUMIF('1. Data'!C:C,$D126,'1. Data'!F:F)</f>
        <v>163</v>
      </c>
      <c r="P126" s="48">
        <f>SUMIF($D$2:D125,$D126,$G$2:G125)</f>
        <v>1</v>
      </c>
      <c r="Q126" s="48">
        <f t="shared" si="23"/>
        <v>0.71394779285905241</v>
      </c>
      <c r="R126" s="48">
        <f>COUNTIF('1. Data'!D:D,$E126)</f>
        <v>184</v>
      </c>
      <c r="S126" s="48">
        <f>COUNTIF($E$2:E125,$E125)</f>
        <v>7</v>
      </c>
      <c r="T126" s="48">
        <f>SUMIF('1. Data'!D:D,E126,'1. Data'!F:F)</f>
        <v>244</v>
      </c>
      <c r="U126" s="48">
        <f>SUMIF($E$2:E125,$E126,$G$2:G125)</f>
        <v>5</v>
      </c>
      <c r="V126" s="48">
        <f t="shared" si="25"/>
        <v>1.0385793346063223</v>
      </c>
      <c r="W126" s="48">
        <f>SUMIF('1. Data'!D:D,$E126,'1. Data'!E:E)</f>
        <v>282</v>
      </c>
      <c r="X126" s="48">
        <f>SUMIF($E$2:E125,E126,$F$2:F125)</f>
        <v>7</v>
      </c>
      <c r="Y126" s="48">
        <f t="shared" si="26"/>
        <v>0.93506723417077853</v>
      </c>
      <c r="Z126" s="92">
        <f>AVERAGE('1. Data'!E:E,$F$2:F125)</f>
        <v>1.6181606519208382</v>
      </c>
      <c r="AA126" s="92">
        <f>IF(ISERROR(AVERAGE('1. Data'!F:F,$G$2:G125)),0,AVERAGE('1. Data'!F:F,$G$2:G125))</f>
        <v>1.2552386495925494</v>
      </c>
      <c r="AB126" s="48">
        <f t="shared" si="27"/>
        <v>2.1153980051732364</v>
      </c>
      <c r="AC126" s="48">
        <f t="shared" si="28"/>
        <v>0.93074869330839816</v>
      </c>
      <c r="AD126" s="48">
        <f t="shared" si="18"/>
        <v>0.12058528643323031</v>
      </c>
      <c r="AE126" s="48">
        <f t="shared" si="18"/>
        <v>0.25508587437409874</v>
      </c>
      <c r="AF126" s="48">
        <f t="shared" si="18"/>
        <v>0.26980407489941971</v>
      </c>
      <c r="AG126" s="48">
        <f t="shared" si="18"/>
        <v>0.1902476672766143</v>
      </c>
      <c r="AH126" s="48">
        <f t="shared" si="18"/>
        <v>0.10061238396145288</v>
      </c>
      <c r="AI126" s="48">
        <f t="shared" si="18"/>
        <v>4.256704726555624E-2</v>
      </c>
      <c r="AJ126" s="48">
        <f t="shared" si="18"/>
        <v>1.5007707811945426E-2</v>
      </c>
      <c r="AK126" s="48">
        <f t="shared" si="18"/>
        <v>4.5353250239445831E-3</v>
      </c>
      <c r="AL126" s="48">
        <f t="shared" si="18"/>
        <v>1.1992521885580798E-3</v>
      </c>
      <c r="AM126" s="48">
        <f t="shared" si="18"/>
        <v>2.8187729859726658E-4</v>
      </c>
      <c r="AN126" s="48">
        <f t="shared" si="18"/>
        <v>5.9628267515627867E-5</v>
      </c>
      <c r="AO126" s="48">
        <f t="shared" si="31"/>
        <v>0.39425842120314797</v>
      </c>
      <c r="AP126" s="48">
        <f t="shared" si="32"/>
        <v>0.36695551036066204</v>
      </c>
      <c r="AQ126" s="48">
        <f t="shared" si="32"/>
        <v>0.17077168088525124</v>
      </c>
      <c r="AR126" s="48">
        <f t="shared" si="32"/>
        <v>5.2981839612675455E-2</v>
      </c>
      <c r="AS126" s="48">
        <f t="shared" si="32"/>
        <v>1.2328194497143199E-2</v>
      </c>
      <c r="AT126" s="48">
        <f t="shared" si="32"/>
        <v>2.2948901838135641E-3</v>
      </c>
      <c r="AU126" s="48">
        <f t="shared" si="32"/>
        <v>3.5599433997845733E-4</v>
      </c>
      <c r="AV126" s="48">
        <f t="shared" si="32"/>
        <v>4.7334466680019333E-5</v>
      </c>
      <c r="AW126" s="48">
        <f t="shared" si="32"/>
        <v>5.5070616263597168E-6</v>
      </c>
      <c r="AX126" s="48">
        <f t="shared" si="32"/>
        <v>5.6952115696701494E-7</v>
      </c>
      <c r="AY126" s="48">
        <f t="shared" si="32"/>
        <v>5.3008107265853571E-8</v>
      </c>
    </row>
    <row r="127" spans="1:51">
      <c r="A127" s="48">
        <v>126</v>
      </c>
      <c r="B127" s="48">
        <f t="shared" si="24"/>
        <v>186</v>
      </c>
      <c r="C127" s="93">
        <v>44199</v>
      </c>
      <c r="D127" t="s">
        <v>6</v>
      </c>
      <c r="E127" t="s">
        <v>25</v>
      </c>
      <c r="F127" s="48">
        <f>HLOOKUP(MAX($AD127:$AN127),$AD127:$AN$312,$B127,FALSE)</f>
        <v>2</v>
      </c>
      <c r="G127" s="48">
        <f>HLOOKUP(MAX($AN127:$AY127),$AN127:$AY$312,$B127,FALSE)</f>
        <v>0</v>
      </c>
      <c r="H127" s="48">
        <f t="shared" si="20"/>
        <v>3</v>
      </c>
      <c r="I127" s="48">
        <f t="shared" si="21"/>
        <v>0</v>
      </c>
      <c r="J127" s="48">
        <f>COUNTIF('1. Data'!C:C,$D127)</f>
        <v>183</v>
      </c>
      <c r="K127" s="48">
        <f>COUNTIF($D$2:D126,$D126)</f>
        <v>7</v>
      </c>
      <c r="L127" s="48">
        <f>SUMIF('1. Data'!C:C,D127,'1. Data'!E:E)</f>
        <v>528</v>
      </c>
      <c r="M127" s="48">
        <f>SUMIF($D$2:D126,$D127,$F$2:F126)</f>
        <v>13</v>
      </c>
      <c r="N127" s="48">
        <f t="shared" si="22"/>
        <v>1.7595119135487047</v>
      </c>
      <c r="O127" s="48">
        <f>SUMIF('1. Data'!C:C,$D127,'1. Data'!F:F)</f>
        <v>132</v>
      </c>
      <c r="P127" s="48">
        <f>SUMIF($D$2:D126,$D127,$G$2:G126)</f>
        <v>0</v>
      </c>
      <c r="Q127" s="48">
        <f t="shared" si="23"/>
        <v>0.55363100540593313</v>
      </c>
      <c r="R127" s="48">
        <f>COUNTIF('1. Data'!D:D,$E127)</f>
        <v>170</v>
      </c>
      <c r="S127" s="48">
        <f>COUNTIF($E$2:E126,$E126)</f>
        <v>7</v>
      </c>
      <c r="T127" s="48">
        <f>SUMIF('1. Data'!D:D,E127,'1. Data'!F:F)</f>
        <v>194</v>
      </c>
      <c r="U127" s="48">
        <f>SUMIF($E$2:E126,$E127,$G$2:G126)</f>
        <v>4</v>
      </c>
      <c r="V127" s="48">
        <f t="shared" si="25"/>
        <v>0.89143975446718027</v>
      </c>
      <c r="W127" s="48">
        <f>SUMIF('1. Data'!D:D,$E127,'1. Data'!E:E)</f>
        <v>284</v>
      </c>
      <c r="X127" s="48">
        <f>SUMIF($E$2:E126,E127,$F$2:F126)</f>
        <v>4</v>
      </c>
      <c r="Y127" s="48">
        <f t="shared" si="26"/>
        <v>1.0054668787596219</v>
      </c>
      <c r="Z127" s="92">
        <f>AVERAGE('1. Data'!E:E,$F$2:F126)</f>
        <v>1.6182717486179807</v>
      </c>
      <c r="AA127" s="92">
        <f>IF(ISERROR(AVERAGE('1. Data'!F:F,$G$2:G126)),0,AVERAGE('1. Data'!F:F,$G$2:G126))</f>
        <v>1.2548734361361653</v>
      </c>
      <c r="AB127" s="48">
        <f t="shared" si="27"/>
        <v>2.8629346389945027</v>
      </c>
      <c r="AC127" s="48">
        <f t="shared" si="28"/>
        <v>0.61931603994562001</v>
      </c>
      <c r="AD127" s="48">
        <f t="shared" si="18"/>
        <v>5.7100943489690519E-2</v>
      </c>
      <c r="AE127" s="48">
        <f t="shared" si="18"/>
        <v>0.16347626903590262</v>
      </c>
      <c r="AF127" s="48">
        <f t="shared" si="18"/>
        <v>0.23401093663823508</v>
      </c>
      <c r="AG127" s="48">
        <f t="shared" si="18"/>
        <v>0.223319338801717</v>
      </c>
      <c r="AH127" s="48">
        <f t="shared" si="18"/>
        <v>0.15983716765319619</v>
      </c>
      <c r="AI127" s="48">
        <f t="shared" si="18"/>
        <v>9.1520672774621406E-2</v>
      </c>
      <c r="AJ127" s="48">
        <f t="shared" si="18"/>
        <v>4.3669617378424071E-2</v>
      </c>
      <c r="AK127" s="48">
        <f t="shared" si="18"/>
        <v>1.7860465752046677E-2</v>
      </c>
      <c r="AL127" s="48">
        <f t="shared" si="18"/>
        <v>6.3916682587636811E-3</v>
      </c>
      <c r="AM127" s="48">
        <f t="shared" si="18"/>
        <v>2.0332142732195804E-3</v>
      </c>
      <c r="AN127" s="48">
        <f t="shared" si="18"/>
        <v>5.8209595712983722E-4</v>
      </c>
      <c r="AO127" s="48">
        <f t="shared" si="31"/>
        <v>0.53831249595572528</v>
      </c>
      <c r="AP127" s="48">
        <f t="shared" si="32"/>
        <v>0.3333855632485424</v>
      </c>
      <c r="AQ127" s="48">
        <f t="shared" si="32"/>
        <v>0.10323551340306364</v>
      </c>
      <c r="AR127" s="48">
        <f t="shared" si="32"/>
        <v>2.1311803114179455E-2</v>
      </c>
      <c r="AS127" s="48">
        <f t="shared" si="32"/>
        <v>3.2996853771935877E-3</v>
      </c>
      <c r="AT127" s="48">
        <f t="shared" si="32"/>
        <v>4.087096161740006E-4</v>
      </c>
      <c r="AU127" s="48">
        <f t="shared" si="32"/>
        <v>4.2186736829429372E-5</v>
      </c>
      <c r="AV127" s="48">
        <f t="shared" si="32"/>
        <v>3.7324175416328976E-6</v>
      </c>
      <c r="AW127" s="48">
        <f t="shared" si="32"/>
        <v>2.8894325641345547E-7</v>
      </c>
      <c r="AX127" s="48">
        <f t="shared" si="32"/>
        <v>1.9883021481219267E-8</v>
      </c>
      <c r="AY127" s="48">
        <f t="shared" si="32"/>
        <v>1.2313874125902398E-9</v>
      </c>
    </row>
    <row r="128" spans="1:51">
      <c r="A128" s="48">
        <v>127</v>
      </c>
      <c r="B128" s="48">
        <f t="shared" si="24"/>
        <v>185</v>
      </c>
      <c r="C128" s="93">
        <v>44204</v>
      </c>
      <c r="D128" t="s">
        <v>22</v>
      </c>
      <c r="E128" t="s">
        <v>6</v>
      </c>
      <c r="F128" s="48">
        <f>HLOOKUP(MAX($AD128:$AN128),$AD128:$AN$312,$B128,FALSE)</f>
        <v>0</v>
      </c>
      <c r="G128" s="48">
        <f>HLOOKUP(MAX($AN128:$AY128),$AN128:$AY$312,$B128,FALSE)</f>
        <v>1</v>
      </c>
      <c r="H128" s="48">
        <f t="shared" si="20"/>
        <v>0</v>
      </c>
      <c r="I128" s="48">
        <f t="shared" si="21"/>
        <v>3</v>
      </c>
      <c r="J128" s="48">
        <f>COUNTIF('1. Data'!C:C,$D128)</f>
        <v>184</v>
      </c>
      <c r="K128" s="48">
        <f>COUNTIF($D$2:D127,$D127)</f>
        <v>7</v>
      </c>
      <c r="L128" s="48">
        <f>SUMIF('1. Data'!C:C,D128,'1. Data'!E:E)</f>
        <v>322</v>
      </c>
      <c r="M128" s="48">
        <f>SUMIF($D$2:D127,$D128,$F$2:F127)</f>
        <v>6</v>
      </c>
      <c r="N128" s="48">
        <f t="shared" si="22"/>
        <v>1.0611071171818836</v>
      </c>
      <c r="O128" s="48">
        <f>SUMIF('1. Data'!C:C,$D128,'1. Data'!F:F)</f>
        <v>214</v>
      </c>
      <c r="P128" s="48">
        <f>SUMIF($D$2:D127,$D128,$G$2:G127)</f>
        <v>5</v>
      </c>
      <c r="Q128" s="48">
        <f t="shared" si="23"/>
        <v>0.91398098771156966</v>
      </c>
      <c r="R128" s="48">
        <f>COUNTIF('1. Data'!D:D,$E128)</f>
        <v>181</v>
      </c>
      <c r="S128" s="48">
        <f>COUNTIF($E$2:E127,$E127)</f>
        <v>7</v>
      </c>
      <c r="T128" s="48">
        <f>SUMIF('1. Data'!D:D,E128,'1. Data'!F:F)</f>
        <v>374</v>
      </c>
      <c r="U128" s="48">
        <f>SUMIF($E$2:E127,$E128,$G$2:G127)</f>
        <v>10</v>
      </c>
      <c r="V128" s="48">
        <f t="shared" si="25"/>
        <v>1.6281701535683806</v>
      </c>
      <c r="W128" s="48">
        <f>SUMIF('1. Data'!D:D,$E128,'1. Data'!E:E)</f>
        <v>158</v>
      </c>
      <c r="X128" s="48">
        <f>SUMIF($E$2:E127,E128,$F$2:F127)</f>
        <v>1</v>
      </c>
      <c r="Y128" s="48">
        <f t="shared" si="26"/>
        <v>0.52258630711106346</v>
      </c>
      <c r="Z128" s="92">
        <f>AVERAGE('1. Data'!E:E,$F$2:F127)</f>
        <v>1.6183827806864457</v>
      </c>
      <c r="AA128" s="92">
        <f>IF(ISERROR(AVERAGE('1. Data'!F:F,$G$2:G127)),0,AVERAGE('1. Data'!F:F,$G$2:G127))</f>
        <v>1.2545084351367073</v>
      </c>
      <c r="AB128" s="48">
        <f t="shared" si="27"/>
        <v>0.89742570016978451</v>
      </c>
      <c r="AC128" s="48">
        <f t="shared" si="28"/>
        <v>1.8668547834108655</v>
      </c>
      <c r="AD128" s="48">
        <f t="shared" ref="AD128:AN151" si="33">_xlfn.POISSON.DIST(AD$1,$AB128,FALSE)</f>
        <v>0.40761764027594832</v>
      </c>
      <c r="AE128" s="48">
        <f t="shared" si="33"/>
        <v>0.36580654622619824</v>
      </c>
      <c r="AF128" s="48">
        <f t="shared" si="33"/>
        <v>0.16414209793686829</v>
      </c>
      <c r="AG128" s="48">
        <f t="shared" si="33"/>
        <v>4.9101779056110455E-2</v>
      </c>
      <c r="AH128" s="48">
        <f t="shared" si="33"/>
        <v>1.1016299612252999E-2</v>
      </c>
      <c r="AI128" s="48">
        <f t="shared" si="33"/>
        <v>1.9772620785612548E-3</v>
      </c>
      <c r="AJ128" s="48">
        <f t="shared" si="33"/>
        <v>2.9574096754533276E-4</v>
      </c>
      <c r="AK128" s="48">
        <f t="shared" si="33"/>
        <v>3.791507783832289E-5</v>
      </c>
      <c r="AL128" s="48">
        <f t="shared" si="33"/>
        <v>4.2532456595060835E-6</v>
      </c>
      <c r="AM128" s="48">
        <f t="shared" si="33"/>
        <v>4.2410799599737207E-7</v>
      </c>
      <c r="AN128" s="48">
        <f t="shared" si="33"/>
        <v>3.8060541525554538E-8</v>
      </c>
      <c r="AO128" s="48">
        <f t="shared" si="31"/>
        <v>0.15460917723839013</v>
      </c>
      <c r="AP128" s="48">
        <f t="shared" si="32"/>
        <v>0.28863288208670695</v>
      </c>
      <c r="AQ128" s="48">
        <f t="shared" si="32"/>
        <v>0.26941783828661664</v>
      </c>
      <c r="AR128" s="48">
        <f t="shared" si="32"/>
        <v>0.16765466004719509</v>
      </c>
      <c r="AS128" s="48">
        <f t="shared" si="32"/>
        <v>7.8246726017557167E-2</v>
      </c>
      <c r="AT128" s="48">
        <f t="shared" si="32"/>
        <v>2.9215054950423217E-2</v>
      </c>
      <c r="AU128" s="48">
        <f t="shared" si="32"/>
        <v>9.0900441803014806E-3</v>
      </c>
      <c r="AV128" s="48">
        <f t="shared" si="32"/>
        <v>2.4242560656302717E-3</v>
      </c>
      <c r="AW128" s="48">
        <f t="shared" si="32"/>
        <v>5.6571675404183512E-4</v>
      </c>
      <c r="AX128" s="48">
        <f t="shared" si="32"/>
        <v>1.1734566981540751E-4</v>
      </c>
      <c r="AY128" s="48">
        <f t="shared" si="32"/>
        <v>2.1906732500744553E-5</v>
      </c>
    </row>
    <row r="129" spans="1:51">
      <c r="A129" s="48">
        <v>128</v>
      </c>
      <c r="B129" s="48">
        <f t="shared" si="24"/>
        <v>184</v>
      </c>
      <c r="C129" s="93">
        <v>44205</v>
      </c>
      <c r="D129" t="s">
        <v>12</v>
      </c>
      <c r="E129" t="s">
        <v>19</v>
      </c>
      <c r="F129" s="48">
        <f>HLOOKUP(MAX($AD129:$AN129),$AD129:$AN$312,$B129,FALSE)</f>
        <v>2</v>
      </c>
      <c r="G129" s="48">
        <f>HLOOKUP(MAX($AN129:$AY129),$AN129:$AY$312,$B129,FALSE)</f>
        <v>1</v>
      </c>
      <c r="H129" s="48">
        <f t="shared" si="20"/>
        <v>3</v>
      </c>
      <c r="I129" s="48">
        <f t="shared" si="21"/>
        <v>0</v>
      </c>
      <c r="J129" s="48">
        <f>COUNTIF('1. Data'!C:C,$D129)</f>
        <v>186</v>
      </c>
      <c r="K129" s="48">
        <f>COUNTIF($D$2:D128,$D128)</f>
        <v>8</v>
      </c>
      <c r="L129" s="48">
        <f>SUMIF('1. Data'!C:C,D129,'1. Data'!E:E)</f>
        <v>358</v>
      </c>
      <c r="M129" s="48">
        <f>SUMIF($D$2:D128,$D129,$F$2:F128)</f>
        <v>6</v>
      </c>
      <c r="N129" s="48">
        <f t="shared" si="22"/>
        <v>1.1596974660371904</v>
      </c>
      <c r="O129" s="48">
        <f>SUMIF('1. Data'!C:C,$D129,'1. Data'!F:F)</f>
        <v>224</v>
      </c>
      <c r="P129" s="48">
        <f>SUMIF($D$2:D128,$D129,$G$2:G128)</f>
        <v>5</v>
      </c>
      <c r="Q129" s="48">
        <f t="shared" si="23"/>
        <v>0.94099168853266035</v>
      </c>
      <c r="R129" s="48">
        <f>COUNTIF('1. Data'!D:D,$E129)</f>
        <v>184</v>
      </c>
      <c r="S129" s="48">
        <f>COUNTIF($E$2:E128,$E128)</f>
        <v>8</v>
      </c>
      <c r="T129" s="48">
        <f>SUMIF('1. Data'!D:D,E129,'1. Data'!F:F)</f>
        <v>263</v>
      </c>
      <c r="U129" s="48">
        <f>SUMIF($E$2:E128,$E129,$G$2:G128)</f>
        <v>6</v>
      </c>
      <c r="V129" s="48">
        <f t="shared" si="25"/>
        <v>1.11687118490187</v>
      </c>
      <c r="W129" s="48">
        <f>SUMIF('1. Data'!D:D,$E129,'1. Data'!E:E)</f>
        <v>350</v>
      </c>
      <c r="X129" s="48">
        <f>SUMIF($E$2:E128,E129,$F$2:F128)</f>
        <v>11</v>
      </c>
      <c r="Y129" s="48">
        <f t="shared" si="26"/>
        <v>1.1621201398873711</v>
      </c>
      <c r="Z129" s="92">
        <f>AVERAGE('1. Data'!E:E,$F$2:F128)</f>
        <v>1.6179121837743531</v>
      </c>
      <c r="AA129" s="92">
        <f>IF(ISERROR(AVERAGE('1. Data'!F:F,$G$2:G128)),0,AVERAGE('1. Data'!F:F,$G$2:G128))</f>
        <v>1.2544344286129689</v>
      </c>
      <c r="AB129" s="48">
        <f t="shared" si="27"/>
        <v>2.1804728397886755</v>
      </c>
      <c r="AC129" s="48">
        <f t="shared" si="28"/>
        <v>1.3183685636212796</v>
      </c>
      <c r="AD129" s="48">
        <f t="shared" si="33"/>
        <v>0.11298809274176827</v>
      </c>
      <c r="AE129" s="48">
        <f t="shared" si="33"/>
        <v>0.24636746744294968</v>
      </c>
      <c r="AF129" s="48">
        <f t="shared" si="33"/>
        <v>0.26859878568343631</v>
      </c>
      <c r="AG129" s="48">
        <f t="shared" si="33"/>
        <v>0.19522411899431738</v>
      </c>
      <c r="AH129" s="48">
        <f t="shared" si="33"/>
        <v>0.10642022228469541</v>
      </c>
      <c r="AI129" s="48">
        <f t="shared" si="33"/>
        <v>4.6409280859210353E-2</v>
      </c>
      <c r="AJ129" s="48">
        <f t="shared" si="33"/>
        <v>1.6865696071272109E-2</v>
      </c>
      <c r="AK129" s="48">
        <f t="shared" si="33"/>
        <v>5.2535988867913417E-3</v>
      </c>
      <c r="AL129" s="48">
        <f t="shared" si="33"/>
        <v>1.4319162104740695E-3</v>
      </c>
      <c r="AM129" s="48">
        <f t="shared" si="33"/>
        <v>3.4691715619909188E-4</v>
      </c>
      <c r="AN129" s="48">
        <f t="shared" si="33"/>
        <v>7.5644343674884567E-5</v>
      </c>
      <c r="AO129" s="48">
        <f t="shared" si="31"/>
        <v>0.26757147191053349</v>
      </c>
      <c r="AP129" s="48">
        <f t="shared" si="32"/>
        <v>0.35275781708872161</v>
      </c>
      <c r="AQ129" s="48">
        <f t="shared" si="32"/>
        <v>0.23253240831071803</v>
      </c>
      <c r="AR129" s="48">
        <f t="shared" si="32"/>
        <v>0.10218780571333273</v>
      </c>
      <c r="AS129" s="48">
        <f t="shared" si="32"/>
        <v>3.3680297659474216E-2</v>
      </c>
      <c r="AT129" s="48">
        <f t="shared" si="32"/>
        <v>8.8806091295316348E-3</v>
      </c>
      <c r="AU129" s="48">
        <f t="shared" si="32"/>
        <v>1.9513193170304394E-3</v>
      </c>
      <c r="AV129" s="48">
        <f t="shared" si="32"/>
        <v>3.6750829216569686E-4</v>
      </c>
      <c r="AW129" s="48">
        <f t="shared" si="32"/>
        <v>6.0563922407674882E-5</v>
      </c>
      <c r="AX129" s="48">
        <f t="shared" si="32"/>
        <v>8.871730154652987E-6</v>
      </c>
      <c r="AY129" s="48">
        <f t="shared" si="32"/>
        <v>1.1696210140825478E-6</v>
      </c>
    </row>
    <row r="130" spans="1:51">
      <c r="A130" s="48">
        <v>129</v>
      </c>
      <c r="B130" s="48">
        <f t="shared" si="24"/>
        <v>183</v>
      </c>
      <c r="C130" s="93">
        <v>44205</v>
      </c>
      <c r="D130" t="s">
        <v>26</v>
      </c>
      <c r="E130" t="s">
        <v>11</v>
      </c>
      <c r="F130" s="48">
        <f>HLOOKUP(MAX($AD130:$AN130),$AD130:$AN$312,$B130,FALSE)</f>
        <v>1</v>
      </c>
      <c r="G130" s="48">
        <f>HLOOKUP(MAX($AN130:$AY130),$AN130:$AY$312,$B130,FALSE)</f>
        <v>1</v>
      </c>
      <c r="H130" s="48">
        <f t="shared" si="20"/>
        <v>1</v>
      </c>
      <c r="I130" s="48">
        <f t="shared" si="21"/>
        <v>1</v>
      </c>
      <c r="J130" s="48">
        <f>COUNTIF('1. Data'!C:C,$D130)</f>
        <v>152</v>
      </c>
      <c r="K130" s="48">
        <f>COUNTIF($D$2:D129,$D129)</f>
        <v>7</v>
      </c>
      <c r="L130" s="48">
        <f>SUMIF('1. Data'!C:C,D130,'1. Data'!E:E)</f>
        <v>205</v>
      </c>
      <c r="M130" s="48">
        <f>SUMIF($D$2:D129,$D130,$F$2:F129)</f>
        <v>7</v>
      </c>
      <c r="N130" s="48">
        <f t="shared" si="22"/>
        <v>0.82405078452509273</v>
      </c>
      <c r="O130" s="48">
        <f>SUMIF('1. Data'!C:C,$D130,'1. Data'!F:F)</f>
        <v>205</v>
      </c>
      <c r="P130" s="48">
        <f>SUMIF($D$2:D129,$D130,$G$2:G129)</f>
        <v>6</v>
      </c>
      <c r="Q130" s="48">
        <f t="shared" si="23"/>
        <v>1.057944715304955</v>
      </c>
      <c r="R130" s="48">
        <f>COUNTIF('1. Data'!D:D,$E130)</f>
        <v>167</v>
      </c>
      <c r="S130" s="48">
        <f>COUNTIF($E$2:E129,$E129)</f>
        <v>8</v>
      </c>
      <c r="T130" s="48">
        <f>SUMIF('1. Data'!D:D,E130,'1. Data'!F:F)</f>
        <v>179</v>
      </c>
      <c r="U130" s="48">
        <f>SUMIF($E$2:E129,$E130,$G$2:G129)</f>
        <v>3</v>
      </c>
      <c r="V130" s="48">
        <f t="shared" si="25"/>
        <v>0.82910776361529559</v>
      </c>
      <c r="W130" s="48">
        <f>SUMIF('1. Data'!D:D,$E130,'1. Data'!E:E)</f>
        <v>293</v>
      </c>
      <c r="X130" s="48">
        <f>SUMIF($E$2:E129,E130,$F$2:F129)</f>
        <v>6</v>
      </c>
      <c r="Y130" s="48">
        <f t="shared" si="26"/>
        <v>1.0559622195985832</v>
      </c>
      <c r="Z130" s="92">
        <f>AVERAGE('1. Data'!E:E,$F$2:F129)</f>
        <v>1.6180232558139536</v>
      </c>
      <c r="AA130" s="92">
        <f>IF(ISERROR(AVERAGE('1. Data'!F:F,$G$2:G129)),0,AVERAGE('1. Data'!F:F,$G$2:G129))</f>
        <v>1.254360465116279</v>
      </c>
      <c r="AB130" s="48">
        <f t="shared" si="27"/>
        <v>1.4079496261314441</v>
      </c>
      <c r="AC130" s="48">
        <f t="shared" si="28"/>
        <v>1.1002625039171534</v>
      </c>
      <c r="AD130" s="48">
        <f t="shared" si="33"/>
        <v>0.24464438170553382</v>
      </c>
      <c r="AE130" s="48">
        <f t="shared" si="33"/>
        <v>0.34444696575746464</v>
      </c>
      <c r="AF130" s="48">
        <f t="shared" si="33"/>
        <v>0.24248198833016638</v>
      </c>
      <c r="AG130" s="48">
        <f t="shared" si="33"/>
        <v>0.11380080827102232</v>
      </c>
      <c r="AH130" s="48">
        <f t="shared" si="33"/>
        <v>4.0056451364660517E-2</v>
      </c>
      <c r="AI130" s="48">
        <f t="shared" si="33"/>
        <v>1.1279493144605223E-2</v>
      </c>
      <c r="AJ130" s="48">
        <f t="shared" si="33"/>
        <v>2.6468263593165168E-3</v>
      </c>
      <c r="AK130" s="48">
        <f t="shared" si="33"/>
        <v>5.3237116900493495E-4</v>
      </c>
      <c r="AL130" s="48">
        <f t="shared" si="33"/>
        <v>9.3693973545457208E-5</v>
      </c>
      <c r="AM130" s="48">
        <f t="shared" si="33"/>
        <v>1.4657377224899545E-5</v>
      </c>
      <c r="AN130" s="48">
        <f t="shared" si="33"/>
        <v>2.0636848783864832E-6</v>
      </c>
      <c r="AO130" s="48">
        <f t="shared" si="31"/>
        <v>0.33278371520248956</v>
      </c>
      <c r="AP130" s="48">
        <f t="shared" si="32"/>
        <v>0.36614944375154407</v>
      </c>
      <c r="AQ130" s="48">
        <f t="shared" si="32"/>
        <v>0.20143025189497343</v>
      </c>
      <c r="AR130" s="48">
        <f t="shared" si="32"/>
        <v>7.3875384438208777E-2</v>
      </c>
      <c r="AS130" s="48">
        <f t="shared" si="32"/>
        <v>2.0320578864956494E-2</v>
      </c>
      <c r="AT130" s="48">
        <f t="shared" si="32"/>
        <v>4.4715941966005993E-3</v>
      </c>
      <c r="AU130" s="48">
        <f t="shared" si="32"/>
        <v>8.1998790454219711E-4</v>
      </c>
      <c r="AV130" s="48">
        <f t="shared" si="32"/>
        <v>1.2888599214762566E-4</v>
      </c>
      <c r="AW130" s="48">
        <f t="shared" si="32"/>
        <v>1.7726053055024118E-5</v>
      </c>
      <c r="AX130" s="48">
        <f t="shared" si="32"/>
        <v>2.1670346132099039E-6</v>
      </c>
      <c r="AY130" s="48">
        <f t="shared" si="32"/>
        <v>2.384306929605474E-7</v>
      </c>
    </row>
    <row r="131" spans="1:51">
      <c r="A131" s="48">
        <v>130</v>
      </c>
      <c r="B131" s="48">
        <f t="shared" si="24"/>
        <v>182</v>
      </c>
      <c r="C131" s="93">
        <v>44205</v>
      </c>
      <c r="D131" t="s">
        <v>42</v>
      </c>
      <c r="E131" t="s">
        <v>10</v>
      </c>
      <c r="F131" s="48">
        <f>HLOOKUP(MAX($AD131:$AN131),$AD131:$AN$312,$B131,FALSE)</f>
        <v>0</v>
      </c>
      <c r="G131" s="48">
        <f>HLOOKUP(MAX($AN131:$AY131),$AN131:$AY$312,$B131,FALSE)</f>
        <v>0</v>
      </c>
      <c r="H131" s="48">
        <f t="shared" ref="H131:H194" si="34">IF(F131=G131,1,IF(F131&gt;G131,3,0))</f>
        <v>1</v>
      </c>
      <c r="I131" s="48">
        <f t="shared" ref="I131:I194" si="35">IF(F131=G131,1,IF(F131&lt;G131,3,0))</f>
        <v>1</v>
      </c>
      <c r="J131" s="48">
        <f>COUNTIF('1. Data'!C:C,$D131)</f>
        <v>0</v>
      </c>
      <c r="K131" s="48">
        <f>COUNTIF($D$2:D130,$D130)</f>
        <v>8</v>
      </c>
      <c r="L131" s="48">
        <f>SUMIF('1. Data'!C:C,D131,'1. Data'!E:E)</f>
        <v>0</v>
      </c>
      <c r="M131" s="48">
        <f>SUMIF($D$2:D130,$D131,$F$2:F130)</f>
        <v>0</v>
      </c>
      <c r="N131" s="48">
        <f t="shared" ref="N131:N194" si="36">((M131+L131)/(K131+J131))/Z131</f>
        <v>0</v>
      </c>
      <c r="O131" s="48">
        <f>SUMIF('1. Data'!C:C,$D131,'1. Data'!F:F)</f>
        <v>0</v>
      </c>
      <c r="P131" s="48">
        <f>SUMIF($D$2:D130,$D131,$G$2:G130)</f>
        <v>0</v>
      </c>
      <c r="Q131" s="48">
        <f t="shared" ref="Q131:Q194" si="37">((O131+P131)/(K131+J131))/AA131</f>
        <v>0</v>
      </c>
      <c r="R131" s="48">
        <f>COUNTIF('1. Data'!D:D,$E131)</f>
        <v>184</v>
      </c>
      <c r="S131" s="48">
        <f>COUNTIF($E$2:E130,$E130)</f>
        <v>7</v>
      </c>
      <c r="T131" s="48">
        <f>SUMIF('1. Data'!D:D,E131,'1. Data'!F:F)</f>
        <v>244</v>
      </c>
      <c r="U131" s="48">
        <f>SUMIF($E$2:E130,$E131,$G$2:G130)</f>
        <v>5</v>
      </c>
      <c r="V131" s="48">
        <f t="shared" si="25"/>
        <v>1.0393677003624646</v>
      </c>
      <c r="W131" s="48">
        <f>SUMIF('1. Data'!D:D,$E131,'1. Data'!E:E)</f>
        <v>282</v>
      </c>
      <c r="X131" s="48">
        <f>SUMIF($E$2:E130,E131,$F$2:F130)</f>
        <v>9</v>
      </c>
      <c r="Y131" s="48">
        <f t="shared" si="26"/>
        <v>0.94172277359947421</v>
      </c>
      <c r="Z131" s="92">
        <f>AVERAGE('1. Data'!E:E,$F$2:F130)</f>
        <v>1.6178436501017146</v>
      </c>
      <c r="AA131" s="92">
        <f>IF(ISERROR(AVERAGE('1. Data'!F:F,$G$2:G130)),0,AVERAGE('1. Data'!F:F,$G$2:G130))</f>
        <v>1.2542865446091254</v>
      </c>
      <c r="AB131" s="48">
        <f t="shared" si="27"/>
        <v>0</v>
      </c>
      <c r="AC131" s="48">
        <f t="shared" si="28"/>
        <v>0</v>
      </c>
      <c r="AD131" s="48">
        <f t="shared" si="33"/>
        <v>1</v>
      </c>
      <c r="AE131" s="48">
        <f t="shared" si="33"/>
        <v>0</v>
      </c>
      <c r="AF131" s="48">
        <f t="shared" si="33"/>
        <v>0</v>
      </c>
      <c r="AG131" s="48">
        <f t="shared" si="33"/>
        <v>0</v>
      </c>
      <c r="AH131" s="48">
        <f t="shared" si="33"/>
        <v>0</v>
      </c>
      <c r="AI131" s="48">
        <f t="shared" si="33"/>
        <v>0</v>
      </c>
      <c r="AJ131" s="48">
        <f t="shared" si="33"/>
        <v>0</v>
      </c>
      <c r="AK131" s="48">
        <f t="shared" si="33"/>
        <v>0</v>
      </c>
      <c r="AL131" s="48">
        <f t="shared" si="33"/>
        <v>0</v>
      </c>
      <c r="AM131" s="48">
        <f t="shared" si="33"/>
        <v>0</v>
      </c>
      <c r="AN131" s="48">
        <f t="shared" si="33"/>
        <v>0</v>
      </c>
      <c r="AO131" s="48">
        <f t="shared" si="31"/>
        <v>1</v>
      </c>
      <c r="AP131" s="48">
        <f t="shared" si="32"/>
        <v>0</v>
      </c>
      <c r="AQ131" s="48">
        <f t="shared" si="32"/>
        <v>0</v>
      </c>
      <c r="AR131" s="48">
        <f t="shared" si="32"/>
        <v>0</v>
      </c>
      <c r="AS131" s="48">
        <f t="shared" si="32"/>
        <v>0</v>
      </c>
      <c r="AT131" s="48">
        <f t="shared" si="32"/>
        <v>0</v>
      </c>
      <c r="AU131" s="48">
        <f t="shared" si="32"/>
        <v>0</v>
      </c>
      <c r="AV131" s="48">
        <f t="shared" si="32"/>
        <v>0</v>
      </c>
      <c r="AW131" s="48">
        <f t="shared" si="32"/>
        <v>0</v>
      </c>
      <c r="AX131" s="48">
        <f t="shared" si="32"/>
        <v>0</v>
      </c>
      <c r="AY131" s="48">
        <f t="shared" si="32"/>
        <v>0</v>
      </c>
    </row>
    <row r="132" spans="1:51">
      <c r="A132" s="48">
        <v>131</v>
      </c>
      <c r="B132" s="48">
        <f t="shared" ref="B132:B195" si="38">B131-1</f>
        <v>181</v>
      </c>
      <c r="C132" s="93">
        <v>44205</v>
      </c>
      <c r="D132" t="s">
        <v>8</v>
      </c>
      <c r="E132" t="s">
        <v>17</v>
      </c>
      <c r="F132" s="48">
        <f>HLOOKUP(MAX($AD132:$AN132),$AD132:$AN$312,$B132,FALSE)</f>
        <v>1</v>
      </c>
      <c r="G132" s="48">
        <f>HLOOKUP(MAX($AN132:$AY132),$AN132:$AY$312,$B132,FALSE)</f>
        <v>1</v>
      </c>
      <c r="H132" s="48">
        <f t="shared" si="34"/>
        <v>1</v>
      </c>
      <c r="I132" s="48">
        <f t="shared" si="35"/>
        <v>1</v>
      </c>
      <c r="J132" s="48">
        <f>COUNTIF('1. Data'!C:C,$D132)</f>
        <v>187</v>
      </c>
      <c r="K132" s="48">
        <f>COUNTIF($D$2:D131,$D131)</f>
        <v>8</v>
      </c>
      <c r="L132" s="48">
        <f>SUMIF('1. Data'!C:C,D132,'1. Data'!E:E)</f>
        <v>324</v>
      </c>
      <c r="M132" s="48">
        <f>SUMIF($D$2:D131,$D132,$F$2:F131)</f>
        <v>6</v>
      </c>
      <c r="N132" s="48">
        <f t="shared" si="36"/>
        <v>1.0463307125782426</v>
      </c>
      <c r="O132" s="48">
        <f>SUMIF('1. Data'!C:C,$D132,'1. Data'!F:F)</f>
        <v>196</v>
      </c>
      <c r="P132" s="48">
        <f>SUMIF($D$2:D131,$D132,$G$2:G131)</f>
        <v>4</v>
      </c>
      <c r="Q132" s="48">
        <f t="shared" si="37"/>
        <v>0.81794634157933499</v>
      </c>
      <c r="R132" s="48">
        <f>COUNTIF('1. Data'!D:D,$E132)</f>
        <v>186</v>
      </c>
      <c r="S132" s="48">
        <f>COUNTIF($E$2:E131,$E131)</f>
        <v>8</v>
      </c>
      <c r="T132" s="48">
        <f>SUMIF('1. Data'!D:D,E132,'1. Data'!F:F)</f>
        <v>276</v>
      </c>
      <c r="U132" s="48">
        <f>SUMIF($E$2:E131,$E132,$G$2:G131)</f>
        <v>7</v>
      </c>
      <c r="V132" s="48">
        <f t="shared" ref="V132:V195" si="39">IF(ISERROR(((U132+T132)/(R132+S132))/AA132),0,((U132+T132)/(R132+S132))/AA132)</f>
        <v>1.1633600221663816</v>
      </c>
      <c r="W132" s="48">
        <f>SUMIF('1. Data'!D:D,$E132,'1. Data'!E:E)</f>
        <v>331</v>
      </c>
      <c r="X132" s="48">
        <f>SUMIF($E$2:E131,E132,$F$2:F131)</f>
        <v>9</v>
      </c>
      <c r="Y132" s="48">
        <f t="shared" ref="Y132:Y195" si="40">IF(ISERROR(((X132+W132)/(R132+S132))/Z132),0,((X132+W132)/(R132+S132))/Z132)</f>
        <v>1.0835945992492579</v>
      </c>
      <c r="Z132" s="92">
        <f>AVERAGE('1. Data'!E:E,$F$2:F131)</f>
        <v>1.6173736199883788</v>
      </c>
      <c r="AA132" s="92">
        <f>IF(ISERROR(AVERAGE('1. Data'!F:F,$G$2:G131)),0,AVERAGE('1. Data'!F:F,$G$2:G131))</f>
        <v>1.253922138291691</v>
      </c>
      <c r="AB132" s="48">
        <f t="shared" ref="AB132:AB195" si="41">N132*Y132*Z132</f>
        <v>1.8337754756525904</v>
      </c>
      <c r="AC132" s="48">
        <f t="shared" ref="AC132:AC195" si="42">V132*Q132*AA132</f>
        <v>1.1931897663244939</v>
      </c>
      <c r="AD132" s="48">
        <f t="shared" si="33"/>
        <v>0.15980907210308931</v>
      </c>
      <c r="AE132" s="48">
        <f t="shared" si="33"/>
        <v>0.29305395720944166</v>
      </c>
      <c r="AF132" s="48">
        <f t="shared" si="33"/>
        <v>0.26869757988680898</v>
      </c>
      <c r="AG132" s="48">
        <f t="shared" si="33"/>
        <v>0.16424367745454438</v>
      </c>
      <c r="AH132" s="48">
        <f t="shared" si="33"/>
        <v>7.5296506936784413E-2</v>
      </c>
      <c r="AI132" s="48">
        <f t="shared" si="33"/>
        <v>2.7615377564596078E-2</v>
      </c>
      <c r="AJ132" s="48">
        <f t="shared" si="33"/>
        <v>8.4400670214738408E-3</v>
      </c>
      <c r="AK132" s="48">
        <f t="shared" si="33"/>
        <v>2.2110268452632757E-3</v>
      </c>
      <c r="AL132" s="48">
        <f t="shared" si="33"/>
        <v>5.0681585060666364E-4</v>
      </c>
      <c r="AM132" s="48">
        <f t="shared" si="33"/>
        <v>1.0326516416827856E-4</v>
      </c>
      <c r="AN132" s="48">
        <f t="shared" si="33"/>
        <v>1.8936512554102798E-5</v>
      </c>
      <c r="AO132" s="48">
        <f t="shared" si="31"/>
        <v>0.30325241534537278</v>
      </c>
      <c r="AP132" s="48">
        <f t="shared" si="32"/>
        <v>0.36183767860328375</v>
      </c>
      <c r="AQ132" s="48">
        <f t="shared" si="32"/>
        <v>0.21587050759002477</v>
      </c>
      <c r="AR132" s="48">
        <f t="shared" si="32"/>
        <v>8.5858160169230507E-2</v>
      </c>
      <c r="AS132" s="48">
        <f t="shared" si="32"/>
        <v>2.5611269517343781E-2</v>
      </c>
      <c r="AT132" s="48">
        <f t="shared" si="32"/>
        <v>6.1118209381346138E-3</v>
      </c>
      <c r="AU132" s="48">
        <f t="shared" si="32"/>
        <v>1.2154270328316632E-3</v>
      </c>
      <c r="AV132" s="48">
        <f t="shared" si="32"/>
        <v>2.0717644246984109E-4</v>
      </c>
      <c r="AW132" s="48">
        <f t="shared" si="32"/>
        <v>3.0900101372316166E-5</v>
      </c>
      <c r="AX132" s="48">
        <f t="shared" si="32"/>
        <v>4.0966316373152303E-6</v>
      </c>
      <c r="AY132" s="48">
        <f t="shared" si="32"/>
        <v>4.8880589460456953E-7</v>
      </c>
    </row>
    <row r="133" spans="1:51">
      <c r="A133" s="48">
        <v>132</v>
      </c>
      <c r="B133" s="48">
        <f t="shared" si="38"/>
        <v>180</v>
      </c>
      <c r="C133" s="93">
        <v>44205</v>
      </c>
      <c r="D133" t="s">
        <v>25</v>
      </c>
      <c r="E133" t="s">
        <v>20</v>
      </c>
      <c r="F133" s="48">
        <f>HLOOKUP(MAX($AD133:$AN133),$AD133:$AN$312,$B133,FALSE)</f>
        <v>1</v>
      </c>
      <c r="G133" s="48">
        <f>HLOOKUP(MAX($AN133:$AY133),$AN133:$AY$312,$B133,FALSE)</f>
        <v>0</v>
      </c>
      <c r="H133" s="48">
        <f t="shared" si="34"/>
        <v>3</v>
      </c>
      <c r="I133" s="48">
        <f t="shared" si="35"/>
        <v>0</v>
      </c>
      <c r="J133" s="48">
        <f>COUNTIF('1. Data'!C:C,$D133)</f>
        <v>170</v>
      </c>
      <c r="K133" s="48">
        <f>COUNTIF($D$2:D132,$D132)</f>
        <v>8</v>
      </c>
      <c r="L133" s="48">
        <f>SUMIF('1. Data'!C:C,D133,'1. Data'!E:E)</f>
        <v>254</v>
      </c>
      <c r="M133" s="48">
        <f>SUMIF($D$2:D132,$D133,$F$2:F132)</f>
        <v>7</v>
      </c>
      <c r="N133" s="48">
        <f t="shared" si="36"/>
        <v>0.90668890449438189</v>
      </c>
      <c r="O133" s="48">
        <f>SUMIF('1. Data'!C:C,$D133,'1. Data'!F:F)</f>
        <v>198</v>
      </c>
      <c r="P133" s="48">
        <f>SUMIF($D$2:D132,$D133,$G$2:G132)</f>
        <v>6</v>
      </c>
      <c r="Q133" s="48">
        <f t="shared" si="37"/>
        <v>0.91403986851043562</v>
      </c>
      <c r="R133" s="48">
        <f>COUNTIF('1. Data'!D:D,$E133)</f>
        <v>166</v>
      </c>
      <c r="S133" s="48">
        <f>COUNTIF($E$2:E132,$E132)</f>
        <v>8</v>
      </c>
      <c r="T133" s="48">
        <f>SUMIF('1. Data'!D:D,E133,'1. Data'!F:F)</f>
        <v>175</v>
      </c>
      <c r="U133" s="48">
        <f>SUMIF($E$2:E132,$E133,$G$2:G132)</f>
        <v>5</v>
      </c>
      <c r="V133" s="48">
        <f t="shared" si="39"/>
        <v>0.82504612877716821</v>
      </c>
      <c r="W133" s="48">
        <f>SUMIF('1. Data'!D:D,$E133,'1. Data'!E:E)</f>
        <v>274</v>
      </c>
      <c r="X133" s="48">
        <f>SUMIF($E$2:E132,E133,$F$2:F132)</f>
        <v>7</v>
      </c>
      <c r="Y133" s="48">
        <f t="shared" si="40"/>
        <v>0.99860760173074381</v>
      </c>
      <c r="Z133" s="92">
        <f>AVERAGE('1. Data'!E:E,$F$2:F132)</f>
        <v>1.617194307290154</v>
      </c>
      <c r="AA133" s="92">
        <f>IF(ISERROR(AVERAGE('1. Data'!F:F,$G$2:G132)),0,AVERAGE('1. Data'!F:F,$G$2:G132))</f>
        <v>1.2538483880336915</v>
      </c>
      <c r="AB133" s="48">
        <f t="shared" si="41"/>
        <v>1.4642504722006973</v>
      </c>
      <c r="AC133" s="48">
        <f t="shared" si="42"/>
        <v>0.94555848466596804</v>
      </c>
      <c r="AD133" s="48">
        <f t="shared" si="33"/>
        <v>0.23125125578084402</v>
      </c>
      <c r="AE133" s="48">
        <f t="shared" si="33"/>
        <v>0.33860976047410513</v>
      </c>
      <c r="AF133" s="48">
        <f t="shared" si="33"/>
        <v>0.24790475083298671</v>
      </c>
      <c r="AG133" s="48">
        <f t="shared" si="33"/>
        <v>0.12099821615599898</v>
      </c>
      <c r="AH133" s="48">
        <f t="shared" si="33"/>
        <v>4.4292923785465892E-2</v>
      </c>
      <c r="AI133" s="48">
        <f t="shared" si="33"/>
        <v>1.2971186913603584E-2</v>
      </c>
      <c r="AJ133" s="48">
        <f t="shared" si="33"/>
        <v>3.1655110938745967E-3</v>
      </c>
      <c r="AK133" s="48">
        <f t="shared" si="33"/>
        <v>6.6215730199463147E-4</v>
      </c>
      <c r="AL133" s="48">
        <f t="shared" si="33"/>
        <v>1.2119551776459737E-4</v>
      </c>
      <c r="AM133" s="48">
        <f t="shared" si="33"/>
        <v>1.9717843790602183E-5</v>
      </c>
      <c r="AN133" s="48">
        <f t="shared" si="33"/>
        <v>2.8871862081168715E-6</v>
      </c>
      <c r="AO133" s="48">
        <f t="shared" si="31"/>
        <v>0.38846255992572115</v>
      </c>
      <c r="AP133" s="48">
        <f t="shared" si="32"/>
        <v>0.36731406951282769</v>
      </c>
      <c r="AQ133" s="48">
        <f t="shared" si="32"/>
        <v>0.17365846748251967</v>
      </c>
      <c r="AR133" s="48">
        <f t="shared" si="32"/>
        <v>5.4734745787395206E-2</v>
      </c>
      <c r="AS133" s="48">
        <f t="shared" si="32"/>
        <v>1.2938725821326593E-2</v>
      </c>
      <c r="AT133" s="48">
        <f t="shared" si="32"/>
        <v>2.4468643962244018E-3</v>
      </c>
      <c r="AU133" s="48">
        <f t="shared" si="32"/>
        <v>3.8560889844617565E-4</v>
      </c>
      <c r="AV133" s="48">
        <f t="shared" si="32"/>
        <v>5.2087966526925644E-5</v>
      </c>
      <c r="AW133" s="48">
        <f t="shared" si="32"/>
        <v>6.1565273373164115E-6</v>
      </c>
      <c r="AX133" s="48">
        <f t="shared" si="32"/>
        <v>6.4681740665305777E-7</v>
      </c>
      <c r="AY133" s="48">
        <f t="shared" si="32"/>
        <v>6.1160368689043579E-8</v>
      </c>
    </row>
    <row r="134" spans="1:51">
      <c r="A134" s="48">
        <v>133</v>
      </c>
      <c r="B134" s="48">
        <f t="shared" si="38"/>
        <v>179</v>
      </c>
      <c r="C134" s="93">
        <v>44205</v>
      </c>
      <c r="D134" t="s">
        <v>35</v>
      </c>
      <c r="E134" t="s">
        <v>13</v>
      </c>
      <c r="F134" s="48">
        <f>HLOOKUP(MAX($AD134:$AN134),$AD134:$AN$312,$B134,FALSE)</f>
        <v>1</v>
      </c>
      <c r="G134" s="48">
        <f>HLOOKUP(MAX($AN134:$AY134),$AN134:$AY$312,$B134,FALSE)</f>
        <v>1</v>
      </c>
      <c r="H134" s="48">
        <f t="shared" si="34"/>
        <v>1</v>
      </c>
      <c r="I134" s="48">
        <f t="shared" si="35"/>
        <v>1</v>
      </c>
      <c r="J134" s="48">
        <f>COUNTIF('1. Data'!C:C,$D134)</f>
        <v>47</v>
      </c>
      <c r="K134" s="48">
        <f>COUNTIF($D$2:D133,$D133)</f>
        <v>8</v>
      </c>
      <c r="L134" s="48">
        <f>SUMIF('1. Data'!C:C,D134,'1. Data'!E:E)</f>
        <v>94</v>
      </c>
      <c r="M134" s="48">
        <f>SUMIF($D$2:D133,$D134,$F$2:F133)</f>
        <v>9</v>
      </c>
      <c r="N134" s="48">
        <f t="shared" si="36"/>
        <v>1.1581383959907932</v>
      </c>
      <c r="O134" s="48">
        <f>SUMIF('1. Data'!C:C,$D134,'1. Data'!F:F)</f>
        <v>49</v>
      </c>
      <c r="P134" s="48">
        <f>SUMIF($D$2:D133,$D134,$G$2:G133)</f>
        <v>2</v>
      </c>
      <c r="Q134" s="48">
        <f t="shared" si="37"/>
        <v>0.73975614378672061</v>
      </c>
      <c r="R134" s="48">
        <f>COUNTIF('1. Data'!D:D,$E134)</f>
        <v>178</v>
      </c>
      <c r="S134" s="48">
        <f>COUNTIF($E$2:E133,$E133)</f>
        <v>8</v>
      </c>
      <c r="T134" s="48">
        <f>SUMIF('1. Data'!D:D,E134,'1. Data'!F:F)</f>
        <v>322</v>
      </c>
      <c r="U134" s="48">
        <f>SUMIF($E$2:E133,$E134,$G$2:G133)</f>
        <v>8</v>
      </c>
      <c r="V134" s="48">
        <f t="shared" si="39"/>
        <v>1.4154094465242439</v>
      </c>
      <c r="W134" s="48">
        <f>SUMIF('1. Data'!D:D,$E134,'1. Data'!E:E)</f>
        <v>232</v>
      </c>
      <c r="X134" s="48">
        <f>SUMIF($E$2:E133,E134,$F$2:F133)</f>
        <v>4</v>
      </c>
      <c r="Y134" s="48">
        <f t="shared" si="40"/>
        <v>0.78466626891953728</v>
      </c>
      <c r="Z134" s="92">
        <f>AVERAGE('1. Data'!E:E,$F$2:F133)</f>
        <v>1.6170150987224159</v>
      </c>
      <c r="AA134" s="92">
        <f>IF(ISERROR(AVERAGE('1. Data'!F:F,$G$2:G133)),0,AVERAGE('1. Data'!F:F,$G$2:G133))</f>
        <v>1.2534843205574913</v>
      </c>
      <c r="AB134" s="48">
        <f t="shared" si="41"/>
        <v>1.4694659217947699</v>
      </c>
      <c r="AC134" s="48">
        <f t="shared" si="42"/>
        <v>1.312470577686117</v>
      </c>
      <c r="AD134" s="48">
        <f t="shared" si="33"/>
        <v>0.2300483161749462</v>
      </c>
      <c r="AE134" s="48">
        <f t="shared" si="33"/>
        <v>0.33804816098535201</v>
      </c>
      <c r="AF134" s="48">
        <f t="shared" si="33"/>
        <v>0.24837512624668359</v>
      </c>
      <c r="AG134" s="48">
        <f t="shared" si="33"/>
        <v>0.12165959461365838</v>
      </c>
      <c r="AH134" s="48">
        <f t="shared" si="33"/>
        <v>4.4693657086034372E-2</v>
      </c>
      <c r="AI134" s="48">
        <f t="shared" si="33"/>
        <v>1.313516120166177E-2</v>
      </c>
      <c r="AJ134" s="48">
        <f t="shared" si="33"/>
        <v>3.2169452938537999E-3</v>
      </c>
      <c r="AK134" s="48">
        <f t="shared" si="33"/>
        <v>6.7531306879946014E-4</v>
      </c>
      <c r="AL134" s="48">
        <f t="shared" si="33"/>
        <v>1.2404369264293181E-4</v>
      </c>
      <c r="AM134" s="48">
        <f t="shared" si="33"/>
        <v>2.0253108794708096E-5</v>
      </c>
      <c r="AN134" s="48">
        <f t="shared" si="33"/>
        <v>2.9761253184225554E-6</v>
      </c>
      <c r="AO134" s="48">
        <f t="shared" si="31"/>
        <v>0.26915426775403412</v>
      </c>
      <c r="AP134" s="48">
        <f t="shared" si="32"/>
        <v>0.35325705728582096</v>
      </c>
      <c r="AQ134" s="48">
        <f t="shared" si="32"/>
        <v>0.23181974702380964</v>
      </c>
      <c r="AR134" s="48">
        <f t="shared" si="32"/>
        <v>0.10141886576512966</v>
      </c>
      <c r="AS134" s="48">
        <f t="shared" si="32"/>
        <v>3.3277319334757603E-2</v>
      </c>
      <c r="AT134" s="48">
        <f t="shared" si="32"/>
        <v>8.7351005062269397E-3</v>
      </c>
      <c r="AU134" s="48">
        <f t="shared" si="32"/>
        <v>1.910760401258994E-3</v>
      </c>
      <c r="AV134" s="48">
        <f t="shared" si="32"/>
        <v>3.582595439514499E-4</v>
      </c>
      <c r="AW134" s="48">
        <f t="shared" si="32"/>
        <v>5.8775638826440578E-5</v>
      </c>
      <c r="AX134" s="48">
        <f t="shared" si="32"/>
        <v>8.5712551827121123E-6</v>
      </c>
      <c r="AY134" s="48">
        <f t="shared" si="32"/>
        <v>1.1249520241149253E-6</v>
      </c>
    </row>
    <row r="135" spans="1:51">
      <c r="A135" s="48">
        <v>134</v>
      </c>
      <c r="B135" s="48">
        <f t="shared" si="38"/>
        <v>178</v>
      </c>
      <c r="C135" s="93">
        <v>44206</v>
      </c>
      <c r="D135" t="s">
        <v>28</v>
      </c>
      <c r="E135" t="s">
        <v>23</v>
      </c>
      <c r="F135" s="48">
        <f>HLOOKUP(MAX($AD135:$AN135),$AD135:$AN$312,$B135,FALSE)</f>
        <v>1</v>
      </c>
      <c r="G135" s="48">
        <f>HLOOKUP(MAX($AN135:$AY135),$AN135:$AY$312,$B135,FALSE)</f>
        <v>1</v>
      </c>
      <c r="H135" s="48">
        <f t="shared" si="34"/>
        <v>1</v>
      </c>
      <c r="I135" s="48">
        <f t="shared" si="35"/>
        <v>1</v>
      </c>
      <c r="J135" s="48">
        <f>COUNTIF('1. Data'!C:C,$D135)</f>
        <v>136</v>
      </c>
      <c r="K135" s="48">
        <f>COUNTIF($D$2:D134,$D134)</f>
        <v>8</v>
      </c>
      <c r="L135" s="48">
        <f>SUMIF('1. Data'!C:C,D135,'1. Data'!E:E)</f>
        <v>192</v>
      </c>
      <c r="M135" s="48">
        <f>SUMIF($D$2:D134,$D135,$F$2:F134)</f>
        <v>7</v>
      </c>
      <c r="N135" s="48">
        <f t="shared" si="36"/>
        <v>0.85472147416716537</v>
      </c>
      <c r="O135" s="48">
        <f>SUMIF('1. Data'!C:C,$D135,'1. Data'!F:F)</f>
        <v>193</v>
      </c>
      <c r="P135" s="48">
        <f>SUMIF($D$2:D134,$D135,$G$2:G134)</f>
        <v>7</v>
      </c>
      <c r="Q135" s="48">
        <f t="shared" si="37"/>
        <v>1.1080875919921773</v>
      </c>
      <c r="R135" s="48">
        <f>COUNTIF('1. Data'!D:D,$E135)</f>
        <v>170</v>
      </c>
      <c r="S135" s="48">
        <f>COUNTIF($E$2:E134,$E134)</f>
        <v>8</v>
      </c>
      <c r="T135" s="48">
        <f>SUMIF('1. Data'!D:D,E135,'1. Data'!F:F)</f>
        <v>224</v>
      </c>
      <c r="U135" s="48">
        <f>SUMIF($E$2:E134,$E135,$G$2:G134)</f>
        <v>6</v>
      </c>
      <c r="V135" s="48">
        <f t="shared" si="39"/>
        <v>1.030894973224183</v>
      </c>
      <c r="W135" s="48">
        <f>SUMIF('1. Data'!D:D,$E135,'1. Data'!E:E)</f>
        <v>316</v>
      </c>
      <c r="X135" s="48">
        <f>SUMIF($E$2:E134,E135,$F$2:F134)</f>
        <v>9</v>
      </c>
      <c r="Y135" s="48">
        <f t="shared" si="40"/>
        <v>1.1292689568918564</v>
      </c>
      <c r="Z135" s="92">
        <f>AVERAGE('1. Data'!E:E,$F$2:F134)</f>
        <v>1.6168359941944848</v>
      </c>
      <c r="AA135" s="92">
        <f>IF(ISERROR(AVERAGE('1. Data'!F:F,$G$2:G134)),0,AVERAGE('1. Data'!F:F,$G$2:G134))</f>
        <v>1.2534107402031931</v>
      </c>
      <c r="AB135" s="48">
        <f t="shared" si="41"/>
        <v>1.5605869612602736</v>
      </c>
      <c r="AC135" s="48">
        <f t="shared" si="42"/>
        <v>1.4317985739224763</v>
      </c>
      <c r="AD135" s="48">
        <f t="shared" si="33"/>
        <v>0.21001276565891205</v>
      </c>
      <c r="AE135" s="48">
        <f t="shared" si="33"/>
        <v>0.32774318378550749</v>
      </c>
      <c r="AF135" s="48">
        <f t="shared" si="33"/>
        <v>0.2557358696287963</v>
      </c>
      <c r="AG135" s="48">
        <f t="shared" si="33"/>
        <v>0.13303268788975225</v>
      </c>
      <c r="AH135" s="48">
        <f t="shared" si="33"/>
        <v>5.1902269535538691E-2</v>
      </c>
      <c r="AI135" s="48">
        <f t="shared" si="33"/>
        <v>1.619960101939559E-2</v>
      </c>
      <c r="AJ135" s="48">
        <f t="shared" si="33"/>
        <v>4.2134810214145653E-3</v>
      </c>
      <c r="AK135" s="48">
        <f t="shared" si="33"/>
        <v>9.3935764907674183E-4</v>
      </c>
      <c r="AL135" s="48">
        <f t="shared" si="33"/>
        <v>1.8324366238865861E-4</v>
      </c>
      <c r="AM135" s="48">
        <f t="shared" si="33"/>
        <v>3.1774185584146633E-5</v>
      </c>
      <c r="AN135" s="48">
        <f t="shared" si="33"/>
        <v>4.9586379727283504E-6</v>
      </c>
      <c r="AO135" s="48">
        <f t="shared" si="31"/>
        <v>0.23887889429124529</v>
      </c>
      <c r="AP135" s="48">
        <f t="shared" si="32"/>
        <v>0.342026460186383</v>
      </c>
      <c r="AQ135" s="48">
        <f t="shared" si="32"/>
        <v>0.24485649896930792</v>
      </c>
      <c r="AR135" s="48">
        <f t="shared" si="32"/>
        <v>0.11686172867996845</v>
      </c>
      <c r="AS135" s="48">
        <f t="shared" si="32"/>
        <v>4.1830614117523549E-2</v>
      </c>
      <c r="AT135" s="48">
        <f t="shared" si="32"/>
        <v>1.1978602727954321E-2</v>
      </c>
      <c r="AU135" s="48">
        <f t="shared" si="32"/>
        <v>2.858491050578147E-3</v>
      </c>
      <c r="AV135" s="48">
        <f t="shared" si="32"/>
        <v>5.8468334425542236E-4</v>
      </c>
      <c r="AW135" s="48">
        <f t="shared" si="32"/>
        <v>1.0464359731264206E-4</v>
      </c>
      <c r="AX135" s="48">
        <f t="shared" si="32"/>
        <v>1.6647617044706571E-5</v>
      </c>
      <c r="AY135" s="48">
        <f t="shared" si="32"/>
        <v>2.3836034343818402E-6</v>
      </c>
    </row>
    <row r="136" spans="1:51">
      <c r="A136" s="48">
        <v>135</v>
      </c>
      <c r="B136" s="48">
        <f t="shared" si="38"/>
        <v>177</v>
      </c>
      <c r="C136" s="93">
        <v>44206</v>
      </c>
      <c r="D136" t="s">
        <v>18</v>
      </c>
      <c r="E136" t="s">
        <v>21</v>
      </c>
      <c r="F136" s="48">
        <f>HLOOKUP(MAX($AD136:$AN136),$AD136:$AN$312,$B136,FALSE)</f>
        <v>0</v>
      </c>
      <c r="G136" s="48">
        <f>HLOOKUP(MAX($AN136:$AY136),$AN136:$AY$312,$B136,FALSE)</f>
        <v>1</v>
      </c>
      <c r="H136" s="48">
        <f t="shared" si="34"/>
        <v>0</v>
      </c>
      <c r="I136" s="48">
        <f t="shared" si="35"/>
        <v>3</v>
      </c>
      <c r="J136" s="48">
        <f>COUNTIF('1. Data'!C:C,$D136)</f>
        <v>17</v>
      </c>
      <c r="K136" s="48">
        <f>COUNTIF($D$2:D135,$D135)</f>
        <v>8</v>
      </c>
      <c r="L136" s="48">
        <f>SUMIF('1. Data'!C:C,D136,'1. Data'!E:E)</f>
        <v>16</v>
      </c>
      <c r="M136" s="48">
        <f>SUMIF($D$2:D135,$D136,$F$2:F135)</f>
        <v>0</v>
      </c>
      <c r="N136" s="48">
        <f t="shared" si="36"/>
        <v>0.39587865733261535</v>
      </c>
      <c r="O136" s="48">
        <f>SUMIF('1. Data'!C:C,$D136,'1. Data'!F:F)</f>
        <v>26</v>
      </c>
      <c r="P136" s="48">
        <f>SUMIF($D$2:D135,$D136,$G$2:G135)</f>
        <v>9</v>
      </c>
      <c r="Q136" s="48">
        <f t="shared" si="37"/>
        <v>1.1170178282009724</v>
      </c>
      <c r="R136" s="48">
        <f>COUNTIF('1. Data'!D:D,$E136)</f>
        <v>149</v>
      </c>
      <c r="S136" s="48">
        <f>COUNTIF($E$2:E135,$E135)</f>
        <v>8</v>
      </c>
      <c r="T136" s="48">
        <f>SUMIF('1. Data'!D:D,E136,'1. Data'!F:F)</f>
        <v>176</v>
      </c>
      <c r="U136" s="48">
        <f>SUMIF($E$2:E135,$E136,$G$2:G135)</f>
        <v>5</v>
      </c>
      <c r="V136" s="48">
        <f t="shared" si="39"/>
        <v>0.91983724706267511</v>
      </c>
      <c r="W136" s="48">
        <f>SUMIF('1. Data'!D:D,$E136,'1. Data'!E:E)</f>
        <v>246</v>
      </c>
      <c r="X136" s="48">
        <f>SUMIF($E$2:E135,E136,$F$2:F135)</f>
        <v>8</v>
      </c>
      <c r="Y136" s="48">
        <f t="shared" si="40"/>
        <v>1.0007282938145332</v>
      </c>
      <c r="Z136" s="92">
        <f>AVERAGE('1. Data'!E:E,$F$2:F135)</f>
        <v>1.6166569936157864</v>
      </c>
      <c r="AA136" s="92">
        <f>IF(ISERROR(AVERAGE('1. Data'!F:F,$G$2:G135)),0,AVERAGE('1. Data'!F:F,$G$2:G135))</f>
        <v>1.2533372025536855</v>
      </c>
      <c r="AB136" s="48">
        <f t="shared" si="41"/>
        <v>0.64046610804130133</v>
      </c>
      <c r="AC136" s="48">
        <f t="shared" si="42"/>
        <v>1.2877721458877451</v>
      </c>
      <c r="AD136" s="48">
        <f t="shared" si="33"/>
        <v>0.5270467060740941</v>
      </c>
      <c r="AE136" s="48">
        <f t="shared" si="33"/>
        <v>0.33755555259526276</v>
      </c>
      <c r="AF136" s="48">
        <f t="shared" si="33"/>
        <v>0.10809644550920934</v>
      </c>
      <c r="AG136" s="48">
        <f t="shared" si="33"/>
        <v>2.3077369916127306E-2</v>
      </c>
      <c r="AH136" s="48">
        <f t="shared" si="33"/>
        <v>3.695068323502867E-3</v>
      </c>
      <c r="AI136" s="48">
        <f t="shared" si="33"/>
        <v>4.7331320562011571E-4</v>
      </c>
      <c r="AJ136" s="48">
        <f t="shared" si="33"/>
        <v>5.0523511114677909E-5</v>
      </c>
      <c r="AK136" s="48">
        <f t="shared" si="33"/>
        <v>4.6226566468856063E-6</v>
      </c>
      <c r="AL136" s="48">
        <f t="shared" si="33"/>
        <v>3.7008186393025825E-7</v>
      </c>
      <c r="AM136" s="48">
        <f t="shared" si="33"/>
        <v>2.6336099005342574E-8</v>
      </c>
      <c r="AN136" s="48">
        <f t="shared" si="33"/>
        <v>1.6867378830942138E-9</v>
      </c>
      <c r="AO136" s="48">
        <f t="shared" si="31"/>
        <v>0.27588472987384105</v>
      </c>
      <c r="AP136" s="48">
        <f t="shared" si="32"/>
        <v>0.35527667060729717</v>
      </c>
      <c r="AQ136" s="48">
        <f t="shared" si="32"/>
        <v>0.22875770024590639</v>
      </c>
      <c r="AR136" s="48">
        <f t="shared" si="32"/>
        <v>9.8195931511338791E-2</v>
      </c>
      <c r="AS136" s="48">
        <f t="shared" si="32"/>
        <v>3.1613496359950706E-2</v>
      </c>
      <c r="AT136" s="48">
        <f t="shared" si="32"/>
        <v>8.142196009293631E-3</v>
      </c>
      <c r="AU136" s="48">
        <f t="shared" si="32"/>
        <v>1.7475488711877797E-3</v>
      </c>
      <c r="AV136" s="48">
        <f t="shared" si="32"/>
        <v>3.214921085561711E-4</v>
      </c>
      <c r="AW136" s="48">
        <f t="shared" si="32"/>
        <v>5.1751072815169563E-5</v>
      </c>
      <c r="AX136" s="48">
        <f t="shared" si="32"/>
        <v>7.4048433434648669E-6</v>
      </c>
      <c r="AY136" s="48">
        <f t="shared" si="32"/>
        <v>9.5357510023763346E-7</v>
      </c>
    </row>
    <row r="137" spans="1:51">
      <c r="A137" s="48">
        <v>136</v>
      </c>
      <c r="B137" s="48">
        <f t="shared" si="38"/>
        <v>176</v>
      </c>
      <c r="C137" s="93">
        <v>44211</v>
      </c>
      <c r="D137" t="s">
        <v>42</v>
      </c>
      <c r="E137" t="s">
        <v>12</v>
      </c>
      <c r="F137" s="48">
        <f>HLOOKUP(MAX($AD137:$AN137),$AD137:$AN$312,$B137,FALSE)</f>
        <v>0</v>
      </c>
      <c r="G137" s="48">
        <f>HLOOKUP(MAX($AN137:$AY137),$AN137:$AY$312,$B137,FALSE)</f>
        <v>0</v>
      </c>
      <c r="H137" s="48">
        <f t="shared" si="34"/>
        <v>1</v>
      </c>
      <c r="I137" s="48">
        <f t="shared" si="35"/>
        <v>1</v>
      </c>
      <c r="J137" s="48">
        <f>COUNTIF('1. Data'!C:C,$D137)</f>
        <v>0</v>
      </c>
      <c r="K137" s="48">
        <f>COUNTIF($D$2:D136,$D136)</f>
        <v>8</v>
      </c>
      <c r="L137" s="48">
        <f>SUMIF('1. Data'!C:C,D137,'1. Data'!E:E)</f>
        <v>0</v>
      </c>
      <c r="M137" s="48">
        <f>SUMIF($D$2:D136,$D137,$F$2:F136)</f>
        <v>0</v>
      </c>
      <c r="N137" s="48">
        <f t="shared" si="36"/>
        <v>0</v>
      </c>
      <c r="O137" s="48">
        <f>SUMIF('1. Data'!C:C,$D137,'1. Data'!F:F)</f>
        <v>0</v>
      </c>
      <c r="P137" s="48">
        <f>SUMIF($D$2:D136,$D137,$G$2:G136)</f>
        <v>0</v>
      </c>
      <c r="Q137" s="48">
        <f t="shared" si="37"/>
        <v>0</v>
      </c>
      <c r="R137" s="48">
        <f>COUNTIF('1. Data'!D:D,$E137)</f>
        <v>184</v>
      </c>
      <c r="S137" s="48">
        <f>COUNTIF($E$2:E136,$E136)</f>
        <v>8</v>
      </c>
      <c r="T137" s="48">
        <f>SUMIF('1. Data'!D:D,E137,'1. Data'!F:F)</f>
        <v>300</v>
      </c>
      <c r="U137" s="48">
        <f>SUMIF($E$2:E136,$E137,$G$2:G136)</f>
        <v>8</v>
      </c>
      <c r="V137" s="48">
        <f t="shared" si="39"/>
        <v>1.2799913194444446</v>
      </c>
      <c r="W137" s="48">
        <f>SUMIF('1. Data'!D:D,$E137,'1. Data'!E:E)</f>
        <v>245</v>
      </c>
      <c r="X137" s="48">
        <f>SUMIF($E$2:E136,E137,$F$2:F136)</f>
        <v>6</v>
      </c>
      <c r="Y137" s="48">
        <f t="shared" si="40"/>
        <v>0.80887351911685523</v>
      </c>
      <c r="Z137" s="92">
        <f>AVERAGE('1. Data'!E:E,$F$2:F136)</f>
        <v>1.6161879895561357</v>
      </c>
      <c r="AA137" s="92">
        <f>IF(ISERROR(AVERAGE('1. Data'!F:F,$G$2:G136)),0,AVERAGE('1. Data'!F:F,$G$2:G136))</f>
        <v>1.2532637075718016</v>
      </c>
      <c r="AB137" s="48">
        <f t="shared" si="41"/>
        <v>0</v>
      </c>
      <c r="AC137" s="48">
        <f t="shared" si="42"/>
        <v>0</v>
      </c>
      <c r="AD137" s="48">
        <f t="shared" si="33"/>
        <v>1</v>
      </c>
      <c r="AE137" s="48">
        <f t="shared" si="33"/>
        <v>0</v>
      </c>
      <c r="AF137" s="48">
        <f t="shared" si="33"/>
        <v>0</v>
      </c>
      <c r="AG137" s="48">
        <f t="shared" si="33"/>
        <v>0</v>
      </c>
      <c r="AH137" s="48">
        <f t="shared" si="33"/>
        <v>0</v>
      </c>
      <c r="AI137" s="48">
        <f t="shared" si="33"/>
        <v>0</v>
      </c>
      <c r="AJ137" s="48">
        <f t="shared" si="33"/>
        <v>0</v>
      </c>
      <c r="AK137" s="48">
        <f t="shared" si="33"/>
        <v>0</v>
      </c>
      <c r="AL137" s="48">
        <f t="shared" si="33"/>
        <v>0</v>
      </c>
      <c r="AM137" s="48">
        <f t="shared" si="33"/>
        <v>0</v>
      </c>
      <c r="AN137" s="48">
        <f t="shared" si="33"/>
        <v>0</v>
      </c>
      <c r="AO137" s="48">
        <f t="shared" si="31"/>
        <v>1</v>
      </c>
      <c r="AP137" s="48">
        <f t="shared" si="32"/>
        <v>0</v>
      </c>
      <c r="AQ137" s="48">
        <f t="shared" si="32"/>
        <v>0</v>
      </c>
      <c r="AR137" s="48">
        <f t="shared" si="32"/>
        <v>0</v>
      </c>
      <c r="AS137" s="48">
        <f t="shared" si="32"/>
        <v>0</v>
      </c>
      <c r="AT137" s="48">
        <f t="shared" si="32"/>
        <v>0</v>
      </c>
      <c r="AU137" s="48">
        <f t="shared" si="32"/>
        <v>0</v>
      </c>
      <c r="AV137" s="48">
        <f t="shared" si="32"/>
        <v>0</v>
      </c>
      <c r="AW137" s="48">
        <f t="shared" si="32"/>
        <v>0</v>
      </c>
      <c r="AX137" s="48">
        <f t="shared" si="32"/>
        <v>0</v>
      </c>
      <c r="AY137" s="48">
        <f t="shared" si="32"/>
        <v>0</v>
      </c>
    </row>
    <row r="138" spans="1:51">
      <c r="A138" s="48">
        <v>137</v>
      </c>
      <c r="B138" s="48">
        <f t="shared" si="38"/>
        <v>175</v>
      </c>
      <c r="C138" s="93">
        <v>44212</v>
      </c>
      <c r="D138" t="s">
        <v>13</v>
      </c>
      <c r="E138" t="s">
        <v>25</v>
      </c>
      <c r="F138" s="48">
        <f>HLOOKUP(MAX($AD138:$AN138),$AD138:$AN$312,$B138,FALSE)</f>
        <v>2</v>
      </c>
      <c r="G138" s="48">
        <f>HLOOKUP(MAX($AN138:$AY138),$AN138:$AY$312,$B138,FALSE)</f>
        <v>0</v>
      </c>
      <c r="H138" s="48">
        <f t="shared" si="34"/>
        <v>3</v>
      </c>
      <c r="I138" s="48">
        <f t="shared" si="35"/>
        <v>0</v>
      </c>
      <c r="J138" s="48">
        <f>COUNTIF('1. Data'!C:C,$D138)</f>
        <v>176</v>
      </c>
      <c r="K138" s="48">
        <f>COUNTIF($D$2:D137,$D137)</f>
        <v>9</v>
      </c>
      <c r="L138" s="48">
        <f>SUMIF('1. Data'!C:C,D138,'1. Data'!E:E)</f>
        <v>403</v>
      </c>
      <c r="M138" s="48">
        <f>SUMIF($D$2:D137,$D138,$F$2:F137)</f>
        <v>13</v>
      </c>
      <c r="N138" s="48">
        <f t="shared" si="36"/>
        <v>1.3917322815545756</v>
      </c>
      <c r="O138" s="48">
        <f>SUMIF('1. Data'!C:C,$D138,'1. Data'!F:F)</f>
        <v>163</v>
      </c>
      <c r="P138" s="48">
        <f>SUMIF($D$2:D137,$D138,$G$2:G137)</f>
        <v>1</v>
      </c>
      <c r="Q138" s="48">
        <f t="shared" si="37"/>
        <v>0.70754754754754767</v>
      </c>
      <c r="R138" s="48">
        <f>COUNTIF('1. Data'!D:D,$E138)</f>
        <v>170</v>
      </c>
      <c r="S138" s="48">
        <f>COUNTIF($E$2:E137,$E137)</f>
        <v>9</v>
      </c>
      <c r="T138" s="48">
        <f>SUMIF('1. Data'!D:D,E138,'1. Data'!F:F)</f>
        <v>194</v>
      </c>
      <c r="U138" s="48">
        <f>SUMIF($E$2:E137,$E138,$G$2:G137)</f>
        <v>4</v>
      </c>
      <c r="V138" s="48">
        <f t="shared" si="39"/>
        <v>0.88286778398510257</v>
      </c>
      <c r="W138" s="48">
        <f>SUMIF('1. Data'!D:D,$E138,'1. Data'!E:E)</f>
        <v>284</v>
      </c>
      <c r="X138" s="48">
        <f>SUMIF($E$2:E137,E138,$F$2:F137)</f>
        <v>6</v>
      </c>
      <c r="Y138" s="48">
        <f t="shared" si="40"/>
        <v>1.0027185875779301</v>
      </c>
      <c r="Z138" s="92">
        <f>AVERAGE('1. Data'!E:E,$F$2:F137)</f>
        <v>1.6157192575406032</v>
      </c>
      <c r="AA138" s="92">
        <f>IF(ISERROR(AVERAGE('1. Data'!F:F,$G$2:G137)),0,AVERAGE('1. Data'!F:F,$G$2:G137))</f>
        <v>1.2529002320185614</v>
      </c>
      <c r="AB138" s="48">
        <f t="shared" si="41"/>
        <v>2.254761796931994</v>
      </c>
      <c r="AC138" s="48">
        <f t="shared" si="42"/>
        <v>0.78265035985706388</v>
      </c>
      <c r="AD138" s="48">
        <f t="shared" si="33"/>
        <v>0.10489852791169302</v>
      </c>
      <c r="AE138" s="48">
        <f t="shared" si="33"/>
        <v>0.23652119328968987</v>
      </c>
      <c r="AF138" s="48">
        <f t="shared" si="33"/>
        <v>0.26664947539718037</v>
      </c>
      <c r="AG138" s="48">
        <f t="shared" si="33"/>
        <v>0.2004103500991733</v>
      </c>
      <c r="AH138" s="48">
        <f t="shared" si="33"/>
        <v>0.11296940027834546</v>
      </c>
      <c r="AI138" s="48">
        <f t="shared" si="33"/>
        <v>5.0943817593986425E-2</v>
      </c>
      <c r="AJ138" s="48">
        <f t="shared" si="33"/>
        <v>1.9144362283465416E-2</v>
      </c>
      <c r="AK138" s="48">
        <f t="shared" si="33"/>
        <v>6.1665681004833663E-3</v>
      </c>
      <c r="AL138" s="48">
        <f t="shared" si="33"/>
        <v>1.7380177713936724E-3</v>
      </c>
      <c r="AM138" s="48">
        <f t="shared" si="33"/>
        <v>4.3542400814748178E-4</v>
      </c>
      <c r="AN138" s="48">
        <f t="shared" si="33"/>
        <v>9.8177741903794942E-5</v>
      </c>
      <c r="AO138" s="48">
        <f t="shared" si="31"/>
        <v>0.45719267900847466</v>
      </c>
      <c r="AP138" s="48">
        <f t="shared" si="32"/>
        <v>0.35782201474999775</v>
      </c>
      <c r="AQ138" s="48">
        <f t="shared" si="32"/>
        <v>0.1400247643044327</v>
      </c>
      <c r="AR138" s="48">
        <f t="shared" si="32"/>
        <v>3.653014405725493E-2</v>
      </c>
      <c r="AS138" s="48">
        <f t="shared" si="32"/>
        <v>7.1475825980102381E-3</v>
      </c>
      <c r="AT138" s="48">
        <f t="shared" si="32"/>
        <v>1.1188116184881604E-3</v>
      </c>
      <c r="AU138" s="48">
        <f t="shared" si="32"/>
        <v>1.4593971930367041E-4</v>
      </c>
      <c r="AV138" s="48">
        <f t="shared" si="32"/>
        <v>1.6317110547208103E-5</v>
      </c>
      <c r="AW138" s="48">
        <f t="shared" si="32"/>
        <v>1.5963240551999834E-6</v>
      </c>
      <c r="AX138" s="48">
        <f t="shared" si="32"/>
        <v>1.388181773611951E-7</v>
      </c>
      <c r="AY138" s="48">
        <f t="shared" si="32"/>
        <v>1.0864609646644094E-8</v>
      </c>
    </row>
    <row r="139" spans="1:51">
      <c r="A139" s="48">
        <v>138</v>
      </c>
      <c r="B139" s="48">
        <f t="shared" si="38"/>
        <v>174</v>
      </c>
      <c r="C139" s="93">
        <v>44212</v>
      </c>
      <c r="D139" t="s">
        <v>17</v>
      </c>
      <c r="E139" t="s">
        <v>18</v>
      </c>
      <c r="F139" s="48">
        <f>HLOOKUP(MAX($AD139:$AN139),$AD139:$AN$312,$B139,FALSE)</f>
        <v>1</v>
      </c>
      <c r="G139" s="48">
        <f>HLOOKUP(MAX($AN139:$AY139),$AN139:$AY$312,$B139,FALSE)</f>
        <v>0</v>
      </c>
      <c r="H139" s="48">
        <f t="shared" si="34"/>
        <v>3</v>
      </c>
      <c r="I139" s="48">
        <f t="shared" si="35"/>
        <v>0</v>
      </c>
      <c r="J139" s="48">
        <f>COUNTIF('1. Data'!C:C,$D139)</f>
        <v>186</v>
      </c>
      <c r="K139" s="48">
        <f>COUNTIF($D$2:D138,$D138)</f>
        <v>8</v>
      </c>
      <c r="L139" s="48">
        <f>SUMIF('1. Data'!C:C,D139,'1. Data'!E:E)</f>
        <v>321</v>
      </c>
      <c r="M139" s="48">
        <f>SUMIF($D$2:D138,$D139,$F$2:F138)</f>
        <v>5</v>
      </c>
      <c r="N139" s="48">
        <f t="shared" si="36"/>
        <v>1.0399681083870871</v>
      </c>
      <c r="O139" s="48">
        <f>SUMIF('1. Data'!C:C,$D139,'1. Data'!F:F)</f>
        <v>236</v>
      </c>
      <c r="P139" s="48">
        <f>SUMIF($D$2:D138,$D139,$G$2:G138)</f>
        <v>6</v>
      </c>
      <c r="Q139" s="48">
        <f t="shared" si="37"/>
        <v>0.99591685757922876</v>
      </c>
      <c r="R139" s="48">
        <f>COUNTIF('1. Data'!D:D,$E139)</f>
        <v>17</v>
      </c>
      <c r="S139" s="48">
        <f>COUNTIF($E$2:E138,$E138)</f>
        <v>8</v>
      </c>
      <c r="T139" s="48">
        <f>SUMIF('1. Data'!D:D,E139,'1. Data'!F:F)</f>
        <v>13</v>
      </c>
      <c r="U139" s="48">
        <f>SUMIF($E$2:E138,$E139,$G$2:G138)</f>
        <v>0</v>
      </c>
      <c r="V139" s="48">
        <f t="shared" si="39"/>
        <v>0.41515740740740742</v>
      </c>
      <c r="W139" s="48">
        <f>SUMIF('1. Data'!D:D,$E139,'1. Data'!E:E)</f>
        <v>30</v>
      </c>
      <c r="X139" s="48">
        <f>SUMIF($E$2:E138,E139,$F$2:F138)</f>
        <v>6</v>
      </c>
      <c r="Y139" s="48">
        <f t="shared" si="40"/>
        <v>0.89118248699084868</v>
      </c>
      <c r="Z139" s="92">
        <f>AVERAGE('1. Data'!E:E,$F$2:F138)</f>
        <v>1.6158306755581329</v>
      </c>
      <c r="AA139" s="92">
        <f>IF(ISERROR(AVERAGE('1. Data'!F:F,$G$2:G138)),0,AVERAGE('1. Data'!F:F,$G$2:G138))</f>
        <v>1.2525369672368802</v>
      </c>
      <c r="AB139" s="48">
        <f t="shared" si="41"/>
        <v>1.4975540760774053</v>
      </c>
      <c r="AC139" s="48">
        <f t="shared" si="42"/>
        <v>0.51787676594119902</v>
      </c>
      <c r="AD139" s="48">
        <f t="shared" si="33"/>
        <v>0.22367658753247577</v>
      </c>
      <c r="AE139" s="48">
        <f t="shared" si="33"/>
        <v>0.33496778538234362</v>
      </c>
      <c r="AF139" s="48">
        <f t="shared" si="33"/>
        <v>0.2508161861769751</v>
      </c>
      <c r="AG139" s="48">
        <f t="shared" si="33"/>
        <v>0.12520360065183947</v>
      </c>
      <c r="AH139" s="48">
        <f t="shared" si="33"/>
        <v>4.6874790623932475E-2</v>
      </c>
      <c r="AI139" s="48">
        <f t="shared" si="33"/>
        <v>1.4039506752829006E-2</v>
      </c>
      <c r="AJ139" s="48">
        <f t="shared" si="33"/>
        <v>3.5041534273025604E-3</v>
      </c>
      <c r="AK139" s="48">
        <f t="shared" si="33"/>
        <v>7.4966560689393674E-4</v>
      </c>
      <c r="AL139" s="48">
        <f t="shared" si="33"/>
        <v>1.403330981623819E-4</v>
      </c>
      <c r="AM139" s="48">
        <f t="shared" si="33"/>
        <v>2.3350711462405095E-5</v>
      </c>
      <c r="AN139" s="48">
        <f t="shared" si="33"/>
        <v>3.4968953129832124E-6</v>
      </c>
      <c r="AO139" s="48">
        <f t="shared" si="31"/>
        <v>0.59578419528108295</v>
      </c>
      <c r="AP139" s="48">
        <f t="shared" si="32"/>
        <v>0.30854279225104703</v>
      </c>
      <c r="AQ139" s="48">
        <f t="shared" si="32"/>
        <v>7.9893571702719726E-2</v>
      </c>
      <c r="AR139" s="48">
        <f t="shared" si="32"/>
        <v>1.3791674844298593E-2</v>
      </c>
      <c r="AS139" s="48">
        <f t="shared" si="32"/>
        <v>1.7855969913194861E-3</v>
      </c>
      <c r="AT139" s="48">
        <f t="shared" si="32"/>
        <v>1.849438390277742E-4</v>
      </c>
      <c r="AU139" s="48">
        <f t="shared" si="32"/>
        <v>1.5963019539408888E-5</v>
      </c>
      <c r="AV139" s="48">
        <f t="shared" si="32"/>
        <v>1.1809824191036085E-6</v>
      </c>
      <c r="AW139" s="48">
        <f t="shared" si="32"/>
        <v>7.6450419479848516E-8</v>
      </c>
      <c r="AX139" s="48">
        <f t="shared" si="32"/>
        <v>4.3990995550080051E-9</v>
      </c>
      <c r="AY139" s="48">
        <f t="shared" si="32"/>
        <v>2.2781914506009109E-10</v>
      </c>
    </row>
    <row r="140" spans="1:51">
      <c r="A140" s="48">
        <v>139</v>
      </c>
      <c r="B140" s="48">
        <f t="shared" si="38"/>
        <v>173</v>
      </c>
      <c r="C140" s="93">
        <v>44212</v>
      </c>
      <c r="D140" t="s">
        <v>10</v>
      </c>
      <c r="E140" t="s">
        <v>35</v>
      </c>
      <c r="F140" s="48">
        <f>HLOOKUP(MAX($AD140:$AN140),$AD140:$AN$312,$B140,FALSE)</f>
        <v>1</v>
      </c>
      <c r="G140" s="48">
        <f>HLOOKUP(MAX($AN140:$AY140),$AN140:$AY$312,$B140,FALSE)</f>
        <v>1</v>
      </c>
      <c r="H140" s="48">
        <f t="shared" si="34"/>
        <v>1</v>
      </c>
      <c r="I140" s="48">
        <f t="shared" si="35"/>
        <v>1</v>
      </c>
      <c r="J140" s="48">
        <f>COUNTIF('1. Data'!C:C,$D140)</f>
        <v>184</v>
      </c>
      <c r="K140" s="48">
        <f>COUNTIF($D$2:D139,$D139)</f>
        <v>8</v>
      </c>
      <c r="L140" s="48">
        <f>SUMIF('1. Data'!C:C,D140,'1. Data'!E:E)</f>
        <v>347</v>
      </c>
      <c r="M140" s="48">
        <f>SUMIF($D$2:D139,$D140,$F$2:F139)</f>
        <v>10</v>
      </c>
      <c r="N140" s="48">
        <f t="shared" si="36"/>
        <v>1.1508510495156083</v>
      </c>
      <c r="O140" s="48">
        <f>SUMIF('1. Data'!C:C,$D140,'1. Data'!F:F)</f>
        <v>250</v>
      </c>
      <c r="P140" s="48">
        <f>SUMIF($D$2:D139,$D140,$G$2:G139)</f>
        <v>6</v>
      </c>
      <c r="Q140" s="48">
        <f t="shared" si="37"/>
        <v>1.0648148148148147</v>
      </c>
      <c r="R140" s="48">
        <f>COUNTIF('1. Data'!D:D,$E140)</f>
        <v>48</v>
      </c>
      <c r="S140" s="48">
        <f>COUNTIF($E$2:E139,$E139)</f>
        <v>8</v>
      </c>
      <c r="T140" s="48">
        <f>SUMIF('1. Data'!D:D,E140,'1. Data'!F:F)</f>
        <v>79</v>
      </c>
      <c r="U140" s="48">
        <f>SUMIF($E$2:E139,$E140,$G$2:G139)</f>
        <v>6</v>
      </c>
      <c r="V140" s="48">
        <f t="shared" si="39"/>
        <v>1.2121775793650793</v>
      </c>
      <c r="W140" s="48">
        <f>SUMIF('1. Data'!D:D,$E140,'1. Data'!E:E)</f>
        <v>68</v>
      </c>
      <c r="X140" s="48">
        <f>SUMIF($E$2:E139,E140,$F$2:F139)</f>
        <v>8</v>
      </c>
      <c r="Y140" s="48">
        <f t="shared" si="40"/>
        <v>0.83999692449638641</v>
      </c>
      <c r="Z140" s="92">
        <f>AVERAGE('1. Data'!E:E,$F$2:F139)</f>
        <v>1.6156521739130434</v>
      </c>
      <c r="AA140" s="92">
        <f>IF(ISERROR(AVERAGE('1. Data'!F:F,$G$2:G139)),0,AVERAGE('1. Data'!F:F,$G$2:G139))</f>
        <v>1.2521739130434784</v>
      </c>
      <c r="AB140" s="48">
        <f t="shared" si="41"/>
        <v>1.5618692814854687</v>
      </c>
      <c r="AC140" s="48">
        <f t="shared" si="42"/>
        <v>1.6162367724867723</v>
      </c>
      <c r="AD140" s="48">
        <f t="shared" si="33"/>
        <v>0.20974363463491483</v>
      </c>
      <c r="AE140" s="48">
        <f t="shared" si="33"/>
        <v>0.3275921399233851</v>
      </c>
      <c r="AF140" s="48">
        <f t="shared" si="33"/>
        <v>0.25582805010121235</v>
      </c>
      <c r="AG140" s="48">
        <f t="shared" si="33"/>
        <v>0.133189990931803</v>
      </c>
      <c r="AH140" s="48">
        <f t="shared" si="33"/>
        <v>5.2006338859427834E-2</v>
      </c>
      <c r="AI140" s="48">
        <f t="shared" si="33"/>
        <v>1.6245420621412859E-2</v>
      </c>
      <c r="AJ140" s="48">
        <f t="shared" si="33"/>
        <v>4.2288705722325565E-3</v>
      </c>
      <c r="AK140" s="48">
        <f t="shared" si="33"/>
        <v>9.4356329173541449E-4</v>
      </c>
      <c r="AL140" s="48">
        <f t="shared" si="33"/>
        <v>1.8421531506235698E-4</v>
      </c>
      <c r="AM140" s="48">
        <f t="shared" si="33"/>
        <v>3.1968915752784749E-5</v>
      </c>
      <c r="AN140" s="48">
        <f t="shared" si="33"/>
        <v>4.9931267476671285E-6</v>
      </c>
      <c r="AO140" s="48">
        <f t="shared" si="31"/>
        <v>0.19864483998125243</v>
      </c>
      <c r="AP140" s="48">
        <f t="shared" si="32"/>
        <v>0.32105709504245078</v>
      </c>
      <c r="AQ140" s="48">
        <f t="shared" si="32"/>
        <v>0.25945214153769486</v>
      </c>
      <c r="AR140" s="48">
        <f t="shared" si="32"/>
        <v>0.13977869728455508</v>
      </c>
      <c r="AS140" s="48">
        <f t="shared" si="32"/>
        <v>5.6478867640398736E-2</v>
      </c>
      <c r="AT140" s="48">
        <f t="shared" si="32"/>
        <v>1.8256644549765107E-2</v>
      </c>
      <c r="AU140" s="48">
        <f t="shared" si="32"/>
        <v>4.9178433772584336E-3</v>
      </c>
      <c r="AV140" s="48">
        <f t="shared" si="32"/>
        <v>1.1354856153793747E-3</v>
      </c>
      <c r="AW140" s="48">
        <f t="shared" si="32"/>
        <v>2.2940170077573956E-4</v>
      </c>
      <c r="AX140" s="48">
        <f t="shared" si="32"/>
        <v>4.1196384940528634E-5</v>
      </c>
      <c r="AY140" s="48">
        <f t="shared" si="32"/>
        <v>6.6583112234402589E-6</v>
      </c>
    </row>
    <row r="141" spans="1:51">
      <c r="A141" s="48">
        <v>140</v>
      </c>
      <c r="B141" s="48">
        <f t="shared" si="38"/>
        <v>172</v>
      </c>
      <c r="C141" s="93">
        <v>44212</v>
      </c>
      <c r="D141" t="s">
        <v>11</v>
      </c>
      <c r="E141" t="s">
        <v>21</v>
      </c>
      <c r="F141" s="48">
        <f>HLOOKUP(MAX($AD141:$AN141),$AD141:$AN$312,$B141,FALSE)</f>
        <v>1</v>
      </c>
      <c r="G141" s="48">
        <f>HLOOKUP(MAX($AN141:$AY141),$AN141:$AY$312,$B141,FALSE)</f>
        <v>1</v>
      </c>
      <c r="H141" s="48">
        <f t="shared" si="34"/>
        <v>1</v>
      </c>
      <c r="I141" s="48">
        <f t="shared" si="35"/>
        <v>1</v>
      </c>
      <c r="J141" s="48">
        <f>COUNTIF('1. Data'!C:C,$D141)</f>
        <v>167</v>
      </c>
      <c r="K141" s="48">
        <f>COUNTIF($D$2:D140,$D140)</f>
        <v>8</v>
      </c>
      <c r="L141" s="48">
        <f>SUMIF('1. Data'!C:C,D141,'1. Data'!E:E)</f>
        <v>200</v>
      </c>
      <c r="M141" s="48">
        <f>SUMIF($D$2:D140,$D141,$F$2:F140)</f>
        <v>5</v>
      </c>
      <c r="N141" s="48">
        <f t="shared" si="36"/>
        <v>0.72513004484304933</v>
      </c>
      <c r="O141" s="48">
        <f>SUMIF('1. Data'!C:C,$D141,'1. Data'!F:F)</f>
        <v>226</v>
      </c>
      <c r="P141" s="48">
        <f>SUMIF($D$2:D140,$D141,$G$2:G140)</f>
        <v>8</v>
      </c>
      <c r="Q141" s="48">
        <f t="shared" si="37"/>
        <v>1.0679194630872484</v>
      </c>
      <c r="R141" s="48">
        <f>COUNTIF('1. Data'!D:D,$E141)</f>
        <v>149</v>
      </c>
      <c r="S141" s="48">
        <f>COUNTIF($E$2:E140,$E140)</f>
        <v>8</v>
      </c>
      <c r="T141" s="48">
        <f>SUMIF('1. Data'!D:D,E141,'1. Data'!F:F)</f>
        <v>176</v>
      </c>
      <c r="U141" s="48">
        <f>SUMIF($E$2:E140,$E141,$G$2:G140)</f>
        <v>6</v>
      </c>
      <c r="V141" s="48">
        <f t="shared" si="39"/>
        <v>0.92583251399991451</v>
      </c>
      <c r="W141" s="48">
        <f>SUMIF('1. Data'!D:D,$E141,'1. Data'!E:E)</f>
        <v>246</v>
      </c>
      <c r="X141" s="48">
        <f>SUMIF($E$2:E140,E141,$F$2:F140)</f>
        <v>8</v>
      </c>
      <c r="Y141" s="48">
        <f t="shared" si="40"/>
        <v>1.0014612550341322</v>
      </c>
      <c r="Z141" s="92">
        <f>AVERAGE('1. Data'!E:E,$F$2:F140)</f>
        <v>1.6154737757171835</v>
      </c>
      <c r="AA141" s="92">
        <f>IF(ISERROR(AVERAGE('1. Data'!F:F,$G$2:G140)),0,AVERAGE('1. Data'!F:F,$G$2:G140))</f>
        <v>1.2521008403361344</v>
      </c>
      <c r="AB141" s="48">
        <f t="shared" si="41"/>
        <v>1.1731403273256977</v>
      </c>
      <c r="AC141" s="48">
        <f t="shared" si="42"/>
        <v>1.2379703330056</v>
      </c>
      <c r="AD141" s="48">
        <f t="shared" si="33"/>
        <v>0.30939381624410228</v>
      </c>
      <c r="AE141" s="48">
        <f t="shared" si="33"/>
        <v>0.36296236286115291</v>
      </c>
      <c r="AF141" s="48">
        <f t="shared" si="33"/>
        <v>0.21290289258692086</v>
      </c>
      <c r="AG141" s="48">
        <f t="shared" si="33"/>
        <v>8.3254989699336063E-2</v>
      </c>
      <c r="AH141" s="48">
        <f t="shared" si="33"/>
        <v>2.4417446466844177E-2</v>
      </c>
      <c r="AI141" s="48">
        <f t="shared" si="33"/>
        <v>5.7290182281142573E-3</v>
      </c>
      <c r="AJ141" s="48">
        <f t="shared" si="33"/>
        <v>1.120157053230807E-3</v>
      </c>
      <c r="AK141" s="48">
        <f t="shared" si="33"/>
        <v>1.8772877315476863E-4</v>
      </c>
      <c r="AL141" s="48">
        <f t="shared" si="33"/>
        <v>2.7529024298404577E-5</v>
      </c>
      <c r="AM141" s="48">
        <f t="shared" si="33"/>
        <v>3.5883787307097119E-6</v>
      </c>
      <c r="AN141" s="48">
        <f t="shared" si="33"/>
        <v>4.2096717987133694E-7</v>
      </c>
      <c r="AO141" s="48">
        <f t="shared" si="31"/>
        <v>0.28997216800448217</v>
      </c>
      <c r="AP141" s="48">
        <f t="shared" si="32"/>
        <v>0.35897694138686453</v>
      </c>
      <c r="AQ141" s="48">
        <f t="shared" si="32"/>
        <v>0.2222014018350143</v>
      </c>
      <c r="AR141" s="48">
        <f t="shared" si="32"/>
        <v>9.1692914474667958E-2</v>
      </c>
      <c r="AS141" s="48">
        <f t="shared" si="32"/>
        <v>2.8378276966614668E-2</v>
      </c>
      <c r="AT141" s="48">
        <f t="shared" si="32"/>
        <v>7.0262929972970218E-3</v>
      </c>
      <c r="AU141" s="48">
        <f t="shared" si="32"/>
        <v>1.4497237136097847E-3</v>
      </c>
      <c r="AV141" s="48">
        <f t="shared" si="32"/>
        <v>2.5638784978623157E-4</v>
      </c>
      <c r="AW141" s="48">
        <f t="shared" si="32"/>
        <v>3.9675068972306357E-5</v>
      </c>
      <c r="AX141" s="48">
        <f t="shared" ref="AP141:AY167" si="43">_xlfn.POISSON.DIST(AX$1,$AC141,FALSE)</f>
        <v>5.4573953719629154E-6</v>
      </c>
      <c r="AY141" s="48">
        <f t="shared" si="43"/>
        <v>6.7560935659721508E-7</v>
      </c>
    </row>
    <row r="142" spans="1:51">
      <c r="A142" s="48">
        <v>141</v>
      </c>
      <c r="B142" s="48">
        <f t="shared" si="38"/>
        <v>171</v>
      </c>
      <c r="C142" s="93">
        <v>44212</v>
      </c>
      <c r="D142" t="s">
        <v>19</v>
      </c>
      <c r="E142" t="s">
        <v>28</v>
      </c>
      <c r="F142" s="48">
        <f>HLOOKUP(MAX($AD142:$AN142),$AD142:$AN$312,$B142,FALSE)</f>
        <v>1</v>
      </c>
      <c r="G142" s="48">
        <f>HLOOKUP(MAX($AN142:$AY142),$AN142:$AY$312,$B142,FALSE)</f>
        <v>1</v>
      </c>
      <c r="H142" s="48">
        <f t="shared" si="34"/>
        <v>1</v>
      </c>
      <c r="I142" s="48">
        <f t="shared" si="35"/>
        <v>1</v>
      </c>
      <c r="J142" s="48">
        <f>COUNTIF('1. Data'!C:C,$D142)</f>
        <v>181</v>
      </c>
      <c r="K142" s="48">
        <f>COUNTIF($D$2:D141,$D141)</f>
        <v>9</v>
      </c>
      <c r="L142" s="48">
        <f>SUMIF('1. Data'!C:C,D142,'1. Data'!E:E)</f>
        <v>307</v>
      </c>
      <c r="M142" s="48">
        <f>SUMIF($D$2:D141,$D142,$F$2:F141)</f>
        <v>6</v>
      </c>
      <c r="N142" s="48">
        <f t="shared" si="36"/>
        <v>1.0198557728611342</v>
      </c>
      <c r="O142" s="48">
        <f>SUMIF('1. Data'!C:C,$D142,'1. Data'!F:F)</f>
        <v>263</v>
      </c>
      <c r="P142" s="48">
        <f>SUMIF($D$2:D141,$D142,$G$2:G141)</f>
        <v>6</v>
      </c>
      <c r="Q142" s="48">
        <f t="shared" si="37"/>
        <v>1.1307971455710075</v>
      </c>
      <c r="R142" s="48">
        <f>COUNTIF('1. Data'!D:D,$E142)</f>
        <v>136</v>
      </c>
      <c r="S142" s="48">
        <f>COUNTIF($E$2:E141,$E141)</f>
        <v>9</v>
      </c>
      <c r="T142" s="48">
        <f>SUMIF('1. Data'!D:D,E142,'1. Data'!F:F)</f>
        <v>138</v>
      </c>
      <c r="U142" s="48">
        <f>SUMIF($E$2:E141,$E142,$G$2:G141)</f>
        <v>3</v>
      </c>
      <c r="V142" s="48">
        <f t="shared" si="39"/>
        <v>0.77667108139590546</v>
      </c>
      <c r="W142" s="48">
        <f>SUMIF('1. Data'!D:D,$E142,'1. Data'!E:E)</f>
        <v>217</v>
      </c>
      <c r="X142" s="48">
        <f>SUMIF($E$2:E141,E142,$F$2:F141)</f>
        <v>5</v>
      </c>
      <c r="Y142" s="48">
        <f t="shared" si="40"/>
        <v>0.94783555137782605</v>
      </c>
      <c r="Z142" s="92">
        <f>AVERAGE('1. Data'!E:E,$F$2:F141)</f>
        <v>1.615295480880649</v>
      </c>
      <c r="AA142" s="92">
        <f>IF(ISERROR(AVERAGE('1. Data'!F:F,$G$2:G141)),0,AVERAGE('1. Data'!F:F,$G$2:G141))</f>
        <v>1.2520278099652375</v>
      </c>
      <c r="AB142" s="48">
        <f t="shared" si="41"/>
        <v>1.5614343556908397</v>
      </c>
      <c r="AC142" s="48">
        <f t="shared" si="42"/>
        <v>1.0996027415552556</v>
      </c>
      <c r="AD142" s="48">
        <f t="shared" si="33"/>
        <v>0.20983487739235288</v>
      </c>
      <c r="AE142" s="48">
        <f t="shared" si="33"/>
        <v>0.3276433865825949</v>
      </c>
      <c r="AF142" s="48">
        <f t="shared" si="33"/>
        <v>0.25579682011247939</v>
      </c>
      <c r="AG142" s="48">
        <f t="shared" si="33"/>
        <v>0.13313664766669828</v>
      </c>
      <c r="AH142" s="48">
        <f t="shared" si="33"/>
        <v>5.1971033917072355E-2</v>
      </c>
      <c r="AI142" s="48">
        <f t="shared" si="33"/>
        <v>1.6229871571778135E-2</v>
      </c>
      <c r="AJ142" s="48">
        <f t="shared" si="33"/>
        <v>4.2236465101040729E-3</v>
      </c>
      <c r="AK142" s="48">
        <f t="shared" si="33"/>
        <v>9.4213525245288984E-4</v>
      </c>
      <c r="AL142" s="48">
        <f t="shared" si="33"/>
        <v>1.838852938609254E-4</v>
      </c>
      <c r="AM142" s="48">
        <f t="shared" si="33"/>
        <v>3.190275726008389E-5</v>
      </c>
      <c r="AN142" s="48">
        <f t="shared" si="33"/>
        <v>4.9814061227160446E-6</v>
      </c>
      <c r="AO142" s="48">
        <f t="shared" si="31"/>
        <v>0.33300334581647217</v>
      </c>
      <c r="AP142" s="48">
        <f t="shared" si="43"/>
        <v>0.3661713920068656</v>
      </c>
      <c r="AQ142" s="48">
        <f t="shared" si="43"/>
        <v>0.20132153326492683</v>
      </c>
      <c r="AR142" s="48">
        <f t="shared" si="43"/>
        <v>7.379123663740704E-2</v>
      </c>
      <c r="AS142" s="48">
        <f t="shared" si="43"/>
        <v>2.028526152731135E-2</v>
      </c>
      <c r="AT142" s="48">
        <f t="shared" si="43"/>
        <v>4.461145837719384E-3</v>
      </c>
      <c r="AU142" s="48">
        <f t="shared" si="43"/>
        <v>8.1758136560567502E-4</v>
      </c>
      <c r="AV142" s="48">
        <f t="shared" si="43"/>
        <v>1.2843067300921304E-4</v>
      </c>
      <c r="AW142" s="48">
        <f t="shared" si="43"/>
        <v>1.7652840017589589E-5</v>
      </c>
      <c r="AX142" s="48">
        <f t="shared" si="43"/>
        <v>2.1567901421753179E-6</v>
      </c>
      <c r="AY142" s="48">
        <f t="shared" si="43"/>
        <v>2.3716123532953266E-7</v>
      </c>
    </row>
    <row r="143" spans="1:51">
      <c r="A143" s="48">
        <v>142</v>
      </c>
      <c r="B143" s="48">
        <f t="shared" si="38"/>
        <v>170</v>
      </c>
      <c r="C143" s="93">
        <v>44212</v>
      </c>
      <c r="D143" t="s">
        <v>23</v>
      </c>
      <c r="E143" t="s">
        <v>22</v>
      </c>
      <c r="F143" s="48">
        <f>HLOOKUP(MAX($AD143:$AN143),$AD143:$AN$312,$B143,FALSE)</f>
        <v>1</v>
      </c>
      <c r="G143" s="48">
        <f>HLOOKUP(MAX($AN143:$AY143),$AN143:$AY$312,$B143,FALSE)</f>
        <v>1</v>
      </c>
      <c r="H143" s="48">
        <f t="shared" si="34"/>
        <v>1</v>
      </c>
      <c r="I143" s="48">
        <f t="shared" si="35"/>
        <v>1</v>
      </c>
      <c r="J143" s="48">
        <f>COUNTIF('1. Data'!C:C,$D143)</f>
        <v>169</v>
      </c>
      <c r="K143" s="48">
        <f>COUNTIF($D$2:D142,$D142)</f>
        <v>8</v>
      </c>
      <c r="L143" s="48">
        <f>SUMIF('1. Data'!C:C,D143,'1. Data'!E:E)</f>
        <v>260</v>
      </c>
      <c r="M143" s="48">
        <f>SUMIF($D$2:D142,$D143,$F$2:F142)</f>
        <v>5</v>
      </c>
      <c r="N143" s="48">
        <f t="shared" si="36"/>
        <v>0.92697610950544462</v>
      </c>
      <c r="O143" s="48">
        <f>SUMIF('1. Data'!C:C,$D143,'1. Data'!F:F)</f>
        <v>232</v>
      </c>
      <c r="P143" s="48">
        <f>SUMIF($D$2:D142,$D143,$G$2:G142)</f>
        <v>7</v>
      </c>
      <c r="Q143" s="48">
        <f t="shared" si="37"/>
        <v>1.0785393069000262</v>
      </c>
      <c r="R143" s="48">
        <f>COUNTIF('1. Data'!D:D,$E143)</f>
        <v>186</v>
      </c>
      <c r="S143" s="48">
        <f>COUNTIF($E$2:E142,$E142)</f>
        <v>8</v>
      </c>
      <c r="T143" s="48">
        <f>SUMIF('1. Data'!D:D,E143,'1. Data'!F:F)</f>
        <v>222</v>
      </c>
      <c r="U143" s="48">
        <f>SUMIF($E$2:E142,$E143,$G$2:G142)</f>
        <v>6</v>
      </c>
      <c r="V143" s="48">
        <f t="shared" si="39"/>
        <v>0.93873813288309227</v>
      </c>
      <c r="W143" s="48">
        <f>SUMIF('1. Data'!D:D,$E143,'1. Data'!E:E)</f>
        <v>299</v>
      </c>
      <c r="X143" s="48">
        <f>SUMIF($E$2:E142,E143,$F$2:F142)</f>
        <v>7</v>
      </c>
      <c r="Y143" s="48">
        <f t="shared" si="40"/>
        <v>0.97659754995203052</v>
      </c>
      <c r="Z143" s="92">
        <f>AVERAGE('1. Data'!E:E,$F$2:F142)</f>
        <v>1.6151172893136403</v>
      </c>
      <c r="AA143" s="92">
        <f>IF(ISERROR(AVERAGE('1. Data'!F:F,$G$2:G142)),0,AVERAGE('1. Data'!F:F,$G$2:G142))</f>
        <v>1.2519548218940053</v>
      </c>
      <c r="AB143" s="48">
        <f t="shared" si="41"/>
        <v>1.4621375747869385</v>
      </c>
      <c r="AC143" s="48">
        <f t="shared" si="42"/>
        <v>1.2675616596557009</v>
      </c>
      <c r="AD143" s="48">
        <f t="shared" si="33"/>
        <v>0.23174038251645035</v>
      </c>
      <c r="AE143" s="48">
        <f t="shared" si="33"/>
        <v>0.33883632087280013</v>
      </c>
      <c r="AF143" s="48">
        <f t="shared" si="33"/>
        <v>0.24771265822534252</v>
      </c>
      <c r="AG143" s="48">
        <f t="shared" si="33"/>
        <v>0.120729995113876</v>
      </c>
      <c r="AH143" s="48">
        <f t="shared" si="33"/>
        <v>4.4130965564960413E-2</v>
      </c>
      <c r="AI143" s="48">
        <f t="shared" si="33"/>
        <v>1.2905108592831418E-2</v>
      </c>
      <c r="AJ143" s="48">
        <f t="shared" si="33"/>
        <v>3.1448406967141047E-3</v>
      </c>
      <c r="AK143" s="48">
        <f t="shared" si="33"/>
        <v>6.5688424991211742E-4</v>
      </c>
      <c r="AL143" s="48">
        <f t="shared" si="33"/>
        <v>1.2005689301028004E-4</v>
      </c>
      <c r="AM143" s="48">
        <f t="shared" si="33"/>
        <v>1.9504410486945092E-5</v>
      </c>
      <c r="AN143" s="48">
        <f t="shared" si="33"/>
        <v>2.8518131447030854E-6</v>
      </c>
      <c r="AO143" s="48">
        <f t="shared" si="31"/>
        <v>0.28151722037338833</v>
      </c>
      <c r="AP143" s="48">
        <f t="shared" si="43"/>
        <v>0.35684043507815183</v>
      </c>
      <c r="AQ143" s="48">
        <f t="shared" si="43"/>
        <v>0.22615862705996226</v>
      </c>
      <c r="AR143" s="48">
        <f t="shared" si="43"/>
        <v>9.5556668220526789E-2</v>
      </c>
      <c r="AS143" s="48">
        <f t="shared" si="43"/>
        <v>3.0280992240195027E-2</v>
      </c>
      <c r="AT143" s="48">
        <f t="shared" si="43"/>
        <v>7.6766049560006095E-3</v>
      </c>
      <c r="AU143" s="48">
        <f t="shared" si="43"/>
        <v>1.6217616864248835E-3</v>
      </c>
      <c r="AV143" s="48">
        <f t="shared" si="43"/>
        <v>2.9366899068725074E-4</v>
      </c>
      <c r="AW143" s="48">
        <f t="shared" si="43"/>
        <v>4.6530444153118239E-5</v>
      </c>
      <c r="AX143" s="48">
        <f t="shared" si="43"/>
        <v>6.5533563350270622E-6</v>
      </c>
      <c r="AY143" s="48">
        <f t="shared" si="43"/>
        <v>8.3067832323420639E-7</v>
      </c>
    </row>
    <row r="144" spans="1:51">
      <c r="A144" s="48">
        <v>143</v>
      </c>
      <c r="B144" s="48">
        <f t="shared" si="38"/>
        <v>169</v>
      </c>
      <c r="C144" s="93">
        <v>44213</v>
      </c>
      <c r="D144" t="s">
        <v>6</v>
      </c>
      <c r="E144" t="s">
        <v>26</v>
      </c>
      <c r="F144" s="48">
        <f>HLOOKUP(MAX($AD144:$AN144),$AD144:$AN$312,$B144,FALSE)</f>
        <v>3</v>
      </c>
      <c r="G144" s="48">
        <f>HLOOKUP(MAX($AN144:$AY144),$AN144:$AY$312,$B144,FALSE)</f>
        <v>0</v>
      </c>
      <c r="H144" s="48">
        <f t="shared" si="34"/>
        <v>3</v>
      </c>
      <c r="I144" s="48">
        <f t="shared" si="35"/>
        <v>0</v>
      </c>
      <c r="J144" s="48">
        <f>COUNTIF('1. Data'!C:C,$D144)</f>
        <v>183</v>
      </c>
      <c r="K144" s="48">
        <f>COUNTIF($D$2:D143,$D143)</f>
        <v>8</v>
      </c>
      <c r="L144" s="48">
        <f>SUMIF('1. Data'!C:C,D144,'1. Data'!E:E)</f>
        <v>528</v>
      </c>
      <c r="M144" s="48">
        <f>SUMIF($D$2:D143,$D144,$F$2:F143)</f>
        <v>15</v>
      </c>
      <c r="N144" s="48">
        <f t="shared" si="36"/>
        <v>1.7603956455709511</v>
      </c>
      <c r="O144" s="48">
        <f>SUMIF('1. Data'!C:C,$D144,'1. Data'!F:F)</f>
        <v>132</v>
      </c>
      <c r="P144" s="48">
        <f>SUMIF($D$2:D143,$D144,$G$2:G143)</f>
        <v>0</v>
      </c>
      <c r="Q144" s="48">
        <f t="shared" si="37"/>
        <v>0.55204847169820448</v>
      </c>
      <c r="R144" s="48">
        <f>COUNTIF('1. Data'!D:D,$E144)</f>
        <v>152</v>
      </c>
      <c r="S144" s="48">
        <f>COUNTIF($E$2:E143,$E143)</f>
        <v>8</v>
      </c>
      <c r="T144" s="48">
        <f>SUMIF('1. Data'!D:D,E144,'1. Data'!F:F)</f>
        <v>159</v>
      </c>
      <c r="U144" s="48">
        <f>SUMIF($E$2:E143,$E144,$G$2:G143)</f>
        <v>3</v>
      </c>
      <c r="V144" s="48">
        <f t="shared" si="39"/>
        <v>0.80878237742830705</v>
      </c>
      <c r="W144" s="48">
        <f>SUMIF('1. Data'!D:D,$E144,'1. Data'!E:E)</f>
        <v>285</v>
      </c>
      <c r="X144" s="48">
        <f>SUMIF($E$2:E143,E144,$F$2:F143)</f>
        <v>8</v>
      </c>
      <c r="Y144" s="48">
        <f t="shared" si="40"/>
        <v>1.133943617784152</v>
      </c>
      <c r="Z144" s="92">
        <f>AVERAGE('1. Data'!E:E,$F$2:F143)</f>
        <v>1.614939200926462</v>
      </c>
      <c r="AA144" s="92">
        <f>IF(ISERROR(AVERAGE('1. Data'!F:F,$G$2:G143)),0,AVERAGE('1. Data'!F:F,$G$2:G143))</f>
        <v>1.2518818760856978</v>
      </c>
      <c r="AB144" s="48">
        <f t="shared" si="41"/>
        <v>3.2237245259518037</v>
      </c>
      <c r="AC144" s="48">
        <f t="shared" si="42"/>
        <v>0.55894907759443202</v>
      </c>
      <c r="AD144" s="48">
        <f t="shared" si="33"/>
        <v>3.9806521395670223E-2</v>
      </c>
      <c r="AE144" s="48">
        <f t="shared" si="33"/>
        <v>0.12832525931604732</v>
      </c>
      <c r="AF144" s="48">
        <f t="shared" si="33"/>
        <v>0.2068426428781335</v>
      </c>
      <c r="AG144" s="48">
        <f t="shared" si="33"/>
        <v>0.22226790028630969</v>
      </c>
      <c r="AH144" s="48">
        <f t="shared" si="33"/>
        <v>0.17913262037119665</v>
      </c>
      <c r="AI144" s="48">
        <f t="shared" si="33"/>
        <v>0.11549484433772805</v>
      </c>
      <c r="AJ144" s="48">
        <f t="shared" si="33"/>
        <v>6.2053927052086628E-2</v>
      </c>
      <c r="AK144" s="48">
        <f t="shared" si="33"/>
        <v>2.8577823795633669E-2</v>
      </c>
      <c r="AL144" s="48">
        <f t="shared" si="33"/>
        <v>1.1515878933539168E-2</v>
      </c>
      <c r="AM144" s="48">
        <f t="shared" si="33"/>
        <v>4.1248912617713289E-3</v>
      </c>
      <c r="AN144" s="48">
        <f t="shared" si="33"/>
        <v>1.3297513127456498E-3</v>
      </c>
      <c r="AO144" s="48">
        <f t="shared" si="31"/>
        <v>0.57180967579527464</v>
      </c>
      <c r="AP144" s="48">
        <f t="shared" si="43"/>
        <v>0.31961249084533999</v>
      </c>
      <c r="AQ144" s="48">
        <f t="shared" si="43"/>
        <v>8.9323553472830802E-2</v>
      </c>
      <c r="AR144" s="48">
        <f t="shared" si="43"/>
        <v>1.6642439273698569E-2</v>
      </c>
      <c r="AS144" s="48">
        <f t="shared" si="43"/>
        <v>2.3255690202387911E-3</v>
      </c>
      <c r="AT144" s="48">
        <f t="shared" si="43"/>
        <v>2.5997493174893192E-4</v>
      </c>
      <c r="AU144" s="48">
        <f t="shared" si="43"/>
        <v>2.4218791383123476E-5</v>
      </c>
      <c r="AV144" s="48">
        <f t="shared" si="43"/>
        <v>1.9338673005784106E-6</v>
      </c>
      <c r="AW144" s="48">
        <f t="shared" si="43"/>
        <v>1.3511666798104157E-7</v>
      </c>
      <c r="AX144" s="48">
        <f t="shared" si="43"/>
        <v>8.3914818817373727E-9</v>
      </c>
      <c r="AY144" s="48">
        <f t="shared" si="43"/>
        <v>4.6904110574474909E-10</v>
      </c>
    </row>
    <row r="145" spans="1:51">
      <c r="A145" s="48">
        <v>144</v>
      </c>
      <c r="B145" s="48">
        <f t="shared" si="38"/>
        <v>168</v>
      </c>
      <c r="C145" s="93">
        <v>44213</v>
      </c>
      <c r="D145" t="s">
        <v>20</v>
      </c>
      <c r="E145" t="s">
        <v>8</v>
      </c>
      <c r="F145" s="48">
        <f>HLOOKUP(MAX($AD145:$AN145),$AD145:$AN$312,$B145,FALSE)</f>
        <v>1</v>
      </c>
      <c r="G145" s="48">
        <f>HLOOKUP(MAX($AN145:$AY145),$AN145:$AY$312,$B145,FALSE)</f>
        <v>1</v>
      </c>
      <c r="H145" s="48">
        <f t="shared" si="34"/>
        <v>1</v>
      </c>
      <c r="I145" s="48">
        <f t="shared" si="35"/>
        <v>1</v>
      </c>
      <c r="J145" s="48">
        <f>COUNTIF('1. Data'!C:C,$D145)</f>
        <v>168</v>
      </c>
      <c r="K145" s="48">
        <f>COUNTIF($D$2:D144,$D144)</f>
        <v>8</v>
      </c>
      <c r="L145" s="48">
        <f>SUMIF('1. Data'!C:C,D145,'1. Data'!E:E)</f>
        <v>258</v>
      </c>
      <c r="M145" s="48">
        <f>SUMIF($D$2:D144,$D145,$F$2:F144)</f>
        <v>7</v>
      </c>
      <c r="N145" s="48">
        <f t="shared" si="36"/>
        <v>0.93211443859849163</v>
      </c>
      <c r="O145" s="48">
        <f>SUMIF('1. Data'!C:C,$D145,'1. Data'!F:F)</f>
        <v>234</v>
      </c>
      <c r="P145" s="48">
        <f>SUMIF($D$2:D144,$D145,$G$2:G144)</f>
        <v>6</v>
      </c>
      <c r="Q145" s="48">
        <f t="shared" si="37"/>
        <v>1.0895845597510723</v>
      </c>
      <c r="R145" s="48">
        <f>COUNTIF('1. Data'!D:D,$E145)</f>
        <v>181</v>
      </c>
      <c r="S145" s="48">
        <f>COUNTIF($E$2:E144,$E144)</f>
        <v>8</v>
      </c>
      <c r="T145" s="48">
        <f>SUMIF('1. Data'!D:D,E145,'1. Data'!F:F)</f>
        <v>234</v>
      </c>
      <c r="U145" s="48">
        <f>SUMIF($E$2:E144,$E145,$G$2:G144)</f>
        <v>5</v>
      </c>
      <c r="V145" s="48">
        <f t="shared" si="39"/>
        <v>1.0104119250742749</v>
      </c>
      <c r="W145" s="48">
        <f>SUMIF('1. Data'!D:D,$E145,'1. Data'!E:E)</f>
        <v>266</v>
      </c>
      <c r="X145" s="48">
        <f>SUMIF($E$2:E144,E145,$F$2:F144)</f>
        <v>9</v>
      </c>
      <c r="Y145" s="48">
        <f t="shared" si="40"/>
        <v>0.90075549222655482</v>
      </c>
      <c r="Z145" s="92">
        <f>AVERAGE('1. Data'!E:E,$F$2:F144)</f>
        <v>1.6153400868306802</v>
      </c>
      <c r="AA145" s="92">
        <f>IF(ISERROR(AVERAGE('1. Data'!F:F,$G$2:G144)),0,AVERAGE('1. Data'!F:F,$G$2:G144))</f>
        <v>1.251519536903039</v>
      </c>
      <c r="AB145" s="48">
        <f t="shared" si="41"/>
        <v>1.3562511672729376</v>
      </c>
      <c r="AC145" s="48">
        <f t="shared" si="42"/>
        <v>1.377834443283102</v>
      </c>
      <c r="AD145" s="48">
        <f t="shared" si="33"/>
        <v>0.25762476105255655</v>
      </c>
      <c r="AE145" s="48">
        <f t="shared" si="33"/>
        <v>0.34940388289594149</v>
      </c>
      <c r="AF145" s="48">
        <f t="shared" si="33"/>
        <v>0.23693971201365871</v>
      </c>
      <c r="AG145" s="48">
        <f t="shared" si="33"/>
        <v>0.10711658699727938</v>
      </c>
      <c r="AH145" s="48">
        <f t="shared" si="33"/>
        <v>3.6319249037338346E-2</v>
      </c>
      <c r="AI145" s="48">
        <f t="shared" si="33"/>
        <v>9.8516047802733233E-3</v>
      </c>
      <c r="AJ145" s="48">
        <f t="shared" si="33"/>
        <v>2.2268750804595562E-3</v>
      </c>
      <c r="AK145" s="48">
        <f t="shared" si="33"/>
        <v>4.3145741817775653E-4</v>
      </c>
      <c r="AL145" s="48">
        <f t="shared" si="33"/>
        <v>7.3145578379018824E-5</v>
      </c>
      <c r="AM145" s="48">
        <f t="shared" si="33"/>
        <v>1.1022641784155354E-5</v>
      </c>
      <c r="AN145" s="48">
        <f t="shared" si="33"/>
        <v>1.4949470786192204E-6</v>
      </c>
      <c r="AO145" s="48">
        <f t="shared" si="31"/>
        <v>0.25212395101712437</v>
      </c>
      <c r="AP145" s="48">
        <f t="shared" si="43"/>
        <v>0.34738506368801564</v>
      </c>
      <c r="AQ145" s="48">
        <f t="shared" si="43"/>
        <v>0.23931955291572105</v>
      </c>
      <c r="AR145" s="48">
        <f t="shared" si="43"/>
        <v>0.1099142409861311</v>
      </c>
      <c r="AS145" s="48">
        <f t="shared" si="43"/>
        <v>3.786090675950269E-2</v>
      </c>
      <c r="AT145" s="48">
        <f t="shared" si="43"/>
        <v>1.043321227743456E-2</v>
      </c>
      <c r="AU145" s="48">
        <f t="shared" si="43"/>
        <v>2.3958732049889136E-3</v>
      </c>
      <c r="AV145" s="48">
        <f t="shared" si="43"/>
        <v>4.7158808908182753E-4</v>
      </c>
      <c r="AW145" s="48">
        <f t="shared" si="43"/>
        <v>8.1221289022375505E-5</v>
      </c>
      <c r="AX145" s="48">
        <f t="shared" si="43"/>
        <v>1.2434387726986691E-5</v>
      </c>
      <c r="AY145" s="48">
        <f t="shared" si="43"/>
        <v>1.7132527691378987E-6</v>
      </c>
    </row>
    <row r="146" spans="1:51">
      <c r="A146" s="48">
        <v>145</v>
      </c>
      <c r="B146" s="48">
        <f t="shared" si="38"/>
        <v>167</v>
      </c>
      <c r="C146" s="93">
        <v>44215</v>
      </c>
      <c r="D146" t="s">
        <v>22</v>
      </c>
      <c r="E146" t="s">
        <v>19</v>
      </c>
      <c r="F146" s="48">
        <f>HLOOKUP(MAX($AD146:$AN146),$AD146:$AN$312,$B146,FALSE)</f>
        <v>1</v>
      </c>
      <c r="G146" s="48">
        <f>HLOOKUP(MAX($AN146:$AY146),$AN146:$AY$312,$B146,FALSE)</f>
        <v>1</v>
      </c>
      <c r="H146" s="48">
        <f t="shared" si="34"/>
        <v>1</v>
      </c>
      <c r="I146" s="48">
        <f t="shared" si="35"/>
        <v>1</v>
      </c>
      <c r="J146" s="48">
        <f>COUNTIF('1. Data'!C:C,$D146)</f>
        <v>184</v>
      </c>
      <c r="K146" s="48">
        <f>COUNTIF($D$2:D145,$D145)</f>
        <v>8</v>
      </c>
      <c r="L146" s="48">
        <f>SUMIF('1. Data'!C:C,D146,'1. Data'!E:E)</f>
        <v>322</v>
      </c>
      <c r="M146" s="48">
        <f>SUMIF($D$2:D145,$D146,$F$2:F145)</f>
        <v>6</v>
      </c>
      <c r="N146" s="48">
        <f t="shared" si="36"/>
        <v>1.0576854174131136</v>
      </c>
      <c r="O146" s="48">
        <f>SUMIF('1. Data'!C:C,$D146,'1. Data'!F:F)</f>
        <v>214</v>
      </c>
      <c r="P146" s="48">
        <f>SUMIF($D$2:D145,$D146,$G$2:G145)</f>
        <v>6</v>
      </c>
      <c r="Q146" s="48">
        <f t="shared" si="37"/>
        <v>0.91560693641618485</v>
      </c>
      <c r="R146" s="48">
        <f>COUNTIF('1. Data'!D:D,$E146)</f>
        <v>184</v>
      </c>
      <c r="S146" s="48">
        <f>COUNTIF($E$2:E145,$E145)</f>
        <v>8</v>
      </c>
      <c r="T146" s="48">
        <f>SUMIF('1. Data'!D:D,E146,'1. Data'!F:F)</f>
        <v>263</v>
      </c>
      <c r="U146" s="48">
        <f>SUMIF($E$2:E145,$E146,$G$2:G145)</f>
        <v>7</v>
      </c>
      <c r="V146" s="48">
        <f t="shared" si="39"/>
        <v>1.1236994219653178</v>
      </c>
      <c r="W146" s="48">
        <f>SUMIF('1. Data'!D:D,$E146,'1. Data'!E:E)</f>
        <v>350</v>
      </c>
      <c r="X146" s="48">
        <f>SUMIF($E$2:E145,E146,$F$2:F145)</f>
        <v>13</v>
      </c>
      <c r="Y146" s="48">
        <f t="shared" si="40"/>
        <v>1.1705481906126836</v>
      </c>
      <c r="Z146" s="92">
        <f>AVERAGE('1. Data'!E:E,$F$2:F145)</f>
        <v>1.615162037037037</v>
      </c>
      <c r="AA146" s="92">
        <f>IF(ISERROR(AVERAGE('1. Data'!F:F,$G$2:G145)),0,AVERAGE('1. Data'!F:F,$G$2:G145))</f>
        <v>1.2514467592592593</v>
      </c>
      <c r="AB146" s="48">
        <f t="shared" si="41"/>
        <v>1.9996864922966675</v>
      </c>
      <c r="AC146" s="48">
        <f t="shared" si="42"/>
        <v>1.2875722543352597</v>
      </c>
      <c r="AD146" s="48">
        <f t="shared" si="33"/>
        <v>0.13537771854199004</v>
      </c>
      <c r="AE146" s="48">
        <f t="shared" si="33"/>
        <v>0.27071299512635755</v>
      </c>
      <c r="AF146" s="48">
        <f t="shared" si="33"/>
        <v>0.27067055982167548</v>
      </c>
      <c r="AG146" s="48">
        <f t="shared" si="33"/>
        <v>0.18041875411259384</v>
      </c>
      <c r="AH146" s="48">
        <f t="shared" si="33"/>
        <v>9.0195236388986924E-2</v>
      </c>
      <c r="AI146" s="48">
        <f t="shared" si="33"/>
        <v>3.6072439175312387E-2</v>
      </c>
      <c r="AJ146" s="48">
        <f t="shared" si="33"/>
        <v>1.202226156051088E-2</v>
      </c>
      <c r="AK146" s="48">
        <f t="shared" si="33"/>
        <v>3.4343934356301504E-3</v>
      </c>
      <c r="AL146" s="48">
        <f t="shared" si="33"/>
        <v>8.5846377030774431E-4</v>
      </c>
      <c r="AM146" s="48">
        <f t="shared" si="33"/>
        <v>1.9073982284560764E-4</v>
      </c>
      <c r="AN146" s="48">
        <f t="shared" si="33"/>
        <v>3.814198472874205E-5</v>
      </c>
      <c r="AO146" s="48">
        <f t="shared" si="31"/>
        <v>0.27593988241288225</v>
      </c>
      <c r="AP146" s="48">
        <f t="shared" si="43"/>
        <v>0.35529253645936132</v>
      </c>
      <c r="AQ146" s="48">
        <f t="shared" si="43"/>
        <v>0.22873240605873618</v>
      </c>
      <c r="AR146" s="48">
        <f t="shared" si="43"/>
        <v>9.8169833236191592E-2</v>
      </c>
      <c r="AS146" s="48">
        <f t="shared" si="43"/>
        <v>3.1600188371909969E-2</v>
      </c>
      <c r="AT146" s="48">
        <f t="shared" si="43"/>
        <v>8.1375051558877885E-3</v>
      </c>
      <c r="AU146" s="48">
        <f t="shared" si="43"/>
        <v>1.7462709763718717E-3</v>
      </c>
      <c r="AV146" s="48">
        <f t="shared" si="43"/>
        <v>3.2120715110391015E-4</v>
      </c>
      <c r="AW146" s="48">
        <f t="shared" si="43"/>
        <v>5.1697176956933458E-5</v>
      </c>
      <c r="AX146" s="48">
        <f t="shared" si="43"/>
        <v>7.3959834085786268E-6</v>
      </c>
      <c r="AY146" s="48">
        <f t="shared" si="43"/>
        <v>9.5228630304097802E-7</v>
      </c>
    </row>
    <row r="147" spans="1:51">
      <c r="A147" s="48">
        <v>146</v>
      </c>
      <c r="B147" s="48">
        <f t="shared" si="38"/>
        <v>166</v>
      </c>
      <c r="C147" s="93">
        <v>44215</v>
      </c>
      <c r="D147" t="s">
        <v>12</v>
      </c>
      <c r="E147" t="s">
        <v>13</v>
      </c>
      <c r="F147" s="48">
        <f>HLOOKUP(MAX($AD147:$AN147),$AD147:$AN$312,$B147,FALSE)</f>
        <v>1</v>
      </c>
      <c r="G147" s="48">
        <f>HLOOKUP(MAX($AN147:$AY147),$AN147:$AY$312,$B147,FALSE)</f>
        <v>1</v>
      </c>
      <c r="H147" s="48">
        <f t="shared" si="34"/>
        <v>1</v>
      </c>
      <c r="I147" s="48">
        <f t="shared" si="35"/>
        <v>1</v>
      </c>
      <c r="J147" s="48">
        <f>COUNTIF('1. Data'!C:C,$D147)</f>
        <v>186</v>
      </c>
      <c r="K147" s="48">
        <f>COUNTIF($D$2:D146,$D146)</f>
        <v>9</v>
      </c>
      <c r="L147" s="48">
        <f>SUMIF('1. Data'!C:C,D147,'1. Data'!E:E)</f>
        <v>358</v>
      </c>
      <c r="M147" s="48">
        <f>SUMIF($D$2:D146,$D147,$F$2:F146)</f>
        <v>8</v>
      </c>
      <c r="N147" s="48">
        <f t="shared" si="36"/>
        <v>1.1621929208173163</v>
      </c>
      <c r="O147" s="48">
        <f>SUMIF('1. Data'!C:C,$D147,'1. Data'!F:F)</f>
        <v>224</v>
      </c>
      <c r="P147" s="48">
        <f>SUMIF($D$2:D146,$D147,$G$2:G146)</f>
        <v>6</v>
      </c>
      <c r="Q147" s="48">
        <f t="shared" si="37"/>
        <v>0.94255367070901053</v>
      </c>
      <c r="R147" s="48">
        <f>COUNTIF('1. Data'!D:D,$E147)</f>
        <v>178</v>
      </c>
      <c r="S147" s="48">
        <f>COUNTIF($E$2:E146,$E146)</f>
        <v>9</v>
      </c>
      <c r="T147" s="48">
        <f>SUMIF('1. Data'!D:D,E147,'1. Data'!F:F)</f>
        <v>322</v>
      </c>
      <c r="U147" s="48">
        <f>SUMIF($E$2:E146,$E147,$G$2:G146)</f>
        <v>9</v>
      </c>
      <c r="V147" s="48">
        <f t="shared" si="39"/>
        <v>1.4144879487540825</v>
      </c>
      <c r="W147" s="48">
        <f>SUMIF('1. Data'!D:D,$E147,'1. Data'!E:E)</f>
        <v>232</v>
      </c>
      <c r="X147" s="48">
        <f>SUMIF($E$2:E146,E147,$F$2:F146)</f>
        <v>5</v>
      </c>
      <c r="Y147" s="48">
        <f t="shared" si="40"/>
        <v>0.78476295017054254</v>
      </c>
      <c r="Z147" s="92">
        <f>AVERAGE('1. Data'!E:E,$F$2:F146)</f>
        <v>1.6149840902516632</v>
      </c>
      <c r="AA147" s="92">
        <f>IF(ISERROR(AVERAGE('1. Data'!F:F,$G$2:G146)),0,AVERAGE('1. Data'!F:F,$G$2:G146))</f>
        <v>1.2513740237199884</v>
      </c>
      <c r="AB147" s="48">
        <f t="shared" si="41"/>
        <v>1.4729396910893258</v>
      </c>
      <c r="AC147" s="48">
        <f t="shared" si="42"/>
        <v>1.6683704010945588</v>
      </c>
      <c r="AD147" s="48">
        <f t="shared" si="33"/>
        <v>0.22925056779707048</v>
      </c>
      <c r="AE147" s="48">
        <f t="shared" si="33"/>
        <v>0.33767226051306959</v>
      </c>
      <c r="AF147" s="48">
        <f t="shared" si="33"/>
        <v>0.24868543754477754</v>
      </c>
      <c r="AG147" s="48">
        <f t="shared" si="33"/>
        <v>0.1220995505185395</v>
      </c>
      <c r="AH147" s="48">
        <f t="shared" si="33"/>
        <v>4.496131855573076E-2</v>
      </c>
      <c r="AI147" s="48">
        <f t="shared" si="33"/>
        <v>1.3245062132889359E-2</v>
      </c>
      <c r="AJ147" s="48">
        <f t="shared" si="33"/>
        <v>3.2515296210795012E-3</v>
      </c>
      <c r="AK147" s="48">
        <f t="shared" si="33"/>
        <v>6.841867193772336E-4</v>
      </c>
      <c r="AL147" s="48">
        <f t="shared" si="33"/>
        <v>1.2597072188586512E-4</v>
      </c>
      <c r="AM147" s="48">
        <f t="shared" si="33"/>
        <v>2.0616364020096154E-5</v>
      </c>
      <c r="AN147" s="48">
        <f t="shared" si="33"/>
        <v>3.0366660851145534E-6</v>
      </c>
      <c r="AO147" s="48">
        <f t="shared" si="31"/>
        <v>0.18855408294045087</v>
      </c>
      <c r="AP147" s="48">
        <f t="shared" si="43"/>
        <v>0.31457805098337671</v>
      </c>
      <c r="AQ147" s="48">
        <f t="shared" si="43"/>
        <v>0.26241635454734041</v>
      </c>
      <c r="AR147" s="48">
        <f t="shared" si="43"/>
        <v>0.14593589289663947</v>
      </c>
      <c r="AS147" s="48">
        <f t="shared" si="43"/>
        <v>6.0868781041514754E-2</v>
      </c>
      <c r="AT147" s="48">
        <f t="shared" si="43"/>
        <v>2.0310334528073768E-2</v>
      </c>
      <c r="AU147" s="48">
        <f t="shared" si="43"/>
        <v>5.6475268271611858E-3</v>
      </c>
      <c r="AV147" s="48">
        <f t="shared" si="43"/>
        <v>1.3460237996890249E-3</v>
      </c>
      <c r="AW147" s="48">
        <f t="shared" si="43"/>
        <v>2.8070828332125026E-4</v>
      </c>
      <c r="AX147" s="48">
        <f t="shared" si="43"/>
        <v>5.2036154581693164E-5</v>
      </c>
      <c r="AY147" s="48">
        <f t="shared" si="43"/>
        <v>8.6815580090878149E-6</v>
      </c>
    </row>
    <row r="148" spans="1:51">
      <c r="A148" s="48">
        <v>147</v>
      </c>
      <c r="B148" s="48">
        <f t="shared" si="38"/>
        <v>165</v>
      </c>
      <c r="C148" s="93">
        <v>44215</v>
      </c>
      <c r="D148" t="s">
        <v>21</v>
      </c>
      <c r="E148" t="s">
        <v>17</v>
      </c>
      <c r="F148" s="48">
        <f>HLOOKUP(MAX($AD148:$AN148),$AD148:$AN$312,$B148,FALSE)</f>
        <v>1</v>
      </c>
      <c r="G148" s="48">
        <f>HLOOKUP(MAX($AN148:$AY148),$AN148:$AY$312,$B148,FALSE)</f>
        <v>1</v>
      </c>
      <c r="H148" s="48">
        <f t="shared" si="34"/>
        <v>1</v>
      </c>
      <c r="I148" s="48">
        <f t="shared" si="35"/>
        <v>1</v>
      </c>
      <c r="J148" s="48">
        <f>COUNTIF('1. Data'!C:C,$D148)</f>
        <v>150</v>
      </c>
      <c r="K148" s="48">
        <f>COUNTIF($D$2:D147,$D147)</f>
        <v>8</v>
      </c>
      <c r="L148" s="48">
        <f>SUMIF('1. Data'!C:C,D148,'1. Data'!E:E)</f>
        <v>192</v>
      </c>
      <c r="M148" s="48">
        <f>SUMIF($D$2:D147,$D148,$F$2:F147)</f>
        <v>5</v>
      </c>
      <c r="N148" s="48">
        <f t="shared" si="36"/>
        <v>0.77212696311341622</v>
      </c>
      <c r="O148" s="48">
        <f>SUMIF('1. Data'!C:C,$D148,'1. Data'!F:F)</f>
        <v>200</v>
      </c>
      <c r="P148" s="48">
        <f>SUMIF($D$2:D147,$D148,$G$2:G147)</f>
        <v>6</v>
      </c>
      <c r="Q148" s="48">
        <f t="shared" si="37"/>
        <v>1.041953234474144</v>
      </c>
      <c r="R148" s="48">
        <f>COUNTIF('1. Data'!D:D,$E148)</f>
        <v>186</v>
      </c>
      <c r="S148" s="48">
        <f>COUNTIF($E$2:E147,$E147)</f>
        <v>9</v>
      </c>
      <c r="T148" s="48">
        <f>SUMIF('1. Data'!D:D,E148,'1. Data'!F:F)</f>
        <v>276</v>
      </c>
      <c r="U148" s="48">
        <f>SUMIF($E$2:E147,$E148,$G$2:G147)</f>
        <v>8</v>
      </c>
      <c r="V148" s="48">
        <f t="shared" si="39"/>
        <v>1.1639164933364148</v>
      </c>
      <c r="W148" s="48">
        <f>SUMIF('1. Data'!D:D,$E148,'1. Data'!E:E)</f>
        <v>331</v>
      </c>
      <c r="X148" s="48">
        <f>SUMIF($E$2:E147,E148,$F$2:F147)</f>
        <v>10</v>
      </c>
      <c r="Y148" s="48">
        <f t="shared" si="40"/>
        <v>1.08292741165234</v>
      </c>
      <c r="Z148" s="92">
        <f>AVERAGE('1. Data'!E:E,$F$2:F147)</f>
        <v>1.6148062463851938</v>
      </c>
      <c r="AA148" s="92">
        <f>IF(ISERROR(AVERAGE('1. Data'!F:F,$G$2:G147)),0,AVERAGE('1. Data'!F:F,$G$2:G147))</f>
        <v>1.2513013302486986</v>
      </c>
      <c r="AB148" s="48">
        <f t="shared" si="41"/>
        <v>1.3502322790855124</v>
      </c>
      <c r="AC148" s="48">
        <f t="shared" si="42"/>
        <v>1.5175113773879843</v>
      </c>
      <c r="AD148" s="48">
        <f t="shared" si="33"/>
        <v>0.25918005154814849</v>
      </c>
      <c r="AE148" s="48">
        <f t="shared" si="33"/>
        <v>0.34995327169535712</v>
      </c>
      <c r="AF148" s="48">
        <f t="shared" si="33"/>
        <v>0.23625910180732682</v>
      </c>
      <c r="AG148" s="48">
        <f t="shared" si="33"/>
        <v>0.10633488849600099</v>
      </c>
      <c r="AH148" s="48">
        <f t="shared" si="33"/>
        <v>3.5894199710064835E-2</v>
      </c>
      <c r="AI148" s="48">
        <f t="shared" si="33"/>
        <v>9.6931014160942606E-3</v>
      </c>
      <c r="AJ148" s="48">
        <f t="shared" si="33"/>
        <v>2.1813230694099957E-3</v>
      </c>
      <c r="AK148" s="48">
        <f t="shared" si="33"/>
        <v>4.2075611706160872E-4</v>
      </c>
      <c r="AL148" s="48">
        <f t="shared" si="33"/>
        <v>7.1014811359908399E-5</v>
      </c>
      <c r="AM148" s="48">
        <f t="shared" si="33"/>
        <v>1.0654054510146337E-5</v>
      </c>
      <c r="AN148" s="48">
        <f t="shared" si="33"/>
        <v>1.4385448302736099E-6</v>
      </c>
      <c r="AO148" s="48">
        <f t="shared" si="31"/>
        <v>0.2192568561296491</v>
      </c>
      <c r="AP148" s="48">
        <f t="shared" si="43"/>
        <v>0.33272477374706289</v>
      </c>
      <c r="AQ148" s="48">
        <f t="shared" si="43"/>
        <v>0.25245681485000548</v>
      </c>
      <c r="AR148" s="48">
        <f t="shared" si="43"/>
        <v>0.12770202961133836</v>
      </c>
      <c r="AS148" s="48">
        <f t="shared" si="43"/>
        <v>4.8447320712685801E-2</v>
      </c>
      <c r="AT148" s="48">
        <f t="shared" si="43"/>
        <v>1.4703872077093059E-2</v>
      </c>
      <c r="AU148" s="48">
        <f t="shared" si="43"/>
        <v>3.7188821947743657E-3</v>
      </c>
      <c r="AV148" s="48">
        <f t="shared" si="43"/>
        <v>8.0620657739081416E-4</v>
      </c>
      <c r="AW148" s="48">
        <f t="shared" si="43"/>
        <v>1.5292845671444828E-4</v>
      </c>
      <c r="AX148" s="48">
        <f t="shared" si="43"/>
        <v>2.5785630332284569E-5</v>
      </c>
      <c r="AY148" s="48">
        <f t="shared" si="43"/>
        <v>3.9129987402362558E-6</v>
      </c>
    </row>
    <row r="149" spans="1:51">
      <c r="A149" s="48">
        <v>148</v>
      </c>
      <c r="B149" s="48">
        <f t="shared" si="38"/>
        <v>164</v>
      </c>
      <c r="C149" s="93">
        <v>44215</v>
      </c>
      <c r="D149" t="s">
        <v>25</v>
      </c>
      <c r="E149" t="s">
        <v>10</v>
      </c>
      <c r="F149" s="48">
        <f>HLOOKUP(MAX($AD149:$AN149),$AD149:$AN$312,$B149,FALSE)</f>
        <v>1</v>
      </c>
      <c r="G149" s="48">
        <f>HLOOKUP(MAX($AN149:$AY149),$AN149:$AY$312,$B149,FALSE)</f>
        <v>1</v>
      </c>
      <c r="H149" s="48">
        <f t="shared" si="34"/>
        <v>1</v>
      </c>
      <c r="I149" s="48">
        <f t="shared" si="35"/>
        <v>1</v>
      </c>
      <c r="J149" s="48">
        <f>COUNTIF('1. Data'!C:C,$D149)</f>
        <v>170</v>
      </c>
      <c r="K149" s="48">
        <f>COUNTIF($D$2:D148,$D148)</f>
        <v>8</v>
      </c>
      <c r="L149" s="48">
        <f>SUMIF('1. Data'!C:C,D149,'1. Data'!E:E)</f>
        <v>254</v>
      </c>
      <c r="M149" s="48">
        <f>SUMIF($D$2:D148,$D149,$F$2:F148)</f>
        <v>8</v>
      </c>
      <c r="N149" s="48">
        <f t="shared" si="36"/>
        <v>0.91160914568517193</v>
      </c>
      <c r="O149" s="48">
        <f>SUMIF('1. Data'!C:C,$D149,'1. Data'!F:F)</f>
        <v>198</v>
      </c>
      <c r="P149" s="48">
        <f>SUMIF($D$2:D148,$D149,$G$2:G148)</f>
        <v>6</v>
      </c>
      <c r="Q149" s="48">
        <f t="shared" si="37"/>
        <v>0.91595360235934287</v>
      </c>
      <c r="R149" s="48">
        <f>COUNTIF('1. Data'!D:D,$E149)</f>
        <v>184</v>
      </c>
      <c r="S149" s="48">
        <f>COUNTIF($E$2:E148,$E148)</f>
        <v>9</v>
      </c>
      <c r="T149" s="48">
        <f>SUMIF('1. Data'!D:D,E149,'1. Data'!F:F)</f>
        <v>244</v>
      </c>
      <c r="U149" s="48">
        <f>SUMIF($E$2:E148,$E149,$G$2:G148)</f>
        <v>5</v>
      </c>
      <c r="V149" s="48">
        <f t="shared" si="39"/>
        <v>1.0311108291113176</v>
      </c>
      <c r="W149" s="48">
        <f>SUMIF('1. Data'!D:D,$E149,'1. Data'!E:E)</f>
        <v>282</v>
      </c>
      <c r="X149" s="48">
        <f>SUMIF($E$2:E148,E149,$F$2:F148)</f>
        <v>9</v>
      </c>
      <c r="Y149" s="48">
        <f t="shared" si="40"/>
        <v>0.93381977075901867</v>
      </c>
      <c r="Z149" s="92">
        <f>AVERAGE('1. Data'!E:E,$F$2:F148)</f>
        <v>1.6146285053483667</v>
      </c>
      <c r="AA149" s="92">
        <f>IF(ISERROR(AVERAGE('1. Data'!F:F,$G$2:G148)),0,AVERAGE('1. Data'!F:F,$G$2:G148))</f>
        <v>1.2512286788089042</v>
      </c>
      <c r="AB149" s="48">
        <f t="shared" si="41"/>
        <v>1.3744987637014769</v>
      </c>
      <c r="AC149" s="48">
        <f t="shared" si="42"/>
        <v>1.181722523251173</v>
      </c>
      <c r="AD149" s="48">
        <f t="shared" si="33"/>
        <v>0.25296635995461036</v>
      </c>
      <c r="AE149" s="48">
        <f t="shared" si="33"/>
        <v>0.34770194901567469</v>
      </c>
      <c r="AF149" s="48">
        <f t="shared" si="33"/>
        <v>0.23895794952931951</v>
      </c>
      <c r="AG149" s="48">
        <f t="shared" si="33"/>
        <v>0.1094824687348965</v>
      </c>
      <c r="AH149" s="48">
        <f t="shared" si="33"/>
        <v>3.7620879480775207E-2</v>
      </c>
      <c r="AI149" s="48">
        <f t="shared" si="33"/>
        <v>1.0341970467137555E-2</v>
      </c>
      <c r="AJ149" s="48">
        <f t="shared" si="33"/>
        <v>2.3691709368862893E-3</v>
      </c>
      <c r="AK149" s="48">
        <f t="shared" si="33"/>
        <v>4.652032176782402E-4</v>
      </c>
      <c r="AL149" s="48">
        <f t="shared" si="33"/>
        <v>7.9927655946086329E-5</v>
      </c>
      <c r="AM149" s="48">
        <f t="shared" si="33"/>
        <v>1.2206718253716924E-5</v>
      </c>
      <c r="AN149" s="48">
        <f t="shared" si="33"/>
        <v>1.677811914858619E-6</v>
      </c>
      <c r="AO149" s="48">
        <f t="shared" si="31"/>
        <v>0.3067498994289441</v>
      </c>
      <c r="AP149" s="48">
        <f t="shared" si="43"/>
        <v>0.36249326516021535</v>
      </c>
      <c r="AQ149" s="48">
        <f t="shared" si="43"/>
        <v>0.21418322798334313</v>
      </c>
      <c r="AR149" s="48">
        <f t="shared" si="43"/>
        <v>8.4368381536852485E-2</v>
      </c>
      <c r="AS149" s="48">
        <f t="shared" si="43"/>
        <v>2.4925004178086747E-2</v>
      </c>
      <c r="AT149" s="48">
        <f t="shared" si="43"/>
        <v>5.8908877658749373E-3</v>
      </c>
      <c r="AU149" s="48">
        <f t="shared" si="43"/>
        <v>1.1602324591465333E-3</v>
      </c>
      <c r="AV149" s="48">
        <f t="shared" si="43"/>
        <v>1.958675470257939E-4</v>
      </c>
      <c r="AW149" s="48">
        <f t="shared" si="43"/>
        <v>2.8932636486792335E-5</v>
      </c>
      <c r="AX149" s="48">
        <f t="shared" si="43"/>
        <v>3.7989275770534632E-6</v>
      </c>
      <c r="AY149" s="48">
        <f t="shared" si="43"/>
        <v>4.4892782820040905E-7</v>
      </c>
    </row>
    <row r="150" spans="1:51">
      <c r="A150" s="48">
        <v>149</v>
      </c>
      <c r="B150" s="48">
        <f t="shared" si="38"/>
        <v>163</v>
      </c>
      <c r="C150" s="93">
        <v>44216</v>
      </c>
      <c r="D150" t="s">
        <v>8</v>
      </c>
      <c r="E150" t="s">
        <v>11</v>
      </c>
      <c r="F150" s="48">
        <f>HLOOKUP(MAX($AD150:$AN150),$AD150:$AN$312,$B150,FALSE)</f>
        <v>1</v>
      </c>
      <c r="G150" s="48">
        <f>HLOOKUP(MAX($AN150:$AY150),$AN150:$AY$312,$B150,FALSE)</f>
        <v>0</v>
      </c>
      <c r="H150" s="48">
        <f t="shared" si="34"/>
        <v>3</v>
      </c>
      <c r="I150" s="48">
        <f t="shared" si="35"/>
        <v>0</v>
      </c>
      <c r="J150" s="48">
        <f>COUNTIF('1. Data'!C:C,$D150)</f>
        <v>187</v>
      </c>
      <c r="K150" s="48">
        <f>COUNTIF($D$2:D149,$D149)</f>
        <v>9</v>
      </c>
      <c r="L150" s="48">
        <f>SUMIF('1. Data'!C:C,D150,'1. Data'!E:E)</f>
        <v>324</v>
      </c>
      <c r="M150" s="48">
        <f>SUMIF($D$2:D149,$D150,$F$2:F149)</f>
        <v>7</v>
      </c>
      <c r="N150" s="48">
        <f t="shared" si="36"/>
        <v>1.0460371044228647</v>
      </c>
      <c r="O150" s="48">
        <f>SUMIF('1. Data'!C:C,$D150,'1. Data'!F:F)</f>
        <v>196</v>
      </c>
      <c r="P150" s="48">
        <f>SUMIF($D$2:D149,$D150,$G$2:G149)</f>
        <v>5</v>
      </c>
      <c r="Q150" s="48">
        <f t="shared" si="37"/>
        <v>0.81965010536439098</v>
      </c>
      <c r="R150" s="48">
        <f>COUNTIF('1. Data'!D:D,$E150)</f>
        <v>167</v>
      </c>
      <c r="S150" s="48">
        <f>COUNTIF($E$2:E149,$E149)</f>
        <v>9</v>
      </c>
      <c r="T150" s="48">
        <f>SUMIF('1. Data'!D:D,E150,'1. Data'!F:F)</f>
        <v>179</v>
      </c>
      <c r="U150" s="48">
        <f>SUMIF($E$2:E149,$E150,$G$2:G149)</f>
        <v>4</v>
      </c>
      <c r="V150" s="48">
        <f t="shared" si="39"/>
        <v>0.83104958104958104</v>
      </c>
      <c r="W150" s="48">
        <f>SUMIF('1. Data'!D:D,$E150,'1. Data'!E:E)</f>
        <v>293</v>
      </c>
      <c r="X150" s="48">
        <f>SUMIF($E$2:E149,E150,$F$2:F149)</f>
        <v>7</v>
      </c>
      <c r="Y150" s="48">
        <f t="shared" si="40"/>
        <v>1.0558050971584805</v>
      </c>
      <c r="Z150" s="92">
        <f>AVERAGE('1. Data'!E:E,$F$2:F149)</f>
        <v>1.6144508670520232</v>
      </c>
      <c r="AA150" s="92">
        <f>IF(ISERROR(AVERAGE('1. Data'!F:F,$G$2:G149)),0,AVERAGE('1. Data'!F:F,$G$2:G149))</f>
        <v>1.2511560693641619</v>
      </c>
      <c r="AB150" s="48">
        <f t="shared" si="41"/>
        <v>1.7830177916298828</v>
      </c>
      <c r="AC150" s="48">
        <f t="shared" si="42"/>
        <v>0.85224982546411099</v>
      </c>
      <c r="AD150" s="48">
        <f t="shared" si="33"/>
        <v>0.1681299996068141</v>
      </c>
      <c r="AE150" s="48">
        <f t="shared" si="33"/>
        <v>0.2997787806056747</v>
      </c>
      <c r="AF150" s="48">
        <f t="shared" si="33"/>
        <v>0.26725544968651471</v>
      </c>
      <c r="AG150" s="48">
        <f t="shared" si="33"/>
        <v>0.15884040723370021</v>
      </c>
      <c r="AH150" s="48">
        <f t="shared" si="33"/>
        <v>7.0803818031855925E-2</v>
      </c>
      <c r="AI150" s="48">
        <f t="shared" si="33"/>
        <v>2.5248893453224744E-2</v>
      </c>
      <c r="AJ150" s="48">
        <f t="shared" si="33"/>
        <v>7.5032043743444975E-3</v>
      </c>
      <c r="AK150" s="48">
        <f t="shared" si="33"/>
        <v>1.9111924133844859E-3</v>
      </c>
      <c r="AL150" s="48">
        <f t="shared" si="33"/>
        <v>4.259612595365744E-4</v>
      </c>
      <c r="AM150" s="48">
        <f t="shared" si="33"/>
        <v>8.4388500477642719E-5</v>
      </c>
      <c r="AN150" s="48">
        <f t="shared" si="33"/>
        <v>1.5046619776060412E-5</v>
      </c>
      <c r="AO150" s="48">
        <f t="shared" si="31"/>
        <v>0.42645440386651623</v>
      </c>
      <c r="AP150" s="48">
        <f t="shared" si="43"/>
        <v>0.3634456912636399</v>
      </c>
      <c r="AQ150" s="48">
        <f t="shared" si="43"/>
        <v>0.15487326347256014</v>
      </c>
      <c r="AR150" s="48">
        <f t="shared" si="43"/>
        <v>4.3996903921182225E-2</v>
      </c>
      <c r="AS150" s="48">
        <f t="shared" si="43"/>
        <v>9.374088421947202E-3</v>
      </c>
      <c r="AT150" s="48">
        <f t="shared" si="43"/>
        <v>1.5978130442979295E-3</v>
      </c>
      <c r="AU150" s="48">
        <f t="shared" si="43"/>
        <v>2.2695598135453167E-4</v>
      </c>
      <c r="AV150" s="48">
        <f t="shared" si="43"/>
        <v>2.7631885071062274E-5</v>
      </c>
      <c r="AW150" s="48">
        <f t="shared" si="43"/>
        <v>2.9436586536321387E-6</v>
      </c>
      <c r="AX150" s="48">
        <f t="shared" si="43"/>
        <v>2.787480637537681E-7</v>
      </c>
      <c r="AY150" s="48">
        <f t="shared" si="43"/>
        <v>2.3756298868260751E-8</v>
      </c>
    </row>
    <row r="151" spans="1:51">
      <c r="A151" s="48">
        <v>150</v>
      </c>
      <c r="B151" s="48">
        <f t="shared" si="38"/>
        <v>162</v>
      </c>
      <c r="C151" s="93">
        <v>44216</v>
      </c>
      <c r="D151" t="s">
        <v>35</v>
      </c>
      <c r="E151" t="s">
        <v>42</v>
      </c>
      <c r="F151" s="48">
        <f>HLOOKUP(MAX($AD151:$AN151),$AD151:$AN$312,$B151,FALSE)</f>
        <v>0</v>
      </c>
      <c r="G151" s="48">
        <f>HLOOKUP(MAX($AN151:$AY151),$AN151:$AY$312,$B151,FALSE)</f>
        <v>0</v>
      </c>
      <c r="H151" s="48">
        <f t="shared" si="34"/>
        <v>1</v>
      </c>
      <c r="I151" s="48">
        <f t="shared" si="35"/>
        <v>1</v>
      </c>
      <c r="J151" s="48">
        <f>COUNTIF('1. Data'!C:C,$D151)</f>
        <v>47</v>
      </c>
      <c r="K151" s="48">
        <f>COUNTIF($D$2:D150,$D150)</f>
        <v>9</v>
      </c>
      <c r="L151" s="48">
        <f>SUMIF('1. Data'!C:C,D151,'1. Data'!E:E)</f>
        <v>94</v>
      </c>
      <c r="M151" s="48">
        <f>SUMIF($D$2:D150,$D151,$F$2:F150)</f>
        <v>10</v>
      </c>
      <c r="N151" s="48">
        <f t="shared" si="36"/>
        <v>1.1504513027691836</v>
      </c>
      <c r="O151" s="48">
        <f>SUMIF('1. Data'!C:C,$D151,'1. Data'!F:F)</f>
        <v>49</v>
      </c>
      <c r="P151" s="48">
        <f>SUMIF($D$2:D150,$D151,$G$2:G150)</f>
        <v>3</v>
      </c>
      <c r="Q151" s="48">
        <f t="shared" si="37"/>
        <v>0.74238524238524251</v>
      </c>
      <c r="R151" s="48">
        <f>COUNTIF('1. Data'!D:D,$E151)</f>
        <v>0</v>
      </c>
      <c r="S151" s="48">
        <f>COUNTIF($E$2:E150,$E150)</f>
        <v>8</v>
      </c>
      <c r="T151" s="48">
        <f>SUMIF('1. Data'!D:D,E151,'1. Data'!F:F)</f>
        <v>0</v>
      </c>
      <c r="U151" s="48">
        <f>SUMIF($E$2:E150,$E151,$G$2:G150)</f>
        <v>0</v>
      </c>
      <c r="V151" s="48">
        <f t="shared" si="39"/>
        <v>0</v>
      </c>
      <c r="W151" s="48">
        <f>SUMIF('1. Data'!D:D,$E151,'1. Data'!E:E)</f>
        <v>0</v>
      </c>
      <c r="X151" s="48">
        <f>SUMIF($E$2:E150,E151,$F$2:F150)</f>
        <v>0</v>
      </c>
      <c r="Y151" s="48">
        <f t="shared" si="40"/>
        <v>0</v>
      </c>
      <c r="Z151" s="92">
        <f>AVERAGE('1. Data'!E:E,$F$2:F150)</f>
        <v>1.6142733314071078</v>
      </c>
      <c r="AA151" s="92">
        <f>IF(ISERROR(AVERAGE('1. Data'!F:F,$G$2:G150)),0,AVERAGE('1. Data'!F:F,$G$2:G150))</f>
        <v>1.2507945680439179</v>
      </c>
      <c r="AB151" s="48">
        <f t="shared" si="41"/>
        <v>0</v>
      </c>
      <c r="AC151" s="48">
        <f t="shared" si="42"/>
        <v>0</v>
      </c>
      <c r="AD151" s="48">
        <f t="shared" si="33"/>
        <v>1</v>
      </c>
      <c r="AE151" s="48">
        <f t="shared" si="33"/>
        <v>0</v>
      </c>
      <c r="AF151" s="48">
        <f t="shared" ref="AE151:AN176" si="44">_xlfn.POISSON.DIST(AF$1,$AB151,FALSE)</f>
        <v>0</v>
      </c>
      <c r="AG151" s="48">
        <f t="shared" si="44"/>
        <v>0</v>
      </c>
      <c r="AH151" s="48">
        <f t="shared" si="44"/>
        <v>0</v>
      </c>
      <c r="AI151" s="48">
        <f t="shared" si="44"/>
        <v>0</v>
      </c>
      <c r="AJ151" s="48">
        <f t="shared" si="44"/>
        <v>0</v>
      </c>
      <c r="AK151" s="48">
        <f t="shared" si="44"/>
        <v>0</v>
      </c>
      <c r="AL151" s="48">
        <f t="shared" si="44"/>
        <v>0</v>
      </c>
      <c r="AM151" s="48">
        <f t="shared" si="44"/>
        <v>0</v>
      </c>
      <c r="AN151" s="48">
        <f t="shared" si="44"/>
        <v>0</v>
      </c>
      <c r="AO151" s="48">
        <f t="shared" si="31"/>
        <v>1</v>
      </c>
      <c r="AP151" s="48">
        <f t="shared" si="43"/>
        <v>0</v>
      </c>
      <c r="AQ151" s="48">
        <f t="shared" si="43"/>
        <v>0</v>
      </c>
      <c r="AR151" s="48">
        <f t="shared" si="43"/>
        <v>0</v>
      </c>
      <c r="AS151" s="48">
        <f t="shared" si="43"/>
        <v>0</v>
      </c>
      <c r="AT151" s="48">
        <f t="shared" si="43"/>
        <v>0</v>
      </c>
      <c r="AU151" s="48">
        <f t="shared" si="43"/>
        <v>0</v>
      </c>
      <c r="AV151" s="48">
        <f t="shared" si="43"/>
        <v>0</v>
      </c>
      <c r="AW151" s="48">
        <f t="shared" si="43"/>
        <v>0</v>
      </c>
      <c r="AX151" s="48">
        <f t="shared" si="43"/>
        <v>0</v>
      </c>
      <c r="AY151" s="48">
        <f t="shared" si="43"/>
        <v>0</v>
      </c>
    </row>
    <row r="152" spans="1:51">
      <c r="A152" s="48">
        <v>151</v>
      </c>
      <c r="B152" s="48">
        <f t="shared" si="38"/>
        <v>161</v>
      </c>
      <c r="C152" s="93">
        <v>44216</v>
      </c>
      <c r="D152" t="s">
        <v>26</v>
      </c>
      <c r="E152" t="s">
        <v>20</v>
      </c>
      <c r="F152" s="48">
        <f>HLOOKUP(MAX($AD152:$AN152),$AD152:$AN$312,$B152,FALSE)</f>
        <v>1</v>
      </c>
      <c r="G152" s="48">
        <f>HLOOKUP(MAX($AN152:$AY152),$AN152:$AY$312,$B152,FALSE)</f>
        <v>1</v>
      </c>
      <c r="H152" s="48">
        <f t="shared" si="34"/>
        <v>1</v>
      </c>
      <c r="I152" s="48">
        <f t="shared" si="35"/>
        <v>1</v>
      </c>
      <c r="J152" s="48">
        <f>COUNTIF('1. Data'!C:C,$D152)</f>
        <v>152</v>
      </c>
      <c r="K152" s="48">
        <f>COUNTIF($D$2:D151,$D151)</f>
        <v>9</v>
      </c>
      <c r="L152" s="48">
        <f>SUMIF('1. Data'!C:C,D152,'1. Data'!E:E)</f>
        <v>205</v>
      </c>
      <c r="M152" s="48">
        <f>SUMIF($D$2:D151,$D152,$F$2:F151)</f>
        <v>8</v>
      </c>
      <c r="N152" s="48">
        <f t="shared" si="36"/>
        <v>0.81978906223075521</v>
      </c>
      <c r="O152" s="48">
        <f>SUMIF('1. Data'!C:C,$D152,'1. Data'!F:F)</f>
        <v>205</v>
      </c>
      <c r="P152" s="48">
        <f>SUMIF($D$2:D151,$D152,$G$2:G151)</f>
        <v>7</v>
      </c>
      <c r="Q152" s="48">
        <f t="shared" si="37"/>
        <v>1.0530511400076616</v>
      </c>
      <c r="R152" s="48">
        <f>COUNTIF('1. Data'!D:D,$E152)</f>
        <v>166</v>
      </c>
      <c r="S152" s="48">
        <f>COUNTIF($E$2:E151,$E151)</f>
        <v>8</v>
      </c>
      <c r="T152" s="48">
        <f>SUMIF('1. Data'!D:D,E152,'1. Data'!F:F)</f>
        <v>175</v>
      </c>
      <c r="U152" s="48">
        <f>SUMIF($E$2:E151,$E152,$G$2:G151)</f>
        <v>5</v>
      </c>
      <c r="V152" s="48">
        <f t="shared" si="39"/>
        <v>0.82729944798910315</v>
      </c>
      <c r="W152" s="48">
        <f>SUMIF('1. Data'!D:D,$E152,'1. Data'!E:E)</f>
        <v>274</v>
      </c>
      <c r="X152" s="48">
        <f>SUMIF($E$2:E151,E152,$F$2:F151)</f>
        <v>8</v>
      </c>
      <c r="Y152" s="48">
        <f t="shared" si="40"/>
        <v>1.0042648265986927</v>
      </c>
      <c r="Z152" s="92">
        <f>AVERAGE('1. Data'!E:E,$F$2:F151)</f>
        <v>1.6138070479491624</v>
      </c>
      <c r="AA152" s="92">
        <f>IF(ISERROR(AVERAGE('1. Data'!F:F,$G$2:G151)),0,AVERAGE('1. Data'!F:F,$G$2:G151))</f>
        <v>1.2504332755632583</v>
      </c>
      <c r="AB152" s="48">
        <f t="shared" si="41"/>
        <v>1.328623652580879</v>
      </c>
      <c r="AC152" s="48">
        <f t="shared" si="42"/>
        <v>1.0893632482837878</v>
      </c>
      <c r="AD152" s="48">
        <f t="shared" ref="AD152:AN215" si="45">_xlfn.POISSON.DIST(AD$1,$AB152,FALSE)</f>
        <v>0.26484152451469506</v>
      </c>
      <c r="AE152" s="48">
        <f t="shared" si="44"/>
        <v>0.35187471365580253</v>
      </c>
      <c r="AF152" s="48">
        <f t="shared" si="44"/>
        <v>0.23375453365411167</v>
      </c>
      <c r="AG152" s="48">
        <f t="shared" si="44"/>
        <v>0.10352393410362196</v>
      </c>
      <c r="AH152" s="48">
        <f t="shared" si="44"/>
        <v>3.4386086864574117E-2</v>
      </c>
      <c r="AI152" s="48">
        <f t="shared" si="44"/>
        <v>9.1372336655947597E-3</v>
      </c>
      <c r="AJ152" s="48">
        <f t="shared" si="44"/>
        <v>2.0233241278779144E-3</v>
      </c>
      <c r="AK152" s="48">
        <f t="shared" si="44"/>
        <v>3.8403375616231136E-4</v>
      </c>
      <c r="AL152" s="48">
        <f t="shared" si="44"/>
        <v>6.3779541478340587E-5</v>
      </c>
      <c r="AM152" s="48">
        <f t="shared" si="44"/>
        <v>9.4154452620985088E-6</v>
      </c>
      <c r="AN152" s="48">
        <f t="shared" si="44"/>
        <v>1.250958327480462E-6</v>
      </c>
      <c r="AO152" s="48">
        <f t="shared" si="31"/>
        <v>0.33643064831053993</v>
      </c>
      <c r="AP152" s="48">
        <f t="shared" si="43"/>
        <v>0.36649518386579039</v>
      </c>
      <c r="AQ152" s="48">
        <f t="shared" si="43"/>
        <v>0.19962319198820072</v>
      </c>
      <c r="AR152" s="48">
        <f t="shared" si="43"/>
        <v>7.2487389619014853E-2</v>
      </c>
      <c r="AS152" s="48">
        <f t="shared" si="43"/>
        <v>1.9741274553745632E-2</v>
      </c>
      <c r="AT152" s="48">
        <f t="shared" si="43"/>
        <v>4.3010837946260861E-3</v>
      </c>
      <c r="AU152" s="48">
        <f t="shared" si="43"/>
        <v>7.8090710227577212E-4</v>
      </c>
      <c r="AV152" s="48">
        <f t="shared" si="43"/>
        <v>1.2152735679185952E-4</v>
      </c>
      <c r="AW152" s="48">
        <f t="shared" si="43"/>
        <v>1.6548429518765303E-5</v>
      </c>
      <c r="AX152" s="48">
        <f t="shared" si="43"/>
        <v>2.0030278816175014E-6</v>
      </c>
      <c r="AY152" s="48">
        <f t="shared" si="43"/>
        <v>2.1820249595218331E-7</v>
      </c>
    </row>
    <row r="153" spans="1:51">
      <c r="A153" s="48">
        <v>152</v>
      </c>
      <c r="B153" s="48">
        <f t="shared" si="38"/>
        <v>160</v>
      </c>
      <c r="C153" s="93">
        <v>44216</v>
      </c>
      <c r="D153" t="s">
        <v>28</v>
      </c>
      <c r="E153" t="s">
        <v>6</v>
      </c>
      <c r="F153" s="48">
        <f>HLOOKUP(MAX($AD153:$AN153),$AD153:$AN$312,$B153,FALSE)</f>
        <v>0</v>
      </c>
      <c r="G153" s="48">
        <f>HLOOKUP(MAX($AN153:$AY153),$AN153:$AY$312,$B153,FALSE)</f>
        <v>2</v>
      </c>
      <c r="H153" s="48">
        <f t="shared" si="34"/>
        <v>0</v>
      </c>
      <c r="I153" s="48">
        <f t="shared" si="35"/>
        <v>3</v>
      </c>
      <c r="J153" s="48">
        <f>COUNTIF('1. Data'!C:C,$D153)</f>
        <v>136</v>
      </c>
      <c r="K153" s="48">
        <f>COUNTIF($D$2:D152,$D152)</f>
        <v>9</v>
      </c>
      <c r="L153" s="48">
        <f>SUMIF('1. Data'!C:C,D153,'1. Data'!E:E)</f>
        <v>192</v>
      </c>
      <c r="M153" s="48">
        <f>SUMIF($D$2:D152,$D153,$F$2:F152)</f>
        <v>8</v>
      </c>
      <c r="N153" s="48">
        <f t="shared" si="36"/>
        <v>0.85478735220793334</v>
      </c>
      <c r="O153" s="48">
        <f>SUMIF('1. Data'!C:C,$D153,'1. Data'!F:F)</f>
        <v>193</v>
      </c>
      <c r="P153" s="48">
        <f>SUMIF($D$2:D152,$D153,$G$2:G152)</f>
        <v>8</v>
      </c>
      <c r="Q153" s="48">
        <f t="shared" si="37"/>
        <v>1.1086453770805129</v>
      </c>
      <c r="R153" s="48">
        <f>COUNTIF('1. Data'!D:D,$E153)</f>
        <v>181</v>
      </c>
      <c r="S153" s="48">
        <f>COUNTIF($E$2:E152,$E152)</f>
        <v>9</v>
      </c>
      <c r="T153" s="48">
        <f>SUMIF('1. Data'!D:D,E153,'1. Data'!F:F)</f>
        <v>374</v>
      </c>
      <c r="U153" s="48">
        <f>SUMIF($E$2:E152,$E153,$G$2:G152)</f>
        <v>11</v>
      </c>
      <c r="V153" s="48">
        <f t="shared" si="39"/>
        <v>1.6205846602649809</v>
      </c>
      <c r="W153" s="48">
        <f>SUMIF('1. Data'!D:D,$E153,'1. Data'!E:E)</f>
        <v>158</v>
      </c>
      <c r="X153" s="48">
        <f>SUMIF($E$2:E152,E153,$F$2:F152)</f>
        <v>1</v>
      </c>
      <c r="Y153" s="48">
        <f t="shared" si="40"/>
        <v>0.51860848434615536</v>
      </c>
      <c r="Z153" s="92">
        <f>AVERAGE('1. Data'!E:E,$F$2:F152)</f>
        <v>1.6136298007507941</v>
      </c>
      <c r="AA153" s="92">
        <f>IF(ISERROR(AVERAGE('1. Data'!F:F,$G$2:G152)),0,AVERAGE('1. Data'!F:F,$G$2:G152))</f>
        <v>1.250360958706324</v>
      </c>
      <c r="AB153" s="48">
        <f t="shared" si="41"/>
        <v>0.7153220473740074</v>
      </c>
      <c r="AC153" s="48">
        <f t="shared" si="42"/>
        <v>2.2464656325052497</v>
      </c>
      <c r="AD153" s="48">
        <f t="shared" si="45"/>
        <v>0.48903459412677974</v>
      </c>
      <c r="AE153" s="48">
        <f t="shared" si="44"/>
        <v>0.34981722710748481</v>
      </c>
      <c r="AF153" s="48">
        <f t="shared" si="44"/>
        <v>0.12511598755061204</v>
      </c>
      <c r="AG153" s="48">
        <f t="shared" si="44"/>
        <v>2.9832741457974883E-2</v>
      </c>
      <c r="AH153" s="48">
        <f t="shared" si="44"/>
        <v>5.3350044246245057E-3</v>
      </c>
      <c r="AI153" s="48">
        <f t="shared" si="44"/>
        <v>7.6324925755435818E-4</v>
      </c>
      <c r="AJ153" s="48">
        <f t="shared" si="44"/>
        <v>9.0994836928412373E-5</v>
      </c>
      <c r="AK153" s="48">
        <f t="shared" si="44"/>
        <v>9.2986590074422847E-6</v>
      </c>
      <c r="AL153" s="48">
        <f t="shared" si="44"/>
        <v>8.3144197487954313E-7</v>
      </c>
      <c r="AM153" s="48">
        <f t="shared" si="44"/>
        <v>6.6083197304835931E-8</v>
      </c>
      <c r="AN153" s="48">
        <f t="shared" si="44"/>
        <v>4.7270767993115686E-9</v>
      </c>
      <c r="AO153" s="48">
        <f t="shared" si="31"/>
        <v>0.10577240324195473</v>
      </c>
      <c r="AP153" s="48">
        <f t="shared" si="43"/>
        <v>0.2376140687505382</v>
      </c>
      <c r="AQ153" s="48">
        <f t="shared" si="43"/>
        <v>0.26689591962391185</v>
      </c>
      <c r="AR153" s="48">
        <f t="shared" si="43"/>
        <v>0.1998575036303338</v>
      </c>
      <c r="AS153" s="48">
        <f t="shared" si="43"/>
        <v>0.11224325332595951</v>
      </c>
      <c r="AT153" s="48">
        <f t="shared" si="43"/>
        <v>5.0430122215469712E-2</v>
      </c>
      <c r="AU153" s="48">
        <f t="shared" si="43"/>
        <v>1.8881589400015362E-2</v>
      </c>
      <c r="AV153" s="48">
        <f t="shared" si="43"/>
        <v>6.0595488106014259E-3</v>
      </c>
      <c r="AW153" s="48">
        <f t="shared" si="43"/>
        <v>1.7015710189380196E-3</v>
      </c>
      <c r="AX153" s="48">
        <f t="shared" si="43"/>
        <v>4.2472453503457781E-4</v>
      </c>
      <c r="AY153" s="48">
        <f t="shared" si="43"/>
        <v>9.541290712369513E-5</v>
      </c>
    </row>
    <row r="154" spans="1:51">
      <c r="A154" s="48">
        <v>153</v>
      </c>
      <c r="B154" s="48">
        <f t="shared" si="38"/>
        <v>159</v>
      </c>
      <c r="C154" s="93">
        <v>44216</v>
      </c>
      <c r="D154" t="s">
        <v>18</v>
      </c>
      <c r="E154" t="s">
        <v>23</v>
      </c>
      <c r="F154" s="48">
        <f>HLOOKUP(MAX($AD154:$AN154),$AD154:$AN$312,$B154,FALSE)</f>
        <v>0</v>
      </c>
      <c r="G154" s="48">
        <f>HLOOKUP(MAX($AN154:$AY154),$AN154:$AY$312,$B154,FALSE)</f>
        <v>1</v>
      </c>
      <c r="H154" s="48">
        <f t="shared" si="34"/>
        <v>0</v>
      </c>
      <c r="I154" s="48">
        <f t="shared" si="35"/>
        <v>3</v>
      </c>
      <c r="J154" s="48">
        <f>COUNTIF('1. Data'!C:C,$D154)</f>
        <v>17</v>
      </c>
      <c r="K154" s="48">
        <f>COUNTIF($D$2:D153,$D153)</f>
        <v>9</v>
      </c>
      <c r="L154" s="48">
        <f>SUMIF('1. Data'!C:C,D154,'1. Data'!E:E)</f>
        <v>16</v>
      </c>
      <c r="M154" s="48">
        <f>SUMIF($D$2:D153,$D154,$F$2:F153)</f>
        <v>0</v>
      </c>
      <c r="N154" s="48">
        <f t="shared" si="36"/>
        <v>0.38147679092560982</v>
      </c>
      <c r="O154" s="48">
        <f>SUMIF('1. Data'!C:C,$D154,'1. Data'!F:F)</f>
        <v>26</v>
      </c>
      <c r="P154" s="48">
        <f>SUMIF($D$2:D153,$D154,$G$2:G153)</f>
        <v>10</v>
      </c>
      <c r="Q154" s="48">
        <f t="shared" si="37"/>
        <v>1.1071809077349244</v>
      </c>
      <c r="R154" s="48">
        <f>COUNTIF('1. Data'!D:D,$E154)</f>
        <v>170</v>
      </c>
      <c r="S154" s="48">
        <f>COUNTIF($E$2:E153,$E153)</f>
        <v>9</v>
      </c>
      <c r="T154" s="48">
        <f>SUMIF('1. Data'!D:D,E154,'1. Data'!F:F)</f>
        <v>224</v>
      </c>
      <c r="U154" s="48">
        <f>SUMIF($E$2:E153,$E154,$G$2:G153)</f>
        <v>7</v>
      </c>
      <c r="V154" s="48">
        <f t="shared" si="39"/>
        <v>1.0319255946393475</v>
      </c>
      <c r="W154" s="48">
        <f>SUMIF('1. Data'!D:D,$E154,'1. Data'!E:E)</f>
        <v>316</v>
      </c>
      <c r="X154" s="48">
        <f>SUMIF($E$2:E153,E154,$F$2:F153)</f>
        <v>10</v>
      </c>
      <c r="Y154" s="48">
        <f t="shared" si="40"/>
        <v>1.128979497166714</v>
      </c>
      <c r="Z154" s="92">
        <f>AVERAGE('1. Data'!E:E,$F$2:F153)</f>
        <v>1.6131639722863742</v>
      </c>
      <c r="AA154" s="92">
        <f>IF(ISERROR(AVERAGE('1. Data'!F:F,$G$2:G153)),0,AVERAGE('1. Data'!F:F,$G$2:G153))</f>
        <v>1.2505773672055427</v>
      </c>
      <c r="AB154" s="48">
        <f t="shared" si="41"/>
        <v>0.69475661364105479</v>
      </c>
      <c r="AC154" s="48">
        <f t="shared" si="42"/>
        <v>1.4288200541160196</v>
      </c>
      <c r="AD154" s="48">
        <f t="shared" si="45"/>
        <v>0.49919593068088947</v>
      </c>
      <c r="AE154" s="48">
        <f t="shared" si="44"/>
        <v>0.34681967434324951</v>
      </c>
      <c r="AF154" s="48">
        <f t="shared" si="44"/>
        <v>0.12047763124540471</v>
      </c>
      <c r="AG154" s="48">
        <f t="shared" si="44"/>
        <v>2.7900877034517706E-2</v>
      </c>
      <c r="AH154" s="48">
        <f t="shared" si="44"/>
        <v>4.8460797115292484E-3</v>
      </c>
      <c r="AI154" s="48">
        <f t="shared" si="44"/>
        <v>6.7336918596333636E-4</v>
      </c>
      <c r="AJ154" s="48">
        <f t="shared" si="44"/>
        <v>7.7971282561686847E-5</v>
      </c>
      <c r="AK154" s="48">
        <f t="shared" si="44"/>
        <v>7.7387234619724967E-6</v>
      </c>
      <c r="AL154" s="48">
        <f t="shared" si="44"/>
        <v>6.7206616329307124E-7</v>
      </c>
      <c r="AM154" s="48">
        <f t="shared" si="44"/>
        <v>5.1880267972470097E-8</v>
      </c>
      <c r="AN154" s="48">
        <f t="shared" si="44"/>
        <v>3.6044159291343759E-9</v>
      </c>
      <c r="AO154" s="48">
        <f t="shared" si="31"/>
        <v>0.23959146047868868</v>
      </c>
      <c r="AP154" s="48">
        <f t="shared" si="43"/>
        <v>0.34233308352689612</v>
      </c>
      <c r="AQ154" s="48">
        <f t="shared" si="43"/>
        <v>0.24456618746530184</v>
      </c>
      <c r="AR154" s="48">
        <f t="shared" si="43"/>
        <v>0.11648035773637375</v>
      </c>
      <c r="AS154" s="48">
        <f t="shared" si="43"/>
        <v>4.1607367761084729E-2</v>
      </c>
      <c r="AT154" s="48">
        <f t="shared" si="43"/>
        <v>1.188988829120363E-2</v>
      </c>
      <c r="AU154" s="48">
        <f t="shared" si="43"/>
        <v>2.8314184719451648E-3</v>
      </c>
      <c r="AV154" s="48">
        <f t="shared" si="43"/>
        <v>5.779410706156842E-4</v>
      </c>
      <c r="AW154" s="48">
        <f t="shared" si="43"/>
        <v>1.0322172397412161E-4</v>
      </c>
      <c r="AX154" s="48">
        <f t="shared" si="43"/>
        <v>1.6387252137183661E-5</v>
      </c>
      <c r="AY154" s="48">
        <f t="shared" si="43"/>
        <v>2.3414434485463661E-6</v>
      </c>
    </row>
    <row r="155" spans="1:51">
      <c r="A155" s="48">
        <v>154</v>
      </c>
      <c r="B155" s="48">
        <f t="shared" si="38"/>
        <v>158</v>
      </c>
      <c r="C155" s="93">
        <v>44218</v>
      </c>
      <c r="D155" t="s">
        <v>22</v>
      </c>
      <c r="E155" t="s">
        <v>13</v>
      </c>
      <c r="F155" s="48">
        <f>HLOOKUP(MAX($AD155:$AN155),$AD155:$AN$312,$B155,FALSE)</f>
        <v>1</v>
      </c>
      <c r="G155" s="48">
        <f>HLOOKUP(MAX($AN155:$AY155),$AN155:$AY$312,$B155,FALSE)</f>
        <v>1</v>
      </c>
      <c r="H155" s="48">
        <f t="shared" si="34"/>
        <v>1</v>
      </c>
      <c r="I155" s="48">
        <f t="shared" si="35"/>
        <v>1</v>
      </c>
      <c r="J155" s="48">
        <f>COUNTIF('1. Data'!C:C,$D155)</f>
        <v>184</v>
      </c>
      <c r="K155" s="48">
        <f>COUNTIF($D$2:D154,$D154)</f>
        <v>9</v>
      </c>
      <c r="L155" s="48">
        <f>SUMIF('1. Data'!C:C,D155,'1. Data'!E:E)</f>
        <v>322</v>
      </c>
      <c r="M155" s="48">
        <f>SUMIF($D$2:D154,$D155,$F$2:F154)</f>
        <v>7</v>
      </c>
      <c r="N155" s="48">
        <f t="shared" si="36"/>
        <v>1.0570254171596427</v>
      </c>
      <c r="O155" s="48">
        <f>SUMIF('1. Data'!C:C,$D155,'1. Data'!F:F)</f>
        <v>214</v>
      </c>
      <c r="P155" s="48">
        <f>SUMIF($D$2:D154,$D155,$G$2:G154)</f>
        <v>7</v>
      </c>
      <c r="Q155" s="48">
        <f t="shared" si="37"/>
        <v>0.91569219951953262</v>
      </c>
      <c r="R155" s="48">
        <f>COUNTIF('1. Data'!D:D,$E155)</f>
        <v>178</v>
      </c>
      <c r="S155" s="48">
        <f>COUNTIF($E$2:E154,$E154)</f>
        <v>9</v>
      </c>
      <c r="T155" s="48">
        <f>SUMIF('1. Data'!D:D,E155,'1. Data'!F:F)</f>
        <v>322</v>
      </c>
      <c r="U155" s="48">
        <f>SUMIF($E$2:E154,$E155,$G$2:G154)</f>
        <v>10</v>
      </c>
      <c r="V155" s="48">
        <f t="shared" si="39"/>
        <v>1.4197472203744179</v>
      </c>
      <c r="W155" s="48">
        <f>SUMIF('1. Data'!D:D,$E155,'1. Data'!E:E)</f>
        <v>232</v>
      </c>
      <c r="X155" s="48">
        <f>SUMIF($E$2:E154,E155,$F$2:F154)</f>
        <v>6</v>
      </c>
      <c r="Y155" s="48">
        <f t="shared" si="40"/>
        <v>0.78919112383679313</v>
      </c>
      <c r="Z155" s="92">
        <f>AVERAGE('1. Data'!E:E,$F$2:F154)</f>
        <v>1.6126984126984127</v>
      </c>
      <c r="AA155" s="92">
        <f>IF(ISERROR(AVERAGE('1. Data'!F:F,$G$2:G154)),0,AVERAGE('1. Data'!F:F,$G$2:G154))</f>
        <v>1.2505050505050506</v>
      </c>
      <c r="AB155" s="48">
        <f t="shared" si="41"/>
        <v>1.3453050763849999</v>
      </c>
      <c r="AC155" s="48">
        <f t="shared" si="42"/>
        <v>1.6257209103769241</v>
      </c>
      <c r="AD155" s="48">
        <f t="shared" si="45"/>
        <v>0.26046023547094371</v>
      </c>
      <c r="AE155" s="48">
        <f t="shared" si="44"/>
        <v>0.35039847697549303</v>
      </c>
      <c r="AF155" s="48">
        <f t="shared" si="44"/>
        <v>0.23569642491635165</v>
      </c>
      <c r="AG155" s="48">
        <f t="shared" si="44"/>
        <v>0.105694532308588</v>
      </c>
      <c r="AH155" s="48">
        <f t="shared" si="44"/>
        <v>3.5547847715220425E-2</v>
      </c>
      <c r="AI155" s="48">
        <f t="shared" si="44"/>
        <v>9.5645399971693874E-3</v>
      </c>
      <c r="AJ155" s="48">
        <f t="shared" si="44"/>
        <v>2.1445373685798933E-3</v>
      </c>
      <c r="AK155" s="48">
        <f t="shared" si="44"/>
        <v>4.121510012068368E-4</v>
      </c>
      <c r="AL155" s="48">
        <f t="shared" si="44"/>
        <v>6.9308604270089811E-5</v>
      </c>
      <c r="AM155" s="48">
        <f t="shared" si="44"/>
        <v>1.0360135240190085E-5</v>
      </c>
      <c r="AN155" s="48">
        <f t="shared" si="44"/>
        <v>1.3937542530662861E-6</v>
      </c>
      <c r="AO155" s="48">
        <f t="shared" si="31"/>
        <v>0.19676977069056584</v>
      </c>
      <c r="AP155" s="48">
        <f t="shared" si="43"/>
        <v>0.31989273074172531</v>
      </c>
      <c r="AQ155" s="48">
        <f t="shared" si="43"/>
        <v>0.26002815072219898</v>
      </c>
      <c r="AR155" s="48">
        <f t="shared" si="43"/>
        <v>0.14091106730524044</v>
      </c>
      <c r="AS155" s="48">
        <f t="shared" si="43"/>
        <v>5.7270517155414855E-2</v>
      </c>
      <c r="AT155" s="48">
        <f t="shared" si="43"/>
        <v>1.8621175457531666E-2</v>
      </c>
      <c r="AU155" s="48">
        <f t="shared" si="43"/>
        <v>5.0454723861844695E-3</v>
      </c>
      <c r="AV155" s="48">
        <f t="shared" si="43"/>
        <v>1.1717899944213501E-3</v>
      </c>
      <c r="AW155" s="48">
        <f t="shared" si="43"/>
        <v>2.3812543706265595E-4</v>
      </c>
      <c r="AX155" s="48">
        <f t="shared" si="43"/>
        <v>4.3013944702822632E-5</v>
      </c>
      <c r="AY155" s="48">
        <f t="shared" si="43"/>
        <v>6.992866934117553E-6</v>
      </c>
    </row>
    <row r="156" spans="1:51">
      <c r="A156" s="48">
        <v>155</v>
      </c>
      <c r="B156" s="48">
        <f t="shared" si="38"/>
        <v>157</v>
      </c>
      <c r="C156" s="93">
        <v>44219</v>
      </c>
      <c r="D156" t="s">
        <v>12</v>
      </c>
      <c r="E156" t="s">
        <v>10</v>
      </c>
      <c r="F156" s="48">
        <f>HLOOKUP(MAX($AD156:$AN156),$AD156:$AN$312,$B156,FALSE)</f>
        <v>1</v>
      </c>
      <c r="G156" s="48">
        <f>HLOOKUP(MAX($AN156:$AY156),$AN156:$AY$312,$B156,FALSE)</f>
        <v>1</v>
      </c>
      <c r="H156" s="48">
        <f t="shared" si="34"/>
        <v>1</v>
      </c>
      <c r="I156" s="48">
        <f t="shared" si="35"/>
        <v>1</v>
      </c>
      <c r="J156" s="48">
        <f>COUNTIF('1. Data'!C:C,$D156)</f>
        <v>186</v>
      </c>
      <c r="K156" s="48">
        <f>COUNTIF($D$2:D155,$D155)</f>
        <v>10</v>
      </c>
      <c r="L156" s="48">
        <f>SUMIF('1. Data'!C:C,D156,'1. Data'!E:E)</f>
        <v>358</v>
      </c>
      <c r="M156" s="48">
        <f>SUMIF($D$2:D155,$D156,$F$2:F155)</f>
        <v>9</v>
      </c>
      <c r="N156" s="48">
        <f t="shared" si="36"/>
        <v>1.161193087003991</v>
      </c>
      <c r="O156" s="48">
        <f>SUMIF('1. Data'!C:C,$D156,'1. Data'!F:F)</f>
        <v>224</v>
      </c>
      <c r="P156" s="48">
        <f>SUMIF($D$2:D155,$D156,$G$2:G155)</f>
        <v>7</v>
      </c>
      <c r="Q156" s="48">
        <f t="shared" si="37"/>
        <v>0.94253081943437278</v>
      </c>
      <c r="R156" s="48">
        <f>COUNTIF('1. Data'!D:D,$E156)</f>
        <v>184</v>
      </c>
      <c r="S156" s="48">
        <f>COUNTIF($E$2:E155,$E155)</f>
        <v>10</v>
      </c>
      <c r="T156" s="48">
        <f>SUMIF('1. Data'!D:D,E156,'1. Data'!F:F)</f>
        <v>244</v>
      </c>
      <c r="U156" s="48">
        <f>SUMIF($E$2:E155,$E156,$G$2:G155)</f>
        <v>6</v>
      </c>
      <c r="V156" s="48">
        <f t="shared" si="39"/>
        <v>1.0305710303093736</v>
      </c>
      <c r="W156" s="48">
        <f>SUMIF('1. Data'!D:D,$E156,'1. Data'!E:E)</f>
        <v>282</v>
      </c>
      <c r="X156" s="48">
        <f>SUMIF($E$2:E155,E156,$F$2:F155)</f>
        <v>10</v>
      </c>
      <c r="Y156" s="48">
        <f t="shared" si="40"/>
        <v>0.93341670770825602</v>
      </c>
      <c r="Z156" s="92">
        <f>AVERAGE('1. Data'!E:E,$F$2:F155)</f>
        <v>1.6125216387766879</v>
      </c>
      <c r="AA156" s="92">
        <f>IF(ISERROR(AVERAGE('1. Data'!F:F,$G$2:G155)),0,AVERAGE('1. Data'!F:F,$G$2:G155))</f>
        <v>1.2504327755337565</v>
      </c>
      <c r="AB156" s="48">
        <f t="shared" si="41"/>
        <v>1.7477751618822956</v>
      </c>
      <c r="AC156" s="48">
        <f t="shared" si="42"/>
        <v>1.2146015714360476</v>
      </c>
      <c r="AD156" s="48">
        <f t="shared" si="45"/>
        <v>0.17416099274505478</v>
      </c>
      <c r="AE156" s="48">
        <f t="shared" si="44"/>
        <v>0.30439425728856945</v>
      </c>
      <c r="AF156" s="48">
        <f t="shared" si="44"/>
        <v>0.26600636115428533</v>
      </c>
      <c r="AG156" s="48">
        <f t="shared" si="44"/>
        <v>0.15497310364271716</v>
      </c>
      <c r="AH156" s="48">
        <f t="shared" si="44"/>
        <v>6.7714535326637917E-2</v>
      </c>
      <c r="AI156" s="48">
        <f t="shared" si="44"/>
        <v>2.3669956588459787E-2</v>
      </c>
      <c r="AJ156" s="48">
        <f t="shared" si="44"/>
        <v>6.8949603680237108E-3</v>
      </c>
      <c r="AK156" s="48">
        <f t="shared" si="44"/>
        <v>1.7215486390563773E-3</v>
      </c>
      <c r="AL156" s="48">
        <f t="shared" si="44"/>
        <v>3.76109993914376E-4</v>
      </c>
      <c r="AM156" s="48">
        <f t="shared" si="44"/>
        <v>7.303952283324972E-5</v>
      </c>
      <c r="AN156" s="48">
        <f t="shared" si="44"/>
        <v>1.2765666384368877E-5</v>
      </c>
      <c r="AO156" s="48">
        <f t="shared" si="31"/>
        <v>0.29682825559274201</v>
      </c>
      <c r="AP156" s="48">
        <f t="shared" si="43"/>
        <v>0.36052806568956519</v>
      </c>
      <c r="AQ156" s="48">
        <f t="shared" si="43"/>
        <v>0.21894897756667225</v>
      </c>
      <c r="AR156" s="48">
        <f t="shared" si="43"/>
        <v>8.8645257405598726E-2</v>
      </c>
      <c r="AS156" s="48">
        <f t="shared" si="43"/>
        <v>2.6917167236298278E-2</v>
      </c>
      <c r="AT156" s="48">
        <f t="shared" si="43"/>
        <v>6.5387267247629544E-3</v>
      </c>
      <c r="AU156" s="48">
        <f t="shared" si="43"/>
        <v>1.3236579591813283E-3</v>
      </c>
      <c r="AV156" s="48">
        <f t="shared" si="43"/>
        <v>2.2967386246649602E-4</v>
      </c>
      <c r="AW156" s="48">
        <f t="shared" si="43"/>
        <v>3.4870279283699116E-5</v>
      </c>
      <c r="AX156" s="48">
        <f t="shared" si="43"/>
        <v>4.7059440015994155E-6</v>
      </c>
      <c r="AY156" s="48">
        <f t="shared" si="43"/>
        <v>5.7158469794327074E-7</v>
      </c>
    </row>
    <row r="157" spans="1:51">
      <c r="A157" s="48">
        <v>156</v>
      </c>
      <c r="B157" s="48">
        <f t="shared" si="38"/>
        <v>156</v>
      </c>
      <c r="C157" s="93">
        <v>44219</v>
      </c>
      <c r="D157" t="s">
        <v>26</v>
      </c>
      <c r="E157" t="s">
        <v>23</v>
      </c>
      <c r="F157" s="48">
        <f>HLOOKUP(MAX($AD157:$AN157),$AD157:$AN$312,$B157,FALSE)</f>
        <v>1</v>
      </c>
      <c r="G157" s="48">
        <f>HLOOKUP(MAX($AN157:$AY157),$AN157:$AY$312,$B157,FALSE)</f>
        <v>1</v>
      </c>
      <c r="H157" s="48">
        <f t="shared" si="34"/>
        <v>1</v>
      </c>
      <c r="I157" s="48">
        <f t="shared" si="35"/>
        <v>1</v>
      </c>
      <c r="J157" s="48">
        <f>COUNTIF('1. Data'!C:C,$D157)</f>
        <v>152</v>
      </c>
      <c r="K157" s="48">
        <f>COUNTIF($D$2:D156,$D156)</f>
        <v>9</v>
      </c>
      <c r="L157" s="48">
        <f>SUMIF('1. Data'!C:C,D157,'1. Data'!E:E)</f>
        <v>205</v>
      </c>
      <c r="M157" s="48">
        <f>SUMIF($D$2:D156,$D157,$F$2:F156)</f>
        <v>9</v>
      </c>
      <c r="N157" s="48">
        <f t="shared" si="36"/>
        <v>0.82438471538572655</v>
      </c>
      <c r="O157" s="48">
        <f>SUMIF('1. Data'!C:C,$D157,'1. Data'!F:F)</f>
        <v>205</v>
      </c>
      <c r="P157" s="48">
        <f>SUMIF($D$2:D156,$D157,$G$2:G156)</f>
        <v>8</v>
      </c>
      <c r="Q157" s="48">
        <f t="shared" si="37"/>
        <v>1.0580799071546776</v>
      </c>
      <c r="R157" s="48">
        <f>COUNTIF('1. Data'!D:D,$E157)</f>
        <v>170</v>
      </c>
      <c r="S157" s="48">
        <f>COUNTIF($E$2:E156,$E156)</f>
        <v>10</v>
      </c>
      <c r="T157" s="48">
        <f>SUMIF('1. Data'!D:D,E157,'1. Data'!F:F)</f>
        <v>224</v>
      </c>
      <c r="U157" s="48">
        <f>SUMIF($E$2:E156,$E157,$G$2:G156)</f>
        <v>8</v>
      </c>
      <c r="V157" s="48">
        <f t="shared" si="39"/>
        <v>1.0308137895681149</v>
      </c>
      <c r="W157" s="48">
        <f>SUMIF('1. Data'!D:D,$E157,'1. Data'!E:E)</f>
        <v>316</v>
      </c>
      <c r="X157" s="48">
        <f>SUMIF($E$2:E156,E157,$F$2:F156)</f>
        <v>10</v>
      </c>
      <c r="Y157" s="48">
        <f t="shared" si="40"/>
        <v>1.1232776783939575</v>
      </c>
      <c r="Z157" s="92">
        <f>AVERAGE('1. Data'!E:E,$F$2:F156)</f>
        <v>1.6123449668301124</v>
      </c>
      <c r="AA157" s="92">
        <f>IF(ISERROR(AVERAGE('1. Data'!F:F,$G$2:G156)),0,AVERAGE('1. Data'!F:F,$G$2:G156))</f>
        <v>1.2503605422555524</v>
      </c>
      <c r="AB157" s="48">
        <f t="shared" si="41"/>
        <v>1.4930523178652604</v>
      </c>
      <c r="AC157" s="48">
        <f t="shared" si="42"/>
        <v>1.3637474358882513</v>
      </c>
      <c r="AD157" s="48">
        <f t="shared" si="45"/>
        <v>0.22468579534768091</v>
      </c>
      <c r="AE157" s="48">
        <f t="shared" si="44"/>
        <v>0.33546764753525449</v>
      </c>
      <c r="AF157" s="48">
        <f t="shared" si="44"/>
        <v>0.25043537436065899</v>
      </c>
      <c r="AG157" s="48">
        <f t="shared" si="44"/>
        <v>0.12463770538821209</v>
      </c>
      <c r="AH157" s="48">
        <f t="shared" si="44"/>
        <v>4.6522653730819381E-2</v>
      </c>
      <c r="AI157" s="48">
        <f t="shared" si="44"/>
        <v>1.3892151197208547E-2</v>
      </c>
      <c r="AJ157" s="48">
        <f t="shared" si="44"/>
        <v>3.4569514241878153E-3</v>
      </c>
      <c r="AK157" s="48">
        <f t="shared" si="44"/>
        <v>7.3734419094731852E-4</v>
      </c>
      <c r="AL157" s="48">
        <f t="shared" si="44"/>
        <v>1.3761168166979751E-4</v>
      </c>
      <c r="AM157" s="48">
        <f t="shared" si="44"/>
        <v>2.2829048920269715E-5</v>
      </c>
      <c r="AN157" s="48">
        <f t="shared" si="44"/>
        <v>3.4084964405068E-6</v>
      </c>
      <c r="AO157" s="48">
        <f t="shared" si="31"/>
        <v>0.25570075707684842</v>
      </c>
      <c r="AP157" s="48">
        <f t="shared" si="43"/>
        <v>0.3487112518182367</v>
      </c>
      <c r="AQ157" s="48">
        <f t="shared" si="43"/>
        <v>0.23777703776625134</v>
      </c>
      <c r="AR157" s="48">
        <f t="shared" si="43"/>
        <v>0.10808927518894308</v>
      </c>
      <c r="AS157" s="48">
        <f t="shared" si="43"/>
        <v>3.6851617971485187E-2</v>
      </c>
      <c r="AT157" s="48">
        <f t="shared" si="43"/>
        <v>1.0051259903389256E-2</v>
      </c>
      <c r="AU157" s="48">
        <f t="shared" si="43"/>
        <v>2.2845633201155828E-3</v>
      </c>
      <c r="AV157" s="48">
        <f t="shared" si="43"/>
        <v>4.4508105284742501E-4</v>
      </c>
      <c r="AW157" s="48">
        <f t="shared" si="43"/>
        <v>7.5872268072889904E-5</v>
      </c>
      <c r="AX157" s="48">
        <f t="shared" si="43"/>
        <v>1.1496734559936635E-5</v>
      </c>
      <c r="AY157" s="48">
        <f t="shared" si="43"/>
        <v>1.5678642277201421E-6</v>
      </c>
    </row>
    <row r="158" spans="1:51">
      <c r="A158" s="48">
        <v>157</v>
      </c>
      <c r="B158" s="48">
        <f t="shared" si="38"/>
        <v>155</v>
      </c>
      <c r="C158" s="93">
        <v>44219</v>
      </c>
      <c r="D158" t="s">
        <v>25</v>
      </c>
      <c r="E158" t="s">
        <v>35</v>
      </c>
      <c r="F158" s="48">
        <f>HLOOKUP(MAX($AD158:$AN158),$AD158:$AN$312,$B158,FALSE)</f>
        <v>1</v>
      </c>
      <c r="G158" s="48">
        <f>HLOOKUP(MAX($AN158:$AY158),$AN158:$AY$312,$B158,FALSE)</f>
        <v>1</v>
      </c>
      <c r="H158" s="48">
        <f t="shared" si="34"/>
        <v>1</v>
      </c>
      <c r="I158" s="48">
        <f t="shared" si="35"/>
        <v>1</v>
      </c>
      <c r="J158" s="48">
        <f>COUNTIF('1. Data'!C:C,$D158)</f>
        <v>170</v>
      </c>
      <c r="K158" s="48">
        <f>COUNTIF($D$2:D157,$D157)</f>
        <v>10</v>
      </c>
      <c r="L158" s="48">
        <f>SUMIF('1. Data'!C:C,D158,'1. Data'!E:E)</f>
        <v>254</v>
      </c>
      <c r="M158" s="48">
        <f>SUMIF($D$2:D157,$D158,$F$2:F157)</f>
        <v>9</v>
      </c>
      <c r="N158" s="48">
        <f t="shared" si="36"/>
        <v>0.90630179455076598</v>
      </c>
      <c r="O158" s="48">
        <f>SUMIF('1. Data'!C:C,$D158,'1. Data'!F:F)</f>
        <v>198</v>
      </c>
      <c r="P158" s="48">
        <f>SUMIF($D$2:D157,$D158,$G$2:G157)</f>
        <v>7</v>
      </c>
      <c r="Q158" s="48">
        <f t="shared" si="37"/>
        <v>0.9109009840098401</v>
      </c>
      <c r="R158" s="48">
        <f>COUNTIF('1. Data'!D:D,$E158)</f>
        <v>48</v>
      </c>
      <c r="S158" s="48">
        <f>COUNTIF($E$2:E157,$E157)</f>
        <v>10</v>
      </c>
      <c r="T158" s="48">
        <f>SUMIF('1. Data'!D:D,E158,'1. Data'!F:F)</f>
        <v>79</v>
      </c>
      <c r="U158" s="48">
        <f>SUMIF($E$2:E157,$E158,$G$2:G157)</f>
        <v>7</v>
      </c>
      <c r="V158" s="48">
        <f t="shared" si="39"/>
        <v>1.18593332485049</v>
      </c>
      <c r="W158" s="48">
        <f>SUMIF('1. Data'!D:D,$E158,'1. Data'!E:E)</f>
        <v>68</v>
      </c>
      <c r="X158" s="48">
        <f>SUMIF($E$2:E157,E158,$F$2:F157)</f>
        <v>9</v>
      </c>
      <c r="Y158" s="48">
        <f t="shared" si="40"/>
        <v>0.8234786201962514</v>
      </c>
      <c r="Z158" s="92">
        <f>AVERAGE('1. Data'!E:E,$F$2:F157)</f>
        <v>1.612168396770473</v>
      </c>
      <c r="AA158" s="92">
        <f>IF(ISERROR(AVERAGE('1. Data'!F:F,$G$2:G157)),0,AVERAGE('1. Data'!F:F,$G$2:G157))</f>
        <v>1.2502883506343714</v>
      </c>
      <c r="AB158" s="48">
        <f t="shared" si="41"/>
        <v>1.2031937617311894</v>
      </c>
      <c r="AC158" s="48">
        <f t="shared" si="42"/>
        <v>1.3506462866352802</v>
      </c>
      <c r="AD158" s="48">
        <f t="shared" si="45"/>
        <v>0.30023380383817355</v>
      </c>
      <c r="AE158" s="48">
        <f t="shared" si="44"/>
        <v>0.36123943983891604</v>
      </c>
      <c r="AF158" s="48">
        <f t="shared" si="44"/>
        <v>0.21732052025272661</v>
      </c>
      <c r="AG158" s="48">
        <f t="shared" si="44"/>
        <v>8.7159564754752394E-2</v>
      </c>
      <c r="AH158" s="48">
        <f t="shared" si="44"/>
        <v>2.6217461147030933E-2</v>
      </c>
      <c r="AI158" s="48">
        <f t="shared" si="44"/>
        <v>6.3089371401074852E-3</v>
      </c>
      <c r="AJ158" s="48">
        <f t="shared" si="44"/>
        <v>1.2651456350219229E-3</v>
      </c>
      <c r="AK158" s="48">
        <f t="shared" si="44"/>
        <v>2.1745933367711792E-4</v>
      </c>
      <c r="AL158" s="48">
        <f t="shared" si="44"/>
        <v>3.2705714213816167E-5</v>
      </c>
      <c r="AM158" s="48">
        <f t="shared" si="44"/>
        <v>4.3723679238918559E-6</v>
      </c>
      <c r="AN158" s="48">
        <f t="shared" si="44"/>
        <v>5.2608058100202176E-7</v>
      </c>
      <c r="AO158" s="48">
        <f t="shared" si="31"/>
        <v>0.25907277125901551</v>
      </c>
      <c r="AP158" s="48">
        <f t="shared" si="43"/>
        <v>0.34991567646930061</v>
      </c>
      <c r="AQ158" s="48">
        <f t="shared" si="43"/>
        <v>0.23630615452936651</v>
      </c>
      <c r="AR158" s="48">
        <f t="shared" si="43"/>
        <v>0.10638867670805051</v>
      </c>
      <c r="AS158" s="48">
        <f t="shared" si="43"/>
        <v>3.592336778394245E-2</v>
      </c>
      <c r="AT158" s="48">
        <f t="shared" si="43"/>
        <v>9.7039526601630562E-3</v>
      </c>
      <c r="AU158" s="48">
        <f t="shared" si="43"/>
        <v>2.1844346043556322E-3</v>
      </c>
      <c r="AV158" s="48">
        <f t="shared" si="43"/>
        <v>4.2148549811007763E-4</v>
      </c>
      <c r="AW158" s="48">
        <f t="shared" si="43"/>
        <v>7.1159727861624651E-5</v>
      </c>
      <c r="AX158" s="48">
        <f t="shared" si="43"/>
        <v>1.0679069132697822E-5</v>
      </c>
      <c r="AY158" s="48">
        <f t="shared" si="43"/>
        <v>1.4423645068799787E-6</v>
      </c>
    </row>
    <row r="159" spans="1:51">
      <c r="A159" s="48">
        <v>158</v>
      </c>
      <c r="B159" s="48">
        <f t="shared" si="38"/>
        <v>154</v>
      </c>
      <c r="C159" s="93">
        <v>44219</v>
      </c>
      <c r="D159" t="s">
        <v>28</v>
      </c>
      <c r="E159" t="s">
        <v>42</v>
      </c>
      <c r="F159" s="48">
        <f>HLOOKUP(MAX($AD159:$AN159),$AD159:$AN$312,$B159,FALSE)</f>
        <v>0</v>
      </c>
      <c r="G159" s="48">
        <f>HLOOKUP(MAX($AN159:$AY159),$AN159:$AY$312,$B159,FALSE)</f>
        <v>0</v>
      </c>
      <c r="H159" s="48">
        <f t="shared" si="34"/>
        <v>1</v>
      </c>
      <c r="I159" s="48">
        <f t="shared" si="35"/>
        <v>1</v>
      </c>
      <c r="J159" s="48">
        <f>COUNTIF('1. Data'!C:C,$D159)</f>
        <v>136</v>
      </c>
      <c r="K159" s="48">
        <f>COUNTIF($D$2:D158,$D158)</f>
        <v>10</v>
      </c>
      <c r="L159" s="48">
        <f>SUMIF('1. Data'!C:C,D159,'1. Data'!E:E)</f>
        <v>192</v>
      </c>
      <c r="M159" s="48">
        <f>SUMIF($D$2:D158,$D159,$F$2:F158)</f>
        <v>8</v>
      </c>
      <c r="N159" s="48">
        <f t="shared" si="36"/>
        <v>0.84979520645932549</v>
      </c>
      <c r="O159" s="48">
        <f>SUMIF('1. Data'!C:C,$D159,'1. Data'!F:F)</f>
        <v>193</v>
      </c>
      <c r="P159" s="48">
        <f>SUMIF($D$2:D158,$D159,$G$2:G158)</f>
        <v>10</v>
      </c>
      <c r="Q159" s="48">
        <f t="shared" si="37"/>
        <v>1.1121364114453207</v>
      </c>
      <c r="R159" s="48">
        <f>COUNTIF('1. Data'!D:D,$E159)</f>
        <v>0</v>
      </c>
      <c r="S159" s="48">
        <f>COUNTIF($E$2:E158,$E158)</f>
        <v>9</v>
      </c>
      <c r="T159" s="48">
        <f>SUMIF('1. Data'!D:D,E159,'1. Data'!F:F)</f>
        <v>0</v>
      </c>
      <c r="U159" s="48">
        <f>SUMIF($E$2:E158,$E159,$G$2:G158)</f>
        <v>0</v>
      </c>
      <c r="V159" s="48">
        <f t="shared" si="39"/>
        <v>0</v>
      </c>
      <c r="W159" s="48">
        <f>SUMIF('1. Data'!D:D,$E159,'1. Data'!E:E)</f>
        <v>0</v>
      </c>
      <c r="X159" s="48">
        <f>SUMIF($E$2:E158,E159,$F$2:F158)</f>
        <v>0</v>
      </c>
      <c r="Y159" s="48">
        <f t="shared" si="40"/>
        <v>0</v>
      </c>
      <c r="Z159" s="92">
        <f>AVERAGE('1. Data'!E:E,$F$2:F158)</f>
        <v>1.6119919285096569</v>
      </c>
      <c r="AA159" s="92">
        <f>IF(ISERROR(AVERAGE('1. Data'!F:F,$G$2:G158)),0,AVERAGE('1. Data'!F:F,$G$2:G158))</f>
        <v>1.2502162006341886</v>
      </c>
      <c r="AB159" s="48">
        <f t="shared" si="41"/>
        <v>0</v>
      </c>
      <c r="AC159" s="48">
        <f t="shared" si="42"/>
        <v>0</v>
      </c>
      <c r="AD159" s="48">
        <f t="shared" si="45"/>
        <v>1</v>
      </c>
      <c r="AE159" s="48">
        <f t="shared" si="44"/>
        <v>0</v>
      </c>
      <c r="AF159" s="48">
        <f t="shared" si="44"/>
        <v>0</v>
      </c>
      <c r="AG159" s="48">
        <f t="shared" si="44"/>
        <v>0</v>
      </c>
      <c r="AH159" s="48">
        <f t="shared" si="44"/>
        <v>0</v>
      </c>
      <c r="AI159" s="48">
        <f t="shared" si="44"/>
        <v>0</v>
      </c>
      <c r="AJ159" s="48">
        <f t="shared" si="44"/>
        <v>0</v>
      </c>
      <c r="AK159" s="48">
        <f t="shared" si="44"/>
        <v>0</v>
      </c>
      <c r="AL159" s="48">
        <f t="shared" si="44"/>
        <v>0</v>
      </c>
      <c r="AM159" s="48">
        <f t="shared" si="44"/>
        <v>0</v>
      </c>
      <c r="AN159" s="48">
        <f t="shared" si="44"/>
        <v>0</v>
      </c>
      <c r="AO159" s="48">
        <f t="shared" si="31"/>
        <v>1</v>
      </c>
      <c r="AP159" s="48">
        <f t="shared" si="43"/>
        <v>0</v>
      </c>
      <c r="AQ159" s="48">
        <f t="shared" si="43"/>
        <v>0</v>
      </c>
      <c r="AR159" s="48">
        <f t="shared" si="43"/>
        <v>0</v>
      </c>
      <c r="AS159" s="48">
        <f t="shared" si="43"/>
        <v>0</v>
      </c>
      <c r="AT159" s="48">
        <f t="shared" si="43"/>
        <v>0</v>
      </c>
      <c r="AU159" s="48">
        <f t="shared" si="43"/>
        <v>0</v>
      </c>
      <c r="AV159" s="48">
        <f t="shared" si="43"/>
        <v>0</v>
      </c>
      <c r="AW159" s="48">
        <f t="shared" si="43"/>
        <v>0</v>
      </c>
      <c r="AX159" s="48">
        <f t="shared" si="43"/>
        <v>0</v>
      </c>
      <c r="AY159" s="48">
        <f t="shared" si="43"/>
        <v>0</v>
      </c>
    </row>
    <row r="160" spans="1:51">
      <c r="A160" s="48">
        <v>159</v>
      </c>
      <c r="B160" s="48">
        <f t="shared" si="38"/>
        <v>153</v>
      </c>
      <c r="C160" s="93">
        <v>44219</v>
      </c>
      <c r="D160" t="s">
        <v>18</v>
      </c>
      <c r="E160" t="s">
        <v>20</v>
      </c>
      <c r="F160" s="48">
        <f>HLOOKUP(MAX($AD160:$AN160),$AD160:$AN$312,$B160,FALSE)</f>
        <v>0</v>
      </c>
      <c r="G160" s="48">
        <f>HLOOKUP(MAX($AN160:$AY160),$AN160:$AY$312,$B160,FALSE)</f>
        <v>1</v>
      </c>
      <c r="H160" s="48">
        <f t="shared" si="34"/>
        <v>0</v>
      </c>
      <c r="I160" s="48">
        <f t="shared" si="35"/>
        <v>3</v>
      </c>
      <c r="J160" s="48">
        <f>COUNTIF('1. Data'!C:C,$D160)</f>
        <v>17</v>
      </c>
      <c r="K160" s="48">
        <f>COUNTIF($D$2:D159,$D159)</f>
        <v>10</v>
      </c>
      <c r="L160" s="48">
        <f>SUMIF('1. Data'!C:C,D160,'1. Data'!E:E)</f>
        <v>16</v>
      </c>
      <c r="M160" s="48">
        <f>SUMIF($D$2:D159,$D160,$F$2:F159)</f>
        <v>0</v>
      </c>
      <c r="N160" s="48">
        <f t="shared" si="36"/>
        <v>0.36772108302866524</v>
      </c>
      <c r="O160" s="48">
        <f>SUMIF('1. Data'!C:C,$D160,'1. Data'!F:F)</f>
        <v>26</v>
      </c>
      <c r="P160" s="48">
        <f>SUMIF($D$2:D159,$D160,$G$2:G159)</f>
        <v>11</v>
      </c>
      <c r="Q160" s="48">
        <f t="shared" si="37"/>
        <v>1.096422685078438</v>
      </c>
      <c r="R160" s="48">
        <f>COUNTIF('1. Data'!D:D,$E160)</f>
        <v>166</v>
      </c>
      <c r="S160" s="48">
        <f>COUNTIF($E$2:E159,$E159)</f>
        <v>9</v>
      </c>
      <c r="T160" s="48">
        <f>SUMIF('1. Data'!D:D,E160,'1. Data'!F:F)</f>
        <v>175</v>
      </c>
      <c r="U160" s="48">
        <f>SUMIF($E$2:E159,$E160,$G$2:G159)</f>
        <v>6</v>
      </c>
      <c r="V160" s="48">
        <f t="shared" si="39"/>
        <v>0.82752396323989585</v>
      </c>
      <c r="W160" s="48">
        <f>SUMIF('1. Data'!D:D,$E160,'1. Data'!E:E)</f>
        <v>274</v>
      </c>
      <c r="X160" s="48">
        <f>SUMIF($E$2:E159,E160,$F$2:F159)</f>
        <v>9</v>
      </c>
      <c r="Y160" s="48">
        <f t="shared" si="40"/>
        <v>1.0034845697935826</v>
      </c>
      <c r="Z160" s="92">
        <f>AVERAGE('1. Data'!E:E,$F$2:F159)</f>
        <v>1.6115273775216139</v>
      </c>
      <c r="AA160" s="92">
        <f>IF(ISERROR(AVERAGE('1. Data'!F:F,$G$2:G159)),0,AVERAGE('1. Data'!F:F,$G$2:G159))</f>
        <v>1.2498559077809799</v>
      </c>
      <c r="AB160" s="48">
        <f t="shared" si="41"/>
        <v>0.59465752284064155</v>
      </c>
      <c r="AC160" s="48">
        <f t="shared" si="42"/>
        <v>1.1340143199954129</v>
      </c>
      <c r="AD160" s="48">
        <f t="shared" si="45"/>
        <v>0.55175149579884308</v>
      </c>
      <c r="AE160" s="48">
        <f t="shared" si="44"/>
        <v>0.32810317771535863</v>
      </c>
      <c r="AF160" s="48">
        <f t="shared" si="44"/>
        <v>9.7554511448178949E-2</v>
      </c>
      <c r="AG160" s="48">
        <f t="shared" si="44"/>
        <v>1.9337174706567702E-2</v>
      </c>
      <c r="AH160" s="48">
        <f t="shared" si="44"/>
        <v>2.8747491024360642E-3</v>
      </c>
      <c r="AI160" s="48">
        <f t="shared" si="44"/>
        <v>3.4189823600859769E-4</v>
      </c>
      <c r="AJ160" s="48">
        <f t="shared" si="44"/>
        <v>3.3885393014742934E-5</v>
      </c>
      <c r="AK160" s="48">
        <f t="shared" si="44"/>
        <v>2.8786005529469483E-6</v>
      </c>
      <c r="AL160" s="48">
        <f t="shared" si="44"/>
        <v>2.1397268425789088E-7</v>
      </c>
      <c r="AM160" s="48">
        <f t="shared" si="44"/>
        <v>1.4137829597373367E-8</v>
      </c>
      <c r="AN160" s="48">
        <f t="shared" si="44"/>
        <v>8.4071667267171441E-10</v>
      </c>
      <c r="AO160" s="48">
        <f t="shared" si="31"/>
        <v>0.32173909688499019</v>
      </c>
      <c r="AP160" s="48">
        <f t="shared" si="43"/>
        <v>0.36485674316997041</v>
      </c>
      <c r="AQ160" s="48">
        <f t="shared" si="43"/>
        <v>0.20687638575081754</v>
      </c>
      <c r="AR160" s="48">
        <f t="shared" si="43"/>
        <v>7.820026130344071E-2</v>
      </c>
      <c r="AS160" s="48">
        <f t="shared" si="43"/>
        <v>2.2170054036371217E-2</v>
      </c>
      <c r="AT160" s="48">
        <f t="shared" si="43"/>
        <v>5.028231750463419E-3</v>
      </c>
      <c r="AU160" s="48">
        <f t="shared" si="43"/>
        <v>9.5034780154685194E-4</v>
      </c>
      <c r="AV160" s="48">
        <f t="shared" si="43"/>
        <v>1.5395828799004128E-4</v>
      </c>
      <c r="AW160" s="48">
        <f t="shared" si="43"/>
        <v>2.1823862907835607E-5</v>
      </c>
      <c r="AX160" s="48">
        <f t="shared" si="43"/>
        <v>2.7498414505669265E-6</v>
      </c>
      <c r="AY160" s="48">
        <f t="shared" si="43"/>
        <v>3.1183595826598525E-7</v>
      </c>
    </row>
    <row r="161" spans="1:51">
      <c r="A161" s="48">
        <v>160</v>
      </c>
      <c r="B161" s="48">
        <f t="shared" si="38"/>
        <v>152</v>
      </c>
      <c r="C161" s="93">
        <v>44219</v>
      </c>
      <c r="D161" t="s">
        <v>21</v>
      </c>
      <c r="E161" t="s">
        <v>19</v>
      </c>
      <c r="F161" s="48">
        <f>HLOOKUP(MAX($AD161:$AN161),$AD161:$AN$312,$B161,FALSE)</f>
        <v>1</v>
      </c>
      <c r="G161" s="48">
        <f>HLOOKUP(MAX($AN161:$AY161),$AN161:$AY$312,$B161,FALSE)</f>
        <v>1</v>
      </c>
      <c r="H161" s="48">
        <f t="shared" si="34"/>
        <v>1</v>
      </c>
      <c r="I161" s="48">
        <f t="shared" si="35"/>
        <v>1</v>
      </c>
      <c r="J161" s="48">
        <f>COUNTIF('1. Data'!C:C,$D161)</f>
        <v>150</v>
      </c>
      <c r="K161" s="48">
        <f>COUNTIF($D$2:D160,$D160)</f>
        <v>10</v>
      </c>
      <c r="L161" s="48">
        <f>SUMIF('1. Data'!C:C,D161,'1. Data'!E:E)</f>
        <v>192</v>
      </c>
      <c r="M161" s="48">
        <f>SUMIF($D$2:D160,$D161,$F$2:F160)</f>
        <v>6</v>
      </c>
      <c r="N161" s="48">
        <f t="shared" si="36"/>
        <v>0.76812634120171674</v>
      </c>
      <c r="O161" s="48">
        <f>SUMIF('1. Data'!C:C,$D161,'1. Data'!F:F)</f>
        <v>200</v>
      </c>
      <c r="P161" s="48">
        <f>SUMIF($D$2:D160,$D161,$G$2:G160)</f>
        <v>7</v>
      </c>
      <c r="Q161" s="48">
        <f t="shared" si="37"/>
        <v>1.0351789419087136</v>
      </c>
      <c r="R161" s="48">
        <f>COUNTIF('1. Data'!D:D,$E161)</f>
        <v>184</v>
      </c>
      <c r="S161" s="48">
        <f>COUNTIF($E$2:E160,$E160)</f>
        <v>10</v>
      </c>
      <c r="T161" s="48">
        <f>SUMIF('1. Data'!D:D,E161,'1. Data'!F:F)</f>
        <v>263</v>
      </c>
      <c r="U161" s="48">
        <f>SUMIF($E$2:E160,$E161,$G$2:G160)</f>
        <v>8</v>
      </c>
      <c r="V161" s="48">
        <f t="shared" si="39"/>
        <v>1.1177189830460137</v>
      </c>
      <c r="W161" s="48">
        <f>SUMIF('1. Data'!D:D,$E161,'1. Data'!E:E)</f>
        <v>350</v>
      </c>
      <c r="X161" s="48">
        <f>SUMIF($E$2:E160,E161,$F$2:F160)</f>
        <v>14</v>
      </c>
      <c r="Y161" s="48">
        <f t="shared" si="40"/>
        <v>1.1646276713419759</v>
      </c>
      <c r="Z161" s="92">
        <f>AVERAGE('1. Data'!E:E,$F$2:F160)</f>
        <v>1.6110630942091617</v>
      </c>
      <c r="AA161" s="92">
        <f>IF(ISERROR(AVERAGE('1. Data'!F:F,$G$2:G160)),0,AVERAGE('1. Data'!F:F,$G$2:G160))</f>
        <v>1.2497839239412274</v>
      </c>
      <c r="AB161" s="48">
        <f t="shared" si="41"/>
        <v>1.4412267432856951</v>
      </c>
      <c r="AC161" s="48">
        <f t="shared" si="42"/>
        <v>1.4460489343157801</v>
      </c>
      <c r="AD161" s="48">
        <f t="shared" si="45"/>
        <v>0.23663728734827041</v>
      </c>
      <c r="AE161" s="48">
        <f t="shared" si="44"/>
        <v>0.34104798698490896</v>
      </c>
      <c r="AF161" s="48">
        <f t="shared" si="44"/>
        <v>0.24576373979320129</v>
      </c>
      <c r="AG161" s="48">
        <f t="shared" si="44"/>
        <v>0.11806709143995617</v>
      </c>
      <c r="AH161" s="48">
        <f t="shared" si="44"/>
        <v>4.2540362421305607E-2</v>
      </c>
      <c r="AI161" s="48">
        <f t="shared" si="44"/>
        <v>1.2262061598130291E-2</v>
      </c>
      <c r="AJ161" s="48">
        <f t="shared" si="44"/>
        <v>2.9454018505069815E-3</v>
      </c>
      <c r="AK161" s="48">
        <f t="shared" si="44"/>
        <v>6.0642741666769198E-4</v>
      </c>
      <c r="AL161" s="48">
        <f t="shared" si="44"/>
        <v>1.0924992634539173E-4</v>
      </c>
      <c r="AM161" s="48">
        <f t="shared" si="44"/>
        <v>1.749487950566346E-5</v>
      </c>
      <c r="AN161" s="48">
        <f t="shared" si="44"/>
        <v>2.5214088214122995E-6</v>
      </c>
      <c r="AO161" s="48">
        <f t="shared" si="31"/>
        <v>0.23549892405238571</v>
      </c>
      <c r="AP161" s="48">
        <f t="shared" si="43"/>
        <v>0.34054296815846519</v>
      </c>
      <c r="AQ161" s="48">
        <f t="shared" si="43"/>
        <v>0.24622089809714065</v>
      </c>
      <c r="AR161" s="48">
        <f t="shared" si="43"/>
        <v>0.11868248909988152</v>
      </c>
      <c r="AS161" s="48">
        <f t="shared" si="43"/>
        <v>4.2905171721206968E-2</v>
      </c>
      <c r="AT161" s="48">
        <f t="shared" si="43"/>
        <v>1.2408595568817377E-2</v>
      </c>
      <c r="AU161" s="48">
        <f t="shared" si="43"/>
        <v>2.9905727331073135E-3</v>
      </c>
      <c r="AV161" s="48">
        <f t="shared" si="43"/>
        <v>6.1778778767195225E-4</v>
      </c>
      <c r="AW161" s="48">
        <f t="shared" si="43"/>
        <v>1.1166892149954106E-4</v>
      </c>
      <c r="AX161" s="48">
        <f t="shared" si="43"/>
        <v>1.7942080547844889E-5</v>
      </c>
      <c r="AY161" s="48">
        <f t="shared" si="43"/>
        <v>2.5945126455618928E-6</v>
      </c>
    </row>
    <row r="162" spans="1:51">
      <c r="A162" s="48">
        <v>161</v>
      </c>
      <c r="B162" s="48">
        <f t="shared" si="38"/>
        <v>151</v>
      </c>
      <c r="C162" s="93">
        <v>44220</v>
      </c>
      <c r="D162" t="s">
        <v>8</v>
      </c>
      <c r="E162" t="s">
        <v>6</v>
      </c>
      <c r="F162" s="48">
        <f>HLOOKUP(MAX($AD162:$AN162),$AD162:$AN$312,$B162,FALSE)</f>
        <v>0</v>
      </c>
      <c r="G162" s="48">
        <f>HLOOKUP(MAX($AN162:$AY162),$AN162:$AY$312,$B162,FALSE)</f>
        <v>1</v>
      </c>
      <c r="H162" s="48">
        <f t="shared" si="34"/>
        <v>0</v>
      </c>
      <c r="I162" s="48">
        <f t="shared" si="35"/>
        <v>3</v>
      </c>
      <c r="J162" s="48">
        <f>COUNTIF('1. Data'!C:C,$D162)</f>
        <v>187</v>
      </c>
      <c r="K162" s="48">
        <f>COUNTIF($D$2:D161,$D161)</f>
        <v>9</v>
      </c>
      <c r="L162" s="48">
        <f>SUMIF('1. Data'!C:C,D162,'1. Data'!E:E)</f>
        <v>324</v>
      </c>
      <c r="M162" s="48">
        <f>SUMIF($D$2:D161,$D162,$F$2:F161)</f>
        <v>8</v>
      </c>
      <c r="N162" s="48">
        <f t="shared" si="36"/>
        <v>1.0515184797323185</v>
      </c>
      <c r="O162" s="48">
        <f>SUMIF('1. Data'!C:C,$D162,'1. Data'!F:F)</f>
        <v>196</v>
      </c>
      <c r="P162" s="48">
        <f>SUMIF($D$2:D161,$D162,$G$2:G161)</f>
        <v>5</v>
      </c>
      <c r="Q162" s="48">
        <f t="shared" si="37"/>
        <v>0.82059724097059883</v>
      </c>
      <c r="R162" s="48">
        <f>COUNTIF('1. Data'!D:D,$E162)</f>
        <v>181</v>
      </c>
      <c r="S162" s="48">
        <f>COUNTIF($E$2:E161,$E161)</f>
        <v>10</v>
      </c>
      <c r="T162" s="48">
        <f>SUMIF('1. Data'!D:D,E162,'1. Data'!F:F)</f>
        <v>374</v>
      </c>
      <c r="U162" s="48">
        <f>SUMIF($E$2:E161,$E162,$G$2:G161)</f>
        <v>13</v>
      </c>
      <c r="V162" s="48">
        <f t="shared" si="39"/>
        <v>1.6213159834883661</v>
      </c>
      <c r="W162" s="48">
        <f>SUMIF('1. Data'!D:D,$E162,'1. Data'!E:E)</f>
        <v>158</v>
      </c>
      <c r="X162" s="48">
        <f>SUMIF($E$2:E161,E162,$F$2:F161)</f>
        <v>1</v>
      </c>
      <c r="Y162" s="48">
        <f t="shared" si="40"/>
        <v>0.51677161897397927</v>
      </c>
      <c r="Z162" s="92">
        <f>AVERAGE('1. Data'!E:E,$F$2:F161)</f>
        <v>1.6108870967741935</v>
      </c>
      <c r="AA162" s="92">
        <f>IF(ISERROR(AVERAGE('1. Data'!F:F,$G$2:G161)),0,AVERAGE('1. Data'!F:F,$G$2:G161))</f>
        <v>1.2497119815668203</v>
      </c>
      <c r="AB162" s="48">
        <f t="shared" si="41"/>
        <v>0.87534784438449553</v>
      </c>
      <c r="AC162" s="48">
        <f t="shared" si="42"/>
        <v>1.6626760851079672</v>
      </c>
      <c r="AD162" s="48">
        <f t="shared" si="45"/>
        <v>0.41671704178218916</v>
      </c>
      <c r="AE162" s="48">
        <f t="shared" si="44"/>
        <v>0.36477236424232301</v>
      </c>
      <c r="AF162" s="48">
        <f t="shared" si="44"/>
        <v>0.15965135136527672</v>
      </c>
      <c r="AG162" s="48">
        <f t="shared" si="44"/>
        <v>4.6583488756888898E-2</v>
      </c>
      <c r="AH162" s="48">
        <f t="shared" si="44"/>
        <v>1.0194189116813017E-2</v>
      </c>
      <c r="AI162" s="48">
        <f t="shared" si="44"/>
        <v>1.7846922937300323E-3</v>
      </c>
      <c r="AJ162" s="48">
        <f t="shared" si="44"/>
        <v>2.603710920343674E-4</v>
      </c>
      <c r="AK162" s="48">
        <f t="shared" si="44"/>
        <v>3.2559324878902993E-5</v>
      </c>
      <c r="AL162" s="48">
        <f t="shared" si="44"/>
        <v>3.5625918559202621E-6</v>
      </c>
      <c r="AM162" s="48">
        <f t="shared" si="44"/>
        <v>3.4650078905572936E-7</v>
      </c>
      <c r="AN162" s="48">
        <f t="shared" si="44"/>
        <v>3.0330871877745916E-8</v>
      </c>
      <c r="AO162" s="48">
        <f t="shared" si="31"/>
        <v>0.18963083223515118</v>
      </c>
      <c r="AP162" s="48">
        <f t="shared" si="43"/>
        <v>0.3152946497565069</v>
      </c>
      <c r="AQ162" s="48">
        <f t="shared" si="43"/>
        <v>0.26211643695631831</v>
      </c>
      <c r="AR162" s="48">
        <f t="shared" si="43"/>
        <v>0.1452715770803269</v>
      </c>
      <c r="AS162" s="48">
        <f t="shared" si="43"/>
        <v>6.0384894264344534E-2</v>
      </c>
      <c r="AT162" s="48">
        <f t="shared" si="43"/>
        <v>2.0080103919019789E-2</v>
      </c>
      <c r="AU162" s="48">
        <f t="shared" si="43"/>
        <v>5.5644514287728321E-3</v>
      </c>
      <c r="AV162" s="48">
        <f t="shared" si="43"/>
        <v>1.3216971881950625E-3</v>
      </c>
      <c r="AW162" s="48">
        <f t="shared" si="43"/>
        <v>2.7469428832079684E-4</v>
      </c>
      <c r="AX162" s="48">
        <f t="shared" si="43"/>
        <v>5.0747513767415689E-5</v>
      </c>
      <c r="AY162" s="48">
        <f t="shared" si="43"/>
        <v>8.4376677519769417E-6</v>
      </c>
    </row>
    <row r="163" spans="1:51">
      <c r="A163" s="48">
        <v>162</v>
      </c>
      <c r="B163" s="48">
        <f t="shared" si="38"/>
        <v>150</v>
      </c>
      <c r="C163" s="93">
        <v>44220</v>
      </c>
      <c r="D163" t="s">
        <v>17</v>
      </c>
      <c r="E163" t="s">
        <v>11</v>
      </c>
      <c r="F163" s="48">
        <f>HLOOKUP(MAX($AD163:$AN163),$AD163:$AN$312,$B163,FALSE)</f>
        <v>1</v>
      </c>
      <c r="G163" s="48">
        <f>HLOOKUP(MAX($AN163:$AY163),$AN163:$AY$312,$B163,FALSE)</f>
        <v>1</v>
      </c>
      <c r="H163" s="48">
        <f t="shared" si="34"/>
        <v>1</v>
      </c>
      <c r="I163" s="48">
        <f t="shared" si="35"/>
        <v>1</v>
      </c>
      <c r="J163" s="48">
        <f>COUNTIF('1. Data'!C:C,$D163)</f>
        <v>186</v>
      </c>
      <c r="K163" s="48">
        <f>COUNTIF($D$2:D162,$D162)</f>
        <v>10</v>
      </c>
      <c r="L163" s="48">
        <f>SUMIF('1. Data'!C:C,D163,'1. Data'!E:E)</f>
        <v>321</v>
      </c>
      <c r="M163" s="48">
        <f>SUMIF($D$2:D162,$D163,$F$2:F162)</f>
        <v>6</v>
      </c>
      <c r="N163" s="48">
        <f t="shared" si="36"/>
        <v>1.0359806536596401</v>
      </c>
      <c r="O163" s="48">
        <f>SUMIF('1. Data'!C:C,$D163,'1. Data'!F:F)</f>
        <v>236</v>
      </c>
      <c r="P163" s="48">
        <f>SUMIF($D$2:D162,$D163,$G$2:G162)</f>
        <v>6</v>
      </c>
      <c r="Q163" s="48">
        <f t="shared" si="37"/>
        <v>0.98803959371767125</v>
      </c>
      <c r="R163" s="48">
        <f>COUNTIF('1. Data'!D:D,$E163)</f>
        <v>167</v>
      </c>
      <c r="S163" s="48">
        <f>COUNTIF($E$2:E162,$E162)</f>
        <v>10</v>
      </c>
      <c r="T163" s="48">
        <f>SUMIF('1. Data'!D:D,E163,'1. Data'!F:F)</f>
        <v>179</v>
      </c>
      <c r="U163" s="48">
        <f>SUMIF($E$2:E162,$E163,$G$2:G162)</f>
        <v>4</v>
      </c>
      <c r="V163" s="48">
        <f t="shared" si="39"/>
        <v>0.82735686948371467</v>
      </c>
      <c r="W163" s="48">
        <f>SUMIF('1. Data'!D:D,$E163,'1. Data'!E:E)</f>
        <v>293</v>
      </c>
      <c r="X163" s="48">
        <f>SUMIF($E$2:E162,E163,$F$2:F162)</f>
        <v>8</v>
      </c>
      <c r="Y163" s="48">
        <f t="shared" si="40"/>
        <v>1.0559739222050162</v>
      </c>
      <c r="Z163" s="92">
        <f>AVERAGE('1. Data'!E:E,$F$2:F162)</f>
        <v>1.6104232651885977</v>
      </c>
      <c r="AA163" s="92">
        <f>IF(ISERROR(AVERAGE('1. Data'!F:F,$G$2:G162)),0,AVERAGE('1. Data'!F:F,$G$2:G162))</f>
        <v>1.2496400806219408</v>
      </c>
      <c r="AB163" s="48">
        <f t="shared" si="41"/>
        <v>1.7617524110257157</v>
      </c>
      <c r="AC163" s="48">
        <f t="shared" si="42"/>
        <v>1.021532461301321</v>
      </c>
      <c r="AD163" s="48">
        <f t="shared" si="45"/>
        <v>0.17174363452263111</v>
      </c>
      <c r="AE163" s="48">
        <f t="shared" si="44"/>
        <v>0.30256976219856468</v>
      </c>
      <c r="AF163" s="48">
        <f t="shared" si="44"/>
        <v>0.26652650402839945</v>
      </c>
      <c r="AG163" s="48">
        <f t="shared" si="44"/>
        <v>0.15651790369142923</v>
      </c>
      <c r="AH163" s="48">
        <f t="shared" si="44"/>
        <v>6.8936448549266616E-2</v>
      </c>
      <c r="AI163" s="48">
        <f t="shared" si="44"/>
        <v>2.4289790887844127E-2</v>
      </c>
      <c r="AJ163" s="48">
        <f t="shared" si="44"/>
        <v>7.1320996099949671E-3</v>
      </c>
      <c r="AK163" s="48">
        <f t="shared" si="44"/>
        <v>1.7949990976548862E-3</v>
      </c>
      <c r="AL163" s="48">
        <f t="shared" si="44"/>
        <v>3.9529299851031035E-4</v>
      </c>
      <c r="AM163" s="48">
        <f t="shared" si="44"/>
        <v>7.7378710354124742E-5</v>
      </c>
      <c r="AN163" s="48">
        <f t="shared" si="44"/>
        <v>1.363221295284398E-5</v>
      </c>
      <c r="AO163" s="48">
        <f t="shared" si="31"/>
        <v>0.36004276558296866</v>
      </c>
      <c r="AP163" s="48">
        <f t="shared" si="43"/>
        <v>0.36779537249970451</v>
      </c>
      <c r="AQ163" s="48">
        <f t="shared" si="43"/>
        <v>0.18785745606242965</v>
      </c>
      <c r="AR163" s="48">
        <f t="shared" si="43"/>
        <v>6.3967496488419526E-2</v>
      </c>
      <c r="AS163" s="48">
        <f t="shared" si="43"/>
        <v>1.6336218532774699E-2</v>
      </c>
      <c r="AT163" s="48">
        <f t="shared" si="43"/>
        <v>3.3375955052283197E-3</v>
      </c>
      <c r="AU163" s="48">
        <f t="shared" si="43"/>
        <v>5.6824369188068497E-4</v>
      </c>
      <c r="AV163" s="48">
        <f t="shared" si="43"/>
        <v>8.2925625312260938E-5</v>
      </c>
      <c r="AW163" s="48">
        <f t="shared" si="43"/>
        <v>1.0588902266273091E-5</v>
      </c>
      <c r="AX163" s="48">
        <f t="shared" si="43"/>
        <v>1.2018785993938998E-6</v>
      </c>
      <c r="AY163" s="48">
        <f t="shared" si="43"/>
        <v>1.2277580038242336E-7</v>
      </c>
    </row>
    <row r="164" spans="1:51">
      <c r="A164" s="48">
        <v>163</v>
      </c>
      <c r="B164" s="48">
        <f t="shared" si="38"/>
        <v>149</v>
      </c>
      <c r="C164" s="93">
        <v>44225</v>
      </c>
      <c r="D164" t="s">
        <v>23</v>
      </c>
      <c r="E164" t="s">
        <v>25</v>
      </c>
      <c r="F164" s="48">
        <f>HLOOKUP(MAX($AD164:$AN164),$AD164:$AN$312,$B164,FALSE)</f>
        <v>1</v>
      </c>
      <c r="G164" s="48">
        <f>HLOOKUP(MAX($AN164:$AY164),$AN164:$AY$312,$B164,FALSE)</f>
        <v>1</v>
      </c>
      <c r="H164" s="48">
        <f t="shared" si="34"/>
        <v>1</v>
      </c>
      <c r="I164" s="48">
        <f t="shared" si="35"/>
        <v>1</v>
      </c>
      <c r="J164" s="48">
        <f>COUNTIF('1. Data'!C:C,$D164)</f>
        <v>169</v>
      </c>
      <c r="K164" s="48">
        <f>COUNTIF($D$2:D163,$D163)</f>
        <v>9</v>
      </c>
      <c r="L164" s="48">
        <f>SUMIF('1. Data'!C:C,D164,'1. Data'!E:E)</f>
        <v>260</v>
      </c>
      <c r="M164" s="48">
        <f>SUMIF($D$2:D163,$D164,$F$2:F163)</f>
        <v>6</v>
      </c>
      <c r="N164" s="48">
        <f t="shared" si="36"/>
        <v>0.92804489561448278</v>
      </c>
      <c r="O164" s="48">
        <f>SUMIF('1. Data'!C:C,$D164,'1. Data'!F:F)</f>
        <v>232</v>
      </c>
      <c r="P164" s="48">
        <f>SUMIF($D$2:D163,$D164,$G$2:G163)</f>
        <v>8</v>
      </c>
      <c r="Q164" s="48">
        <f t="shared" si="37"/>
        <v>1.0790244053951221</v>
      </c>
      <c r="R164" s="48">
        <f>COUNTIF('1. Data'!D:D,$E164)</f>
        <v>170</v>
      </c>
      <c r="S164" s="48">
        <f>COUNTIF($E$2:E163,$E163)</f>
        <v>9</v>
      </c>
      <c r="T164" s="48">
        <f>SUMIF('1. Data'!D:D,E164,'1. Data'!F:F)</f>
        <v>194</v>
      </c>
      <c r="U164" s="48">
        <f>SUMIF($E$2:E163,$E164,$G$2:G163)</f>
        <v>4</v>
      </c>
      <c r="V164" s="48">
        <f t="shared" si="39"/>
        <v>0.88522197727527197</v>
      </c>
      <c r="W164" s="48">
        <f>SUMIF('1. Data'!D:D,$E164,'1. Data'!E:E)</f>
        <v>284</v>
      </c>
      <c r="X164" s="48">
        <f>SUMIF($E$2:E163,E164,$F$2:F163)</f>
        <v>8</v>
      </c>
      <c r="Y164" s="48">
        <f t="shared" si="40"/>
        <v>1.0130646762393067</v>
      </c>
      <c r="Z164" s="92">
        <f>AVERAGE('1. Data'!E:E,$F$2:F163)</f>
        <v>1.6102475532527345</v>
      </c>
      <c r="AA164" s="92">
        <f>IF(ISERROR(AVERAGE('1. Data'!F:F,$G$2:G163)),0,AVERAGE('1. Data'!F:F,$G$2:G163))</f>
        <v>1.2495682210708117</v>
      </c>
      <c r="AB164" s="48">
        <f t="shared" si="41"/>
        <v>1.5139056397733464</v>
      </c>
      <c r="AC164" s="48">
        <f t="shared" si="42"/>
        <v>1.193557722168906</v>
      </c>
      <c r="AD164" s="48">
        <f t="shared" si="45"/>
        <v>0.22004886585459216</v>
      </c>
      <c r="AE164" s="48">
        <f t="shared" si="44"/>
        <v>0.33313321904299559</v>
      </c>
      <c r="AF164" s="48">
        <f t="shared" si="44"/>
        <v>0.25216612955252038</v>
      </c>
      <c r="AG164" s="48">
        <f t="shared" si="44"/>
        <v>0.12725190856312565</v>
      </c>
      <c r="AH164" s="48">
        <f t="shared" si="44"/>
        <v>4.8161845511409521E-2</v>
      </c>
      <c r="AI164" s="48">
        <f t="shared" si="44"/>
        <v>1.4582497908323088E-2</v>
      </c>
      <c r="AJ164" s="48">
        <f t="shared" si="44"/>
        <v>3.6794209708988931E-3</v>
      </c>
      <c r="AK164" s="48">
        <f t="shared" si="44"/>
        <v>7.9575659413488008E-4</v>
      </c>
      <c r="AL164" s="48">
        <f t="shared" si="44"/>
        <v>1.5058754946845306E-4</v>
      </c>
      <c r="AM164" s="48">
        <f t="shared" si="44"/>
        <v>2.5330593379993134E-5</v>
      </c>
      <c r="AN164" s="48">
        <f t="shared" si="44"/>
        <v>3.8348128176777029E-6</v>
      </c>
      <c r="AO164" s="48">
        <f t="shared" si="31"/>
        <v>0.30314085237319693</v>
      </c>
      <c r="AP164" s="48">
        <f t="shared" si="43"/>
        <v>0.36181610525489355</v>
      </c>
      <c r="AQ164" s="48">
        <f t="shared" si="43"/>
        <v>0.21592420321602798</v>
      </c>
      <c r="AR164" s="48">
        <f t="shared" si="43"/>
        <v>8.5906000050552753E-2</v>
      </c>
      <c r="AS164" s="48">
        <f t="shared" si="43"/>
        <v>2.5633442435244916E-2</v>
      </c>
      <c r="AT164" s="48">
        <f t="shared" si="43"/>
        <v>6.1189986328717399E-3</v>
      </c>
      <c r="AU164" s="48">
        <f t="shared" si="43"/>
        <v>1.2172296783675065E-3</v>
      </c>
      <c r="AV164" s="48">
        <f t="shared" si="43"/>
        <v>2.0754769746695887E-4</v>
      </c>
      <c r="AW164" s="48">
        <f t="shared" si="43"/>
        <v>3.0965019628758057E-5</v>
      </c>
      <c r="AX164" s="48">
        <f t="shared" si="43"/>
        <v>4.1065042550017774E-6</v>
      </c>
      <c r="AY164" s="48">
        <f t="shared" si="43"/>
        <v>4.9013498646768516E-7</v>
      </c>
    </row>
    <row r="165" spans="1:51">
      <c r="A165" s="48">
        <v>164</v>
      </c>
      <c r="B165" s="48">
        <f t="shared" si="38"/>
        <v>148</v>
      </c>
      <c r="C165" s="93">
        <v>44226</v>
      </c>
      <c r="D165" t="s">
        <v>6</v>
      </c>
      <c r="E165" t="s">
        <v>17</v>
      </c>
      <c r="F165" s="48">
        <f>HLOOKUP(MAX($AD165:$AN165),$AD165:$AN$312,$B165,FALSE)</f>
        <v>3</v>
      </c>
      <c r="G165" s="48">
        <f>HLOOKUP(MAX($AN165:$AY165),$AN165:$AY$312,$B165,FALSE)</f>
        <v>0</v>
      </c>
      <c r="H165" s="48">
        <f t="shared" si="34"/>
        <v>3</v>
      </c>
      <c r="I165" s="48">
        <f t="shared" si="35"/>
        <v>0</v>
      </c>
      <c r="J165" s="48">
        <f>COUNTIF('1. Data'!C:C,$D165)</f>
        <v>183</v>
      </c>
      <c r="K165" s="48">
        <f>COUNTIF($D$2:D164,$D164)</f>
        <v>9</v>
      </c>
      <c r="L165" s="48">
        <f>SUMIF('1. Data'!C:C,D165,'1. Data'!E:E)</f>
        <v>528</v>
      </c>
      <c r="M165" s="48">
        <f>SUMIF($D$2:D164,$D165,$F$2:F164)</f>
        <v>18</v>
      </c>
      <c r="N165" s="48">
        <f t="shared" si="36"/>
        <v>1.7662254244861482</v>
      </c>
      <c r="O165" s="48">
        <f>SUMIF('1. Data'!C:C,$D165,'1. Data'!F:F)</f>
        <v>132</v>
      </c>
      <c r="P165" s="48">
        <f>SUMIF($D$2:D164,$D165,$G$2:G164)</f>
        <v>0</v>
      </c>
      <c r="Q165" s="48">
        <f t="shared" si="37"/>
        <v>0.55022167204053429</v>
      </c>
      <c r="R165" s="48">
        <f>COUNTIF('1. Data'!D:D,$E165)</f>
        <v>186</v>
      </c>
      <c r="S165" s="48">
        <f>COUNTIF($E$2:E164,$E164)</f>
        <v>9</v>
      </c>
      <c r="T165" s="48">
        <f>SUMIF('1. Data'!D:D,E165,'1. Data'!F:F)</f>
        <v>276</v>
      </c>
      <c r="U165" s="48">
        <f>SUMIF($E$2:E164,$E165,$G$2:G164)</f>
        <v>9</v>
      </c>
      <c r="V165" s="48">
        <f t="shared" si="39"/>
        <v>1.1697020160861709</v>
      </c>
      <c r="W165" s="48">
        <f>SUMIF('1. Data'!D:D,$E165,'1. Data'!E:E)</f>
        <v>331</v>
      </c>
      <c r="X165" s="48">
        <f>SUMIF($E$2:E164,E165,$F$2:F164)</f>
        <v>11</v>
      </c>
      <c r="Y165" s="48">
        <f t="shared" si="40"/>
        <v>1.0892967622190142</v>
      </c>
      <c r="Z165" s="92">
        <f>AVERAGE('1. Data'!E:E,$F$2:F164)</f>
        <v>1.6100719424460432</v>
      </c>
      <c r="AA165" s="92">
        <f>IF(ISERROR(AVERAGE('1. Data'!F:F,$G$2:G164)),0,AVERAGE('1. Data'!F:F,$G$2:G164))</f>
        <v>1.2494964028776978</v>
      </c>
      <c r="AB165" s="48">
        <f t="shared" si="41"/>
        <v>3.0976876675603213</v>
      </c>
      <c r="AC165" s="48">
        <f t="shared" si="42"/>
        <v>0.80417013605924237</v>
      </c>
      <c r="AD165" s="48">
        <f t="shared" si="45"/>
        <v>4.51534916548866E-2</v>
      </c>
      <c r="AE165" s="48">
        <f t="shared" si="44"/>
        <v>0.1398714142466301</v>
      </c>
      <c r="AF165" s="48">
        <f t="shared" si="44"/>
        <v>0.21663897747800356</v>
      </c>
      <c r="AG165" s="48">
        <f t="shared" si="44"/>
        <v>0.22369329628216328</v>
      </c>
      <c r="AH165" s="48">
        <f t="shared" si="44"/>
        <v>0.17323299130229361</v>
      </c>
      <c r="AI165" s="48">
        <f t="shared" si="44"/>
        <v>0.10732434015433984</v>
      </c>
      <c r="AJ165" s="48">
        <f t="shared" si="44"/>
        <v>5.5409547487524594E-2</v>
      </c>
      <c r="AK165" s="48">
        <f t="shared" si="44"/>
        <v>2.452021027388614E-2</v>
      </c>
      <c r="AL165" s="48">
        <f t="shared" si="44"/>
        <v>9.4944941214253654E-3</v>
      </c>
      <c r="AM165" s="48">
        <f t="shared" si="44"/>
        <v>3.2678863721848131E-3</v>
      </c>
      <c r="AN165" s="48">
        <f t="shared" si="44"/>
        <v>1.012289131410533E-3</v>
      </c>
      <c r="AO165" s="48">
        <f t="shared" si="31"/>
        <v>0.44745910269950173</v>
      </c>
      <c r="AP165" s="48">
        <f t="shared" si="43"/>
        <v>0.3598332474988048</v>
      </c>
      <c r="AQ165" s="48">
        <f t="shared" si="43"/>
        <v>0.14468357579987645</v>
      </c>
      <c r="AR165" s="48">
        <f t="shared" si="43"/>
        <v>3.8783403612174784E-2</v>
      </c>
      <c r="AS165" s="48">
        <f t="shared" si="43"/>
        <v>7.7971137399107755E-3</v>
      </c>
      <c r="AT165" s="48">
        <f t="shared" si="43"/>
        <v>1.2540412034186877E-3</v>
      </c>
      <c r="AU165" s="48">
        <f t="shared" si="43"/>
        <v>1.6807708086285031E-4</v>
      </c>
      <c r="AV165" s="48">
        <f t="shared" si="43"/>
        <v>1.9308938426559834E-5</v>
      </c>
      <c r="AW165" s="48">
        <f t="shared" si="43"/>
        <v>1.9409589552057617E-6</v>
      </c>
      <c r="AX165" s="48">
        <f t="shared" si="43"/>
        <v>1.7342902523258045E-7</v>
      </c>
      <c r="AY165" s="48">
        <f t="shared" si="43"/>
        <v>1.3946644281790588E-8</v>
      </c>
    </row>
    <row r="166" spans="1:51">
      <c r="A166" s="48">
        <v>165</v>
      </c>
      <c r="B166" s="48">
        <f t="shared" si="38"/>
        <v>147</v>
      </c>
      <c r="C166" s="93">
        <v>44226</v>
      </c>
      <c r="D166" t="s">
        <v>13</v>
      </c>
      <c r="E166" t="s">
        <v>28</v>
      </c>
      <c r="F166" s="48">
        <f>HLOOKUP(MAX($AD166:$AN166),$AD166:$AN$312,$B166,FALSE)</f>
        <v>2</v>
      </c>
      <c r="G166" s="48">
        <f>HLOOKUP(MAX($AN166:$AY166),$AN166:$AY$312,$B166,FALSE)</f>
        <v>0</v>
      </c>
      <c r="H166" s="48">
        <f t="shared" si="34"/>
        <v>3</v>
      </c>
      <c r="I166" s="48">
        <f t="shared" si="35"/>
        <v>0</v>
      </c>
      <c r="J166" s="48">
        <f>COUNTIF('1. Data'!C:C,$D166)</f>
        <v>176</v>
      </c>
      <c r="K166" s="48">
        <f>COUNTIF($D$2:D165,$D165)</f>
        <v>9</v>
      </c>
      <c r="L166" s="48">
        <f>SUMIF('1. Data'!C:C,D166,'1. Data'!E:E)</f>
        <v>403</v>
      </c>
      <c r="M166" s="48">
        <f>SUMIF($D$2:D165,$D166,$F$2:F165)</f>
        <v>15</v>
      </c>
      <c r="N166" s="48">
        <f t="shared" si="36"/>
        <v>1.4029798287033013</v>
      </c>
      <c r="O166" s="48">
        <f>SUMIF('1. Data'!C:C,$D166,'1. Data'!F:F)</f>
        <v>163</v>
      </c>
      <c r="P166" s="48">
        <f>SUMIF($D$2:D165,$D166,$G$2:G165)</f>
        <v>1</v>
      </c>
      <c r="Q166" s="48">
        <f t="shared" si="37"/>
        <v>0.70967918632589289</v>
      </c>
      <c r="R166" s="48">
        <f>COUNTIF('1. Data'!D:D,$E166)</f>
        <v>136</v>
      </c>
      <c r="S166" s="48">
        <f>COUNTIF($E$2:E165,$E165)</f>
        <v>10</v>
      </c>
      <c r="T166" s="48">
        <f>SUMIF('1. Data'!D:D,E166,'1. Data'!F:F)</f>
        <v>138</v>
      </c>
      <c r="U166" s="48">
        <f>SUMIF($E$2:E165,$E166,$G$2:G165)</f>
        <v>4</v>
      </c>
      <c r="V166" s="48">
        <f t="shared" si="39"/>
        <v>0.77861978887325445</v>
      </c>
      <c r="W166" s="48">
        <f>SUMIF('1. Data'!D:D,$E166,'1. Data'!E:E)</f>
        <v>217</v>
      </c>
      <c r="X166" s="48">
        <f>SUMIF($E$2:E165,E166,$F$2:F165)</f>
        <v>6</v>
      </c>
      <c r="Y166" s="48">
        <f t="shared" si="40"/>
        <v>0.94841601941985154</v>
      </c>
      <c r="Z166" s="92">
        <f>AVERAGE('1. Data'!E:E,$F$2:F165)</f>
        <v>1.6104718066743384</v>
      </c>
      <c r="AA166" s="92">
        <f>IF(ISERROR(AVERAGE('1. Data'!F:F,$G$2:G165)),0,AVERAGE('1. Data'!F:F,$G$2:G165))</f>
        <v>1.2491369390103568</v>
      </c>
      <c r="AB166" s="48">
        <f t="shared" si="41"/>
        <v>2.1429075465810699</v>
      </c>
      <c r="AC166" s="48">
        <f t="shared" si="42"/>
        <v>0.69023592094710129</v>
      </c>
      <c r="AD166" s="48">
        <f t="shared" si="45"/>
        <v>0.11731325292041586</v>
      </c>
      <c r="AE166" s="48">
        <f t="shared" si="44"/>
        <v>0.25139145499713289</v>
      </c>
      <c r="AF166" s="48">
        <f t="shared" si="44"/>
        <v>0.26935432302967577</v>
      </c>
      <c r="AG166" s="48">
        <f t="shared" si="44"/>
        <v>0.1924004705081758</v>
      </c>
      <c r="AH166" s="48">
        <f t="shared" si="44"/>
        <v>0.10307410505442964</v>
      </c>
      <c r="AI166" s="48">
        <f t="shared" si="44"/>
        <v>4.4175655515645479E-2</v>
      </c>
      <c r="AJ166" s="48">
        <f t="shared" si="44"/>
        <v>1.5777390929940384E-2</v>
      </c>
      <c r="AK166" s="48">
        <f t="shared" si="44"/>
        <v>4.8299271555898521E-3</v>
      </c>
      <c r="AL166" s="48">
        <f t="shared" si="44"/>
        <v>1.2937609188937924E-3</v>
      </c>
      <c r="AM166" s="48">
        <f t="shared" si="44"/>
        <v>3.0804555961879657E-4</v>
      </c>
      <c r="AN166" s="48">
        <f t="shared" si="44"/>
        <v>6.6011315439790772E-5</v>
      </c>
      <c r="AO166" s="48">
        <f t="shared" si="31"/>
        <v>0.50145775072223475</v>
      </c>
      <c r="AP166" s="48">
        <f t="shared" si="43"/>
        <v>0.34612415238582367</v>
      </c>
      <c r="AQ166" s="48">
        <f t="shared" si="43"/>
        <v>0.11945366154203191</v>
      </c>
      <c r="AR166" s="48">
        <f t="shared" si="43"/>
        <v>2.7483736028322579E-2</v>
      </c>
      <c r="AS166" s="48">
        <f t="shared" si="43"/>
        <v>4.742565462144065E-3</v>
      </c>
      <c r="AT166" s="48">
        <f t="shared" si="43"/>
        <v>6.5469780788298489E-4</v>
      </c>
      <c r="AU166" s="48">
        <f t="shared" si="43"/>
        <v>7.5315990727693386E-5</v>
      </c>
      <c r="AV166" s="48">
        <f t="shared" si="43"/>
        <v>7.4265431745675528E-6</v>
      </c>
      <c r="AW166" s="48">
        <f t="shared" si="43"/>
        <v>6.4075835844387798E-7</v>
      </c>
      <c r="AX166" s="48">
        <f t="shared" si="43"/>
        <v>4.9141603960562613E-8</v>
      </c>
      <c r="AY166" s="48">
        <f t="shared" si="43"/>
        <v>3.3919300266536617E-9</v>
      </c>
    </row>
    <row r="167" spans="1:51">
      <c r="A167" s="48">
        <v>166</v>
      </c>
      <c r="B167" s="48">
        <f t="shared" si="38"/>
        <v>146</v>
      </c>
      <c r="C167" s="93">
        <v>44226</v>
      </c>
      <c r="D167" t="s">
        <v>20</v>
      </c>
      <c r="E167" t="s">
        <v>21</v>
      </c>
      <c r="F167" s="48">
        <f>HLOOKUP(MAX($AD167:$AN167),$AD167:$AN$312,$B167,FALSE)</f>
        <v>1</v>
      </c>
      <c r="G167" s="48">
        <f>HLOOKUP(MAX($AN167:$AY167),$AN167:$AY$312,$B167,FALSE)</f>
        <v>1</v>
      </c>
      <c r="H167" s="48">
        <f t="shared" si="34"/>
        <v>1</v>
      </c>
      <c r="I167" s="48">
        <f t="shared" si="35"/>
        <v>1</v>
      </c>
      <c r="J167" s="48">
        <f>COUNTIF('1. Data'!C:C,$D167)</f>
        <v>168</v>
      </c>
      <c r="K167" s="48">
        <f>COUNTIF($D$2:D166,$D166)</f>
        <v>9</v>
      </c>
      <c r="L167" s="48">
        <f>SUMIF('1. Data'!C:C,D167,'1. Data'!E:E)</f>
        <v>258</v>
      </c>
      <c r="M167" s="48">
        <f>SUMIF($D$2:D166,$D167,$F$2:F166)</f>
        <v>8</v>
      </c>
      <c r="N167" s="48">
        <f t="shared" si="36"/>
        <v>0.93309322033898301</v>
      </c>
      <c r="O167" s="48">
        <f>SUMIF('1. Data'!C:C,$D167,'1. Data'!F:F)</f>
        <v>234</v>
      </c>
      <c r="P167" s="48">
        <f>SUMIF($D$2:D166,$D167,$G$2:G166)</f>
        <v>7</v>
      </c>
      <c r="Q167" s="48">
        <f t="shared" si="37"/>
        <v>1.0903317224742171</v>
      </c>
      <c r="R167" s="48">
        <f>COUNTIF('1. Data'!D:D,$E167)</f>
        <v>149</v>
      </c>
      <c r="S167" s="48">
        <f>COUNTIF($E$2:E166,$E166)</f>
        <v>9</v>
      </c>
      <c r="T167" s="48">
        <f>SUMIF('1. Data'!D:D,E167,'1. Data'!F:F)</f>
        <v>176</v>
      </c>
      <c r="U167" s="48">
        <f>SUMIF($E$2:E166,$E167,$G$2:G166)</f>
        <v>7</v>
      </c>
      <c r="V167" s="48">
        <f t="shared" si="39"/>
        <v>0.92748922797054378</v>
      </c>
      <c r="W167" s="48">
        <f>SUMIF('1. Data'!D:D,$E167,'1. Data'!E:E)</f>
        <v>246</v>
      </c>
      <c r="X167" s="48">
        <f>SUMIF($E$2:E166,E167,$F$2:F166)</f>
        <v>9</v>
      </c>
      <c r="Y167" s="48">
        <f t="shared" si="40"/>
        <v>1.0020739150090416</v>
      </c>
      <c r="Z167" s="92">
        <f>AVERAGE('1. Data'!E:E,$F$2:F166)</f>
        <v>1.6105838366407823</v>
      </c>
      <c r="AA167" s="92">
        <f>IF(ISERROR(AVERAGE('1. Data'!F:F,$G$2:G166)),0,AVERAGE('1. Data'!F:F,$G$2:G166))</f>
        <v>1.2487776819096923</v>
      </c>
      <c r="AB167" s="48">
        <f t="shared" si="41"/>
        <v>1.5059415897875992</v>
      </c>
      <c r="AC167" s="48">
        <f t="shared" si="42"/>
        <v>1.262852564637859</v>
      </c>
      <c r="AD167" s="48">
        <f t="shared" si="45"/>
        <v>0.2218083430038276</v>
      </c>
      <c r="AE167" s="48">
        <f t="shared" si="44"/>
        <v>0.33403040869133727</v>
      </c>
      <c r="AF167" s="48">
        <f t="shared" si="44"/>
        <v>0.25151514235101696</v>
      </c>
      <c r="AG167" s="48">
        <f t="shared" si="44"/>
        <v>0.12625570444258163</v>
      </c>
      <c r="AH167" s="48">
        <f t="shared" si="44"/>
        <v>4.7533429067003641E-2</v>
      </c>
      <c r="AI167" s="48">
        <f t="shared" si="44"/>
        <v>1.4316513547443913E-2</v>
      </c>
      <c r="AJ167" s="48">
        <f t="shared" si="44"/>
        <v>3.5933055286422326E-3</v>
      </c>
      <c r="AK167" s="48">
        <f t="shared" si="44"/>
        <v>7.7304403434229406E-4</v>
      </c>
      <c r="AL167" s="48">
        <f t="shared" si="44"/>
        <v>1.4551989525665647E-4</v>
      </c>
      <c r="AM167" s="48">
        <f t="shared" si="44"/>
        <v>2.4349384712059298E-5</v>
      </c>
      <c r="AN167" s="48">
        <f t="shared" si="44"/>
        <v>3.6668751123628481E-6</v>
      </c>
      <c r="AO167" s="48">
        <f t="shared" si="31"/>
        <v>0.28284603802196245</v>
      </c>
      <c r="AP167" s="48">
        <f t="shared" si="43"/>
        <v>0.35719284451369265</v>
      </c>
      <c r="AQ167" s="48">
        <f t="shared" si="43"/>
        <v>0.22554094988220441</v>
      </c>
      <c r="AR167" s="48">
        <f t="shared" si="43"/>
        <v>9.4941655663200272E-2</v>
      </c>
      <c r="AS167" s="48">
        <f t="shared" ref="AP167:AY192" si="46">_xlfn.POISSON.DIST(AS$1,$AC167,FALSE)</f>
        <v>2.9974328336309228E-2</v>
      </c>
      <c r="AT167" s="48">
        <f t="shared" si="46"/>
        <v>7.5706314825610679E-3</v>
      </c>
      <c r="AU167" s="48">
        <f t="shared" si="46"/>
        <v>1.593431897280061E-3</v>
      </c>
      <c r="AV167" s="48">
        <f t="shared" si="46"/>
        <v>2.8746707972227074E-4</v>
      </c>
      <c r="AW167" s="48">
        <f t="shared" si="46"/>
        <v>4.5378567359528206E-5</v>
      </c>
      <c r="AX167" s="48">
        <f t="shared" si="46"/>
        <v>6.3673822410635551E-6</v>
      </c>
      <c r="AY167" s="48">
        <f t="shared" si="46"/>
        <v>8.0410649931566813E-7</v>
      </c>
    </row>
    <row r="168" spans="1:51">
      <c r="A168" s="48">
        <v>167</v>
      </c>
      <c r="B168" s="48">
        <f t="shared" si="38"/>
        <v>145</v>
      </c>
      <c r="C168" s="93">
        <v>44226</v>
      </c>
      <c r="D168" t="s">
        <v>42</v>
      </c>
      <c r="E168" t="s">
        <v>22</v>
      </c>
      <c r="F168" s="48">
        <f>HLOOKUP(MAX($AD168:$AN168),$AD168:$AN$312,$B168,FALSE)</f>
        <v>0</v>
      </c>
      <c r="G168" s="48">
        <f>HLOOKUP(MAX($AN168:$AY168),$AN168:$AY$312,$B168,FALSE)</f>
        <v>0</v>
      </c>
      <c r="H168" s="48">
        <f t="shared" si="34"/>
        <v>1</v>
      </c>
      <c r="I168" s="48">
        <f t="shared" si="35"/>
        <v>1</v>
      </c>
      <c r="J168" s="48">
        <f>COUNTIF('1. Data'!C:C,$D168)</f>
        <v>0</v>
      </c>
      <c r="K168" s="48">
        <f>COUNTIF($D$2:D167,$D167)</f>
        <v>9</v>
      </c>
      <c r="L168" s="48">
        <f>SUMIF('1. Data'!C:C,D168,'1. Data'!E:E)</f>
        <v>0</v>
      </c>
      <c r="M168" s="48">
        <f>SUMIF($D$2:D167,$D168,$F$2:F167)</f>
        <v>0</v>
      </c>
      <c r="N168" s="48">
        <f t="shared" si="36"/>
        <v>0</v>
      </c>
      <c r="O168" s="48">
        <f>SUMIF('1. Data'!C:C,$D168,'1. Data'!F:F)</f>
        <v>0</v>
      </c>
      <c r="P168" s="48">
        <f>SUMIF($D$2:D167,$D168,$G$2:G167)</f>
        <v>0</v>
      </c>
      <c r="Q168" s="48">
        <f t="shared" si="37"/>
        <v>0</v>
      </c>
      <c r="R168" s="48">
        <f>COUNTIF('1. Data'!D:D,$E168)</f>
        <v>186</v>
      </c>
      <c r="S168" s="48">
        <f>COUNTIF($E$2:E167,$E167)</f>
        <v>10</v>
      </c>
      <c r="T168" s="48">
        <f>SUMIF('1. Data'!D:D,E168,'1. Data'!F:F)</f>
        <v>222</v>
      </c>
      <c r="U168" s="48">
        <f>SUMIF($E$2:E167,$E168,$G$2:G167)</f>
        <v>7</v>
      </c>
      <c r="V168" s="48">
        <f t="shared" si="39"/>
        <v>0.93566236073061504</v>
      </c>
      <c r="W168" s="48">
        <f>SUMIF('1. Data'!D:D,$E168,'1. Data'!E:E)</f>
        <v>299</v>
      </c>
      <c r="X168" s="48">
        <f>SUMIF($E$2:E167,E168,$F$2:F167)</f>
        <v>8</v>
      </c>
      <c r="Y168" s="48">
        <f t="shared" si="40"/>
        <v>0.97262697258871411</v>
      </c>
      <c r="Z168" s="92">
        <f>AVERAGE('1. Data'!E:E,$F$2:F167)</f>
        <v>1.6104082806210467</v>
      </c>
      <c r="AA168" s="92">
        <f>IF(ISERROR(AVERAGE('1. Data'!F:F,$G$2:G167)),0,AVERAGE('1. Data'!F:F,$G$2:G167))</f>
        <v>1.248706152961472</v>
      </c>
      <c r="AB168" s="48">
        <f t="shared" si="41"/>
        <v>0</v>
      </c>
      <c r="AC168" s="48">
        <f t="shared" si="42"/>
        <v>0</v>
      </c>
      <c r="AD168" s="48">
        <f t="shared" si="45"/>
        <v>1</v>
      </c>
      <c r="AE168" s="48">
        <f t="shared" si="44"/>
        <v>0</v>
      </c>
      <c r="AF168" s="48">
        <f t="shared" si="44"/>
        <v>0</v>
      </c>
      <c r="AG168" s="48">
        <f t="shared" si="44"/>
        <v>0</v>
      </c>
      <c r="AH168" s="48">
        <f t="shared" si="44"/>
        <v>0</v>
      </c>
      <c r="AI168" s="48">
        <f t="shared" si="44"/>
        <v>0</v>
      </c>
      <c r="AJ168" s="48">
        <f t="shared" si="44"/>
        <v>0</v>
      </c>
      <c r="AK168" s="48">
        <f t="shared" si="44"/>
        <v>0</v>
      </c>
      <c r="AL168" s="48">
        <f t="shared" si="44"/>
        <v>0</v>
      </c>
      <c r="AM168" s="48">
        <f t="shared" si="44"/>
        <v>0</v>
      </c>
      <c r="AN168" s="48">
        <f t="shared" si="44"/>
        <v>0</v>
      </c>
      <c r="AO168" s="48">
        <f t="shared" ref="AO168:AO231" si="47">_xlfn.POISSON.DIST(AO$1,$AC168,FALSE)</f>
        <v>1</v>
      </c>
      <c r="AP168" s="48">
        <f t="shared" si="46"/>
        <v>0</v>
      </c>
      <c r="AQ168" s="48">
        <f t="shared" si="46"/>
        <v>0</v>
      </c>
      <c r="AR168" s="48">
        <f t="shared" si="46"/>
        <v>0</v>
      </c>
      <c r="AS168" s="48">
        <f t="shared" si="46"/>
        <v>0</v>
      </c>
      <c r="AT168" s="48">
        <f t="shared" si="46"/>
        <v>0</v>
      </c>
      <c r="AU168" s="48">
        <f t="shared" si="46"/>
        <v>0</v>
      </c>
      <c r="AV168" s="48">
        <f t="shared" si="46"/>
        <v>0</v>
      </c>
      <c r="AW168" s="48">
        <f t="shared" si="46"/>
        <v>0</v>
      </c>
      <c r="AX168" s="48">
        <f t="shared" si="46"/>
        <v>0</v>
      </c>
      <c r="AY168" s="48">
        <f t="shared" si="46"/>
        <v>0</v>
      </c>
    </row>
    <row r="169" spans="1:51">
      <c r="A169" s="48">
        <v>168</v>
      </c>
      <c r="B169" s="48">
        <f t="shared" si="38"/>
        <v>144</v>
      </c>
      <c r="C169" s="93">
        <v>44226</v>
      </c>
      <c r="D169" t="s">
        <v>19</v>
      </c>
      <c r="E169" t="s">
        <v>8</v>
      </c>
      <c r="F169" s="48">
        <f>HLOOKUP(MAX($AD169:$AN169),$AD169:$AN$312,$B169,FALSE)</f>
        <v>1</v>
      </c>
      <c r="G169" s="48">
        <f>HLOOKUP(MAX($AN169:$AY169),$AN169:$AY$312,$B169,FALSE)</f>
        <v>1</v>
      </c>
      <c r="H169" s="48">
        <f t="shared" si="34"/>
        <v>1</v>
      </c>
      <c r="I169" s="48">
        <f t="shared" si="35"/>
        <v>1</v>
      </c>
      <c r="J169" s="48">
        <f>COUNTIF('1. Data'!C:C,$D169)</f>
        <v>181</v>
      </c>
      <c r="K169" s="48">
        <f>COUNTIF($D$2:D168,$D168)</f>
        <v>10</v>
      </c>
      <c r="L169" s="48">
        <f>SUMIF('1. Data'!C:C,D169,'1. Data'!E:E)</f>
        <v>307</v>
      </c>
      <c r="M169" s="48">
        <f>SUMIF($D$2:D168,$D169,$F$2:F168)</f>
        <v>7</v>
      </c>
      <c r="N169" s="48">
        <f t="shared" si="36"/>
        <v>1.0211396431639452</v>
      </c>
      <c r="O169" s="48">
        <f>SUMIF('1. Data'!C:C,$D169,'1. Data'!F:F)</f>
        <v>263</v>
      </c>
      <c r="P169" s="48">
        <f>SUMIF($D$2:D168,$D169,$G$2:G168)</f>
        <v>7</v>
      </c>
      <c r="Q169" s="48">
        <f t="shared" si="37"/>
        <v>1.1323873164133653</v>
      </c>
      <c r="R169" s="48">
        <f>COUNTIF('1. Data'!D:D,$E169)</f>
        <v>181</v>
      </c>
      <c r="S169" s="48">
        <f>COUNTIF($E$2:E168,$E168)</f>
        <v>9</v>
      </c>
      <c r="T169" s="48">
        <f>SUMIF('1. Data'!D:D,E169,'1. Data'!F:F)</f>
        <v>234</v>
      </c>
      <c r="U169" s="48">
        <f>SUMIF($E$2:E168,$E169,$G$2:G168)</f>
        <v>6</v>
      </c>
      <c r="V169" s="48">
        <f t="shared" si="39"/>
        <v>1.0118642219179077</v>
      </c>
      <c r="W169" s="48">
        <f>SUMIF('1. Data'!D:D,$E169,'1. Data'!E:E)</f>
        <v>266</v>
      </c>
      <c r="X169" s="48">
        <f>SUMIF($E$2:E168,E169,$F$2:F168)</f>
        <v>10</v>
      </c>
      <c r="Y169" s="48">
        <f t="shared" si="40"/>
        <v>0.90228624587714601</v>
      </c>
      <c r="Z169" s="92">
        <f>AVERAGE('1. Data'!E:E,$F$2:F168)</f>
        <v>1.6099453866053464</v>
      </c>
      <c r="AA169" s="92">
        <f>IF(ISERROR(AVERAGE('1. Data'!F:F,$G$2:G168)),0,AVERAGE('1. Data'!F:F,$G$2:G168))</f>
        <v>1.2483472262144295</v>
      </c>
      <c r="AB169" s="48">
        <f t="shared" si="41"/>
        <v>1.4833396921749942</v>
      </c>
      <c r="AC169" s="48">
        <f t="shared" si="42"/>
        <v>1.4303839786274088</v>
      </c>
      <c r="AD169" s="48">
        <f t="shared" si="45"/>
        <v>0.22687871664860138</v>
      </c>
      <c r="AE169" s="48">
        <f t="shared" si="44"/>
        <v>0.33653820571459409</v>
      </c>
      <c r="AF169" s="48">
        <f t="shared" si="44"/>
        <v>0.24960023923490546</v>
      </c>
      <c r="AG169" s="48">
        <f t="shared" si="44"/>
        <v>0.12341398067783649</v>
      </c>
      <c r="AH169" s="48">
        <f t="shared" si="44"/>
        <v>4.5766214027188196E-2</v>
      </c>
      <c r="AI169" s="48">
        <f t="shared" si="44"/>
        <v>1.3577368365420847E-2</v>
      </c>
      <c r="AJ169" s="48">
        <f t="shared" si="44"/>
        <v>3.3566415686183074E-3</v>
      </c>
      <c r="AK169" s="48">
        <f t="shared" si="44"/>
        <v>7.1129138159086835E-4</v>
      </c>
      <c r="AL169" s="48">
        <f t="shared" si="44"/>
        <v>1.3188584237696551E-4</v>
      </c>
      <c r="AM169" s="48">
        <f t="shared" si="44"/>
        <v>2.1736833870409754E-5</v>
      </c>
      <c r="AN169" s="48">
        <f t="shared" si="44"/>
        <v>3.2243108462192659E-6</v>
      </c>
      <c r="AO169" s="48">
        <f t="shared" si="47"/>
        <v>0.23921705037181112</v>
      </c>
      <c r="AP169" s="48">
        <f t="shared" si="46"/>
        <v>0.34217223626634446</v>
      </c>
      <c r="AQ169" s="48">
        <f t="shared" si="46"/>
        <v>0.24471884234324584</v>
      </c>
      <c r="AR169" s="48">
        <f t="shared" si="46"/>
        <v>0.11668063711867516</v>
      </c>
      <c r="AS169" s="48">
        <f t="shared" si="46"/>
        <v>4.1724528487647877E-2</v>
      </c>
      <c r="AT169" s="48">
        <f t="shared" si="46"/>
        <v>1.1936419412902882E-2</v>
      </c>
      <c r="AU169" s="48">
        <f t="shared" si="46"/>
        <v>2.8456105150655728E-3</v>
      </c>
      <c r="AV169" s="48">
        <f t="shared" si="46"/>
        <v>5.8147367002335602E-4</v>
      </c>
      <c r="AW169" s="48">
        <f t="shared" si="46"/>
        <v>1.0396632769938621E-4</v>
      </c>
      <c r="AX169" s="48">
        <f t="shared" si="46"/>
        <v>1.652352993976988E-5</v>
      </c>
      <c r="AY169" s="48">
        <f t="shared" si="46"/>
        <v>2.3634992496217108E-6</v>
      </c>
    </row>
    <row r="170" spans="1:51">
      <c r="A170" s="48">
        <v>169</v>
      </c>
      <c r="B170" s="48">
        <f t="shared" si="38"/>
        <v>143</v>
      </c>
      <c r="C170" s="93">
        <v>44226</v>
      </c>
      <c r="D170" t="s">
        <v>35</v>
      </c>
      <c r="E170" t="s">
        <v>12</v>
      </c>
      <c r="F170" s="48">
        <f>HLOOKUP(MAX($AD170:$AN170),$AD170:$AN$312,$B170,FALSE)</f>
        <v>1</v>
      </c>
      <c r="G170" s="48">
        <f>HLOOKUP(MAX($AN170:$AY170),$AN170:$AY$312,$B170,FALSE)</f>
        <v>1</v>
      </c>
      <c r="H170" s="48">
        <f t="shared" si="34"/>
        <v>1</v>
      </c>
      <c r="I170" s="48">
        <f t="shared" si="35"/>
        <v>1</v>
      </c>
      <c r="J170" s="48">
        <f>COUNTIF('1. Data'!C:C,$D170)</f>
        <v>47</v>
      </c>
      <c r="K170" s="48">
        <f>COUNTIF($D$2:D169,$D169)</f>
        <v>9</v>
      </c>
      <c r="L170" s="48">
        <f>SUMIF('1. Data'!C:C,D170,'1. Data'!E:E)</f>
        <v>94</v>
      </c>
      <c r="M170" s="48">
        <f>SUMIF($D$2:D169,$D170,$F$2:F169)</f>
        <v>10</v>
      </c>
      <c r="N170" s="48">
        <f t="shared" si="36"/>
        <v>1.1536696077931352</v>
      </c>
      <c r="O170" s="48">
        <f>SUMIF('1. Data'!C:C,$D170,'1. Data'!F:F)</f>
        <v>49</v>
      </c>
      <c r="P170" s="48">
        <f>SUMIF($D$2:D169,$D170,$G$2:G169)</f>
        <v>3</v>
      </c>
      <c r="Q170" s="48">
        <f t="shared" si="37"/>
        <v>0.74388318863456981</v>
      </c>
      <c r="R170" s="48">
        <f>COUNTIF('1. Data'!D:D,$E170)</f>
        <v>184</v>
      </c>
      <c r="S170" s="48">
        <f>COUNTIF($E$2:E169,$E169)</f>
        <v>9</v>
      </c>
      <c r="T170" s="48">
        <f>SUMIF('1. Data'!D:D,E170,'1. Data'!F:F)</f>
        <v>300</v>
      </c>
      <c r="U170" s="48">
        <f>SUMIF($E$2:E169,$E170,$G$2:G169)</f>
        <v>8</v>
      </c>
      <c r="V170" s="48">
        <f t="shared" si="39"/>
        <v>1.2784473134285632</v>
      </c>
      <c r="W170" s="48">
        <f>SUMIF('1. Data'!D:D,$E170,'1. Data'!E:E)</f>
        <v>245</v>
      </c>
      <c r="X170" s="48">
        <f>SUMIF($E$2:E169,E170,$F$2:F169)</f>
        <v>6</v>
      </c>
      <c r="Y170" s="48">
        <f t="shared" si="40"/>
        <v>0.80789059421783116</v>
      </c>
      <c r="Z170" s="92">
        <f>AVERAGE('1. Data'!E:E,$F$2:F169)</f>
        <v>1.6097701149425288</v>
      </c>
      <c r="AA170" s="92">
        <f>IF(ISERROR(AVERAGE('1. Data'!F:F,$G$2:G169)),0,AVERAGE('1. Data'!F:F,$G$2:G169))</f>
        <v>1.2482758620689656</v>
      </c>
      <c r="AB170" s="48">
        <f t="shared" si="41"/>
        <v>1.5003682464045436</v>
      </c>
      <c r="AC170" s="48">
        <f t="shared" si="42"/>
        <v>1.1871296481836657</v>
      </c>
      <c r="AD170" s="48">
        <f t="shared" si="45"/>
        <v>0.223048008396182</v>
      </c>
      <c r="AE170" s="48">
        <f t="shared" si="44"/>
        <v>0.33465414922140546</v>
      </c>
      <c r="AF170" s="48">
        <f t="shared" si="44"/>
        <v>0.25105222950966238</v>
      </c>
      <c r="AG170" s="48">
        <f t="shared" si="44"/>
        <v>0.12555693111512106</v>
      </c>
      <c r="AH170" s="48">
        <f t="shared" si="44"/>
        <v>4.7095408140282534E-2</v>
      </c>
      <c r="AI170" s="48">
        <f t="shared" si="44"/>
        <v>1.4132090985028396E-2</v>
      </c>
      <c r="AJ170" s="48">
        <f t="shared" si="44"/>
        <v>3.5338900948727516E-3</v>
      </c>
      <c r="AK170" s="48">
        <f t="shared" si="44"/>
        <v>7.5744806923294422E-4</v>
      </c>
      <c r="AL170" s="48">
        <f t="shared" si="44"/>
        <v>1.4205637892219269E-4</v>
      </c>
      <c r="AM170" s="48">
        <f t="shared" si="44"/>
        <v>2.3681875570452159E-5</v>
      </c>
      <c r="AN170" s="48">
        <f t="shared" si="44"/>
        <v>3.5531534121209933E-6</v>
      </c>
      <c r="AO170" s="48">
        <f t="shared" si="47"/>
        <v>0.30509574055177402</v>
      </c>
      <c r="AP170" s="48">
        <f t="shared" si="46"/>
        <v>0.36218819914356243</v>
      </c>
      <c r="AQ170" s="48">
        <f t="shared" si="46"/>
        <v>0.21498217471278641</v>
      </c>
      <c r="AR170" s="48">
        <f t="shared" si="46"/>
        <v>8.5070571144183177E-2</v>
      </c>
      <c r="AS170" s="48">
        <f t="shared" si="46"/>
        <v>2.5247449298294426E-2</v>
      </c>
      <c r="AT170" s="48">
        <f t="shared" si="46"/>
        <v>5.9943991206038395E-3</v>
      </c>
      <c r="AU170" s="48">
        <f t="shared" si="46"/>
        <v>1.1860214865191518E-3</v>
      </c>
      <c r="AV170" s="48">
        <f t="shared" si="46"/>
        <v>2.0113732428996424E-4</v>
      </c>
      <c r="AW170" s="48">
        <f t="shared" si="46"/>
        <v>2.9847010127618617E-5</v>
      </c>
      <c r="AX170" s="48">
        <f t="shared" si="46"/>
        <v>3.9369189591260277E-6</v>
      </c>
      <c r="AY170" s="48">
        <f t="shared" si="46"/>
        <v>4.6736332188748687E-7</v>
      </c>
    </row>
    <row r="171" spans="1:51">
      <c r="A171" s="48">
        <v>170</v>
      </c>
      <c r="B171" s="48">
        <f t="shared" si="38"/>
        <v>142</v>
      </c>
      <c r="C171" s="93">
        <v>44227</v>
      </c>
      <c r="D171" t="s">
        <v>11</v>
      </c>
      <c r="E171" t="s">
        <v>18</v>
      </c>
      <c r="F171" s="48">
        <f>HLOOKUP(MAX($AD171:$AN171),$AD171:$AN$312,$B171,FALSE)</f>
        <v>0</v>
      </c>
      <c r="G171" s="48">
        <f>HLOOKUP(MAX($AN171:$AY171),$AN171:$AY$312,$B171,FALSE)</f>
        <v>0</v>
      </c>
      <c r="H171" s="48">
        <f t="shared" si="34"/>
        <v>1</v>
      </c>
      <c r="I171" s="48">
        <f t="shared" si="35"/>
        <v>1</v>
      </c>
      <c r="J171" s="48">
        <f>COUNTIF('1. Data'!C:C,$D171)</f>
        <v>167</v>
      </c>
      <c r="K171" s="48">
        <f>COUNTIF($D$2:D170,$D170)</f>
        <v>10</v>
      </c>
      <c r="L171" s="48">
        <f>SUMIF('1. Data'!C:C,D171,'1. Data'!E:E)</f>
        <v>200</v>
      </c>
      <c r="M171" s="48">
        <f>SUMIF($D$2:D170,$D171,$F$2:F170)</f>
        <v>6</v>
      </c>
      <c r="N171" s="48">
        <f t="shared" si="36"/>
        <v>0.72306502468915457</v>
      </c>
      <c r="O171" s="48">
        <f>SUMIF('1. Data'!C:C,$D171,'1. Data'!F:F)</f>
        <v>226</v>
      </c>
      <c r="P171" s="48">
        <f>SUMIF($D$2:D170,$D171,$G$2:G170)</f>
        <v>9</v>
      </c>
      <c r="Q171" s="48">
        <f t="shared" si="37"/>
        <v>1.0636747219025702</v>
      </c>
      <c r="R171" s="48">
        <f>COUNTIF('1. Data'!D:D,$E171)</f>
        <v>17</v>
      </c>
      <c r="S171" s="48">
        <f>COUNTIF($E$2:E170,$E170)</f>
        <v>10</v>
      </c>
      <c r="T171" s="48">
        <f>SUMIF('1. Data'!D:D,E171,'1. Data'!F:F)</f>
        <v>13</v>
      </c>
      <c r="U171" s="48">
        <f>SUMIF($E$2:E170,$E171,$G$2:G170)</f>
        <v>0</v>
      </c>
      <c r="V171" s="48">
        <f t="shared" si="39"/>
        <v>0.38573924903038825</v>
      </c>
      <c r="W171" s="48">
        <f>SUMIF('1. Data'!D:D,$E171,'1. Data'!E:E)</f>
        <v>30</v>
      </c>
      <c r="X171" s="48">
        <f>SUMIF($E$2:E170,E171,$F$2:F170)</f>
        <v>7</v>
      </c>
      <c r="Y171" s="48">
        <f t="shared" si="40"/>
        <v>0.85137591634111365</v>
      </c>
      <c r="Z171" s="92">
        <f>AVERAGE('1. Data'!E:E,$F$2:F170)</f>
        <v>1.6095949439816144</v>
      </c>
      <c r="AA171" s="92">
        <f>IF(ISERROR(AVERAGE('1. Data'!F:F,$G$2:G170)),0,AVERAGE('1. Data'!F:F,$G$2:G170))</f>
        <v>1.248204538925596</v>
      </c>
      <c r="AB171" s="48">
        <f t="shared" si="41"/>
        <v>0.99086688568513781</v>
      </c>
      <c r="AC171" s="48">
        <f t="shared" si="42"/>
        <v>0.51213968091605222</v>
      </c>
      <c r="AD171" s="48">
        <f t="shared" si="45"/>
        <v>0.37125471608556293</v>
      </c>
      <c r="AE171" s="48">
        <f t="shared" si="44"/>
        <v>0.36786400432362182</v>
      </c>
      <c r="AF171" s="48">
        <f t="shared" si="44"/>
        <v>0.18225213015990557</v>
      </c>
      <c r="AG171" s="48">
        <f t="shared" si="44"/>
        <v>6.0195866873676014E-2</v>
      </c>
      <c r="AH171" s="48">
        <f t="shared" si="44"/>
        <v>1.4911522785059124E-2</v>
      </c>
      <c r="AI171" s="48">
        <f t="shared" si="44"/>
        <v>2.9550668285709021E-3</v>
      </c>
      <c r="AJ171" s="48">
        <f t="shared" si="44"/>
        <v>4.8801297756958427E-4</v>
      </c>
      <c r="AK171" s="48">
        <f t="shared" si="44"/>
        <v>6.9079414179757962E-5</v>
      </c>
      <c r="AL171" s="48">
        <f t="shared" si="44"/>
        <v>8.5560629991562838E-6</v>
      </c>
      <c r="AM171" s="48">
        <f t="shared" si="44"/>
        <v>9.4199105529998169E-7</v>
      </c>
      <c r="AN171" s="48">
        <f t="shared" si="44"/>
        <v>9.3338774330834844E-8</v>
      </c>
      <c r="AO171" s="48">
        <f t="shared" si="47"/>
        <v>0.5992120835069914</v>
      </c>
      <c r="AP171" s="48">
        <f t="shared" si="46"/>
        <v>0.3068802852483134</v>
      </c>
      <c r="AQ171" s="48">
        <f t="shared" si="46"/>
        <v>7.858278568324914E-2</v>
      </c>
      <c r="AR171" s="48">
        <f t="shared" si="46"/>
        <v>1.3415120928437909E-2</v>
      </c>
      <c r="AS171" s="48">
        <f t="shared" si="46"/>
        <v>1.7176039379351111E-3</v>
      </c>
      <c r="AT171" s="48">
        <f t="shared" si="46"/>
        <v>1.7593062654284859E-4</v>
      </c>
      <c r="AU171" s="48">
        <f t="shared" si="46"/>
        <v>1.5016842490169259E-5</v>
      </c>
      <c r="AV171" s="48">
        <f t="shared" si="46"/>
        <v>1.0986744173259874E-6</v>
      </c>
      <c r="AW171" s="48">
        <f t="shared" si="46"/>
        <v>7.0334345689994833E-8</v>
      </c>
      <c r="AX171" s="48">
        <f t="shared" si="46"/>
        <v>4.0023343732348118E-9</v>
      </c>
      <c r="AY171" s="48">
        <f t="shared" si="46"/>
        <v>2.0497542488278224E-10</v>
      </c>
    </row>
    <row r="172" spans="1:51">
      <c r="A172" s="48">
        <v>171</v>
      </c>
      <c r="B172" s="48">
        <f t="shared" si="38"/>
        <v>141</v>
      </c>
      <c r="C172" s="93">
        <v>44227</v>
      </c>
      <c r="D172" t="s">
        <v>10</v>
      </c>
      <c r="E172" t="s">
        <v>26</v>
      </c>
      <c r="F172" s="48">
        <f>HLOOKUP(MAX($AD172:$AN172),$AD172:$AN$312,$B172,FALSE)</f>
        <v>2</v>
      </c>
      <c r="G172" s="48">
        <f>HLOOKUP(MAX($AN172:$AY172),$AN172:$AY$312,$B172,FALSE)</f>
        <v>1</v>
      </c>
      <c r="H172" s="48">
        <f t="shared" si="34"/>
        <v>3</v>
      </c>
      <c r="I172" s="48">
        <f t="shared" si="35"/>
        <v>0</v>
      </c>
      <c r="J172" s="48">
        <f>COUNTIF('1. Data'!C:C,$D172)</f>
        <v>184</v>
      </c>
      <c r="K172" s="48">
        <f>COUNTIF($D$2:D171,$D171)</f>
        <v>10</v>
      </c>
      <c r="L172" s="48">
        <f>SUMIF('1. Data'!C:C,D172,'1. Data'!E:E)</f>
        <v>347</v>
      </c>
      <c r="M172" s="48">
        <f>SUMIF($D$2:D171,$D172,$F$2:F171)</f>
        <v>11</v>
      </c>
      <c r="N172" s="48">
        <f t="shared" si="36"/>
        <v>1.1468046388992643</v>
      </c>
      <c r="O172" s="48">
        <f>SUMIF('1. Data'!C:C,$D172,'1. Data'!F:F)</f>
        <v>250</v>
      </c>
      <c r="P172" s="48">
        <f>SUMIF($D$2:D171,$D172,$G$2:G171)</f>
        <v>7</v>
      </c>
      <c r="Q172" s="48">
        <f t="shared" si="37"/>
        <v>1.0616231478295943</v>
      </c>
      <c r="R172" s="48">
        <f>COUNTIF('1. Data'!D:D,$E172)</f>
        <v>152</v>
      </c>
      <c r="S172" s="48">
        <f>COUNTIF($E$2:E171,$E171)</f>
        <v>9</v>
      </c>
      <c r="T172" s="48">
        <f>SUMIF('1. Data'!D:D,E172,'1. Data'!F:F)</f>
        <v>159</v>
      </c>
      <c r="U172" s="48">
        <f>SUMIF($E$2:E171,$E172,$G$2:G171)</f>
        <v>3</v>
      </c>
      <c r="V172" s="48">
        <f t="shared" si="39"/>
        <v>0.80635841868643177</v>
      </c>
      <c r="W172" s="48">
        <f>SUMIF('1. Data'!D:D,$E172,'1. Data'!E:E)</f>
        <v>285</v>
      </c>
      <c r="X172" s="48">
        <f>SUMIF($E$2:E171,E172,$F$2:F171)</f>
        <v>11</v>
      </c>
      <c r="Y172" s="48">
        <f t="shared" si="40"/>
        <v>1.1425467501327482</v>
      </c>
      <c r="Z172" s="92">
        <f>AVERAGE('1. Data'!E:E,$F$2:F171)</f>
        <v>1.609132682366456</v>
      </c>
      <c r="AA172" s="92">
        <f>IF(ISERROR(AVERAGE('1. Data'!F:F,$G$2:G171)),0,AVERAGE('1. Data'!F:F,$G$2:G171))</f>
        <v>1.2478460654796095</v>
      </c>
      <c r="AB172" s="48">
        <f t="shared" si="41"/>
        <v>2.1084110131315663</v>
      </c>
      <c r="AC172" s="48">
        <f t="shared" si="42"/>
        <v>1.0682170804248092</v>
      </c>
      <c r="AD172" s="48">
        <f t="shared" si="45"/>
        <v>0.12143076510671388</v>
      </c>
      <c r="AE172" s="48">
        <f t="shared" si="44"/>
        <v>0.2560259624839879</v>
      </c>
      <c r="AF172" s="48">
        <f t="shared" si="44"/>
        <v>0.26990397947442468</v>
      </c>
      <c r="AG172" s="48">
        <f t="shared" si="44"/>
        <v>0.1896895076039711</v>
      </c>
      <c r="AH172" s="48">
        <f t="shared" si="44"/>
        <v>9.9985861726929165E-2</v>
      </c>
      <c r="AI172" s="48">
        <f t="shared" si="44"/>
        <v>4.2162258404501503E-2</v>
      </c>
      <c r="AJ172" s="48">
        <f t="shared" si="44"/>
        <v>1.4815894993091643E-2</v>
      </c>
      <c r="AK172" s="48">
        <f t="shared" si="44"/>
        <v>4.4625708818336086E-3</v>
      </c>
      <c r="AL172" s="48">
        <f t="shared" si="44"/>
        <v>1.1761166992672774E-3</v>
      </c>
      <c r="AM172" s="48">
        <f t="shared" si="44"/>
        <v>2.7552637794034157E-4</v>
      </c>
      <c r="AN172" s="48">
        <f t="shared" si="44"/>
        <v>5.809228496576666E-5</v>
      </c>
      <c r="AO172" s="48">
        <f t="shared" si="47"/>
        <v>0.34362061952113393</v>
      </c>
      <c r="AP172" s="48">
        <f t="shared" si="46"/>
        <v>0.36706141495862982</v>
      </c>
      <c r="AQ172" s="48">
        <f t="shared" si="46"/>
        <v>0.19605063651185348</v>
      </c>
      <c r="AR172" s="48">
        <f t="shared" si="46"/>
        <v>6.9808212850039214E-2</v>
      </c>
      <c r="AS172" s="48">
        <f t="shared" si="46"/>
        <v>1.8642581330085634E-2</v>
      </c>
      <c r="AT172" s="48">
        <f t="shared" si="46"/>
        <v>3.9828647600012269E-3</v>
      </c>
      <c r="AU172" s="48">
        <f t="shared" si="46"/>
        <v>7.0909402760922801E-4</v>
      </c>
      <c r="AV172" s="48">
        <f t="shared" si="46"/>
        <v>1.0820947884562856E-4</v>
      </c>
      <c r="AW172" s="48">
        <f t="shared" si="46"/>
        <v>1.4448901695845883E-5</v>
      </c>
      <c r="AX172" s="48">
        <f t="shared" si="46"/>
        <v>1.7149515094312864E-6</v>
      </c>
      <c r="AY172" s="48">
        <f t="shared" si="46"/>
        <v>1.8319404944748069E-7</v>
      </c>
    </row>
    <row r="173" spans="1:51">
      <c r="A173" s="48">
        <v>172</v>
      </c>
      <c r="B173" s="48">
        <f t="shared" si="38"/>
        <v>140</v>
      </c>
      <c r="C173" s="93">
        <v>44232</v>
      </c>
      <c r="D173" t="s">
        <v>21</v>
      </c>
      <c r="E173" t="s">
        <v>6</v>
      </c>
      <c r="F173" s="48">
        <f>HLOOKUP(MAX($AD173:$AN173),$AD173:$AN$312,$B173,FALSE)</f>
        <v>0</v>
      </c>
      <c r="G173" s="48">
        <f>HLOOKUP(MAX($AN173:$AY173),$AN173:$AY$312,$B173,FALSE)</f>
        <v>2</v>
      </c>
      <c r="H173" s="48">
        <f t="shared" si="34"/>
        <v>0</v>
      </c>
      <c r="I173" s="48">
        <f t="shared" si="35"/>
        <v>3</v>
      </c>
      <c r="J173" s="48">
        <f>COUNTIF('1. Data'!C:C,$D173)</f>
        <v>150</v>
      </c>
      <c r="K173" s="48">
        <f>COUNTIF($D$2:D172,$D172)</f>
        <v>9</v>
      </c>
      <c r="L173" s="48">
        <f>SUMIF('1. Data'!C:C,D173,'1. Data'!E:E)</f>
        <v>192</v>
      </c>
      <c r="M173" s="48">
        <f>SUMIF($D$2:D172,$D173,$F$2:F172)</f>
        <v>7</v>
      </c>
      <c r="N173" s="48">
        <f t="shared" si="36"/>
        <v>0.77773887869658154</v>
      </c>
      <c r="O173" s="48">
        <f>SUMIF('1. Data'!C:C,$D173,'1. Data'!F:F)</f>
        <v>200</v>
      </c>
      <c r="P173" s="48">
        <f>SUMIF($D$2:D172,$D173,$G$2:G172)</f>
        <v>8</v>
      </c>
      <c r="Q173" s="48">
        <f t="shared" si="37"/>
        <v>1.048407123444677</v>
      </c>
      <c r="R173" s="48">
        <f>COUNTIF('1. Data'!D:D,$E173)</f>
        <v>181</v>
      </c>
      <c r="S173" s="48">
        <f>COUNTIF($E$2:E172,$E172)</f>
        <v>9</v>
      </c>
      <c r="T173" s="48">
        <f>SUMIF('1. Data'!D:D,E173,'1. Data'!F:F)</f>
        <v>374</v>
      </c>
      <c r="U173" s="48">
        <f>SUMIF($E$2:E172,$E173,$G$2:G172)</f>
        <v>14</v>
      </c>
      <c r="V173" s="48">
        <f t="shared" si="39"/>
        <v>1.6365974762031634</v>
      </c>
      <c r="W173" s="48">
        <f>SUMIF('1. Data'!D:D,$E173,'1. Data'!E:E)</f>
        <v>158</v>
      </c>
      <c r="X173" s="48">
        <f>SUMIF($E$2:E172,E173,$F$2:F172)</f>
        <v>1</v>
      </c>
      <c r="Y173" s="48">
        <f t="shared" si="40"/>
        <v>0.52002159725808728</v>
      </c>
      <c r="Z173" s="92">
        <f>AVERAGE('1. Data'!E:E,$F$2:F172)</f>
        <v>1.6092449038185472</v>
      </c>
      <c r="AA173" s="92">
        <f>IF(ISERROR(AVERAGE('1. Data'!F:F,$G$2:G172)),0,AVERAGE('1. Data'!F:F,$G$2:G172))</f>
        <v>1.2477749066896353</v>
      </c>
      <c r="AB173" s="48">
        <f t="shared" si="41"/>
        <v>0.65084464059345515</v>
      </c>
      <c r="AC173" s="48">
        <f t="shared" si="42"/>
        <v>2.1409577047186037</v>
      </c>
      <c r="AD173" s="48">
        <f t="shared" si="45"/>
        <v>0.52160502187226077</v>
      </c>
      <c r="AE173" s="48">
        <f t="shared" si="44"/>
        <v>0.33948383299219287</v>
      </c>
      <c r="AF173" s="48">
        <f t="shared" si="44"/>
        <v>0.11047561663554616</v>
      </c>
      <c r="AG173" s="48">
        <f t="shared" si="44"/>
        <v>2.3967487667834134E-2</v>
      </c>
      <c r="AH173" s="48">
        <f t="shared" si="44"/>
        <v>3.8997777242748923E-3</v>
      </c>
      <c r="AI173" s="48">
        <f t="shared" si="44"/>
        <v>5.0762988627001105E-4</v>
      </c>
      <c r="AJ173" s="48">
        <f t="shared" si="44"/>
        <v>5.5064698480650306E-5</v>
      </c>
      <c r="AK173" s="48">
        <f t="shared" si="44"/>
        <v>5.1197948417179823E-6</v>
      </c>
      <c r="AL173" s="48">
        <f t="shared" si="44"/>
        <v>4.1652387920876913E-7</v>
      </c>
      <c r="AM173" s="48">
        <f t="shared" si="44"/>
        <v>3.0121370495802597E-8</v>
      </c>
      <c r="AN173" s="48">
        <f t="shared" si="44"/>
        <v>1.9604332554522918E-9</v>
      </c>
      <c r="AO173" s="48">
        <f t="shared" si="47"/>
        <v>0.11754221836264267</v>
      </c>
      <c r="AP173" s="48">
        <f t="shared" si="46"/>
        <v>0.25165291803321632</v>
      </c>
      <c r="AQ173" s="48">
        <f t="shared" si="46"/>
        <v>0.26938912688906697</v>
      </c>
      <c r="AR173" s="48">
        <f t="shared" si="46"/>
        <v>0.19225024226018847</v>
      </c>
      <c r="AS173" s="48">
        <f t="shared" si="46"/>
        <v>0.10289990935024214</v>
      </c>
      <c r="AT173" s="48">
        <f t="shared" si="46"/>
        <v>4.4060870747649354E-2</v>
      </c>
      <c r="AU173" s="48">
        <f t="shared" si="46"/>
        <v>1.5722076783965071E-2</v>
      </c>
      <c r="AV173" s="48">
        <f t="shared" si="46"/>
        <v>4.8086144892582183E-3</v>
      </c>
      <c r="AW173" s="48">
        <f t="shared" si="46"/>
        <v>1.2868800299748605E-3</v>
      </c>
      <c r="AX173" s="48">
        <f t="shared" si="46"/>
        <v>3.0612841280257594E-4</v>
      </c>
      <c r="AY173" s="48">
        <f t="shared" si="46"/>
        <v>6.5540798402295217E-5</v>
      </c>
    </row>
    <row r="174" spans="1:51">
      <c r="A174" s="48">
        <v>173</v>
      </c>
      <c r="B174" s="48">
        <f t="shared" si="38"/>
        <v>139</v>
      </c>
      <c r="C174" s="93">
        <v>44233</v>
      </c>
      <c r="D174" t="s">
        <v>12</v>
      </c>
      <c r="E174" t="s">
        <v>23</v>
      </c>
      <c r="F174" s="48">
        <f>HLOOKUP(MAX($AD174:$AN174),$AD174:$AN$312,$B174,FALSE)</f>
        <v>2</v>
      </c>
      <c r="G174" s="48">
        <f>HLOOKUP(MAX($AN174:$AY174),$AN174:$AY$312,$B174,FALSE)</f>
        <v>1</v>
      </c>
      <c r="H174" s="48">
        <f t="shared" si="34"/>
        <v>3</v>
      </c>
      <c r="I174" s="48">
        <f t="shared" si="35"/>
        <v>0</v>
      </c>
      <c r="J174" s="48">
        <f>COUNTIF('1. Data'!C:C,$D174)</f>
        <v>186</v>
      </c>
      <c r="K174" s="48">
        <f>COUNTIF($D$2:D173,$D173)</f>
        <v>10</v>
      </c>
      <c r="L174" s="48">
        <f>SUMIF('1. Data'!C:C,D174,'1. Data'!E:E)</f>
        <v>358</v>
      </c>
      <c r="M174" s="48">
        <f>SUMIF($D$2:D173,$D174,$F$2:F173)</f>
        <v>10</v>
      </c>
      <c r="N174" s="48">
        <f t="shared" si="36"/>
        <v>1.1670629357898379</v>
      </c>
      <c r="O174" s="48">
        <f>SUMIF('1. Data'!C:C,$D174,'1. Data'!F:F)</f>
        <v>224</v>
      </c>
      <c r="P174" s="48">
        <f>SUMIF($D$2:D173,$D174,$G$2:G173)</f>
        <v>8</v>
      </c>
      <c r="Q174" s="48">
        <f t="shared" si="37"/>
        <v>0.94846328595835749</v>
      </c>
      <c r="R174" s="48">
        <f>COUNTIF('1. Data'!D:D,$E174)</f>
        <v>170</v>
      </c>
      <c r="S174" s="48">
        <f>COUNTIF($E$2:E173,$E173)</f>
        <v>11</v>
      </c>
      <c r="T174" s="48">
        <f>SUMIF('1. Data'!D:D,E174,'1. Data'!F:F)</f>
        <v>224</v>
      </c>
      <c r="U174" s="48">
        <f>SUMIF($E$2:E173,$E174,$G$2:G173)</f>
        <v>9</v>
      </c>
      <c r="V174" s="48">
        <f t="shared" si="39"/>
        <v>1.0314922209741444</v>
      </c>
      <c r="W174" s="48">
        <f>SUMIF('1. Data'!D:D,$E174,'1. Data'!E:E)</f>
        <v>316</v>
      </c>
      <c r="X174" s="48">
        <f>SUMIF($E$2:E173,E174,$F$2:F173)</f>
        <v>11</v>
      </c>
      <c r="Y174" s="48">
        <f t="shared" si="40"/>
        <v>1.122979186894101</v>
      </c>
      <c r="Z174" s="92">
        <f>AVERAGE('1. Data'!E:E,$F$2:F173)</f>
        <v>1.6087830080367393</v>
      </c>
      <c r="AA174" s="92">
        <f>IF(ISERROR(AVERAGE('1. Data'!F:F,$G$2:G173)),0,AVERAGE('1. Data'!F:F,$G$2:G173))</f>
        <v>1.2479908151549943</v>
      </c>
      <c r="AB174" s="48">
        <f t="shared" si="41"/>
        <v>2.1084507182501491</v>
      </c>
      <c r="AC174" s="48">
        <f t="shared" si="42"/>
        <v>1.2209499758469464</v>
      </c>
      <c r="AD174" s="48">
        <f t="shared" si="45"/>
        <v>0.12142594377950205</v>
      </c>
      <c r="AE174" s="48">
        <f t="shared" si="44"/>
        <v>0.2560206183760933</v>
      </c>
      <c r="AF174" s="48">
        <f t="shared" si="44"/>
        <v>0.26990342835096065</v>
      </c>
      <c r="AG174" s="48">
        <f t="shared" si="44"/>
        <v>0.18969269245492018</v>
      </c>
      <c r="AH174" s="48">
        <f t="shared" si="44"/>
        <v>9.998942341334531E-2</v>
      </c>
      <c r="AI174" s="48">
        <f t="shared" si="44"/>
        <v>4.2164554322657241E-2</v>
      </c>
      <c r="AJ174" s="48">
        <f t="shared" si="44"/>
        <v>1.4816980807717329E-2</v>
      </c>
      <c r="AK174" s="48">
        <f t="shared" si="44"/>
        <v>4.4629819751900463E-3</v>
      </c>
      <c r="AL174" s="48">
        <f t="shared" si="44"/>
        <v>1.1762471938908659E-3</v>
      </c>
      <c r="AM174" s="48">
        <f t="shared" si="44"/>
        <v>2.7556213786654671E-4</v>
      </c>
      <c r="AN174" s="48">
        <f t="shared" si="44"/>
        <v>5.8100918750726684E-5</v>
      </c>
      <c r="AO174" s="48">
        <f t="shared" si="47"/>
        <v>0.29494983856981122</v>
      </c>
      <c r="AP174" s="48">
        <f t="shared" si="46"/>
        <v>0.3601189982778718</v>
      </c>
      <c r="AQ174" s="48">
        <f t="shared" si="46"/>
        <v>0.21984364112469712</v>
      </c>
      <c r="AR174" s="48">
        <f t="shared" si="46"/>
        <v>8.9472696107101221E-2</v>
      </c>
      <c r="AS174" s="48">
        <f t="shared" si="46"/>
        <v>2.7310421537731611E-2</v>
      </c>
      <c r="AT174" s="48">
        <f t="shared" si="46"/>
        <v>6.6689317033726625E-3</v>
      </c>
      <c r="AU174" s="48">
        <f t="shared" si="46"/>
        <v>1.3570720003596318E-3</v>
      </c>
      <c r="AV174" s="48">
        <f t="shared" si="46"/>
        <v>2.3670243229452316E-4</v>
      </c>
      <c r="AW174" s="48">
        <f t="shared" si="46"/>
        <v>3.6125228624113853E-5</v>
      </c>
      <c r="AX174" s="48">
        <f t="shared" si="46"/>
        <v>4.900788557341918E-6</v>
      </c>
      <c r="AY174" s="48">
        <f t="shared" si="46"/>
        <v>5.983617670717605E-7</v>
      </c>
    </row>
    <row r="175" spans="1:51">
      <c r="A175" s="48">
        <v>174</v>
      </c>
      <c r="B175" s="48">
        <f t="shared" si="38"/>
        <v>138</v>
      </c>
      <c r="C175" s="93">
        <v>44233</v>
      </c>
      <c r="D175" t="s">
        <v>26</v>
      </c>
      <c r="E175" t="s">
        <v>13</v>
      </c>
      <c r="F175" s="48">
        <f>HLOOKUP(MAX($AD175:$AN175),$AD175:$AN$312,$B175,FALSE)</f>
        <v>1</v>
      </c>
      <c r="G175" s="48">
        <f>HLOOKUP(MAX($AN175:$AY175),$AN175:$AY$312,$B175,FALSE)</f>
        <v>1</v>
      </c>
      <c r="H175" s="48">
        <f t="shared" si="34"/>
        <v>1</v>
      </c>
      <c r="I175" s="48">
        <f t="shared" si="35"/>
        <v>1</v>
      </c>
      <c r="J175" s="48">
        <f>COUNTIF('1. Data'!C:C,$D175)</f>
        <v>152</v>
      </c>
      <c r="K175" s="48">
        <f>COUNTIF($D$2:D174,$D174)</f>
        <v>10</v>
      </c>
      <c r="L175" s="48">
        <f>SUMIF('1. Data'!C:C,D175,'1. Data'!E:E)</f>
        <v>205</v>
      </c>
      <c r="M175" s="48">
        <f>SUMIF($D$2:D174,$D175,$F$2:F174)</f>
        <v>10</v>
      </c>
      <c r="N175" s="48">
        <f t="shared" si="36"/>
        <v>0.82488930283353912</v>
      </c>
      <c r="O175" s="48">
        <f>SUMIF('1. Data'!C:C,$D175,'1. Data'!F:F)</f>
        <v>205</v>
      </c>
      <c r="P175" s="48">
        <f>SUMIF($D$2:D174,$D175,$G$2:G174)</f>
        <v>9</v>
      </c>
      <c r="Q175" s="48">
        <f t="shared" si="37"/>
        <v>1.0585518453227507</v>
      </c>
      <c r="R175" s="48">
        <f>COUNTIF('1. Data'!D:D,$E175)</f>
        <v>178</v>
      </c>
      <c r="S175" s="48">
        <f>COUNTIF($E$2:E174,$E174)</f>
        <v>11</v>
      </c>
      <c r="T175" s="48">
        <f>SUMIF('1. Data'!D:D,E175,'1. Data'!F:F)</f>
        <v>322</v>
      </c>
      <c r="U175" s="48">
        <f>SUMIF($E$2:E174,$E175,$G$2:G174)</f>
        <v>11</v>
      </c>
      <c r="V175" s="48">
        <f t="shared" si="39"/>
        <v>1.4118735560446301</v>
      </c>
      <c r="W175" s="48">
        <f>SUMIF('1. Data'!D:D,$E175,'1. Data'!E:E)</f>
        <v>232</v>
      </c>
      <c r="X175" s="48">
        <f>SUMIF($E$2:E174,E175,$F$2:F174)</f>
        <v>7</v>
      </c>
      <c r="Y175" s="48">
        <f t="shared" si="40"/>
        <v>0.78597425931115972</v>
      </c>
      <c r="Z175" s="92">
        <f>AVERAGE('1. Data'!E:E,$F$2:F174)</f>
        <v>1.6088952654232425</v>
      </c>
      <c r="AA175" s="92">
        <f>IF(ISERROR(AVERAGE('1. Data'!F:F,$G$2:G174)),0,AVERAGE('1. Data'!F:F,$G$2:G174))</f>
        <v>1.2479196556671448</v>
      </c>
      <c r="AB175" s="48">
        <f t="shared" si="41"/>
        <v>1.0431139861228353</v>
      </c>
      <c r="AC175" s="48">
        <f t="shared" si="42"/>
        <v>1.8650675369972276</v>
      </c>
      <c r="AD175" s="48">
        <f t="shared" si="45"/>
        <v>0.35235574091571581</v>
      </c>
      <c r="AE175" s="48">
        <f t="shared" si="44"/>
        <v>0.36754720143985731</v>
      </c>
      <c r="AF175" s="48">
        <f t="shared" si="44"/>
        <v>0.19169681319111112</v>
      </c>
      <c r="AG175" s="48">
        <f t="shared" si="44"/>
        <v>6.665387564494149E-2</v>
      </c>
      <c r="AH175" s="48">
        <f t="shared" si="44"/>
        <v>1.7381897478632669E-2</v>
      </c>
      <c r="AI175" s="48">
        <f t="shared" si="44"/>
        <v>3.6262600730629989E-3</v>
      </c>
      <c r="AJ175" s="48">
        <f t="shared" si="44"/>
        <v>6.3043376658847121E-4</v>
      </c>
      <c r="AK175" s="48">
        <f t="shared" si="44"/>
        <v>9.394489703607634E-5</v>
      </c>
      <c r="AL175" s="48">
        <f t="shared" si="44"/>
        <v>1.2249404502900069E-5</v>
      </c>
      <c r="AM175" s="48">
        <f t="shared" si="44"/>
        <v>1.4197250176279017E-6</v>
      </c>
      <c r="AN175" s="48">
        <f t="shared" si="44"/>
        <v>1.4809350223361515E-7</v>
      </c>
      <c r="AO175" s="48">
        <f t="shared" si="47"/>
        <v>0.15488574901326138</v>
      </c>
      <c r="AP175" s="48">
        <f t="shared" si="46"/>
        <v>0.28887238242813418</v>
      </c>
      <c r="AQ175" s="48">
        <f t="shared" si="46"/>
        <v>0.26938325140088076</v>
      </c>
      <c r="AR175" s="48">
        <f t="shared" si="46"/>
        <v>0.1674726523995152</v>
      </c>
      <c r="AS175" s="48">
        <f t="shared" si="46"/>
        <v>7.8086951831289164E-2</v>
      </c>
      <c r="AT175" s="48">
        <f t="shared" si="46"/>
        <v>2.9127487784720716E-2</v>
      </c>
      <c r="AU175" s="48">
        <f t="shared" si="46"/>
        <v>9.0541219835943119E-3</v>
      </c>
      <c r="AV175" s="48">
        <f t="shared" si="46"/>
        <v>2.4123641410878157E-3</v>
      </c>
      <c r="AW175" s="48">
        <f t="shared" si="46"/>
        <v>5.6240275586988571E-4</v>
      </c>
      <c r="AX175" s="48">
        <f t="shared" si="46"/>
        <v>1.1654656918785573E-4</v>
      </c>
      <c r="AY175" s="48">
        <f t="shared" si="46"/>
        <v>2.1736722274067114E-5</v>
      </c>
    </row>
    <row r="176" spans="1:51">
      <c r="A176" s="48">
        <v>175</v>
      </c>
      <c r="B176" s="48">
        <f t="shared" si="38"/>
        <v>137</v>
      </c>
      <c r="C176" s="93">
        <v>44233</v>
      </c>
      <c r="D176" t="s">
        <v>8</v>
      </c>
      <c r="E176" t="s">
        <v>35</v>
      </c>
      <c r="F176" s="48">
        <f>HLOOKUP(MAX($AD176:$AN176),$AD176:$AN$312,$B176,FALSE)</f>
        <v>1</v>
      </c>
      <c r="G176" s="48">
        <f>HLOOKUP(MAX($AN176:$AY176),$AN176:$AY$312,$B176,FALSE)</f>
        <v>1</v>
      </c>
      <c r="H176" s="48">
        <f t="shared" si="34"/>
        <v>1</v>
      </c>
      <c r="I176" s="48">
        <f t="shared" si="35"/>
        <v>1</v>
      </c>
      <c r="J176" s="48">
        <f>COUNTIF('1. Data'!C:C,$D176)</f>
        <v>187</v>
      </c>
      <c r="K176" s="48">
        <f>COUNTIF($D$2:D175,$D175)</f>
        <v>11</v>
      </c>
      <c r="L176" s="48">
        <f>SUMIF('1. Data'!C:C,D176,'1. Data'!E:E)</f>
        <v>324</v>
      </c>
      <c r="M176" s="48">
        <f>SUMIF($D$2:D175,$D176,$F$2:F175)</f>
        <v>8</v>
      </c>
      <c r="N176" s="48">
        <f t="shared" si="36"/>
        <v>1.0422988803873254</v>
      </c>
      <c r="O176" s="48">
        <f>SUMIF('1. Data'!C:C,$D176,'1. Data'!F:F)</f>
        <v>196</v>
      </c>
      <c r="P176" s="48">
        <f>SUMIF($D$2:D175,$D176,$G$2:G175)</f>
        <v>6</v>
      </c>
      <c r="Q176" s="48">
        <f t="shared" si="37"/>
        <v>0.81756879136189475</v>
      </c>
      <c r="R176" s="48">
        <f>COUNTIF('1. Data'!D:D,$E176)</f>
        <v>48</v>
      </c>
      <c r="S176" s="48">
        <f>COUNTIF($E$2:E175,$E175)</f>
        <v>11</v>
      </c>
      <c r="T176" s="48">
        <f>SUMIF('1. Data'!D:D,E176,'1. Data'!F:F)</f>
        <v>79</v>
      </c>
      <c r="U176" s="48">
        <f>SUMIF($E$2:E175,$E176,$G$2:G175)</f>
        <v>8</v>
      </c>
      <c r="V176" s="48">
        <f t="shared" si="39"/>
        <v>1.1816949152542373</v>
      </c>
      <c r="W176" s="48">
        <f>SUMIF('1. Data'!D:D,$E176,'1. Data'!E:E)</f>
        <v>68</v>
      </c>
      <c r="X176" s="48">
        <f>SUMIF($E$2:E175,E176,$F$2:F175)</f>
        <v>10</v>
      </c>
      <c r="Y176" s="48">
        <f t="shared" si="40"/>
        <v>0.8217921129621123</v>
      </c>
      <c r="Z176" s="92">
        <f>AVERAGE('1. Data'!E:E,$F$2:F175)</f>
        <v>1.6087205966724039</v>
      </c>
      <c r="AA176" s="92">
        <f>IF(ISERROR(AVERAGE('1. Data'!F:F,$G$2:G175)),0,AVERAGE('1. Data'!F:F,$G$2:G175))</f>
        <v>1.2478485370051635</v>
      </c>
      <c r="AB176" s="48">
        <f t="shared" si="41"/>
        <v>1.3779544520374811</v>
      </c>
      <c r="AC176" s="48">
        <f t="shared" si="42"/>
        <v>1.205567539804828</v>
      </c>
      <c r="AD176" s="48">
        <f t="shared" si="45"/>
        <v>0.25209369575129836</v>
      </c>
      <c r="AE176" s="48">
        <f t="shared" si="44"/>
        <v>0.34737363039108382</v>
      </c>
      <c r="AF176" s="48">
        <f t="shared" si="44"/>
        <v>0.23933252025890828</v>
      </c>
      <c r="AG176" s="48">
        <f t="shared" si="44"/>
        <v>0.10992977060270442</v>
      </c>
      <c r="AH176" s="48">
        <f t="shared" si="44"/>
        <v>3.7869554203363874E-2</v>
      </c>
      <c r="AI176" s="48">
        <f t="shared" si="44"/>
        <v>1.0436504162239997E-2</v>
      </c>
      <c r="AJ176" s="48">
        <f t="shared" si="44"/>
        <v>2.3968378956777192E-3</v>
      </c>
      <c r="AK176" s="48">
        <f t="shared" ref="AE176:AN201" si="48">_xlfn.POISSON.DIST(AK$1,$AB176,FALSE)</f>
        <v>4.7181906416589412E-4</v>
      </c>
      <c r="AL176" s="48">
        <f t="shared" si="48"/>
        <v>8.1268147502943963E-5</v>
      </c>
      <c r="AM176" s="48">
        <f t="shared" si="48"/>
        <v>1.2442645073391142E-5</v>
      </c>
      <c r="AN176" s="48">
        <f t="shared" si="48"/>
        <v>1.7145398174001572E-6</v>
      </c>
      <c r="AO176" s="48">
        <f t="shared" si="47"/>
        <v>0.29952196063081532</v>
      </c>
      <c r="AP176" s="48">
        <f t="shared" si="46"/>
        <v>0.36109395319521054</v>
      </c>
      <c r="AQ176" s="48">
        <f t="shared" si="46"/>
        <v>0.21766157439597492</v>
      </c>
      <c r="AR176" s="48">
        <f t="shared" si="46"/>
        <v>8.7468576251533647E-2</v>
      </c>
      <c r="AS176" s="48">
        <f t="shared" si="46"/>
        <v>2.6362319070448115E-2</v>
      </c>
      <c r="AT176" s="48">
        <f t="shared" si="46"/>
        <v>6.3563112290619976E-3</v>
      </c>
      <c r="AU176" s="48">
        <f t="shared" si="46"/>
        <v>1.277160415109013E-3</v>
      </c>
      <c r="AV176" s="48">
        <f t="shared" si="46"/>
        <v>2.1995759136844099E-4</v>
      </c>
      <c r="AW176" s="48">
        <f t="shared" si="46"/>
        <v>3.3146716535930955E-5</v>
      </c>
      <c r="AX176" s="48">
        <f t="shared" si="46"/>
        <v>4.4400672785366836E-6</v>
      </c>
      <c r="AY176" s="48">
        <f t="shared" si="46"/>
        <v>5.352800985553382E-7</v>
      </c>
    </row>
    <row r="177" spans="1:51">
      <c r="A177" s="48">
        <v>176</v>
      </c>
      <c r="B177" s="48">
        <f t="shared" si="38"/>
        <v>136</v>
      </c>
      <c r="C177" s="93">
        <v>44233</v>
      </c>
      <c r="D177" t="s">
        <v>25</v>
      </c>
      <c r="E177" t="s">
        <v>42</v>
      </c>
      <c r="F177" s="48">
        <f>HLOOKUP(MAX($AD177:$AN177),$AD177:$AN$312,$B177,FALSE)</f>
        <v>0</v>
      </c>
      <c r="G177" s="48">
        <f>HLOOKUP(MAX($AN177:$AY177),$AN177:$AY$312,$B177,FALSE)</f>
        <v>0</v>
      </c>
      <c r="H177" s="48">
        <f t="shared" si="34"/>
        <v>1</v>
      </c>
      <c r="I177" s="48">
        <f t="shared" si="35"/>
        <v>1</v>
      </c>
      <c r="J177" s="48">
        <f>COUNTIF('1. Data'!C:C,$D177)</f>
        <v>170</v>
      </c>
      <c r="K177" s="48">
        <f>COUNTIF($D$2:D176,$D176)</f>
        <v>11</v>
      </c>
      <c r="L177" s="48">
        <f>SUMIF('1. Data'!C:C,D177,'1. Data'!E:E)</f>
        <v>254</v>
      </c>
      <c r="M177" s="48">
        <f>SUMIF($D$2:D176,$D177,$F$2:F176)</f>
        <v>10</v>
      </c>
      <c r="N177" s="48">
        <f t="shared" si="36"/>
        <v>0.90675896768118325</v>
      </c>
      <c r="O177" s="48">
        <f>SUMIF('1. Data'!C:C,$D177,'1. Data'!F:F)</f>
        <v>198</v>
      </c>
      <c r="P177" s="48">
        <f>SUMIF($D$2:D176,$D177,$G$2:G176)</f>
        <v>8</v>
      </c>
      <c r="Q177" s="48">
        <f t="shared" si="37"/>
        <v>0.91211901499750492</v>
      </c>
      <c r="R177" s="48">
        <f>COUNTIF('1. Data'!D:D,$E177)</f>
        <v>0</v>
      </c>
      <c r="S177" s="48">
        <f>COUNTIF($E$2:E176,$E176)</f>
        <v>10</v>
      </c>
      <c r="T177" s="48">
        <f>SUMIF('1. Data'!D:D,E177,'1. Data'!F:F)</f>
        <v>0</v>
      </c>
      <c r="U177" s="48">
        <f>SUMIF($E$2:E176,$E177,$G$2:G176)</f>
        <v>0</v>
      </c>
      <c r="V177" s="48">
        <f t="shared" si="39"/>
        <v>0</v>
      </c>
      <c r="W177" s="48">
        <f>SUMIF('1. Data'!D:D,$E177,'1. Data'!E:E)</f>
        <v>0</v>
      </c>
      <c r="X177" s="48">
        <f>SUMIF($E$2:E176,E177,$F$2:F176)</f>
        <v>0</v>
      </c>
      <c r="Y177" s="48">
        <f t="shared" si="40"/>
        <v>0</v>
      </c>
      <c r="Z177" s="92">
        <f>AVERAGE('1. Data'!E:E,$F$2:F176)</f>
        <v>1.6085460281043877</v>
      </c>
      <c r="AA177" s="92">
        <f>IF(ISERROR(AVERAGE('1. Data'!F:F,$G$2:G176)),0,AVERAGE('1. Data'!F:F,$G$2:G176))</f>
        <v>1.2477774591339259</v>
      </c>
      <c r="AB177" s="48">
        <f t="shared" si="41"/>
        <v>0</v>
      </c>
      <c r="AC177" s="48">
        <f t="shared" si="42"/>
        <v>0</v>
      </c>
      <c r="AD177" s="48">
        <f t="shared" si="45"/>
        <v>1</v>
      </c>
      <c r="AE177" s="48">
        <f t="shared" si="48"/>
        <v>0</v>
      </c>
      <c r="AF177" s="48">
        <f t="shared" si="48"/>
        <v>0</v>
      </c>
      <c r="AG177" s="48">
        <f t="shared" si="48"/>
        <v>0</v>
      </c>
      <c r="AH177" s="48">
        <f t="shared" si="48"/>
        <v>0</v>
      </c>
      <c r="AI177" s="48">
        <f t="shared" si="48"/>
        <v>0</v>
      </c>
      <c r="AJ177" s="48">
        <f t="shared" si="48"/>
        <v>0</v>
      </c>
      <c r="AK177" s="48">
        <f t="shared" si="48"/>
        <v>0</v>
      </c>
      <c r="AL177" s="48">
        <f t="shared" si="48"/>
        <v>0</v>
      </c>
      <c r="AM177" s="48">
        <f t="shared" si="48"/>
        <v>0</v>
      </c>
      <c r="AN177" s="48">
        <f t="shared" si="48"/>
        <v>0</v>
      </c>
      <c r="AO177" s="48">
        <f t="shared" si="47"/>
        <v>1</v>
      </c>
      <c r="AP177" s="48">
        <f t="shared" si="46"/>
        <v>0</v>
      </c>
      <c r="AQ177" s="48">
        <f t="shared" si="46"/>
        <v>0</v>
      </c>
      <c r="AR177" s="48">
        <f t="shared" si="46"/>
        <v>0</v>
      </c>
      <c r="AS177" s="48">
        <f t="shared" si="46"/>
        <v>0</v>
      </c>
      <c r="AT177" s="48">
        <f t="shared" si="46"/>
        <v>0</v>
      </c>
      <c r="AU177" s="48">
        <f t="shared" si="46"/>
        <v>0</v>
      </c>
      <c r="AV177" s="48">
        <f t="shared" si="46"/>
        <v>0</v>
      </c>
      <c r="AW177" s="48">
        <f t="shared" si="46"/>
        <v>0</v>
      </c>
      <c r="AX177" s="48">
        <f t="shared" si="46"/>
        <v>0</v>
      </c>
      <c r="AY177" s="48">
        <f t="shared" si="46"/>
        <v>0</v>
      </c>
    </row>
    <row r="178" spans="1:51">
      <c r="A178" s="48">
        <v>177</v>
      </c>
      <c r="B178" s="48">
        <f t="shared" si="38"/>
        <v>135</v>
      </c>
      <c r="C178" s="93">
        <v>44233</v>
      </c>
      <c r="D178" t="s">
        <v>28</v>
      </c>
      <c r="E178" t="s">
        <v>10</v>
      </c>
      <c r="F178" s="48">
        <f>HLOOKUP(MAX($AD178:$AN178),$AD178:$AN$312,$B178,FALSE)</f>
        <v>1</v>
      </c>
      <c r="G178" s="48">
        <f>HLOOKUP(MAX($AN178:$AY178),$AN178:$AY$312,$B178,FALSE)</f>
        <v>1</v>
      </c>
      <c r="H178" s="48">
        <f t="shared" si="34"/>
        <v>1</v>
      </c>
      <c r="I178" s="48">
        <f t="shared" si="35"/>
        <v>1</v>
      </c>
      <c r="J178" s="48">
        <f>COUNTIF('1. Data'!C:C,$D178)</f>
        <v>136</v>
      </c>
      <c r="K178" s="48">
        <f>COUNTIF($D$2:D177,$D177)</f>
        <v>11</v>
      </c>
      <c r="L178" s="48">
        <f>SUMIF('1. Data'!C:C,D178,'1. Data'!E:E)</f>
        <v>192</v>
      </c>
      <c r="M178" s="48">
        <f>SUMIF($D$2:D177,$D178,$F$2:F177)</f>
        <v>8</v>
      </c>
      <c r="N178" s="48">
        <f t="shared" si="36"/>
        <v>0.84606493693929707</v>
      </c>
      <c r="O178" s="48">
        <f>SUMIF('1. Data'!C:C,$D178,'1. Data'!F:F)</f>
        <v>193</v>
      </c>
      <c r="P178" s="48">
        <f>SUMIF($D$2:D177,$D178,$G$2:G177)</f>
        <v>10</v>
      </c>
      <c r="Q178" s="48">
        <f t="shared" si="37"/>
        <v>1.1070470937168249</v>
      </c>
      <c r="R178" s="48">
        <f>COUNTIF('1. Data'!D:D,$E178)</f>
        <v>184</v>
      </c>
      <c r="S178" s="48">
        <f>COUNTIF($E$2:E177,$E177)</f>
        <v>10</v>
      </c>
      <c r="T178" s="48">
        <f>SUMIF('1. Data'!D:D,E178,'1. Data'!F:F)</f>
        <v>244</v>
      </c>
      <c r="U178" s="48">
        <f>SUMIF($E$2:E177,$E178,$G$2:G177)</f>
        <v>7</v>
      </c>
      <c r="V178" s="48">
        <f t="shared" si="39"/>
        <v>1.0371925401673274</v>
      </c>
      <c r="W178" s="48">
        <f>SUMIF('1. Data'!D:D,$E178,'1. Data'!E:E)</f>
        <v>282</v>
      </c>
      <c r="X178" s="48">
        <f>SUMIF($E$2:E177,E178,$F$2:F177)</f>
        <v>11</v>
      </c>
      <c r="Y178" s="48">
        <f t="shared" si="40"/>
        <v>0.93919749739465108</v>
      </c>
      <c r="Z178" s="92">
        <f>AVERAGE('1. Data'!E:E,$F$2:F177)</f>
        <v>1.608084862385321</v>
      </c>
      <c r="AA178" s="92">
        <f>IF(ISERROR(AVERAGE('1. Data'!F:F,$G$2:G177)),0,AVERAGE('1. Data'!F:F,$G$2:G177))</f>
        <v>1.2474197247706422</v>
      </c>
      <c r="AB178" s="48">
        <f t="shared" si="41"/>
        <v>1.2778197243464642</v>
      </c>
      <c r="AC178" s="48">
        <f t="shared" si="42"/>
        <v>1.432313507850119</v>
      </c>
      <c r="AD178" s="48">
        <f t="shared" si="45"/>
        <v>0.27864415973000295</v>
      </c>
      <c r="AE178" s="48">
        <f t="shared" si="48"/>
        <v>0.35605700337694451</v>
      </c>
      <c r="AF178" s="48">
        <f t="shared" si="48"/>
        <v>0.2274883309533777</v>
      </c>
      <c r="AG178" s="48">
        <f t="shared" si="48"/>
        <v>9.6896358783627456E-2</v>
      </c>
      <c r="AH178" s="48">
        <f t="shared" si="48"/>
        <v>3.0954019617767736E-2</v>
      </c>
      <c r="AI178" s="48">
        <f t="shared" si="48"/>
        <v>7.910731363078195E-3</v>
      </c>
      <c r="AJ178" s="48">
        <f t="shared" si="48"/>
        <v>1.6847480949579187E-3</v>
      </c>
      <c r="AK178" s="48">
        <f t="shared" si="48"/>
        <v>3.0754347804176564E-4</v>
      </c>
      <c r="AL178" s="48">
        <f t="shared" si="48"/>
        <v>4.9123140291985186E-5</v>
      </c>
      <c r="AM178" s="48">
        <f t="shared" si="48"/>
        <v>6.974501954104119E-6</v>
      </c>
      <c r="AN178" s="48">
        <f t="shared" si="48"/>
        <v>8.9121561644472029E-7</v>
      </c>
      <c r="AO178" s="48">
        <f t="shared" si="47"/>
        <v>0.23875591910874114</v>
      </c>
      <c r="AP178" s="48">
        <f t="shared" si="46"/>
        <v>0.34197332801862024</v>
      </c>
      <c r="AQ178" s="48">
        <f t="shared" si="46"/>
        <v>0.24490650852276474</v>
      </c>
      <c r="AR178" s="48">
        <f t="shared" si="46"/>
        <v>0.1169276334391887</v>
      </c>
      <c r="AS178" s="48">
        <f t="shared" si="46"/>
        <v>4.1869257203974324E-2</v>
      </c>
      <c r="AT178" s="48">
        <f t="shared" si="46"/>
        <v>1.1993980531380666E-2</v>
      </c>
      <c r="AU178" s="48">
        <f t="shared" si="46"/>
        <v>2.8631900546646442E-3</v>
      </c>
      <c r="AV178" s="48">
        <f t="shared" si="46"/>
        <v>5.8585511297689946E-4</v>
      </c>
      <c r="AW178" s="48">
        <f t="shared" si="46"/>
        <v>1.0489102399498368E-4</v>
      </c>
      <c r="AX178" s="48">
        <f t="shared" si="46"/>
        <v>1.6692981168916255E-5</v>
      </c>
      <c r="AY178" s="48">
        <f t="shared" si="46"/>
        <v>2.3909582414526367E-6</v>
      </c>
    </row>
    <row r="179" spans="1:51">
      <c r="A179" s="48">
        <v>178</v>
      </c>
      <c r="B179" s="48">
        <f t="shared" si="38"/>
        <v>134</v>
      </c>
      <c r="C179" s="93">
        <v>44233</v>
      </c>
      <c r="D179" t="s">
        <v>22</v>
      </c>
      <c r="E179" t="s">
        <v>11</v>
      </c>
      <c r="F179" s="48">
        <f>HLOOKUP(MAX($AD179:$AN179),$AD179:$AN$312,$B179,FALSE)</f>
        <v>1</v>
      </c>
      <c r="G179" s="48">
        <f>HLOOKUP(MAX($AN179:$AY179),$AN179:$AY$312,$B179,FALSE)</f>
        <v>0</v>
      </c>
      <c r="H179" s="48">
        <f t="shared" si="34"/>
        <v>3</v>
      </c>
      <c r="I179" s="48">
        <f t="shared" si="35"/>
        <v>0</v>
      </c>
      <c r="J179" s="48">
        <f>COUNTIF('1. Data'!C:C,$D179)</f>
        <v>184</v>
      </c>
      <c r="K179" s="48">
        <f>COUNTIF($D$2:D178,$D178)</f>
        <v>11</v>
      </c>
      <c r="L179" s="48">
        <f>SUMIF('1. Data'!C:C,D179,'1. Data'!E:E)</f>
        <v>322</v>
      </c>
      <c r="M179" s="48">
        <f>SUMIF($D$2:D178,$D179,$F$2:F178)</f>
        <v>8</v>
      </c>
      <c r="N179" s="48">
        <f t="shared" si="36"/>
        <v>1.0524886877828055</v>
      </c>
      <c r="O179" s="48">
        <f>SUMIF('1. Data'!C:C,$D179,'1. Data'!F:F)</f>
        <v>214</v>
      </c>
      <c r="P179" s="48">
        <f>SUMIF($D$2:D178,$D179,$G$2:G178)</f>
        <v>8</v>
      </c>
      <c r="Q179" s="48">
        <f t="shared" si="37"/>
        <v>0.91270503393665148</v>
      </c>
      <c r="R179" s="48">
        <f>COUNTIF('1. Data'!D:D,$E179)</f>
        <v>167</v>
      </c>
      <c r="S179" s="48">
        <f>COUNTIF($E$2:E178,$E178)</f>
        <v>11</v>
      </c>
      <c r="T179" s="48">
        <f>SUMIF('1. Data'!D:D,E179,'1. Data'!F:F)</f>
        <v>179</v>
      </c>
      <c r="U179" s="48">
        <f>SUMIF($E$2:E178,$E179,$G$2:G178)</f>
        <v>5</v>
      </c>
      <c r="V179" s="48">
        <f t="shared" si="39"/>
        <v>0.82872397554527433</v>
      </c>
      <c r="W179" s="48">
        <f>SUMIF('1. Data'!D:D,$E179,'1. Data'!E:E)</f>
        <v>293</v>
      </c>
      <c r="X179" s="48">
        <f>SUMIF($E$2:E178,E179,$F$2:F178)</f>
        <v>9</v>
      </c>
      <c r="Y179" s="48">
        <f t="shared" si="40"/>
        <v>1.0551763504175931</v>
      </c>
      <c r="Z179" s="92">
        <f>AVERAGE('1. Data'!E:E,$F$2:F178)</f>
        <v>1.6079105760963026</v>
      </c>
      <c r="AA179" s="92">
        <f>IF(ISERROR(AVERAGE('1. Data'!F:F,$G$2:G178)),0,AVERAGE('1. Data'!F:F,$G$2:G178))</f>
        <v>1.2473488105474348</v>
      </c>
      <c r="AB179" s="48">
        <f t="shared" si="41"/>
        <v>1.7856830545528499</v>
      </c>
      <c r="AC179" s="48">
        <f t="shared" si="42"/>
        <v>0.94347037215923535</v>
      </c>
      <c r="AD179" s="48">
        <f t="shared" si="45"/>
        <v>0.16768248558879778</v>
      </c>
      <c r="AE179" s="48">
        <f t="shared" si="48"/>
        <v>0.2994277730612187</v>
      </c>
      <c r="AF179" s="48">
        <f t="shared" si="48"/>
        <v>0.26734155020895733</v>
      </c>
      <c r="AG179" s="48">
        <f t="shared" si="48"/>
        <v>0.15912909199534164</v>
      </c>
      <c r="AH179" s="48">
        <f t="shared" si="48"/>
        <v>7.1038530765615754E-2</v>
      </c>
      <c r="AI179" s="48">
        <f t="shared" si="48"/>
        <v>2.5370460121698274E-2</v>
      </c>
      <c r="AJ179" s="48">
        <f t="shared" si="48"/>
        <v>7.5506001209209158E-3</v>
      </c>
      <c r="AK179" s="48">
        <f t="shared" si="48"/>
        <v>1.9261398125190222E-3</v>
      </c>
      <c r="AL179" s="48">
        <f t="shared" si="48"/>
        <v>4.2993440298935308E-4</v>
      </c>
      <c r="AM179" s="48">
        <f t="shared" si="48"/>
        <v>8.5302953109709148E-5</v>
      </c>
      <c r="AN179" s="48">
        <f t="shared" si="48"/>
        <v>1.5232403787132402E-5</v>
      </c>
      <c r="AO179" s="48">
        <f t="shared" si="47"/>
        <v>0.38927456093518964</v>
      </c>
      <c r="AP179" s="48">
        <f t="shared" si="46"/>
        <v>0.36726901487764629</v>
      </c>
      <c r="AQ179" s="48">
        <f t="shared" si="46"/>
        <v>0.17325371707458431</v>
      </c>
      <c r="AR179" s="48">
        <f t="shared" si="46"/>
        <v>5.4486582975442996E-2</v>
      </c>
      <c r="AS179" s="48">
        <f t="shared" si="46"/>
        <v>1.2851619179381562E-2</v>
      </c>
      <c r="AT179" s="48">
        <f t="shared" si="46"/>
        <v>2.4250243860039788E-3</v>
      </c>
      <c r="AU179" s="48">
        <f t="shared" si="46"/>
        <v>3.8132310999306563E-4</v>
      </c>
      <c r="AV179" s="48">
        <f t="shared" si="46"/>
        <v>5.1395293785439327E-5</v>
      </c>
      <c r="AW179" s="48">
        <f t="shared" si="46"/>
        <v>6.0612421193726857E-6</v>
      </c>
      <c r="AX179" s="48">
        <f t="shared" si="46"/>
        <v>6.3540026201242077E-7</v>
      </c>
      <c r="AY179" s="48">
        <f t="shared" si="46"/>
        <v>5.994813216709336E-8</v>
      </c>
    </row>
    <row r="180" spans="1:51">
      <c r="A180" s="48">
        <v>179</v>
      </c>
      <c r="B180" s="48">
        <f t="shared" si="38"/>
        <v>133</v>
      </c>
      <c r="C180" s="93">
        <v>44234</v>
      </c>
      <c r="D180" t="s">
        <v>17</v>
      </c>
      <c r="E180" t="s">
        <v>20</v>
      </c>
      <c r="F180" s="48">
        <f>HLOOKUP(MAX($AD180:$AN180),$AD180:$AN$312,$B180,FALSE)</f>
        <v>1</v>
      </c>
      <c r="G180" s="48">
        <f>HLOOKUP(MAX($AN180:$AY180),$AN180:$AY$312,$B180,FALSE)</f>
        <v>1</v>
      </c>
      <c r="H180" s="48">
        <f t="shared" si="34"/>
        <v>1</v>
      </c>
      <c r="I180" s="48">
        <f t="shared" si="35"/>
        <v>1</v>
      </c>
      <c r="J180" s="48">
        <f>COUNTIF('1. Data'!C:C,$D180)</f>
        <v>186</v>
      </c>
      <c r="K180" s="48">
        <f>COUNTIF($D$2:D179,$D179)</f>
        <v>11</v>
      </c>
      <c r="L180" s="48">
        <f>SUMIF('1. Data'!C:C,D180,'1. Data'!E:E)</f>
        <v>321</v>
      </c>
      <c r="M180" s="48">
        <f>SUMIF($D$2:D179,$D180,$F$2:F179)</f>
        <v>7</v>
      </c>
      <c r="N180" s="48">
        <f t="shared" si="36"/>
        <v>1.0356017503688821</v>
      </c>
      <c r="O180" s="48">
        <f>SUMIF('1. Data'!C:C,$D180,'1. Data'!F:F)</f>
        <v>236</v>
      </c>
      <c r="P180" s="48">
        <f>SUMIF($D$2:D179,$D180,$G$2:G179)</f>
        <v>7</v>
      </c>
      <c r="Q180" s="48">
        <f t="shared" si="37"/>
        <v>0.98918287175276198</v>
      </c>
      <c r="R180" s="48">
        <f>COUNTIF('1. Data'!D:D,$E180)</f>
        <v>166</v>
      </c>
      <c r="S180" s="48">
        <f>COUNTIF($E$2:E179,$E179)</f>
        <v>10</v>
      </c>
      <c r="T180" s="48">
        <f>SUMIF('1. Data'!D:D,E180,'1. Data'!F:F)</f>
        <v>175</v>
      </c>
      <c r="U180" s="48">
        <f>SUMIF($E$2:E179,$E180,$G$2:G179)</f>
        <v>7</v>
      </c>
      <c r="V180" s="48">
        <f t="shared" si="39"/>
        <v>0.82926867479946531</v>
      </c>
      <c r="W180" s="48">
        <f>SUMIF('1. Data'!D:D,$E180,'1. Data'!E:E)</f>
        <v>274</v>
      </c>
      <c r="X180" s="48">
        <f>SUMIF($E$2:E179,E180,$F$2:F179)</f>
        <v>9</v>
      </c>
      <c r="Y180" s="48">
        <f t="shared" si="40"/>
        <v>1.0001356912558124</v>
      </c>
      <c r="Z180" s="92">
        <f>AVERAGE('1. Data'!E:E,$F$2:F179)</f>
        <v>1.6077363896848138</v>
      </c>
      <c r="AA180" s="92">
        <f>IF(ISERROR(AVERAGE('1. Data'!F:F,$G$2:G179)),0,AVERAGE('1. Data'!F:F,$G$2:G179))</f>
        <v>1.2469914040114614</v>
      </c>
      <c r="AB180" s="48">
        <f t="shared" si="41"/>
        <v>1.6652005417863274</v>
      </c>
      <c r="AC180" s="48">
        <f t="shared" si="42"/>
        <v>1.0229050151079699</v>
      </c>
      <c r="AD180" s="48">
        <f t="shared" si="45"/>
        <v>0.18915272115356069</v>
      </c>
      <c r="AE180" s="48">
        <f t="shared" si="48"/>
        <v>0.31497721374526733</v>
      </c>
      <c r="AF180" s="48">
        <f t="shared" si="48"/>
        <v>0.26225011348948357</v>
      </c>
      <c r="AG180" s="48">
        <f t="shared" si="48"/>
        <v>0.14556634368873797</v>
      </c>
      <c r="AH180" s="48">
        <f t="shared" si="48"/>
        <v>6.0599288594085289E-2</v>
      </c>
      <c r="AI180" s="48">
        <f t="shared" si="48"/>
        <v>2.0181993639747358E-2</v>
      </c>
      <c r="AJ180" s="48">
        <f t="shared" si="48"/>
        <v>5.601177790539251E-3</v>
      </c>
      <c r="AK180" s="48">
        <f t="shared" si="48"/>
        <v>1.3324406130639298E-3</v>
      </c>
      <c r="AL180" s="48">
        <f t="shared" si="48"/>
        <v>2.7734760384652009E-4</v>
      </c>
      <c r="AM180" s="48">
        <f t="shared" si="48"/>
        <v>5.1315486687596121E-5</v>
      </c>
      <c r="AN180" s="48">
        <f t="shared" si="48"/>
        <v>8.5450576234214106E-6</v>
      </c>
      <c r="AO180" s="48">
        <f t="shared" si="47"/>
        <v>0.35954892650239506</v>
      </c>
      <c r="AP180" s="48">
        <f t="shared" si="46"/>
        <v>0.36778440009598684</v>
      </c>
      <c r="AQ180" s="48">
        <f t="shared" si="46"/>
        <v>0.18810425366833047</v>
      </c>
      <c r="AR180" s="48">
        <f t="shared" si="46"/>
        <v>6.4137594813492349E-2</v>
      </c>
      <c r="AS180" s="48">
        <f t="shared" si="46"/>
        <v>1.6401666847921059E-2</v>
      </c>
      <c r="AT180" s="48">
        <f t="shared" si="46"/>
        <v>3.3554694549737169E-3</v>
      </c>
      <c r="AU180" s="48">
        <f t="shared" si="46"/>
        <v>5.720544222557035E-4</v>
      </c>
      <c r="AV180" s="48">
        <f t="shared" si="46"/>
        <v>8.3593905348578899E-5</v>
      </c>
      <c r="AW180" s="48">
        <f t="shared" si="46"/>
        <v>1.0688578126690246E-5</v>
      </c>
      <c r="AX180" s="48">
        <f t="shared" si="46"/>
        <v>1.214822241129424E-6</v>
      </c>
      <c r="AY180" s="48">
        <f t="shared" si="46"/>
        <v>1.2426477629159902E-7</v>
      </c>
    </row>
    <row r="181" spans="1:51">
      <c r="A181" s="48">
        <v>180</v>
      </c>
      <c r="B181" s="48">
        <f t="shared" si="38"/>
        <v>132</v>
      </c>
      <c r="C181" s="93">
        <v>44265</v>
      </c>
      <c r="D181" t="s">
        <v>18</v>
      </c>
      <c r="E181" t="s">
        <v>19</v>
      </c>
      <c r="F181" s="48">
        <f>HLOOKUP(MAX($AD181:$AN181),$AD181:$AN$312,$B181,FALSE)</f>
        <v>0</v>
      </c>
      <c r="G181" s="48">
        <f>HLOOKUP(MAX($AN181:$AY181),$AN181:$AY$312,$B181,FALSE)</f>
        <v>1</v>
      </c>
      <c r="H181" s="48">
        <f t="shared" si="34"/>
        <v>0</v>
      </c>
      <c r="I181" s="48">
        <f t="shared" si="35"/>
        <v>3</v>
      </c>
      <c r="J181" s="48">
        <f>COUNTIF('1. Data'!C:C,$D181)</f>
        <v>17</v>
      </c>
      <c r="K181" s="48">
        <f>COUNTIF($D$2:D180,$D180)</f>
        <v>10</v>
      </c>
      <c r="L181" s="48">
        <f>SUMIF('1. Data'!C:C,D181,'1. Data'!E:E)</f>
        <v>16</v>
      </c>
      <c r="M181" s="48">
        <f>SUMIF($D$2:D180,$D181,$F$2:F180)</f>
        <v>0</v>
      </c>
      <c r="N181" s="48">
        <f t="shared" si="36"/>
        <v>0.36862807212058812</v>
      </c>
      <c r="O181" s="48">
        <f>SUMIF('1. Data'!C:C,$D181,'1. Data'!F:F)</f>
        <v>26</v>
      </c>
      <c r="P181" s="48">
        <f>SUMIF($D$2:D180,$D181,$G$2:G180)</f>
        <v>12</v>
      </c>
      <c r="Q181" s="48">
        <f t="shared" si="37"/>
        <v>1.1287064689316011</v>
      </c>
      <c r="R181" s="48">
        <f>COUNTIF('1. Data'!D:D,$E181)</f>
        <v>184</v>
      </c>
      <c r="S181" s="48">
        <f>COUNTIF($E$2:E180,$E180)</f>
        <v>11</v>
      </c>
      <c r="T181" s="48">
        <f>SUMIF('1. Data'!D:D,E181,'1. Data'!F:F)</f>
        <v>263</v>
      </c>
      <c r="U181" s="48">
        <f>SUMIF($E$2:E180,$E181,$G$2:G180)</f>
        <v>9</v>
      </c>
      <c r="V181" s="48">
        <f t="shared" si="39"/>
        <v>1.11865321293302</v>
      </c>
      <c r="W181" s="48">
        <f>SUMIF('1. Data'!D:D,$E181,'1. Data'!E:E)</f>
        <v>350</v>
      </c>
      <c r="X181" s="48">
        <f>SUMIF($E$2:E180,E181,$F$2:F180)</f>
        <v>15</v>
      </c>
      <c r="Y181" s="48">
        <f t="shared" si="40"/>
        <v>1.1643684778039731</v>
      </c>
      <c r="Z181" s="92">
        <f>AVERAGE('1. Data'!E:E,$F$2:F180)</f>
        <v>1.6075623030650243</v>
      </c>
      <c r="AA181" s="92">
        <f>IF(ISERROR(AVERAGE('1. Data'!F:F,$G$2:G180)),0,AVERAGE('1. Data'!F:F,$G$2:G180))</f>
        <v>1.2469206531079919</v>
      </c>
      <c r="AB181" s="48">
        <f t="shared" si="41"/>
        <v>0.68999613499494694</v>
      </c>
      <c r="AC181" s="48">
        <f t="shared" si="42"/>
        <v>1.5744008182020282</v>
      </c>
      <c r="AD181" s="48">
        <f t="shared" si="45"/>
        <v>0.50157800766384331</v>
      </c>
      <c r="AE181" s="48">
        <f t="shared" si="48"/>
        <v>0.34608688668651771</v>
      </c>
      <c r="AF181" s="48">
        <f t="shared" si="48"/>
        <v>0.11939930709306569</v>
      </c>
      <c r="AG181" s="48">
        <f t="shared" si="48"/>
        <v>2.7461686805096693E-2</v>
      </c>
      <c r="AH181" s="48">
        <f t="shared" si="48"/>
        <v>4.7371144389896118E-3</v>
      </c>
      <c r="AI181" s="48">
        <f t="shared" si="48"/>
        <v>6.5371813078631794E-4</v>
      </c>
      <c r="AJ181" s="48">
        <f t="shared" si="48"/>
        <v>7.5177163936446736E-5</v>
      </c>
      <c r="AK181" s="48">
        <f t="shared" si="48"/>
        <v>7.4102789365756926E-6</v>
      </c>
      <c r="AL181" s="48">
        <f t="shared" si="48"/>
        <v>6.3913297818395918E-7</v>
      </c>
      <c r="AM181" s="48">
        <f t="shared" si="48"/>
        <v>4.8999920521637997E-8</v>
      </c>
      <c r="AN181" s="48">
        <f t="shared" si="48"/>
        <v>3.3809755774989779E-9</v>
      </c>
      <c r="AO181" s="48">
        <f t="shared" si="47"/>
        <v>0.2071316250059892</v>
      </c>
      <c r="AP181" s="48">
        <f t="shared" si="46"/>
        <v>0.32610819988494505</v>
      </c>
      <c r="AQ181" s="48">
        <f t="shared" si="46"/>
        <v>0.25671250836062404</v>
      </c>
      <c r="AR181" s="48">
        <f t="shared" si="46"/>
        <v>0.13472279440188717</v>
      </c>
      <c r="AS181" s="48">
        <f t="shared" si="46"/>
        <v>5.302691943419869E-2</v>
      </c>
      <c r="AT181" s="48">
        <f t="shared" si="46"/>
        <v>1.6697125068787098E-2</v>
      </c>
      <c r="AU181" s="48">
        <f t="shared" si="46"/>
        <v>4.3813278949866689E-3</v>
      </c>
      <c r="AV181" s="48">
        <f t="shared" si="46"/>
        <v>9.8542374609691084E-4</v>
      </c>
      <c r="AW181" s="48">
        <f t="shared" si="46"/>
        <v>1.9393149401633557E-4</v>
      </c>
      <c r="AX181" s="48">
        <f t="shared" si="46"/>
        <v>3.3925100317162297E-5</v>
      </c>
      <c r="AY181" s="48">
        <f t="shared" si="46"/>
        <v>5.3411705696926087E-6</v>
      </c>
    </row>
    <row r="182" spans="1:51">
      <c r="A182" s="48">
        <v>181</v>
      </c>
      <c r="B182" s="48">
        <f t="shared" si="38"/>
        <v>131</v>
      </c>
      <c r="C182" s="93">
        <v>44239</v>
      </c>
      <c r="D182" t="s">
        <v>35</v>
      </c>
      <c r="E182" t="s">
        <v>28</v>
      </c>
      <c r="F182" s="48">
        <f>HLOOKUP(MAX($AD182:$AN182),$AD182:$AN$312,$B182,FALSE)</f>
        <v>1</v>
      </c>
      <c r="G182" s="48">
        <f>HLOOKUP(MAX($AN182:$AY182),$AN182:$AY$312,$B182,FALSE)</f>
        <v>0</v>
      </c>
      <c r="H182" s="48">
        <f t="shared" si="34"/>
        <v>3</v>
      </c>
      <c r="I182" s="48">
        <f t="shared" si="35"/>
        <v>0</v>
      </c>
      <c r="J182" s="48">
        <f>COUNTIF('1. Data'!C:C,$D182)</f>
        <v>47</v>
      </c>
      <c r="K182" s="48">
        <f>COUNTIF($D$2:D181,$D181)</f>
        <v>11</v>
      </c>
      <c r="L182" s="48">
        <f>SUMIF('1. Data'!C:C,D182,'1. Data'!E:E)</f>
        <v>94</v>
      </c>
      <c r="M182" s="48">
        <f>SUMIF($D$2:D181,$D182,$F$2:F181)</f>
        <v>11</v>
      </c>
      <c r="N182" s="48">
        <f t="shared" si="36"/>
        <v>1.1264654557966918</v>
      </c>
      <c r="O182" s="48">
        <f>SUMIF('1. Data'!C:C,$D182,'1. Data'!F:F)</f>
        <v>49</v>
      </c>
      <c r="P182" s="48">
        <f>SUMIF($D$2:D181,$D182,$G$2:G181)</f>
        <v>4</v>
      </c>
      <c r="Q182" s="48">
        <f t="shared" si="37"/>
        <v>0.73288137740959569</v>
      </c>
      <c r="R182" s="48">
        <f>COUNTIF('1. Data'!D:D,$E182)</f>
        <v>136</v>
      </c>
      <c r="S182" s="48">
        <f>COUNTIF($E$2:E181,$E181)</f>
        <v>11</v>
      </c>
      <c r="T182" s="48">
        <f>SUMIF('1. Data'!D:D,E182,'1. Data'!F:F)</f>
        <v>138</v>
      </c>
      <c r="U182" s="48">
        <f>SUMIF($E$2:E181,$E182,$G$2:G181)</f>
        <v>4</v>
      </c>
      <c r="V182" s="48">
        <f t="shared" si="39"/>
        <v>0.77474149972345385</v>
      </c>
      <c r="W182" s="48">
        <f>SUMIF('1. Data'!D:D,$E182,'1. Data'!E:E)</f>
        <v>217</v>
      </c>
      <c r="X182" s="48">
        <f>SUMIF($E$2:E181,E182,$F$2:F181)</f>
        <v>8</v>
      </c>
      <c r="Y182" s="48">
        <f t="shared" si="40"/>
        <v>0.95240519586309214</v>
      </c>
      <c r="Z182" s="92">
        <f>AVERAGE('1. Data'!E:E,$F$2:F181)</f>
        <v>1.6071019473081329</v>
      </c>
      <c r="AA182" s="92">
        <f>IF(ISERROR(AVERAGE('1. Data'!F:F,$G$2:G181)),0,AVERAGE('1. Data'!F:F,$G$2:G181))</f>
        <v>1.2468499427262314</v>
      </c>
      <c r="AB182" s="48">
        <f t="shared" si="41"/>
        <v>1.7241818200969772</v>
      </c>
      <c r="AC182" s="48">
        <f t="shared" si="42"/>
        <v>0.70795343940246647</v>
      </c>
      <c r="AD182" s="48">
        <f t="shared" si="45"/>
        <v>0.17831888903554244</v>
      </c>
      <c r="AE182" s="48">
        <f t="shared" si="48"/>
        <v>0.30745418665497248</v>
      </c>
      <c r="AF182" s="48">
        <f t="shared" si="48"/>
        <v>0.26505345957160314</v>
      </c>
      <c r="AG182" s="48">
        <f t="shared" si="48"/>
        <v>0.15233345211572244</v>
      </c>
      <c r="AH182" s="48">
        <f t="shared" si="48"/>
        <v>6.5662642182635497E-2</v>
      </c>
      <c r="AI182" s="48">
        <f t="shared" si="48"/>
        <v>2.2642866782166596E-2</v>
      </c>
      <c r="AJ182" s="48">
        <f t="shared" si="48"/>
        <v>6.5067365434482351E-3</v>
      </c>
      <c r="AK182" s="48">
        <f t="shared" si="48"/>
        <v>1.6026852651962983E-3</v>
      </c>
      <c r="AL182" s="48">
        <f t="shared" si="48"/>
        <v>3.4541509969859493E-4</v>
      </c>
      <c r="AM182" s="48">
        <f t="shared" si="48"/>
        <v>6.6173159476366932E-5</v>
      </c>
      <c r="AN182" s="48">
        <f t="shared" si="48"/>
        <v>1.1409455854752997E-5</v>
      </c>
      <c r="AO182" s="48">
        <f t="shared" si="47"/>
        <v>0.49265140741004165</v>
      </c>
      <c r="AP182" s="48">
        <f t="shared" si="46"/>
        <v>0.34877425830240477</v>
      </c>
      <c r="AQ182" s="48">
        <f t="shared" si="46"/>
        <v>0.12345796787011581</v>
      </c>
      <c r="AR182" s="48">
        <f t="shared" si="46"/>
        <v>2.9134164325095902E-2</v>
      </c>
      <c r="AS182" s="48">
        <f t="shared" si="46"/>
        <v>5.15640795951707E-3</v>
      </c>
      <c r="AT182" s="48">
        <f t="shared" si="46"/>
        <v>7.3009934998047288E-4</v>
      </c>
      <c r="AU182" s="48">
        <f t="shared" si="46"/>
        <v>8.6146057654030108E-5</v>
      </c>
      <c r="AV182" s="48">
        <f t="shared" si="46"/>
        <v>8.7124854010191284E-6</v>
      </c>
      <c r="AW182" s="48">
        <f t="shared" si="46"/>
        <v>7.7100425067440559E-7</v>
      </c>
      <c r="AX182" s="48">
        <f t="shared" si="46"/>
        <v>6.0648345673207488E-8</v>
      </c>
      <c r="AY182" s="48">
        <f t="shared" si="46"/>
        <v>4.2936204913416897E-9</v>
      </c>
    </row>
    <row r="183" spans="1:51">
      <c r="A183" s="48">
        <v>182</v>
      </c>
      <c r="B183" s="48">
        <f t="shared" si="38"/>
        <v>130</v>
      </c>
      <c r="C183" s="93">
        <v>44240</v>
      </c>
      <c r="D183" t="s">
        <v>13</v>
      </c>
      <c r="E183" t="s">
        <v>17</v>
      </c>
      <c r="F183" s="48">
        <f>HLOOKUP(MAX($AD183:$AN183),$AD183:$AN$312,$B183,FALSE)</f>
        <v>2</v>
      </c>
      <c r="G183" s="48">
        <f>HLOOKUP(MAX($AN183:$AY183),$AN183:$AY$312,$B183,FALSE)</f>
        <v>1</v>
      </c>
      <c r="H183" s="48">
        <f t="shared" si="34"/>
        <v>3</v>
      </c>
      <c r="I183" s="48">
        <f t="shared" si="35"/>
        <v>0</v>
      </c>
      <c r="J183" s="48">
        <f>COUNTIF('1. Data'!C:C,$D183)</f>
        <v>176</v>
      </c>
      <c r="K183" s="48">
        <f>COUNTIF($D$2:D182,$D182)</f>
        <v>11</v>
      </c>
      <c r="L183" s="48">
        <f>SUMIF('1. Data'!C:C,D183,'1. Data'!E:E)</f>
        <v>403</v>
      </c>
      <c r="M183" s="48">
        <f>SUMIF($D$2:D182,$D183,$F$2:F182)</f>
        <v>17</v>
      </c>
      <c r="N183" s="48">
        <f t="shared" si="36"/>
        <v>1.3976911886177141</v>
      </c>
      <c r="O183" s="48">
        <f>SUMIF('1. Data'!C:C,$D183,'1. Data'!F:F)</f>
        <v>163</v>
      </c>
      <c r="P183" s="48">
        <f>SUMIF($D$2:D182,$D183,$G$2:G182)</f>
        <v>1</v>
      </c>
      <c r="Q183" s="48">
        <f t="shared" si="37"/>
        <v>0.70357824509517342</v>
      </c>
      <c r="R183" s="48">
        <f>COUNTIF('1. Data'!D:D,$E183)</f>
        <v>186</v>
      </c>
      <c r="S183" s="48">
        <f>COUNTIF($E$2:E182,$E182)</f>
        <v>10</v>
      </c>
      <c r="T183" s="48">
        <f>SUMIF('1. Data'!D:D,E183,'1. Data'!F:F)</f>
        <v>276</v>
      </c>
      <c r="U183" s="48">
        <f>SUMIF($E$2:E182,$E183,$G$2:G182)</f>
        <v>9</v>
      </c>
      <c r="V183" s="48">
        <f t="shared" si="39"/>
        <v>1.1665381586718289</v>
      </c>
      <c r="W183" s="48">
        <f>SUMIF('1. Data'!D:D,$E183,'1. Data'!E:E)</f>
        <v>331</v>
      </c>
      <c r="X183" s="48">
        <f>SUMIF($E$2:E182,E183,$F$2:F182)</f>
        <v>14</v>
      </c>
      <c r="Y183" s="48">
        <f t="shared" si="40"/>
        <v>1.095384439184546</v>
      </c>
      <c r="Z183" s="92">
        <f>AVERAGE('1. Data'!E:E,$F$2:F182)</f>
        <v>1.6069281419982824</v>
      </c>
      <c r="AA183" s="92">
        <f>IF(ISERROR(AVERAGE('1. Data'!F:F,$G$2:G182)),0,AVERAGE('1. Data'!F:F,$G$2:G182))</f>
        <v>1.2464929859719438</v>
      </c>
      <c r="AB183" s="48">
        <f t="shared" si="41"/>
        <v>2.4602217350668947</v>
      </c>
      <c r="AC183" s="48">
        <f t="shared" si="42"/>
        <v>1.0230602033271654</v>
      </c>
      <c r="AD183" s="48">
        <f t="shared" si="45"/>
        <v>8.5416009142864305E-2</v>
      </c>
      <c r="AE183" s="48">
        <f t="shared" si="48"/>
        <v>0.21014232221594736</v>
      </c>
      <c r="AF183" s="48">
        <f t="shared" si="48"/>
        <v>0.25849835428655227</v>
      </c>
      <c r="AG183" s="48">
        <f t="shared" si="48"/>
        <v>0.21198775656493285</v>
      </c>
      <c r="AH183" s="48">
        <f t="shared" si="48"/>
        <v>0.13038422156727938</v>
      </c>
      <c r="AI183" s="48">
        <f t="shared" si="48"/>
        <v>6.4154819161919688E-2</v>
      </c>
      <c r="AJ183" s="48">
        <f t="shared" si="48"/>
        <v>2.6305846751906822E-2</v>
      </c>
      <c r="AK183" s="48">
        <f t="shared" si="48"/>
        <v>9.2454594197685716E-3</v>
      </c>
      <c r="AL183" s="48">
        <f t="shared" si="48"/>
        <v>2.843235026899202E-3</v>
      </c>
      <c r="AM183" s="48">
        <f t="shared" si="48"/>
        <v>7.7722095678676767E-4</v>
      </c>
      <c r="AN183" s="48">
        <f t="shared" si="48"/>
        <v>1.9121358908362967E-4</v>
      </c>
      <c r="AO183" s="48">
        <f t="shared" si="47"/>
        <v>0.35949313307413089</v>
      </c>
      <c r="AP183" s="48">
        <f t="shared" si="46"/>
        <v>0.36778311781754003</v>
      </c>
      <c r="AQ183" s="48">
        <f t="shared" si="46"/>
        <v>0.18813213564735567</v>
      </c>
      <c r="AR183" s="48">
        <f t="shared" si="46"/>
        <v>6.4156833649252523E-2</v>
      </c>
      <c r="AS183" s="48">
        <f t="shared" si="46"/>
        <v>1.6409075819507853E-2</v>
      </c>
      <c r="AT183" s="48">
        <f t="shared" si="46"/>
        <v>3.3574944888633161E-3</v>
      </c>
      <c r="AU183" s="48">
        <f t="shared" si="46"/>
        <v>5.7248649907438998E-4</v>
      </c>
      <c r="AV183" s="48">
        <f t="shared" si="46"/>
        <v>8.3669736306443362E-5</v>
      </c>
      <c r="AW183" s="48">
        <f t="shared" si="46"/>
        <v>1.0699897179749991E-5</v>
      </c>
      <c r="AX183" s="48">
        <f t="shared" si="46"/>
        <v>1.2162932204772002E-6</v>
      </c>
      <c r="AY183" s="48">
        <f t="shared" si="46"/>
        <v>1.2443411894468559E-7</v>
      </c>
    </row>
    <row r="184" spans="1:51">
      <c r="A184" s="48">
        <v>183</v>
      </c>
      <c r="B184" s="48">
        <f t="shared" si="38"/>
        <v>129</v>
      </c>
      <c r="C184" s="93">
        <v>44240</v>
      </c>
      <c r="D184" t="s">
        <v>12</v>
      </c>
      <c r="E184" t="s">
        <v>25</v>
      </c>
      <c r="F184" s="48">
        <f>HLOOKUP(MAX($AD184:$AN184),$AD184:$AN$312,$B184,FALSE)</f>
        <v>1</v>
      </c>
      <c r="G184" s="48">
        <f>HLOOKUP(MAX($AN184:$AY184),$AN184:$AY$312,$B184,FALSE)</f>
        <v>1</v>
      </c>
      <c r="H184" s="48">
        <f t="shared" si="34"/>
        <v>1</v>
      </c>
      <c r="I184" s="48">
        <f t="shared" si="35"/>
        <v>1</v>
      </c>
      <c r="J184" s="48">
        <f>COUNTIF('1. Data'!C:C,$D184)</f>
        <v>186</v>
      </c>
      <c r="K184" s="48">
        <f>COUNTIF($D$2:D183,$D183)</f>
        <v>10</v>
      </c>
      <c r="L184" s="48">
        <f>SUMIF('1. Data'!C:C,D184,'1. Data'!E:E)</f>
        <v>358</v>
      </c>
      <c r="M184" s="48">
        <f>SUMIF($D$2:D183,$D184,$F$2:F183)</f>
        <v>12</v>
      </c>
      <c r="N184" s="48">
        <f t="shared" si="36"/>
        <v>1.1746778854017117</v>
      </c>
      <c r="O184" s="48">
        <f>SUMIF('1. Data'!C:C,$D184,'1. Data'!F:F)</f>
        <v>224</v>
      </c>
      <c r="P184" s="48">
        <f>SUMIF($D$2:D183,$D184,$G$2:G183)</f>
        <v>9</v>
      </c>
      <c r="Q184" s="48">
        <f t="shared" si="37"/>
        <v>0.9537500878652263</v>
      </c>
      <c r="R184" s="48">
        <f>COUNTIF('1. Data'!D:D,$E184)</f>
        <v>170</v>
      </c>
      <c r="S184" s="48">
        <f>COUNTIF($E$2:E183,$E183)</f>
        <v>11</v>
      </c>
      <c r="T184" s="48">
        <f>SUMIF('1. Data'!D:D,E184,'1. Data'!F:F)</f>
        <v>194</v>
      </c>
      <c r="U184" s="48">
        <f>SUMIF($E$2:E183,$E184,$G$2:G183)</f>
        <v>5</v>
      </c>
      <c r="V184" s="48">
        <f t="shared" si="39"/>
        <v>0.88208257480130148</v>
      </c>
      <c r="W184" s="48">
        <f>SUMIF('1. Data'!D:D,$E184,'1. Data'!E:E)</f>
        <v>284</v>
      </c>
      <c r="X184" s="48">
        <f>SUMIF($E$2:E183,E184,$F$2:F183)</f>
        <v>9</v>
      </c>
      <c r="Y184" s="48">
        <f t="shared" si="40"/>
        <v>1.0073077736725327</v>
      </c>
      <c r="Z184" s="92">
        <f>AVERAGE('1. Data'!E:E,$F$2:F183)</f>
        <v>1.607040641099027</v>
      </c>
      <c r="AA184" s="92">
        <f>IF(ISERROR(AVERAGE('1. Data'!F:F,$G$2:G183)),0,AVERAGE('1. Data'!F:F,$G$2:G183))</f>
        <v>1.2464224384659417</v>
      </c>
      <c r="AB184" s="48">
        <f t="shared" si="41"/>
        <v>1.9015503890756993</v>
      </c>
      <c r="AC184" s="48">
        <f t="shared" si="42"/>
        <v>1.0485981629015471</v>
      </c>
      <c r="AD184" s="48">
        <f t="shared" si="45"/>
        <v>0.1493369093359769</v>
      </c>
      <c r="AE184" s="48">
        <f t="shared" si="48"/>
        <v>0.28397165805118929</v>
      </c>
      <c r="AF184" s="48">
        <f t="shared" si="48"/>
        <v>0.26999320842685526</v>
      </c>
      <c r="AG184" s="48">
        <f t="shared" si="48"/>
        <v>0.17113523017729429</v>
      </c>
      <c r="AH184" s="48">
        <f t="shared" si="48"/>
        <v>8.1355565882048411E-2</v>
      </c>
      <c r="AI184" s="48">
        <f t="shared" si="48"/>
        <v>3.094034159129655E-2</v>
      </c>
      <c r="AJ184" s="48">
        <f t="shared" si="48"/>
        <v>9.8057697651774984E-3</v>
      </c>
      <c r="AK184" s="48">
        <f t="shared" si="48"/>
        <v>2.6637379017371426E-3</v>
      </c>
      <c r="AL184" s="48">
        <f t="shared" si="48"/>
        <v>6.3315398043049473E-4</v>
      </c>
      <c r="AM184" s="48">
        <f t="shared" si="48"/>
        <v>1.3377491087027035E-4</v>
      </c>
      <c r="AN184" s="48">
        <f t="shared" si="48"/>
        <v>2.5437973381392958E-5</v>
      </c>
      <c r="AO184" s="48">
        <f t="shared" si="47"/>
        <v>0.35042864883033664</v>
      </c>
      <c r="AP184" s="48">
        <f t="shared" si="46"/>
        <v>0.36745883739156232</v>
      </c>
      <c r="AQ184" s="48">
        <f t="shared" si="46"/>
        <v>0.19265833091536527</v>
      </c>
      <c r="AR184" s="48">
        <f t="shared" si="46"/>
        <v>6.7340390621843452E-2</v>
      </c>
      <c r="AS184" s="48">
        <f t="shared" si="46"/>
        <v>1.7653252473784402E-2</v>
      </c>
      <c r="AT184" s="48">
        <f t="shared" si="46"/>
        <v>3.7022336226495045E-3</v>
      </c>
      <c r="AU184" s="48">
        <f t="shared" si="46"/>
        <v>6.4702589589043472E-4</v>
      </c>
      <c r="AV184" s="48">
        <f t="shared" si="46"/>
        <v>9.6924309397205497E-5</v>
      </c>
      <c r="AW184" s="48">
        <f t="shared" si="46"/>
        <v>1.2704331596801308E-5</v>
      </c>
      <c r="AX184" s="48">
        <f t="shared" si="46"/>
        <v>1.480193197033105E-6</v>
      </c>
      <c r="AY184" s="48">
        <f t="shared" si="46"/>
        <v>1.5521278671482798E-7</v>
      </c>
    </row>
    <row r="185" spans="1:51">
      <c r="A185" s="48">
        <v>184</v>
      </c>
      <c r="B185" s="48">
        <f t="shared" si="38"/>
        <v>128</v>
      </c>
      <c r="C185" s="93">
        <v>44240</v>
      </c>
      <c r="D185" t="s">
        <v>19</v>
      </c>
      <c r="E185" t="s">
        <v>26</v>
      </c>
      <c r="F185" s="48">
        <f>HLOOKUP(MAX($AD185:$AN185),$AD185:$AN$312,$B185,FALSE)</f>
        <v>1</v>
      </c>
      <c r="G185" s="48">
        <f>HLOOKUP(MAX($AN185:$AY185),$AN185:$AY$312,$B185,FALSE)</f>
        <v>1</v>
      </c>
      <c r="H185" s="48">
        <f t="shared" si="34"/>
        <v>1</v>
      </c>
      <c r="I185" s="48">
        <f t="shared" si="35"/>
        <v>1</v>
      </c>
      <c r="J185" s="48">
        <f>COUNTIF('1. Data'!C:C,$D185)</f>
        <v>181</v>
      </c>
      <c r="K185" s="48">
        <f>COUNTIF($D$2:D184,$D184)</f>
        <v>11</v>
      </c>
      <c r="L185" s="48">
        <f>SUMIF('1. Data'!C:C,D185,'1. Data'!E:E)</f>
        <v>307</v>
      </c>
      <c r="M185" s="48">
        <f>SUMIF($D$2:D184,$D185,$F$2:F184)</f>
        <v>8</v>
      </c>
      <c r="N185" s="48">
        <f t="shared" si="36"/>
        <v>1.0210086137820513</v>
      </c>
      <c r="O185" s="48">
        <f>SUMIF('1. Data'!C:C,$D185,'1. Data'!F:F)</f>
        <v>263</v>
      </c>
      <c r="P185" s="48">
        <f>SUMIF($D$2:D184,$D185,$G$2:G184)</f>
        <v>8</v>
      </c>
      <c r="Q185" s="48">
        <f t="shared" si="37"/>
        <v>1.132471734389348</v>
      </c>
      <c r="R185" s="48">
        <f>COUNTIF('1. Data'!D:D,$E185)</f>
        <v>152</v>
      </c>
      <c r="S185" s="48">
        <f>COUNTIF($E$2:E184,$E184)</f>
        <v>10</v>
      </c>
      <c r="T185" s="48">
        <f>SUMIF('1. Data'!D:D,E185,'1. Data'!F:F)</f>
        <v>159</v>
      </c>
      <c r="U185" s="48">
        <f>SUMIF($E$2:E184,$E185,$G$2:G184)</f>
        <v>4</v>
      </c>
      <c r="V185" s="48">
        <f t="shared" si="39"/>
        <v>0.80729432370846521</v>
      </c>
      <c r="W185" s="48">
        <f>SUMIF('1. Data'!D:D,$E185,'1. Data'!E:E)</f>
        <v>285</v>
      </c>
      <c r="X185" s="48">
        <f>SUMIF($E$2:E184,E185,$F$2:F184)</f>
        <v>13</v>
      </c>
      <c r="Y185" s="48">
        <f t="shared" si="40"/>
        <v>1.1447781470929619</v>
      </c>
      <c r="Z185" s="92">
        <f>AVERAGE('1. Data'!E:E,$F$2:F184)</f>
        <v>1.6068669527896995</v>
      </c>
      <c r="AA185" s="92">
        <f>IF(ISERROR(AVERAGE('1. Data'!F:F,$G$2:G184)),0,AVERAGE('1. Data'!F:F,$G$2:G184))</f>
        <v>1.2463519313304721</v>
      </c>
      <c r="AB185" s="48">
        <f t="shared" si="41"/>
        <v>1.8781516475743905</v>
      </c>
      <c r="AC185" s="48">
        <f t="shared" si="42"/>
        <v>1.1394623006510107</v>
      </c>
      <c r="AD185" s="48">
        <f t="shared" si="45"/>
        <v>0.15287240686458092</v>
      </c>
      <c r="AE185" s="48">
        <f t="shared" si="48"/>
        <v>0.28711756282137518</v>
      </c>
      <c r="AF185" s="48">
        <f t="shared" si="48"/>
        <v>0.26962516183025476</v>
      </c>
      <c r="AG185" s="48">
        <f t="shared" si="48"/>
        <v>0.16879898063966817</v>
      </c>
      <c r="AH185" s="48">
        <f t="shared" si="48"/>
        <v>7.9257520899317618E-2</v>
      </c>
      <c r="AI185" s="48">
        <f t="shared" si="48"/>
        <v>2.9771528691943008E-2</v>
      </c>
      <c r="AJ185" s="48">
        <f t="shared" si="48"/>
        <v>9.3192409439301661E-3</v>
      </c>
      <c r="AK185" s="48">
        <f t="shared" si="48"/>
        <v>2.5004211047121652E-3</v>
      </c>
      <c r="AL185" s="48">
        <f t="shared" si="48"/>
        <v>5.8702125218061706E-4</v>
      </c>
      <c r="AM185" s="48">
        <f t="shared" si="48"/>
        <v>1.225016591049118E-4</v>
      </c>
      <c r="AN185" s="48">
        <f t="shared" si="48"/>
        <v>2.3007669287848642E-5</v>
      </c>
      <c r="AO185" s="48">
        <f t="shared" si="47"/>
        <v>0.31999103453754862</v>
      </c>
      <c r="AP185" s="48">
        <f t="shared" si="46"/>
        <v>0.3646177204018522</v>
      </c>
      <c r="AQ185" s="48">
        <f t="shared" si="46"/>
        <v>0.20773407327361079</v>
      </c>
      <c r="AR185" s="48">
        <f t="shared" si="46"/>
        <v>7.8901715018651383E-2</v>
      </c>
      <c r="AS185" s="48">
        <f t="shared" si="46"/>
        <v>2.2476382430115738E-2</v>
      </c>
      <c r="AT185" s="48">
        <f t="shared" si="46"/>
        <v>5.1221980868263271E-3</v>
      </c>
      <c r="AU185" s="48">
        <f t="shared" si="46"/>
        <v>9.7275860273422137E-4</v>
      </c>
      <c r="AV185" s="48">
        <f t="shared" si="46"/>
        <v>1.5834596506422859E-4</v>
      </c>
      <c r="AW185" s="48">
        <f t="shared" si="46"/>
        <v>2.2553657206361298E-5</v>
      </c>
      <c r="AX185" s="48">
        <f t="shared" si="46"/>
        <v>2.855449125383847E-6</v>
      </c>
      <c r="AY185" s="48">
        <f t="shared" si="46"/>
        <v>3.2536766298018044E-7</v>
      </c>
    </row>
    <row r="186" spans="1:51">
      <c r="A186" s="48">
        <v>185</v>
      </c>
      <c r="B186" s="48">
        <f t="shared" si="38"/>
        <v>127</v>
      </c>
      <c r="C186" s="93">
        <v>44240</v>
      </c>
      <c r="D186" t="s">
        <v>23</v>
      </c>
      <c r="E186" t="s">
        <v>21</v>
      </c>
      <c r="F186" s="48">
        <f>HLOOKUP(MAX($AD186:$AN186),$AD186:$AN$312,$B186,FALSE)</f>
        <v>1</v>
      </c>
      <c r="G186" s="48">
        <f>HLOOKUP(MAX($AN186:$AY186),$AN186:$AY$312,$B186,FALSE)</f>
        <v>1</v>
      </c>
      <c r="H186" s="48">
        <f t="shared" si="34"/>
        <v>1</v>
      </c>
      <c r="I186" s="48">
        <f t="shared" si="35"/>
        <v>1</v>
      </c>
      <c r="J186" s="48">
        <f>COUNTIF('1. Data'!C:C,$D186)</f>
        <v>169</v>
      </c>
      <c r="K186" s="48">
        <f>COUNTIF($D$2:D185,$D185)</f>
        <v>10</v>
      </c>
      <c r="L186" s="48">
        <f>SUMIF('1. Data'!C:C,D186,'1. Data'!E:E)</f>
        <v>260</v>
      </c>
      <c r="M186" s="48">
        <f>SUMIF($D$2:D185,$D186,$F$2:F185)</f>
        <v>7</v>
      </c>
      <c r="N186" s="48">
        <f t="shared" si="36"/>
        <v>0.92837883400650256</v>
      </c>
      <c r="O186" s="48">
        <f>SUMIF('1. Data'!C:C,$D186,'1. Data'!F:F)</f>
        <v>232</v>
      </c>
      <c r="P186" s="48">
        <f>SUMIF($D$2:D185,$D186,$G$2:G185)</f>
        <v>9</v>
      </c>
      <c r="Q186" s="48">
        <f t="shared" si="37"/>
        <v>1.0803087050569109</v>
      </c>
      <c r="R186" s="48">
        <f>COUNTIF('1. Data'!D:D,$E186)</f>
        <v>149</v>
      </c>
      <c r="S186" s="48">
        <f>COUNTIF($E$2:E185,$E185)</f>
        <v>10</v>
      </c>
      <c r="T186" s="48">
        <f>SUMIF('1. Data'!D:D,E186,'1. Data'!F:F)</f>
        <v>176</v>
      </c>
      <c r="U186" s="48">
        <f>SUMIF($E$2:E185,$E186,$G$2:G185)</f>
        <v>8</v>
      </c>
      <c r="V186" s="48">
        <f t="shared" si="39"/>
        <v>0.92854843575652857</v>
      </c>
      <c r="W186" s="48">
        <f>SUMIF('1. Data'!D:D,$E186,'1. Data'!E:E)</f>
        <v>246</v>
      </c>
      <c r="X186" s="48">
        <f>SUMIF($E$2:E185,E186,$F$2:F185)</f>
        <v>10</v>
      </c>
      <c r="Y186" s="48">
        <f t="shared" si="40"/>
        <v>1.0020971825198213</v>
      </c>
      <c r="Z186" s="92">
        <f>AVERAGE('1. Data'!E:E,$F$2:F185)</f>
        <v>1.6066933638443937</v>
      </c>
      <c r="AA186" s="92">
        <f>IF(ISERROR(AVERAGE('1. Data'!F:F,$G$2:G185)),0,AVERAGE('1. Data'!F:F,$G$2:G185))</f>
        <v>1.2462814645308924</v>
      </c>
      <c r="AB186" s="48">
        <f t="shared" si="41"/>
        <v>1.4947483113563815</v>
      </c>
      <c r="AC186" s="48">
        <f t="shared" si="42"/>
        <v>1.2501685643425886</v>
      </c>
      <c r="AD186" s="48">
        <f t="shared" si="45"/>
        <v>0.22430505266104683</v>
      </c>
      <c r="AE186" s="48">
        <f t="shared" si="48"/>
        <v>0.33527959869380397</v>
      </c>
      <c r="AF186" s="48">
        <f t="shared" si="48"/>
        <v>0.25057930698990444</v>
      </c>
      <c r="AG186" s="48">
        <f t="shared" si="48"/>
        <v>0.12485099866133734</v>
      </c>
      <c r="AH186" s="48">
        <f t="shared" si="48"/>
        <v>4.6655204855047948E-2</v>
      </c>
      <c r="AI186" s="48">
        <f t="shared" si="48"/>
        <v>1.3947557734613807E-2</v>
      </c>
      <c r="AJ186" s="48">
        <f t="shared" si="48"/>
        <v>3.4746813952265991E-3</v>
      </c>
      <c r="AK186" s="48">
        <f t="shared" si="48"/>
        <v>7.4196773543091458E-4</v>
      </c>
      <c r="AL186" s="48">
        <f t="shared" si="48"/>
        <v>1.3863187745203457E-4</v>
      </c>
      <c r="AM186" s="48">
        <f t="shared" si="48"/>
        <v>2.3024418302399302E-5</v>
      </c>
      <c r="AN186" s="48">
        <f t="shared" si="48"/>
        <v>3.4415710377474313E-6</v>
      </c>
      <c r="AO186" s="48">
        <f t="shared" si="47"/>
        <v>0.2864565064375949</v>
      </c>
      <c r="AP186" s="48">
        <f t="shared" si="46"/>
        <v>0.35811891939968149</v>
      </c>
      <c r="AQ186" s="48">
        <f t="shared" si="46"/>
        <v>0.22385450766490952</v>
      </c>
      <c r="AR186" s="48">
        <f t="shared" si="46"/>
        <v>9.3285289489685633E-2</v>
      </c>
      <c r="AS186" s="48">
        <f t="shared" si="46"/>
        <v>2.9155584108900765E-2</v>
      </c>
      <c r="AT186" s="48">
        <f t="shared" si="46"/>
        <v>7.2898789455988072E-3</v>
      </c>
      <c r="AU186" s="48">
        <f t="shared" si="46"/>
        <v>1.5189295826084192E-3</v>
      </c>
      <c r="AV186" s="48">
        <f t="shared" si="46"/>
        <v>2.7127400223243663E-4</v>
      </c>
      <c r="AW186" s="48">
        <f t="shared" si="46"/>
        <v>4.239227873929923E-5</v>
      </c>
      <c r="AX186" s="48">
        <f t="shared" si="46"/>
        <v>5.8886104723022643E-6</v>
      </c>
      <c r="AY186" s="48">
        <f t="shared" si="46"/>
        <v>7.3617557001308575E-7</v>
      </c>
    </row>
    <row r="187" spans="1:51">
      <c r="A187" s="48">
        <v>186</v>
      </c>
      <c r="B187" s="48">
        <f t="shared" si="38"/>
        <v>126</v>
      </c>
      <c r="C187" s="93">
        <v>44240</v>
      </c>
      <c r="D187" t="s">
        <v>42</v>
      </c>
      <c r="E187" t="s">
        <v>8</v>
      </c>
      <c r="F187" s="48">
        <f>HLOOKUP(MAX($AD187:$AN187),$AD187:$AN$312,$B187,FALSE)</f>
        <v>0</v>
      </c>
      <c r="G187" s="48">
        <f>HLOOKUP(MAX($AN187:$AY187),$AN187:$AY$312,$B187,FALSE)</f>
        <v>0</v>
      </c>
      <c r="H187" s="48">
        <f t="shared" si="34"/>
        <v>1</v>
      </c>
      <c r="I187" s="48">
        <f t="shared" si="35"/>
        <v>1</v>
      </c>
      <c r="J187" s="48">
        <f>COUNTIF('1. Data'!C:C,$D187)</f>
        <v>0</v>
      </c>
      <c r="K187" s="48">
        <f>COUNTIF($D$2:D186,$D186)</f>
        <v>10</v>
      </c>
      <c r="L187" s="48">
        <f>SUMIF('1. Data'!C:C,D187,'1. Data'!E:E)</f>
        <v>0</v>
      </c>
      <c r="M187" s="48">
        <f>SUMIF($D$2:D186,$D187,$F$2:F186)</f>
        <v>0</v>
      </c>
      <c r="N187" s="48">
        <f t="shared" si="36"/>
        <v>0</v>
      </c>
      <c r="O187" s="48">
        <f>SUMIF('1. Data'!C:C,$D187,'1. Data'!F:F)</f>
        <v>0</v>
      </c>
      <c r="P187" s="48">
        <f>SUMIF($D$2:D186,$D187,$G$2:G186)</f>
        <v>0</v>
      </c>
      <c r="Q187" s="48">
        <f t="shared" si="37"/>
        <v>0</v>
      </c>
      <c r="R187" s="48">
        <f>COUNTIF('1. Data'!D:D,$E187)</f>
        <v>181</v>
      </c>
      <c r="S187" s="48">
        <f>COUNTIF($E$2:E186,$E186)</f>
        <v>11</v>
      </c>
      <c r="T187" s="48">
        <f>SUMIF('1. Data'!D:D,E187,'1. Data'!F:F)</f>
        <v>234</v>
      </c>
      <c r="U187" s="48">
        <f>SUMIF($E$2:E186,$E187,$G$2:G186)</f>
        <v>7</v>
      </c>
      <c r="V187" s="48">
        <f t="shared" si="39"/>
        <v>1.0072197204375095</v>
      </c>
      <c r="W187" s="48">
        <f>SUMIF('1. Data'!D:D,$E187,'1. Data'!E:E)</f>
        <v>266</v>
      </c>
      <c r="X187" s="48">
        <f>SUMIF($E$2:E186,E187,$F$2:F186)</f>
        <v>11</v>
      </c>
      <c r="Y187" s="48">
        <f t="shared" si="40"/>
        <v>0.89803329328349346</v>
      </c>
      <c r="Z187" s="92">
        <f>AVERAGE('1. Data'!E:E,$F$2:F186)</f>
        <v>1.6065198741778668</v>
      </c>
      <c r="AA187" s="92">
        <f>IF(ISERROR(AVERAGE('1. Data'!F:F,$G$2:G186)),0,AVERAGE('1. Data'!F:F,$G$2:G186))</f>
        <v>1.2462110380325995</v>
      </c>
      <c r="AB187" s="48">
        <f t="shared" si="41"/>
        <v>0</v>
      </c>
      <c r="AC187" s="48">
        <f t="shared" si="42"/>
        <v>0</v>
      </c>
      <c r="AD187" s="48">
        <f t="shared" si="45"/>
        <v>1</v>
      </c>
      <c r="AE187" s="48">
        <f t="shared" si="48"/>
        <v>0</v>
      </c>
      <c r="AF187" s="48">
        <f t="shared" si="48"/>
        <v>0</v>
      </c>
      <c r="AG187" s="48">
        <f t="shared" si="48"/>
        <v>0</v>
      </c>
      <c r="AH187" s="48">
        <f t="shared" si="48"/>
        <v>0</v>
      </c>
      <c r="AI187" s="48">
        <f t="shared" si="48"/>
        <v>0</v>
      </c>
      <c r="AJ187" s="48">
        <f t="shared" si="48"/>
        <v>0</v>
      </c>
      <c r="AK187" s="48">
        <f t="shared" si="48"/>
        <v>0</v>
      </c>
      <c r="AL187" s="48">
        <f t="shared" si="48"/>
        <v>0</v>
      </c>
      <c r="AM187" s="48">
        <f t="shared" si="48"/>
        <v>0</v>
      </c>
      <c r="AN187" s="48">
        <f t="shared" si="48"/>
        <v>0</v>
      </c>
      <c r="AO187" s="48">
        <f t="shared" si="47"/>
        <v>1</v>
      </c>
      <c r="AP187" s="48">
        <f t="shared" si="46"/>
        <v>0</v>
      </c>
      <c r="AQ187" s="48">
        <f t="shared" si="46"/>
        <v>0</v>
      </c>
      <c r="AR187" s="48">
        <f t="shared" si="46"/>
        <v>0</v>
      </c>
      <c r="AS187" s="48">
        <f t="shared" si="46"/>
        <v>0</v>
      </c>
      <c r="AT187" s="48">
        <f t="shared" si="46"/>
        <v>0</v>
      </c>
      <c r="AU187" s="48">
        <f t="shared" si="46"/>
        <v>0</v>
      </c>
      <c r="AV187" s="48">
        <f t="shared" si="46"/>
        <v>0</v>
      </c>
      <c r="AW187" s="48">
        <f t="shared" si="46"/>
        <v>0</v>
      </c>
      <c r="AX187" s="48">
        <f t="shared" si="46"/>
        <v>0</v>
      </c>
      <c r="AY187" s="48">
        <f t="shared" si="46"/>
        <v>0</v>
      </c>
    </row>
    <row r="188" spans="1:51">
      <c r="A188" s="48">
        <v>187</v>
      </c>
      <c r="B188" s="48">
        <f t="shared" si="38"/>
        <v>125</v>
      </c>
      <c r="C188" s="93">
        <v>44241</v>
      </c>
      <c r="D188" t="s">
        <v>20</v>
      </c>
      <c r="E188" t="s">
        <v>11</v>
      </c>
      <c r="F188" s="48">
        <f>HLOOKUP(MAX($AD188:$AN188),$AD188:$AN$312,$B188,FALSE)</f>
        <v>1</v>
      </c>
      <c r="G188" s="48">
        <f>HLOOKUP(MAX($AN188:$AY188),$AN188:$AY$312,$B188,FALSE)</f>
        <v>1</v>
      </c>
      <c r="H188" s="48">
        <f t="shared" si="34"/>
        <v>1</v>
      </c>
      <c r="I188" s="48">
        <f t="shared" si="35"/>
        <v>1</v>
      </c>
      <c r="J188" s="48">
        <f>COUNTIF('1. Data'!C:C,$D188)</f>
        <v>168</v>
      </c>
      <c r="K188" s="48">
        <f>COUNTIF($D$2:D187,$D187)</f>
        <v>11</v>
      </c>
      <c r="L188" s="48">
        <f>SUMIF('1. Data'!C:C,D188,'1. Data'!E:E)</f>
        <v>258</v>
      </c>
      <c r="M188" s="48">
        <f>SUMIF($D$2:D187,$D188,$F$2:F187)</f>
        <v>9</v>
      </c>
      <c r="N188" s="48">
        <f t="shared" si="36"/>
        <v>0.92874459787077057</v>
      </c>
      <c r="O188" s="48">
        <f>SUMIF('1. Data'!C:C,$D188,'1. Data'!F:F)</f>
        <v>234</v>
      </c>
      <c r="P188" s="48">
        <f>SUMIF($D$2:D187,$D188,$G$2:G187)</f>
        <v>8</v>
      </c>
      <c r="Q188" s="48">
        <f t="shared" si="37"/>
        <v>1.0851628418550869</v>
      </c>
      <c r="R188" s="48">
        <f>COUNTIF('1. Data'!D:D,$E188)</f>
        <v>167</v>
      </c>
      <c r="S188" s="48">
        <f>COUNTIF($E$2:E187,$E187)</f>
        <v>10</v>
      </c>
      <c r="T188" s="48">
        <f>SUMIF('1. Data'!D:D,E188,'1. Data'!F:F)</f>
        <v>179</v>
      </c>
      <c r="U188" s="48">
        <f>SUMIF($E$2:E187,$E188,$G$2:G187)</f>
        <v>5</v>
      </c>
      <c r="V188" s="48">
        <f t="shared" si="39"/>
        <v>0.83440545733153904</v>
      </c>
      <c r="W188" s="48">
        <f>SUMIF('1. Data'!D:D,$E188,'1. Data'!E:E)</f>
        <v>293</v>
      </c>
      <c r="X188" s="48">
        <f>SUMIF($E$2:E187,E188,$F$2:F187)</f>
        <v>10</v>
      </c>
      <c r="Y188" s="48">
        <f t="shared" si="40"/>
        <v>1.0658778381835627</v>
      </c>
      <c r="Z188" s="92">
        <f>AVERAGE('1. Data'!E:E,$F$2:F187)</f>
        <v>1.606060606060606</v>
      </c>
      <c r="AA188" s="92">
        <f>IF(ISERROR(AVERAGE('1. Data'!F:F,$G$2:G187)),0,AVERAGE('1. Data'!F:F,$G$2:G187))</f>
        <v>1.245854774156661</v>
      </c>
      <c r="AB188" s="48">
        <f t="shared" si="41"/>
        <v>1.5898848200838618</v>
      </c>
      <c r="AC188" s="48">
        <f t="shared" si="42"/>
        <v>1.1280788864482258</v>
      </c>
      <c r="AD188" s="48">
        <f t="shared" si="45"/>
        <v>0.20394910122180407</v>
      </c>
      <c r="AE188" s="48">
        <f t="shared" si="48"/>
        <v>0.32425558010229327</v>
      </c>
      <c r="AF188" s="48">
        <f t="shared" si="48"/>
        <v>0.25776451231606146</v>
      </c>
      <c r="AG188" s="48">
        <f t="shared" si="48"/>
        <v>0.13660529509587524</v>
      </c>
      <c r="AH188" s="48">
        <f t="shared" si="48"/>
        <v>5.4296671254002123E-2</v>
      </c>
      <c r="AI188" s="48">
        <f t="shared" si="48"/>
        <v>1.7265090681564357E-2</v>
      </c>
      <c r="AJ188" s="48">
        <f t="shared" si="48"/>
        <v>4.5749175986650806E-3</v>
      </c>
      <c r="AK188" s="48">
        <f t="shared" si="48"/>
        <v>1.0390845776074478E-3</v>
      </c>
      <c r="AL188" s="48">
        <f t="shared" si="48"/>
        <v>2.065030995901663E-4</v>
      </c>
      <c r="AM188" s="48">
        <f t="shared" si="48"/>
        <v>3.6479571482074636E-5</v>
      </c>
      <c r="AN188" s="48">
        <f t="shared" si="48"/>
        <v>5.7998316942514594E-6</v>
      </c>
      <c r="AO188" s="48">
        <f t="shared" si="47"/>
        <v>0.32365443647650172</v>
      </c>
      <c r="AP188" s="48">
        <f t="shared" si="46"/>
        <v>0.36510773629444004</v>
      </c>
      <c r="AQ188" s="48">
        <f t="shared" si="46"/>
        <v>0.20593516429633227</v>
      </c>
      <c r="AR188" s="48">
        <f t="shared" si="46"/>
        <v>7.7437036939979664E-2</v>
      </c>
      <c r="AS188" s="48">
        <f t="shared" si="46"/>
        <v>2.1838771600275586E-2</v>
      </c>
      <c r="AT188" s="48">
        <f t="shared" si="46"/>
        <v>4.9271714296472077E-3</v>
      </c>
      <c r="AU188" s="48">
        <f t="shared" si="46"/>
        <v>9.2637300994932194E-4</v>
      </c>
      <c r="AV188" s="48">
        <f t="shared" si="46"/>
        <v>1.4928883335704637E-4</v>
      </c>
      <c r="AW188" s="48">
        <f t="shared" si="46"/>
        <v>2.1051197611571433E-5</v>
      </c>
      <c r="AX188" s="48">
        <f t="shared" si="46"/>
        <v>2.6386012844514491E-6</v>
      </c>
      <c r="AY188" s="48">
        <f t="shared" si="46"/>
        <v>2.9765503987448395E-7</v>
      </c>
    </row>
    <row r="189" spans="1:51">
      <c r="A189" s="48">
        <v>188</v>
      </c>
      <c r="B189" s="48">
        <f t="shared" si="38"/>
        <v>124</v>
      </c>
      <c r="C189" s="93">
        <v>44241</v>
      </c>
      <c r="D189" t="s">
        <v>10</v>
      </c>
      <c r="E189" t="s">
        <v>22</v>
      </c>
      <c r="F189" s="48">
        <f>HLOOKUP(MAX($AD189:$AN189),$AD189:$AN$312,$B189,FALSE)</f>
        <v>1</v>
      </c>
      <c r="G189" s="48">
        <f>HLOOKUP(MAX($AN189:$AY189),$AN189:$AY$312,$B189,FALSE)</f>
        <v>1</v>
      </c>
      <c r="H189" s="48">
        <f t="shared" si="34"/>
        <v>1</v>
      </c>
      <c r="I189" s="48">
        <f t="shared" si="35"/>
        <v>1</v>
      </c>
      <c r="J189" s="48">
        <f>COUNTIF('1. Data'!C:C,$D189)</f>
        <v>184</v>
      </c>
      <c r="K189" s="48">
        <f>COUNTIF($D$2:D188,$D188)</f>
        <v>10</v>
      </c>
      <c r="L189" s="48">
        <f>SUMIF('1. Data'!C:C,D189,'1. Data'!E:E)</f>
        <v>347</v>
      </c>
      <c r="M189" s="48">
        <f>SUMIF($D$2:D188,$D189,$F$2:F188)</f>
        <v>13</v>
      </c>
      <c r="N189" s="48">
        <f t="shared" si="36"/>
        <v>1.1555418563306015</v>
      </c>
      <c r="O189" s="48">
        <f>SUMIF('1. Data'!C:C,$D189,'1. Data'!F:F)</f>
        <v>250</v>
      </c>
      <c r="P189" s="48">
        <f>SUMIF($D$2:D188,$D189,$G$2:G188)</f>
        <v>8</v>
      </c>
      <c r="Q189" s="48">
        <f t="shared" si="37"/>
        <v>1.0675176137532725</v>
      </c>
      <c r="R189" s="48">
        <f>COUNTIF('1. Data'!D:D,$E189)</f>
        <v>186</v>
      </c>
      <c r="S189" s="48">
        <f>COUNTIF($E$2:E188,$E188)</f>
        <v>11</v>
      </c>
      <c r="T189" s="48">
        <f>SUMIF('1. Data'!D:D,E189,'1. Data'!F:F)</f>
        <v>222</v>
      </c>
      <c r="U189" s="48">
        <f>SUMIF($E$2:E188,$E189,$G$2:G188)</f>
        <v>7</v>
      </c>
      <c r="V189" s="48">
        <f t="shared" si="39"/>
        <v>0.93309600418295535</v>
      </c>
      <c r="W189" s="48">
        <f>SUMIF('1. Data'!D:D,$E189,'1. Data'!E:E)</f>
        <v>299</v>
      </c>
      <c r="X189" s="48">
        <f>SUMIF($E$2:E188,E189,$F$2:F188)</f>
        <v>8</v>
      </c>
      <c r="Y189" s="48">
        <f t="shared" si="40"/>
        <v>0.97041401409105976</v>
      </c>
      <c r="Z189" s="92">
        <f>AVERAGE('1. Data'!E:E,$F$2:F188)</f>
        <v>1.605887396398971</v>
      </c>
      <c r="AA189" s="92">
        <f>IF(ISERROR(AVERAGE('1. Data'!F:F,$G$2:G188)),0,AVERAGE('1. Data'!F:F,$G$2:G188))</f>
        <v>1.24578450985996</v>
      </c>
      <c r="AB189" s="48">
        <f t="shared" si="41"/>
        <v>1.8007682735710389</v>
      </c>
      <c r="AC189" s="48">
        <f t="shared" si="42"/>
        <v>1.2409214900989818</v>
      </c>
      <c r="AD189" s="48">
        <f t="shared" si="45"/>
        <v>0.16517194222531484</v>
      </c>
      <c r="AE189" s="48">
        <f t="shared" si="48"/>
        <v>0.29743639324345555</v>
      </c>
      <c r="AF189" s="48">
        <f t="shared" si="48"/>
        <v>0.26780701017910707</v>
      </c>
      <c r="AG189" s="48">
        <f t="shared" si="48"/>
        <v>0.16075278912348406</v>
      </c>
      <c r="AH189" s="48">
        <f t="shared" si="48"/>
        <v>7.2369630635406412E-2</v>
      </c>
      <c r="AI189" s="48">
        <f t="shared" si="48"/>
        <v>2.6064186963658923E-2</v>
      </c>
      <c r="AJ189" s="48">
        <f t="shared" si="48"/>
        <v>7.8225934934301397E-3</v>
      </c>
      <c r="AK189" s="48">
        <f t="shared" si="48"/>
        <v>2.0123825971446042E-3</v>
      </c>
      <c r="AL189" s="48">
        <f t="shared" si="48"/>
        <v>4.5297934190306147E-4</v>
      </c>
      <c r="AM189" s="48">
        <f t="shared" si="48"/>
        <v>9.063453638690241E-5</v>
      </c>
      <c r="AN189" s="48">
        <f t="shared" si="48"/>
        <v>1.6321179761535391E-5</v>
      </c>
      <c r="AO189" s="48">
        <f t="shared" si="47"/>
        <v>0.28911767607412397</v>
      </c>
      <c r="AP189" s="48">
        <f t="shared" si="46"/>
        <v>0.35877233740785669</v>
      </c>
      <c r="AQ189" s="48">
        <f t="shared" si="46"/>
        <v>0.22260415177122614</v>
      </c>
      <c r="AR189" s="48">
        <f t="shared" si="46"/>
        <v>9.2078091906056592E-2</v>
      </c>
      <c r="AS189" s="48">
        <f t="shared" si="46"/>
        <v>2.8565420753383693E-2</v>
      </c>
      <c r="AT189" s="48">
        <f t="shared" si="46"/>
        <v>7.0894888973186505E-3</v>
      </c>
      <c r="AU189" s="48">
        <f t="shared" si="46"/>
        <v>1.4662498544168064E-3</v>
      </c>
      <c r="AV189" s="48">
        <f t="shared" si="46"/>
        <v>2.5992870774290316E-4</v>
      </c>
      <c r="AW189" s="48">
        <f t="shared" si="46"/>
        <v>4.0318889916478218E-5</v>
      </c>
      <c r="AX189" s="48">
        <f t="shared" si="46"/>
        <v>5.5591752171436604E-6</v>
      </c>
      <c r="AY189" s="48">
        <f t="shared" si="46"/>
        <v>6.8984999941792653E-7</v>
      </c>
    </row>
    <row r="190" spans="1:51">
      <c r="A190" s="48">
        <v>189</v>
      </c>
      <c r="B190" s="48">
        <f t="shared" si="38"/>
        <v>123</v>
      </c>
      <c r="C190" s="93">
        <v>44242</v>
      </c>
      <c r="D190" t="s">
        <v>6</v>
      </c>
      <c r="E190" t="s">
        <v>18</v>
      </c>
      <c r="F190" s="48">
        <f>HLOOKUP(MAX($AD190:$AN190),$AD190:$AN$312,$B190,FALSE)</f>
        <v>2</v>
      </c>
      <c r="G190" s="48">
        <f>HLOOKUP(MAX($AN190:$AY190),$AN190:$AY$312,$B190,FALSE)</f>
        <v>0</v>
      </c>
      <c r="H190" s="48">
        <f t="shared" si="34"/>
        <v>3</v>
      </c>
      <c r="I190" s="48">
        <f t="shared" si="35"/>
        <v>0</v>
      </c>
      <c r="J190" s="48">
        <f>COUNTIF('1. Data'!C:C,$D190)</f>
        <v>183</v>
      </c>
      <c r="K190" s="48">
        <f>COUNTIF($D$2:D189,$D189)</f>
        <v>10</v>
      </c>
      <c r="L190" s="48">
        <f>SUMIF('1. Data'!C:C,D190,'1. Data'!E:E)</f>
        <v>528</v>
      </c>
      <c r="M190" s="48">
        <f>SUMIF($D$2:D189,$D190,$F$2:F189)</f>
        <v>21</v>
      </c>
      <c r="N190" s="48">
        <f t="shared" si="36"/>
        <v>1.7715228735271882</v>
      </c>
      <c r="O190" s="48">
        <f>SUMIF('1. Data'!C:C,$D190,'1. Data'!F:F)</f>
        <v>132</v>
      </c>
      <c r="P190" s="48">
        <f>SUMIF($D$2:D189,$D190,$G$2:G189)</f>
        <v>0</v>
      </c>
      <c r="Q190" s="48">
        <f t="shared" si="37"/>
        <v>0.54903265674763513</v>
      </c>
      <c r="R190" s="48">
        <f>COUNTIF('1. Data'!D:D,$E190)</f>
        <v>17</v>
      </c>
      <c r="S190" s="48">
        <f>COUNTIF($E$2:E189,$E189)</f>
        <v>10</v>
      </c>
      <c r="T190" s="48">
        <f>SUMIF('1. Data'!D:D,E190,'1. Data'!F:F)</f>
        <v>13</v>
      </c>
      <c r="U190" s="48">
        <f>SUMIF($E$2:E189,$E190,$G$2:G189)</f>
        <v>0</v>
      </c>
      <c r="V190" s="48">
        <f t="shared" si="39"/>
        <v>0.38651036357458374</v>
      </c>
      <c r="W190" s="48">
        <f>SUMIF('1. Data'!D:D,$E190,'1. Data'!E:E)</f>
        <v>30</v>
      </c>
      <c r="X190" s="48">
        <f>SUMIF($E$2:E189,E190,$F$2:F189)</f>
        <v>7</v>
      </c>
      <c r="Y190" s="48">
        <f t="shared" si="40"/>
        <v>0.85343350467905632</v>
      </c>
      <c r="Z190" s="92">
        <f>AVERAGE('1. Data'!E:E,$F$2:F189)</f>
        <v>1.6057142857142856</v>
      </c>
      <c r="AA190" s="92">
        <f>IF(ISERROR(AVERAGE('1. Data'!F:F,$G$2:G189)),0,AVERAGE('1. Data'!F:F,$G$2:G189))</f>
        <v>1.2457142857142858</v>
      </c>
      <c r="AB190" s="48">
        <f t="shared" si="41"/>
        <v>2.4276424563150356</v>
      </c>
      <c r="AC190" s="48">
        <f t="shared" si="42"/>
        <v>0.26434905695256505</v>
      </c>
      <c r="AD190" s="48">
        <f t="shared" si="45"/>
        <v>8.8244628108342243E-2</v>
      </c>
      <c r="AE190" s="48">
        <f t="shared" si="48"/>
        <v>0.21422640573754279</v>
      </c>
      <c r="AF190" s="48">
        <f t="shared" si="48"/>
        <v>0.26003255891611493</v>
      </c>
      <c r="AG190" s="48">
        <f t="shared" si="48"/>
        <v>0.2104220266830005</v>
      </c>
      <c r="AH190" s="48">
        <f t="shared" si="48"/>
        <v>0.12770736142987682</v>
      </c>
      <c r="AI190" s="48">
        <f t="shared" si="48"/>
        <v>6.2005562518227635E-2</v>
      </c>
      <c r="AJ190" s="48">
        <f t="shared" si="48"/>
        <v>2.5087889349490928E-2</v>
      </c>
      <c r="AK190" s="48">
        <f t="shared" si="48"/>
        <v>8.700632189165421E-3</v>
      </c>
      <c r="AL190" s="48">
        <f t="shared" si="48"/>
        <v>2.6402530123999027E-3</v>
      </c>
      <c r="AM190" s="48">
        <f t="shared" si="48"/>
        <v>7.121767009239632E-4</v>
      </c>
      <c r="AN190" s="48">
        <f t="shared" si="48"/>
        <v>1.7289103955613888E-4</v>
      </c>
      <c r="AO190" s="48">
        <f t="shared" si="47"/>
        <v>0.76770551993309832</v>
      </c>
      <c r="AP190" s="48">
        <f t="shared" si="46"/>
        <v>0.20294223021159316</v>
      </c>
      <c r="AQ190" s="48">
        <f t="shared" si="46"/>
        <v>2.6823793586142501E-2</v>
      </c>
      <c r="AR190" s="48">
        <f t="shared" si="46"/>
        <v>2.3636148461290119E-3</v>
      </c>
      <c r="AS190" s="48">
        <f t="shared" si="46"/>
        <v>1.5620483889332155E-4</v>
      </c>
      <c r="AT190" s="48">
        <f t="shared" si="46"/>
        <v>8.2585203705753816E-6</v>
      </c>
      <c r="AU190" s="48">
        <f t="shared" si="46"/>
        <v>3.6385534529752517E-7</v>
      </c>
      <c r="AV190" s="48">
        <f t="shared" si="46"/>
        <v>1.3740688199507262E-8</v>
      </c>
      <c r="AW190" s="48">
        <f t="shared" si="46"/>
        <v>4.5404224592737115E-10</v>
      </c>
      <c r="AX190" s="48">
        <f t="shared" si="46"/>
        <v>1.3336182169725032E-11</v>
      </c>
      <c r="AY190" s="48">
        <f t="shared" si="46"/>
        <v>3.5254071799144205E-13</v>
      </c>
    </row>
    <row r="191" spans="1:51">
      <c r="A191" s="48">
        <v>190</v>
      </c>
      <c r="B191" s="48">
        <f t="shared" si="38"/>
        <v>122</v>
      </c>
      <c r="C191" s="93">
        <v>44246</v>
      </c>
      <c r="D191" t="s">
        <v>18</v>
      </c>
      <c r="E191" t="s">
        <v>10</v>
      </c>
      <c r="F191" s="48">
        <f>HLOOKUP(MAX($AD191:$AN191),$AD191:$AN$312,$B191,FALSE)</f>
        <v>0</v>
      </c>
      <c r="G191" s="48">
        <f>HLOOKUP(MAX($AN191:$AY191),$AN191:$AY$312,$B191,FALSE)</f>
        <v>1</v>
      </c>
      <c r="H191" s="48">
        <f t="shared" si="34"/>
        <v>0</v>
      </c>
      <c r="I191" s="48">
        <f t="shared" si="35"/>
        <v>3</v>
      </c>
      <c r="J191" s="48">
        <f>COUNTIF('1. Data'!C:C,$D191)</f>
        <v>17</v>
      </c>
      <c r="K191" s="48">
        <f>COUNTIF($D$2:D190,$D190)</f>
        <v>10</v>
      </c>
      <c r="L191" s="48">
        <f>SUMIF('1. Data'!C:C,D191,'1. Data'!E:E)</f>
        <v>16</v>
      </c>
      <c r="M191" s="48">
        <f>SUMIF($D$2:D190,$D191,$F$2:F190)</f>
        <v>0</v>
      </c>
      <c r="N191" s="48">
        <f t="shared" si="36"/>
        <v>0.36902644373295385</v>
      </c>
      <c r="O191" s="48">
        <f>SUMIF('1. Data'!C:C,$D191,'1. Data'!F:F)</f>
        <v>26</v>
      </c>
      <c r="P191" s="48">
        <f>SUMIF($D$2:D190,$D191,$G$2:G190)</f>
        <v>13</v>
      </c>
      <c r="Q191" s="48">
        <f t="shared" si="37"/>
        <v>1.159862385321101</v>
      </c>
      <c r="R191" s="48">
        <f>COUNTIF('1. Data'!D:D,$E191)</f>
        <v>184</v>
      </c>
      <c r="S191" s="48">
        <f>COUNTIF($E$2:E190,$E190)</f>
        <v>10</v>
      </c>
      <c r="T191" s="48">
        <f>SUMIF('1. Data'!D:D,E191,'1. Data'!F:F)</f>
        <v>244</v>
      </c>
      <c r="U191" s="48">
        <f>SUMIF($E$2:E190,$E191,$G$2:G190)</f>
        <v>8</v>
      </c>
      <c r="V191" s="48">
        <f t="shared" si="39"/>
        <v>1.0430483306535516</v>
      </c>
      <c r="W191" s="48">
        <f>SUMIF('1. Data'!D:D,$E191,'1. Data'!E:E)</f>
        <v>282</v>
      </c>
      <c r="X191" s="48">
        <f>SUMIF($E$2:E190,E191,$F$2:F190)</f>
        <v>12</v>
      </c>
      <c r="Y191" s="48">
        <f t="shared" si="40"/>
        <v>0.94372806390212238</v>
      </c>
      <c r="Z191" s="92">
        <f>AVERAGE('1. Data'!E:E,$F$2:F190)</f>
        <v>1.6058269065981148</v>
      </c>
      <c r="AA191" s="92">
        <f>IF(ISERROR(AVERAGE('1. Data'!F:F,$G$2:G190)),0,AVERAGE('1. Data'!F:F,$G$2:G190))</f>
        <v>1.2453584690088546</v>
      </c>
      <c r="AB191" s="48">
        <f t="shared" si="41"/>
        <v>0.55924626009014655</v>
      </c>
      <c r="AC191" s="48">
        <f t="shared" si="42"/>
        <v>1.5066253664995748</v>
      </c>
      <c r="AD191" s="48">
        <f t="shared" si="45"/>
        <v>0.57163976921662918</v>
      </c>
      <c r="AE191" s="48">
        <f t="shared" si="48"/>
        <v>0.31968740305319432</v>
      </c>
      <c r="AF191" s="48">
        <f t="shared" si="48"/>
        <v>8.939199227771509E-2</v>
      </c>
      <c r="AG191" s="48">
        <f t="shared" si="48"/>
        <v>1.6664045787773141E-2</v>
      </c>
      <c r="AH191" s="48">
        <f t="shared" si="48"/>
        <v>2.3298263211957719E-3</v>
      </c>
      <c r="AI191" s="48">
        <f t="shared" si="48"/>
        <v>2.6058933135766411E-4</v>
      </c>
      <c r="AJ191" s="48">
        <f t="shared" si="48"/>
        <v>2.4288934830194248E-5</v>
      </c>
      <c r="AK191" s="48">
        <f t="shared" si="48"/>
        <v>1.9404994236227793E-6</v>
      </c>
      <c r="AL191" s="48">
        <f t="shared" si="48"/>
        <v>1.3565213067101503E-7</v>
      </c>
      <c r="AM191" s="48">
        <f t="shared" si="48"/>
        <v>8.4292163056694562E-9</v>
      </c>
      <c r="AN191" s="48">
        <f t="shared" si="48"/>
        <v>4.7140076944365203E-10</v>
      </c>
      <c r="AO191" s="48">
        <f t="shared" si="47"/>
        <v>0.22165672746585405</v>
      </c>
      <c r="AP191" s="48">
        <f t="shared" si="46"/>
        <v>0.33395364825533874</v>
      </c>
      <c r="AQ191" s="48">
        <f t="shared" si="46"/>
        <v>0.25157151884828494</v>
      </c>
      <c r="AR191" s="48">
        <f t="shared" si="46"/>
        <v>0.12634134392855065</v>
      </c>
      <c r="AS191" s="48">
        <f t="shared" si="46"/>
        <v>4.7587268400100365E-2</v>
      </c>
      <c r="AT191" s="48">
        <f t="shared" si="46"/>
        <v>1.4339237138802965E-2</v>
      </c>
      <c r="AU191" s="48">
        <f t="shared" si="46"/>
        <v>3.6006430682622229E-3</v>
      </c>
      <c r="AV191" s="48">
        <f t="shared" si="46"/>
        <v>7.7497431176496172E-4</v>
      </c>
      <c r="AW191" s="48">
        <f t="shared" si="46"/>
        <v>1.4594949456132991E-4</v>
      </c>
      <c r="AX191" s="48">
        <f t="shared" si="46"/>
        <v>2.4432356748210087E-5</v>
      </c>
      <c r="AY191" s="48">
        <f t="shared" si="46"/>
        <v>3.6810408440220435E-6</v>
      </c>
    </row>
    <row r="192" spans="1:51">
      <c r="A192" s="48">
        <v>191</v>
      </c>
      <c r="B192" s="48">
        <f t="shared" si="38"/>
        <v>121</v>
      </c>
      <c r="C192" s="93">
        <v>44247</v>
      </c>
      <c r="D192" t="s">
        <v>22</v>
      </c>
      <c r="E192" t="s">
        <v>25</v>
      </c>
      <c r="F192" s="48">
        <f>HLOOKUP(MAX($AD192:$AN192),$AD192:$AN$312,$B192,FALSE)</f>
        <v>1</v>
      </c>
      <c r="G192" s="48">
        <f>HLOOKUP(MAX($AN192:$AY192),$AN192:$AY$312,$B192,FALSE)</f>
        <v>0</v>
      </c>
      <c r="H192" s="48">
        <f t="shared" si="34"/>
        <v>3</v>
      </c>
      <c r="I192" s="48">
        <f t="shared" si="35"/>
        <v>0</v>
      </c>
      <c r="J192" s="48">
        <f>COUNTIF('1. Data'!C:C,$D192)</f>
        <v>184</v>
      </c>
      <c r="K192" s="48">
        <f>COUNTIF($D$2:D191,$D191)</f>
        <v>12</v>
      </c>
      <c r="L192" s="48">
        <f>SUMIF('1. Data'!C:C,D192,'1. Data'!E:E)</f>
        <v>322</v>
      </c>
      <c r="M192" s="48">
        <f>SUMIF($D$2:D191,$D192,$F$2:F191)</f>
        <v>9</v>
      </c>
      <c r="N192" s="48">
        <f t="shared" si="36"/>
        <v>1.0519551470534851</v>
      </c>
      <c r="O192" s="48">
        <f>SUMIF('1. Data'!C:C,$D192,'1. Data'!F:F)</f>
        <v>214</v>
      </c>
      <c r="P192" s="48">
        <f>SUMIF($D$2:D191,$D192,$G$2:G191)</f>
        <v>8</v>
      </c>
      <c r="Q192" s="48">
        <f t="shared" si="37"/>
        <v>0.90955079578265619</v>
      </c>
      <c r="R192" s="48">
        <f>COUNTIF('1. Data'!D:D,$E192)</f>
        <v>170</v>
      </c>
      <c r="S192" s="48">
        <f>COUNTIF($E$2:E191,$E191)</f>
        <v>12</v>
      </c>
      <c r="T192" s="48">
        <f>SUMIF('1. Data'!D:D,E192,'1. Data'!F:F)</f>
        <v>194</v>
      </c>
      <c r="U192" s="48">
        <f>SUMIF($E$2:E191,$E192,$G$2:G191)</f>
        <v>6</v>
      </c>
      <c r="V192" s="48">
        <f t="shared" si="39"/>
        <v>0.88244706451539756</v>
      </c>
      <c r="W192" s="48">
        <f>SUMIF('1. Data'!D:D,$E192,'1. Data'!E:E)</f>
        <v>284</v>
      </c>
      <c r="X192" s="48">
        <f>SUMIF($E$2:E191,E192,$F$2:F191)</f>
        <v>10</v>
      </c>
      <c r="Y192" s="48">
        <f t="shared" si="40"/>
        <v>1.0062392250225762</v>
      </c>
      <c r="Z192" s="92">
        <f>AVERAGE('1. Data'!E:E,$F$2:F191)</f>
        <v>1.6053683609366076</v>
      </c>
      <c r="AA192" s="92">
        <f>IF(ISERROR(AVERAGE('1. Data'!F:F,$G$2:G191)),0,AVERAGE('1. Data'!F:F,$G$2:G191))</f>
        <v>1.2452884066247858</v>
      </c>
      <c r="AB192" s="48">
        <f t="shared" si="41"/>
        <v>1.6993121606248607</v>
      </c>
      <c r="AC192" s="48">
        <f t="shared" si="42"/>
        <v>0.99950636899193002</v>
      </c>
      <c r="AD192" s="48">
        <f t="shared" si="45"/>
        <v>0.18280922419956658</v>
      </c>
      <c r="AE192" s="48">
        <f t="shared" si="48"/>
        <v>0.31064993775672006</v>
      </c>
      <c r="AF192" s="48">
        <f t="shared" si="48"/>
        <v>0.26394560846367526</v>
      </c>
      <c r="AG192" s="48">
        <f t="shared" si="48"/>
        <v>0.14950866073528382</v>
      </c>
      <c r="AH192" s="48">
        <f t="shared" si="48"/>
        <v>6.3515471326551096E-2</v>
      </c>
      <c r="AI192" s="48">
        <f t="shared" si="48"/>
        <v>2.1586522562605577E-2</v>
      </c>
      <c r="AJ192" s="48">
        <f t="shared" si="48"/>
        <v>6.1137067160397691E-3</v>
      </c>
      <c r="AK192" s="48">
        <f t="shared" si="48"/>
        <v>1.484156595580039E-3</v>
      </c>
      <c r="AL192" s="48">
        <f t="shared" si="48"/>
        <v>3.1525566889259373E-4</v>
      </c>
      <c r="AM192" s="48">
        <f t="shared" si="48"/>
        <v>5.9524199095012179E-5</v>
      </c>
      <c r="AN192" s="48">
        <f t="shared" si="48"/>
        <v>1.0115019537360937E-5</v>
      </c>
      <c r="AO192" s="48">
        <f t="shared" si="47"/>
        <v>0.36806108269909282</v>
      </c>
      <c r="AP192" s="48">
        <f t="shared" si="46"/>
        <v>0.36787939633580868</v>
      </c>
      <c r="AQ192" s="48">
        <f t="shared" si="46"/>
        <v>0.18384889982927363</v>
      </c>
      <c r="AR192" s="48">
        <f t="shared" si="46"/>
        <v>6.125271543717279E-2</v>
      </c>
      <c r="AS192" s="48">
        <f t="shared" si="46"/>
        <v>1.5305619799376127E-2</v>
      </c>
      <c r="AT192" s="48">
        <f t="shared" si="46"/>
        <v>3.0596128941690857E-3</v>
      </c>
      <c r="AU192" s="48">
        <f t="shared" si="46"/>
        <v>5.0968376239530523E-4</v>
      </c>
      <c r="AV192" s="48">
        <f t="shared" si="46"/>
        <v>7.2776023812268288E-5</v>
      </c>
      <c r="AW192" s="48">
        <f t="shared" si="46"/>
        <v>9.0925124137837797E-6</v>
      </c>
      <c r="AX192" s="48">
        <f t="shared" ref="AP192:AY218" si="49">_xlfn.POISSON.DIST(AX$1,$AC192,FALSE)</f>
        <v>1.0097804519683429E-6</v>
      </c>
      <c r="AY192" s="48">
        <f t="shared" si="49"/>
        <v>1.0092819930259072E-7</v>
      </c>
    </row>
    <row r="193" spans="1:51">
      <c r="A193" s="48">
        <v>192</v>
      </c>
      <c r="B193" s="48">
        <f t="shared" si="38"/>
        <v>120</v>
      </c>
      <c r="C193" s="93">
        <v>44247</v>
      </c>
      <c r="D193" t="s">
        <v>26</v>
      </c>
      <c r="E193" t="s">
        <v>42</v>
      </c>
      <c r="F193" s="48">
        <f>HLOOKUP(MAX($AD193:$AN193),$AD193:$AN$312,$B193,FALSE)</f>
        <v>0</v>
      </c>
      <c r="G193" s="48">
        <f>HLOOKUP(MAX($AN193:$AY193),$AN193:$AY$312,$B193,FALSE)</f>
        <v>0</v>
      </c>
      <c r="H193" s="48">
        <f t="shared" si="34"/>
        <v>1</v>
      </c>
      <c r="I193" s="48">
        <f t="shared" si="35"/>
        <v>1</v>
      </c>
      <c r="J193" s="48">
        <f>COUNTIF('1. Data'!C:C,$D193)</f>
        <v>152</v>
      </c>
      <c r="K193" s="48">
        <f>COUNTIF($D$2:D192,$D192)</f>
        <v>12</v>
      </c>
      <c r="L193" s="48">
        <f>SUMIF('1. Data'!C:C,D193,'1. Data'!E:E)</f>
        <v>205</v>
      </c>
      <c r="M193" s="48">
        <f>SUMIF($D$2:D192,$D193,$F$2:F192)</f>
        <v>11</v>
      </c>
      <c r="N193" s="48">
        <f t="shared" si="36"/>
        <v>0.82050636974447289</v>
      </c>
      <c r="O193" s="48">
        <f>SUMIF('1. Data'!C:C,$D193,'1. Data'!F:F)</f>
        <v>205</v>
      </c>
      <c r="P193" s="48">
        <f>SUMIF($D$2:D192,$D193,$G$2:G192)</f>
        <v>10</v>
      </c>
      <c r="Q193" s="48">
        <f t="shared" si="37"/>
        <v>1.0530491999485461</v>
      </c>
      <c r="R193" s="48">
        <f>COUNTIF('1. Data'!D:D,$E193)</f>
        <v>0</v>
      </c>
      <c r="S193" s="48">
        <f>COUNTIF($E$2:E192,$E192)</f>
        <v>11</v>
      </c>
      <c r="T193" s="48">
        <f>SUMIF('1. Data'!D:D,E193,'1. Data'!F:F)</f>
        <v>0</v>
      </c>
      <c r="U193" s="48">
        <f>SUMIF($E$2:E192,$E193,$G$2:G192)</f>
        <v>0</v>
      </c>
      <c r="V193" s="48">
        <f t="shared" si="39"/>
        <v>0</v>
      </c>
      <c r="W193" s="48">
        <f>SUMIF('1. Data'!D:D,$E193,'1. Data'!E:E)</f>
        <v>0</v>
      </c>
      <c r="X193" s="48">
        <f>SUMIF($E$2:E192,E193,$F$2:F192)</f>
        <v>0</v>
      </c>
      <c r="Y193" s="48">
        <f t="shared" si="40"/>
        <v>0</v>
      </c>
      <c r="Z193" s="92">
        <f>AVERAGE('1. Data'!E:E,$F$2:F192)</f>
        <v>1.6051955466742791</v>
      </c>
      <c r="AA193" s="92">
        <f>IF(ISERROR(AVERAGE('1. Data'!F:F,$G$2:G192)),0,AVERAGE('1. Data'!F:F,$G$2:G192))</f>
        <v>1.2449329146445904</v>
      </c>
      <c r="AB193" s="48">
        <f t="shared" si="41"/>
        <v>0</v>
      </c>
      <c r="AC193" s="48">
        <f t="shared" si="42"/>
        <v>0</v>
      </c>
      <c r="AD193" s="48">
        <f t="shared" si="45"/>
        <v>1</v>
      </c>
      <c r="AE193" s="48">
        <f t="shared" si="48"/>
        <v>0</v>
      </c>
      <c r="AF193" s="48">
        <f t="shared" si="48"/>
        <v>0</v>
      </c>
      <c r="AG193" s="48">
        <f t="shared" si="48"/>
        <v>0</v>
      </c>
      <c r="AH193" s="48">
        <f t="shared" si="48"/>
        <v>0</v>
      </c>
      <c r="AI193" s="48">
        <f t="shared" si="48"/>
        <v>0</v>
      </c>
      <c r="AJ193" s="48">
        <f t="shared" si="48"/>
        <v>0</v>
      </c>
      <c r="AK193" s="48">
        <f t="shared" si="48"/>
        <v>0</v>
      </c>
      <c r="AL193" s="48">
        <f t="shared" si="48"/>
        <v>0</v>
      </c>
      <c r="AM193" s="48">
        <f t="shared" si="48"/>
        <v>0</v>
      </c>
      <c r="AN193" s="48">
        <f t="shared" si="48"/>
        <v>0</v>
      </c>
      <c r="AO193" s="48">
        <f t="shared" si="47"/>
        <v>1</v>
      </c>
      <c r="AP193" s="48">
        <f t="shared" si="49"/>
        <v>0</v>
      </c>
      <c r="AQ193" s="48">
        <f t="shared" si="49"/>
        <v>0</v>
      </c>
      <c r="AR193" s="48">
        <f t="shared" si="49"/>
        <v>0</v>
      </c>
      <c r="AS193" s="48">
        <f t="shared" si="49"/>
        <v>0</v>
      </c>
      <c r="AT193" s="48">
        <f t="shared" si="49"/>
        <v>0</v>
      </c>
      <c r="AU193" s="48">
        <f t="shared" si="49"/>
        <v>0</v>
      </c>
      <c r="AV193" s="48">
        <f t="shared" si="49"/>
        <v>0</v>
      </c>
      <c r="AW193" s="48">
        <f t="shared" si="49"/>
        <v>0</v>
      </c>
      <c r="AX193" s="48">
        <f t="shared" si="49"/>
        <v>0</v>
      </c>
      <c r="AY193" s="48">
        <f t="shared" si="49"/>
        <v>0</v>
      </c>
    </row>
    <row r="194" spans="1:51">
      <c r="A194" s="48">
        <v>193</v>
      </c>
      <c r="B194" s="48">
        <f t="shared" si="38"/>
        <v>119</v>
      </c>
      <c r="C194" s="93">
        <v>44247</v>
      </c>
      <c r="D194" t="s">
        <v>20</v>
      </c>
      <c r="E194" t="s">
        <v>6</v>
      </c>
      <c r="F194" s="48">
        <f>HLOOKUP(MAX($AD194:$AN194),$AD194:$AN$312,$B194,FALSE)</f>
        <v>0</v>
      </c>
      <c r="G194" s="48">
        <f>HLOOKUP(MAX($AN194:$AY194),$AN194:$AY$312,$B194,FALSE)</f>
        <v>2</v>
      </c>
      <c r="H194" s="48">
        <f t="shared" si="34"/>
        <v>0</v>
      </c>
      <c r="I194" s="48">
        <f t="shared" si="35"/>
        <v>3</v>
      </c>
      <c r="J194" s="48">
        <f>COUNTIF('1. Data'!C:C,$D194)</f>
        <v>168</v>
      </c>
      <c r="K194" s="48">
        <f>COUNTIF($D$2:D193,$D193)</f>
        <v>12</v>
      </c>
      <c r="L194" s="48">
        <f>SUMIF('1. Data'!C:C,D194,'1. Data'!E:E)</f>
        <v>258</v>
      </c>
      <c r="M194" s="48">
        <f>SUMIF($D$2:D193,$D194,$F$2:F193)</f>
        <v>10</v>
      </c>
      <c r="N194" s="48">
        <f t="shared" si="36"/>
        <v>0.92780840595174585</v>
      </c>
      <c r="O194" s="48">
        <f>SUMIF('1. Data'!C:C,$D194,'1. Data'!F:F)</f>
        <v>234</v>
      </c>
      <c r="P194" s="48">
        <f>SUMIF($D$2:D193,$D194,$G$2:G193)</f>
        <v>9</v>
      </c>
      <c r="Q194" s="48">
        <f t="shared" si="37"/>
        <v>1.0847053428112818</v>
      </c>
      <c r="R194" s="48">
        <f>COUNTIF('1. Data'!D:D,$E194)</f>
        <v>181</v>
      </c>
      <c r="S194" s="48">
        <f>COUNTIF($E$2:E193,$E193)</f>
        <v>11</v>
      </c>
      <c r="T194" s="48">
        <f>SUMIF('1. Data'!D:D,E194,'1. Data'!F:F)</f>
        <v>374</v>
      </c>
      <c r="U194" s="48">
        <f>SUMIF($E$2:E193,$E194,$G$2:G193)</f>
        <v>16</v>
      </c>
      <c r="V194" s="48">
        <f t="shared" si="39"/>
        <v>1.6320797982114192</v>
      </c>
      <c r="W194" s="48">
        <f>SUMIF('1. Data'!D:D,$E194,'1. Data'!E:E)</f>
        <v>158</v>
      </c>
      <c r="X194" s="48">
        <f>SUMIF($E$2:E193,E194,$F$2:F193)</f>
        <v>1</v>
      </c>
      <c r="Y194" s="48">
        <f t="shared" si="40"/>
        <v>0.51605015116485864</v>
      </c>
      <c r="Z194" s="92">
        <f>AVERAGE('1. Data'!E:E,$F$2:F193)</f>
        <v>1.6047374429223744</v>
      </c>
      <c r="AA194" s="92">
        <f>IF(ISERROR(AVERAGE('1. Data'!F:F,$G$2:G193)),0,AVERAGE('1. Data'!F:F,$G$2:G193))</f>
        <v>1.2445776255707763</v>
      </c>
      <c r="AB194" s="48">
        <f t="shared" si="41"/>
        <v>0.76834133617878964</v>
      </c>
      <c r="AC194" s="48">
        <f t="shared" si="42"/>
        <v>2.203307727585416</v>
      </c>
      <c r="AD194" s="48">
        <f t="shared" si="45"/>
        <v>0.46378168860150054</v>
      </c>
      <c r="AE194" s="48">
        <f t="shared" si="48"/>
        <v>0.35634264231533225</v>
      </c>
      <c r="AF194" s="48">
        <f t="shared" si="48"/>
        <v>0.13689639096702141</v>
      </c>
      <c r="AG194" s="48">
        <f t="shared" si="48"/>
        <v>3.5061051984551755E-2</v>
      </c>
      <c r="AH194" s="48">
        <f t="shared" si="48"/>
        <v>6.7347138824111231E-3</v>
      </c>
      <c r="AI194" s="48">
        <f t="shared" si="48"/>
        <v>1.0349118126387216E-3</v>
      </c>
      <c r="AJ194" s="48">
        <f t="shared" si="48"/>
        <v>1.3252758749167471E-4</v>
      </c>
      <c r="AK194" s="48">
        <f t="shared" si="48"/>
        <v>1.4546631950557852E-5</v>
      </c>
      <c r="AL194" s="48">
        <f t="shared" si="48"/>
        <v>1.3970973287240812E-6</v>
      </c>
      <c r="AM194" s="48">
        <f t="shared" si="48"/>
        <v>1.1927195870263105E-7</v>
      </c>
      <c r="AN194" s="48">
        <f t="shared" si="48"/>
        <v>9.1641576118240844E-9</v>
      </c>
      <c r="AO194" s="48">
        <f t="shared" si="47"/>
        <v>0.11043725718319168</v>
      </c>
      <c r="AP194" s="48">
        <f t="shared" si="49"/>
        <v>0.2433272621650642</v>
      </c>
      <c r="AQ194" s="48">
        <f t="shared" si="49"/>
        <v>0.26806241853024426</v>
      </c>
      <c r="AR194" s="48">
        <f t="shared" si="49"/>
        <v>0.19687466607430776</v>
      </c>
      <c r="AS194" s="48">
        <f t="shared" si="49"/>
        <v>0.10844386828183014</v>
      </c>
      <c r="AT194" s="48">
        <f t="shared" si="49"/>
        <v>4.7787042598922275E-2</v>
      </c>
      <c r="AU194" s="48">
        <f t="shared" si="49"/>
        <v>1.7548260039443143E-2</v>
      </c>
      <c r="AV194" s="48">
        <f t="shared" si="49"/>
        <v>5.5234595643690607E-3</v>
      </c>
      <c r="AW194" s="48">
        <f t="shared" si="49"/>
        <v>1.5212351426474922E-3</v>
      </c>
      <c r="AX194" s="48">
        <f t="shared" si="49"/>
        <v>3.7241657169663511E-4</v>
      </c>
      <c r="AY194" s="48">
        <f t="shared" si="49"/>
        <v>8.2054831030006458E-5</v>
      </c>
    </row>
    <row r="195" spans="1:51">
      <c r="A195" s="48">
        <v>194</v>
      </c>
      <c r="B195" s="48">
        <f t="shared" si="38"/>
        <v>118</v>
      </c>
      <c r="C195" s="93">
        <v>44247</v>
      </c>
      <c r="D195" t="s">
        <v>11</v>
      </c>
      <c r="E195" t="s">
        <v>23</v>
      </c>
      <c r="F195" s="48">
        <f>HLOOKUP(MAX($AD195:$AN195),$AD195:$AN$312,$B195,FALSE)</f>
        <v>1</v>
      </c>
      <c r="G195" s="48">
        <f>HLOOKUP(MAX($AN195:$AY195),$AN195:$AY$312,$B195,FALSE)</f>
        <v>1</v>
      </c>
      <c r="H195" s="48">
        <f t="shared" ref="H195:H258" si="50">IF(F195=G195,1,IF(F195&gt;G195,3,0))</f>
        <v>1</v>
      </c>
      <c r="I195" s="48">
        <f t="shared" ref="I195:I258" si="51">IF(F195=G195,1,IF(F195&lt;G195,3,0))</f>
        <v>1</v>
      </c>
      <c r="J195" s="48">
        <f>COUNTIF('1. Data'!C:C,$D195)</f>
        <v>167</v>
      </c>
      <c r="K195" s="48">
        <f>COUNTIF($D$2:D194,$D194)</f>
        <v>11</v>
      </c>
      <c r="L195" s="48">
        <f>SUMIF('1. Data'!C:C,D195,'1. Data'!E:E)</f>
        <v>200</v>
      </c>
      <c r="M195" s="48">
        <f>SUMIF($D$2:D194,$D195,$F$2:F194)</f>
        <v>6</v>
      </c>
      <c r="N195" s="48">
        <f t="shared" ref="N195:N258" si="52">((M195+L195)/(K195+J195))/Z195</f>
        <v>0.72138508173692717</v>
      </c>
      <c r="O195" s="48">
        <f>SUMIF('1. Data'!C:C,$D195,'1. Data'!F:F)</f>
        <v>226</v>
      </c>
      <c r="P195" s="48">
        <f>SUMIF($D$2:D194,$D195,$G$2:G194)</f>
        <v>9</v>
      </c>
      <c r="Q195" s="48">
        <f t="shared" ref="Q195:Q258" si="53">((O195+P195)/(K195+J195))/AA195</f>
        <v>1.0605976714300798</v>
      </c>
      <c r="R195" s="48">
        <f>COUNTIF('1. Data'!D:D,$E195)</f>
        <v>170</v>
      </c>
      <c r="S195" s="48">
        <f>COUNTIF($E$2:E194,$E194)</f>
        <v>12</v>
      </c>
      <c r="T195" s="48">
        <f>SUMIF('1. Data'!D:D,E195,'1. Data'!F:F)</f>
        <v>224</v>
      </c>
      <c r="U195" s="48">
        <f>SUMIF($E$2:E194,$E195,$G$2:G194)</f>
        <v>10</v>
      </c>
      <c r="V195" s="48">
        <f t="shared" si="39"/>
        <v>1.0328738417209653</v>
      </c>
      <c r="W195" s="48">
        <f>SUMIF('1. Data'!D:D,$E195,'1. Data'!E:E)</f>
        <v>316</v>
      </c>
      <c r="X195" s="48">
        <f>SUMIF($E$2:E194,E195,$F$2:F194)</f>
        <v>13</v>
      </c>
      <c r="Y195" s="48">
        <f t="shared" si="40"/>
        <v>1.1267938001887849</v>
      </c>
      <c r="Z195" s="92">
        <f>AVERAGE('1. Data'!E:E,$F$2:F194)</f>
        <v>1.6042796005706135</v>
      </c>
      <c r="AA195" s="92">
        <f>IF(ISERROR(AVERAGE('1. Data'!F:F,$G$2:G194)),0,AVERAGE('1. Data'!F:F,$G$2:G194))</f>
        <v>1.244793152639087</v>
      </c>
      <c r="AB195" s="48">
        <f t="shared" si="41"/>
        <v>1.3040422631398296</v>
      </c>
      <c r="AC195" s="48">
        <f t="shared" si="42"/>
        <v>1.3636255775529598</v>
      </c>
      <c r="AD195" s="48">
        <f t="shared" si="45"/>
        <v>0.27143237138543758</v>
      </c>
      <c r="AE195" s="48">
        <f t="shared" si="48"/>
        <v>0.35395928387087672</v>
      </c>
      <c r="AF195" s="48">
        <f t="shared" si="48"/>
        <v>0.23078893279916579</v>
      </c>
      <c r="AG195" s="48">
        <f t="shared" si="48"/>
        <v>0.10031950741168345</v>
      </c>
      <c r="AH195" s="48">
        <f t="shared" si="48"/>
        <v>3.2705219370551132E-2</v>
      </c>
      <c r="AI195" s="48">
        <f t="shared" si="48"/>
        <v>8.5297976568916179E-3</v>
      </c>
      <c r="AJ195" s="48">
        <f t="shared" si="48"/>
        <v>1.8538694401029599E-3</v>
      </c>
      <c r="AK195" s="48">
        <f t="shared" si="48"/>
        <v>3.4536058574823335E-4</v>
      </c>
      <c r="AL195" s="48">
        <f t="shared" si="48"/>
        <v>5.6295599979802889E-5</v>
      </c>
      <c r="AM195" s="48">
        <f t="shared" si="48"/>
        <v>8.1568712891640823E-6</v>
      </c>
      <c r="AN195" s="48">
        <f t="shared" si="48"/>
        <v>1.0636904896061812E-6</v>
      </c>
      <c r="AO195" s="48">
        <f t="shared" si="47"/>
        <v>0.25573191824402403</v>
      </c>
      <c r="AP195" s="48">
        <f t="shared" si="49"/>
        <v>0.34872258471423356</v>
      </c>
      <c r="AQ195" s="48">
        <f t="shared" si="49"/>
        <v>0.23776351799335388</v>
      </c>
      <c r="AR195" s="48">
        <f t="shared" si="49"/>
        <v>0.10807347151490355</v>
      </c>
      <c r="AS195" s="48">
        <f t="shared" si="49"/>
        <v>3.6842937503165904E-2</v>
      </c>
      <c r="AT195" s="48">
        <f t="shared" si="49"/>
        <v>1.0047994386300437E-2</v>
      </c>
      <c r="AU195" s="48">
        <f t="shared" si="49"/>
        <v>2.2836170247113024E-3</v>
      </c>
      <c r="AV195" s="48">
        <f t="shared" si="49"/>
        <v>4.4485694060453245E-4</v>
      </c>
      <c r="AW195" s="48">
        <f t="shared" si="49"/>
        <v>7.5827287820037326E-5</v>
      </c>
      <c r="AX195" s="48">
        <f t="shared" si="49"/>
        <v>1.1488892127541436E-5</v>
      </c>
      <c r="AY195" s="48">
        <f t="shared" si="49"/>
        <v>1.5666547162862368E-6</v>
      </c>
    </row>
    <row r="196" spans="1:51">
      <c r="A196" s="48">
        <v>195</v>
      </c>
      <c r="B196" s="48">
        <f t="shared" ref="B196:B259" si="54">B195-1</f>
        <v>117</v>
      </c>
      <c r="C196" s="93">
        <v>44247</v>
      </c>
      <c r="D196" t="s">
        <v>8</v>
      </c>
      <c r="E196" t="s">
        <v>13</v>
      </c>
      <c r="F196" s="48">
        <f>HLOOKUP(MAX($AD196:$AN196),$AD196:$AN$312,$B196,FALSE)</f>
        <v>1</v>
      </c>
      <c r="G196" s="48">
        <f>HLOOKUP(MAX($AN196:$AY196),$AN196:$AY$312,$B196,FALSE)</f>
        <v>1</v>
      </c>
      <c r="H196" s="48">
        <f t="shared" si="50"/>
        <v>1</v>
      </c>
      <c r="I196" s="48">
        <f t="shared" si="51"/>
        <v>1</v>
      </c>
      <c r="J196" s="48">
        <f>COUNTIF('1. Data'!C:C,$D196)</f>
        <v>187</v>
      </c>
      <c r="K196" s="48">
        <f>COUNTIF($D$2:D195,$D195)</f>
        <v>11</v>
      </c>
      <c r="L196" s="48">
        <f>SUMIF('1. Data'!C:C,D196,'1. Data'!E:E)</f>
        <v>324</v>
      </c>
      <c r="M196" s="48">
        <f>SUMIF($D$2:D195,$D196,$F$2:F195)</f>
        <v>9</v>
      </c>
      <c r="N196" s="48">
        <f t="shared" si="52"/>
        <v>1.0484449760765551</v>
      </c>
      <c r="O196" s="48">
        <f>SUMIF('1. Data'!C:C,$D196,'1. Data'!F:F)</f>
        <v>196</v>
      </c>
      <c r="P196" s="48">
        <f>SUMIF($D$2:D195,$D196,$G$2:G195)</f>
        <v>7</v>
      </c>
      <c r="Q196" s="48">
        <f t="shared" si="53"/>
        <v>0.82367904526474656</v>
      </c>
      <c r="R196" s="48">
        <f>COUNTIF('1. Data'!D:D,$E196)</f>
        <v>178</v>
      </c>
      <c r="S196" s="48">
        <f>COUNTIF($E$2:E195,$E195)</f>
        <v>12</v>
      </c>
      <c r="T196" s="48">
        <f>SUMIF('1. Data'!D:D,E196,'1. Data'!F:F)</f>
        <v>322</v>
      </c>
      <c r="U196" s="48">
        <f>SUMIF($E$2:E195,$E196,$G$2:G195)</f>
        <v>12</v>
      </c>
      <c r="V196" s="48">
        <f t="shared" ref="V196:V259" si="55">IF(ISERROR(((U196+T196)/(R196+S196))/AA196),0,((U196+T196)/(R196+S196))/AA196)</f>
        <v>1.4122774856481257</v>
      </c>
      <c r="W196" s="48">
        <f>SUMIF('1. Data'!D:D,$E196,'1. Data'!E:E)</f>
        <v>232</v>
      </c>
      <c r="X196" s="48">
        <f>SUMIF($E$2:E195,E196,$F$2:F195)</f>
        <v>8</v>
      </c>
      <c r="Y196" s="48">
        <f t="shared" ref="Y196:Y259" si="56">IF(ISERROR(((X196+W196)/(R196+S196))/Z196),0,((X196+W196)/(R196+S196))/Z196)</f>
        <v>0.78745227221681513</v>
      </c>
      <c r="Z196" s="92">
        <f>AVERAGE('1. Data'!E:E,$F$2:F195)</f>
        <v>1.6041072447233313</v>
      </c>
      <c r="AA196" s="92">
        <f>IF(ISERROR(AVERAGE('1. Data'!F:F,$G$2:G195)),0,AVERAGE('1. Data'!F:F,$G$2:G195))</f>
        <v>1.2447233314318311</v>
      </c>
      <c r="AB196" s="48">
        <f t="shared" ref="AB196:AB259" si="57">N196*Y196*Z196</f>
        <v>1.32435154872828</v>
      </c>
      <c r="AC196" s="48">
        <f t="shared" ref="AC196:AC259" si="58">V196*Q196*AA196</f>
        <v>1.4479410585180281</v>
      </c>
      <c r="AD196" s="48">
        <f t="shared" si="45"/>
        <v>0.26597537525147308</v>
      </c>
      <c r="AE196" s="48">
        <f t="shared" si="48"/>
        <v>0.3522449001378738</v>
      </c>
      <c r="AF196" s="48">
        <f t="shared" si="48"/>
        <v>0.23324803951461578</v>
      </c>
      <c r="AG196" s="48">
        <f t="shared" si="48"/>
        <v>0.10296746745633881</v>
      </c>
      <c r="AH196" s="48">
        <f t="shared" si="48"/>
        <v>3.4091281248607774E-2</v>
      </c>
      <c r="AI196" s="48">
        <f t="shared" si="48"/>
        <v>9.0297682239450176E-3</v>
      </c>
      <c r="AJ196" s="48">
        <f t="shared" si="48"/>
        <v>1.993097922006496E-3</v>
      </c>
      <c r="AK196" s="48">
        <f t="shared" si="48"/>
        <v>3.7708033139663199E-4</v>
      </c>
      <c r="AL196" s="48">
        <f t="shared" si="48"/>
        <v>6.2423365110012856E-5</v>
      </c>
      <c r="AM196" s="48">
        <f t="shared" si="48"/>
        <v>9.185608917808458E-6</v>
      </c>
      <c r="AN196" s="48">
        <f t="shared" si="48"/>
        <v>1.2164975396311948E-6</v>
      </c>
      <c r="AO196" s="48">
        <f t="shared" si="47"/>
        <v>0.23505375213168006</v>
      </c>
      <c r="AP196" s="48">
        <f t="shared" si="49"/>
        <v>0.34034397867017901</v>
      </c>
      <c r="AQ196" s="48">
        <f t="shared" si="49"/>
        <v>0.24639901036796816</v>
      </c>
      <c r="AR196" s="48">
        <f t="shared" si="49"/>
        <v>0.11892374796333009</v>
      </c>
      <c r="AS196" s="48">
        <f t="shared" si="49"/>
        <v>4.3048644377238876E-2</v>
      </c>
      <c r="AT196" s="48">
        <f t="shared" si="49"/>
        <v>1.2466379941469081E-2</v>
      </c>
      <c r="AU196" s="48">
        <f t="shared" si="49"/>
        <v>3.0084305613897722E-3</v>
      </c>
      <c r="AV196" s="48">
        <f t="shared" si="49"/>
        <v>6.2229001879095724E-4</v>
      </c>
      <c r="AW196" s="48">
        <f t="shared" si="49"/>
        <v>1.1262990856417268E-4</v>
      </c>
      <c r="AX196" s="48">
        <f t="shared" si="49"/>
        <v>1.8120163225244128E-5</v>
      </c>
      <c r="AY196" s="48">
        <f t="shared" si="49"/>
        <v>2.6236928320879341E-6</v>
      </c>
    </row>
    <row r="197" spans="1:51">
      <c r="A197" s="48">
        <v>196</v>
      </c>
      <c r="B197" s="48">
        <f t="shared" si="54"/>
        <v>116</v>
      </c>
      <c r="C197" s="93">
        <v>44248</v>
      </c>
      <c r="D197" t="s">
        <v>28</v>
      </c>
      <c r="E197" t="s">
        <v>12</v>
      </c>
      <c r="F197" s="48">
        <f>HLOOKUP(MAX($AD197:$AN197),$AD197:$AN$312,$B197,FALSE)</f>
        <v>1</v>
      </c>
      <c r="G197" s="48">
        <f>HLOOKUP(MAX($AN197:$AY197),$AN197:$AY$312,$B197,FALSE)</f>
        <v>1</v>
      </c>
      <c r="H197" s="48">
        <f t="shared" si="50"/>
        <v>1</v>
      </c>
      <c r="I197" s="48">
        <f t="shared" si="51"/>
        <v>1</v>
      </c>
      <c r="J197" s="48">
        <f>COUNTIF('1. Data'!C:C,$D197)</f>
        <v>136</v>
      </c>
      <c r="K197" s="48">
        <f>COUNTIF($D$2:D196,$D196)</f>
        <v>12</v>
      </c>
      <c r="L197" s="48">
        <f>SUMIF('1. Data'!C:C,D197,'1. Data'!E:E)</f>
        <v>192</v>
      </c>
      <c r="M197" s="48">
        <f>SUMIF($D$2:D196,$D197,$F$2:F196)</f>
        <v>9</v>
      </c>
      <c r="N197" s="48">
        <f t="shared" si="52"/>
        <v>0.84673513513513521</v>
      </c>
      <c r="O197" s="48">
        <f>SUMIF('1. Data'!C:C,$D197,'1. Data'!F:F)</f>
        <v>193</v>
      </c>
      <c r="P197" s="48">
        <f>SUMIF($D$2:D196,$D197,$G$2:G196)</f>
        <v>11</v>
      </c>
      <c r="Q197" s="48">
        <f t="shared" si="53"/>
        <v>1.1074393981610475</v>
      </c>
      <c r="R197" s="48">
        <f>COUNTIF('1. Data'!D:D,$E197)</f>
        <v>184</v>
      </c>
      <c r="S197" s="48">
        <f>COUNTIF($E$2:E196,$E196)</f>
        <v>12</v>
      </c>
      <c r="T197" s="48">
        <f>SUMIF('1. Data'!D:D,E197,'1. Data'!F:F)</f>
        <v>300</v>
      </c>
      <c r="U197" s="48">
        <f>SUMIF($E$2:E196,$E197,$G$2:G196)</f>
        <v>9</v>
      </c>
      <c r="V197" s="48">
        <f t="shared" si="55"/>
        <v>1.266642120765832</v>
      </c>
      <c r="W197" s="48">
        <f>SUMIF('1. Data'!D:D,$E197,'1. Data'!E:E)</f>
        <v>245</v>
      </c>
      <c r="X197" s="48">
        <f>SUMIF($E$2:E196,E197,$F$2:F196)</f>
        <v>7</v>
      </c>
      <c r="Y197" s="48">
        <f t="shared" si="56"/>
        <v>0.80160000000000009</v>
      </c>
      <c r="Z197" s="92">
        <f>AVERAGE('1. Data'!E:E,$F$2:F196)</f>
        <v>1.60393498716852</v>
      </c>
      <c r="AA197" s="92">
        <f>IF(ISERROR(AVERAGE('1. Data'!F:F,$G$2:G196)),0,AVERAGE('1. Data'!F:F,$G$2:G196))</f>
        <v>1.2446535500427716</v>
      </c>
      <c r="AB197" s="48">
        <f t="shared" si="57"/>
        <v>1.0886594594594596</v>
      </c>
      <c r="AC197" s="48">
        <f t="shared" si="58"/>
        <v>1.7459121124069574</v>
      </c>
      <c r="AD197" s="48">
        <f t="shared" si="45"/>
        <v>0.33666750778072962</v>
      </c>
      <c r="AE197" s="48">
        <f t="shared" si="48"/>
        <v>0.3665162670381325</v>
      </c>
      <c r="AF197" s="48">
        <f t="shared" si="48"/>
        <v>0.19950570057841613</v>
      </c>
      <c r="AG197" s="48">
        <f t="shared" si="48"/>
        <v>7.2397922716926452E-2</v>
      </c>
      <c r="AH197" s="48">
        <f t="shared" si="48"/>
        <v>1.9704170852749215E-2</v>
      </c>
      <c r="AI197" s="48">
        <f t="shared" si="48"/>
        <v>4.2902263979301622E-3</v>
      </c>
      <c r="AJ197" s="48">
        <f t="shared" si="48"/>
        <v>7.7843259188822551E-4</v>
      </c>
      <c r="AK197" s="48">
        <f t="shared" si="48"/>
        <v>1.2106400067295187E-4</v>
      </c>
      <c r="AL197" s="48">
        <f t="shared" si="48"/>
        <v>1.6474683691576869E-5</v>
      </c>
      <c r="AM197" s="48">
        <f t="shared" si="48"/>
        <v>1.9928133602708519E-6</v>
      </c>
      <c r="AN197" s="48">
        <f t="shared" si="48"/>
        <v>2.1694951155960525E-7</v>
      </c>
      <c r="AO197" s="48">
        <f t="shared" si="47"/>
        <v>0.17448576573134436</v>
      </c>
      <c r="AP197" s="48">
        <f t="shared" si="49"/>
        <v>0.30463681183295693</v>
      </c>
      <c r="AQ197" s="48">
        <f t="shared" si="49"/>
        <v>0.26593454983209935</v>
      </c>
      <c r="AR197" s="48">
        <f t="shared" si="49"/>
        <v>0.15476611721978459</v>
      </c>
      <c r="AS197" s="48">
        <f t="shared" si="49"/>
        <v>6.7552009661054277E-2</v>
      </c>
      <c r="AT197" s="48">
        <f t="shared" si="49"/>
        <v>2.3587974376933274E-2</v>
      </c>
      <c r="AU197" s="48">
        <f t="shared" si="49"/>
        <v>6.8637550286388014E-3</v>
      </c>
      <c r="AV197" s="48">
        <f t="shared" si="49"/>
        <v>1.711930434442091E-3</v>
      </c>
      <c r="AW197" s="48">
        <f t="shared" si="49"/>
        <v>3.7361001013631884E-4</v>
      </c>
      <c r="AX197" s="48">
        <f t="shared" si="49"/>
        <v>7.2476693557053967E-5</v>
      </c>
      <c r="AY197" s="48">
        <f t="shared" si="49"/>
        <v>1.2653793714846773E-5</v>
      </c>
    </row>
    <row r="198" spans="1:51">
      <c r="A198" s="48">
        <v>197</v>
      </c>
      <c r="B198" s="48">
        <f t="shared" si="54"/>
        <v>115</v>
      </c>
      <c r="C198" s="93">
        <v>44248</v>
      </c>
      <c r="D198" t="s">
        <v>21</v>
      </c>
      <c r="E198" t="s">
        <v>35</v>
      </c>
      <c r="F198" s="48">
        <f>HLOOKUP(MAX($AD198:$AN198),$AD198:$AN$312,$B198,FALSE)</f>
        <v>1</v>
      </c>
      <c r="G198" s="48">
        <f>HLOOKUP(MAX($AN198:$AY198),$AN198:$AY$312,$B198,FALSE)</f>
        <v>1</v>
      </c>
      <c r="H198" s="48">
        <f t="shared" si="50"/>
        <v>1</v>
      </c>
      <c r="I198" s="48">
        <f t="shared" si="51"/>
        <v>1</v>
      </c>
      <c r="J198" s="48">
        <f>COUNTIF('1. Data'!C:C,$D198)</f>
        <v>150</v>
      </c>
      <c r="K198" s="48">
        <f>COUNTIF($D$2:D197,$D197)</f>
        <v>12</v>
      </c>
      <c r="L198" s="48">
        <f>SUMIF('1. Data'!C:C,D198,'1. Data'!E:E)</f>
        <v>192</v>
      </c>
      <c r="M198" s="48">
        <f>SUMIF($D$2:D197,$D198,$F$2:F197)</f>
        <v>7</v>
      </c>
      <c r="N198" s="48">
        <f t="shared" si="52"/>
        <v>0.76594558772541943</v>
      </c>
      <c r="O198" s="48">
        <f>SUMIF('1. Data'!C:C,$D198,'1. Data'!F:F)</f>
        <v>200</v>
      </c>
      <c r="P198" s="48">
        <f>SUMIF($D$2:D197,$D198,$G$2:G197)</f>
        <v>10</v>
      </c>
      <c r="Q198" s="48">
        <f t="shared" si="53"/>
        <v>1.041550024600872</v>
      </c>
      <c r="R198" s="48">
        <f>COUNTIF('1. Data'!D:D,$E198)</f>
        <v>48</v>
      </c>
      <c r="S198" s="48">
        <f>COUNTIF($E$2:E197,$E197)</f>
        <v>11</v>
      </c>
      <c r="T198" s="48">
        <f>SUMIF('1. Data'!D:D,E198,'1. Data'!F:F)</f>
        <v>79</v>
      </c>
      <c r="U198" s="48">
        <f>SUMIF($E$2:E197,$E198,$G$2:G197)</f>
        <v>9</v>
      </c>
      <c r="V198" s="48">
        <f t="shared" si="55"/>
        <v>1.1984130065141267</v>
      </c>
      <c r="W198" s="48">
        <f>SUMIF('1. Data'!D:D,$E198,'1. Data'!E:E)</f>
        <v>68</v>
      </c>
      <c r="X198" s="48">
        <f>SUMIF($E$2:E197,E198,$F$2:F197)</f>
        <v>11</v>
      </c>
      <c r="Y198" s="48">
        <f t="shared" si="56"/>
        <v>0.83490091403712796</v>
      </c>
      <c r="Z198" s="92">
        <f>AVERAGE('1. Data'!E:E,$F$2:F197)</f>
        <v>1.6037628278221208</v>
      </c>
      <c r="AA198" s="92">
        <f>IF(ISERROR(AVERAGE('1. Data'!F:F,$G$2:G197)),0,AVERAGE('1. Data'!F:F,$G$2:G197))</f>
        <v>1.2445838084378564</v>
      </c>
      <c r="AB198" s="48">
        <f t="shared" si="57"/>
        <v>1.025588159835731</v>
      </c>
      <c r="AC198" s="48">
        <f t="shared" si="58"/>
        <v>1.5534983417775718</v>
      </c>
      <c r="AD198" s="48">
        <f t="shared" si="45"/>
        <v>0.35858549778322041</v>
      </c>
      <c r="AE198" s="48">
        <f t="shared" si="48"/>
        <v>0.36776104081527261</v>
      </c>
      <c r="AF198" s="48">
        <f t="shared" si="48"/>
        <v>0.18858568455450431</v>
      </c>
      <c r="AG198" s="48">
        <f t="shared" si="48"/>
        <v>6.4470415064538572E-2</v>
      </c>
      <c r="AH198" s="48">
        <f t="shared" si="48"/>
        <v>1.6530023587471476E-2</v>
      </c>
      <c r="AI198" s="48">
        <f t="shared" si="48"/>
        <v>3.3905992946232206E-3</v>
      </c>
      <c r="AJ198" s="48">
        <f t="shared" si="48"/>
        <v>5.7955974855215917E-4</v>
      </c>
      <c r="AK198" s="48">
        <f t="shared" si="48"/>
        <v>8.4912802290352713E-5</v>
      </c>
      <c r="AL198" s="48">
        <f t="shared" si="48"/>
        <v>1.0885695580932218E-5</v>
      </c>
      <c r="AM198" s="48">
        <f t="shared" si="48"/>
        <v>1.2404711665978041E-6</v>
      </c>
      <c r="AN198" s="48">
        <f t="shared" si="48"/>
        <v>1.272212541080323E-7</v>
      </c>
      <c r="AO198" s="48">
        <f t="shared" si="47"/>
        <v>0.21150675514678097</v>
      </c>
      <c r="AP198" s="48">
        <f t="shared" si="49"/>
        <v>0.32857539339527919</v>
      </c>
      <c r="AQ198" s="48">
        <f t="shared" si="49"/>
        <v>0.25522066439423979</v>
      </c>
      <c r="AR198" s="48">
        <f t="shared" si="49"/>
        <v>0.13216162630794062</v>
      </c>
      <c r="AS198" s="48">
        <f t="shared" si="49"/>
        <v>5.1328216829003202E-2</v>
      </c>
      <c r="AT198" s="48">
        <f t="shared" si="49"/>
        <v>1.5947659946051209E-2</v>
      </c>
      <c r="AU198" s="48">
        <f t="shared" si="49"/>
        <v>4.1291105469038634E-3</v>
      </c>
      <c r="AV198" s="48">
        <f t="shared" si="49"/>
        <v>9.1636662680448955E-4</v>
      </c>
      <c r="AW198" s="48">
        <f t="shared" si="49"/>
        <v>1.7794675440013544E-4</v>
      </c>
      <c r="AX198" s="48">
        <f t="shared" si="49"/>
        <v>3.0715554209479063E-5</v>
      </c>
      <c r="AY198" s="48">
        <f t="shared" si="49"/>
        <v>4.7716562531204701E-6</v>
      </c>
    </row>
    <row r="199" spans="1:51">
      <c r="A199" s="48">
        <v>198</v>
      </c>
      <c r="B199" s="48">
        <f t="shared" si="54"/>
        <v>114</v>
      </c>
      <c r="C199" s="93">
        <v>44248</v>
      </c>
      <c r="D199" t="s">
        <v>17</v>
      </c>
      <c r="E199" t="s">
        <v>19</v>
      </c>
      <c r="F199" s="48">
        <f>HLOOKUP(MAX($AD199:$AN199),$AD199:$AN$312,$B199,FALSE)</f>
        <v>1</v>
      </c>
      <c r="G199" s="48">
        <f>HLOOKUP(MAX($AN199:$AY199),$AN199:$AY$312,$B199,FALSE)</f>
        <v>1</v>
      </c>
      <c r="H199" s="48">
        <f t="shared" si="50"/>
        <v>1</v>
      </c>
      <c r="I199" s="48">
        <f t="shared" si="51"/>
        <v>1</v>
      </c>
      <c r="J199" s="48">
        <f>COUNTIF('1. Data'!C:C,$D199)</f>
        <v>186</v>
      </c>
      <c r="K199" s="48">
        <f>COUNTIF($D$2:D198,$D198)</f>
        <v>11</v>
      </c>
      <c r="L199" s="48">
        <f>SUMIF('1. Data'!C:C,D199,'1. Data'!E:E)</f>
        <v>321</v>
      </c>
      <c r="M199" s="48">
        <f>SUMIF($D$2:D198,$D199,$F$2:F198)</f>
        <v>8</v>
      </c>
      <c r="N199" s="48">
        <f t="shared" si="52"/>
        <v>1.0414444858410186</v>
      </c>
      <c r="O199" s="48">
        <f>SUMIF('1. Data'!C:C,$D199,'1. Data'!F:F)</f>
        <v>236</v>
      </c>
      <c r="P199" s="48">
        <f>SUMIF($D$2:D198,$D199,$G$2:G198)</f>
        <v>8</v>
      </c>
      <c r="Q199" s="48">
        <f t="shared" si="53"/>
        <v>0.99523072792133893</v>
      </c>
      <c r="R199" s="48">
        <f>COUNTIF('1. Data'!D:D,$E199)</f>
        <v>184</v>
      </c>
      <c r="S199" s="48">
        <f>COUNTIF($E$2:E198,$E198)</f>
        <v>11</v>
      </c>
      <c r="T199" s="48">
        <f>SUMIF('1. Data'!D:D,E199,'1. Data'!F:F)</f>
        <v>263</v>
      </c>
      <c r="U199" s="48">
        <f>SUMIF($E$2:E198,$E199,$G$2:G198)</f>
        <v>10</v>
      </c>
      <c r="V199" s="48">
        <f t="shared" si="55"/>
        <v>1.1249370277078086</v>
      </c>
      <c r="W199" s="48">
        <f>SUMIF('1. Data'!D:D,$E199,'1. Data'!E:E)</f>
        <v>350</v>
      </c>
      <c r="X199" s="48">
        <f>SUMIF($E$2:E198,E199,$F$2:F198)</f>
        <v>15</v>
      </c>
      <c r="Y199" s="48">
        <f t="shared" si="56"/>
        <v>1.167252213458007</v>
      </c>
      <c r="Z199" s="92">
        <f>AVERAGE('1. Data'!E:E,$F$2:F198)</f>
        <v>1.603590766600171</v>
      </c>
      <c r="AA199" s="92">
        <f>IF(ISERROR(AVERAGE('1. Data'!F:F,$G$2:G198)),0,AVERAGE('1. Data'!F:F,$G$2:G198))</f>
        <v>1.244514106583072</v>
      </c>
      <c r="AB199" s="48">
        <f t="shared" si="57"/>
        <v>1.9493704478562655</v>
      </c>
      <c r="AC199" s="48">
        <f t="shared" si="58"/>
        <v>1.3933230190898744</v>
      </c>
      <c r="AD199" s="48">
        <f t="shared" si="45"/>
        <v>0.14236366873335743</v>
      </c>
      <c r="AE199" s="48">
        <f t="shared" si="48"/>
        <v>0.27751952867720597</v>
      </c>
      <c r="AF199" s="48">
        <f t="shared" si="48"/>
        <v>0.27049418395317243</v>
      </c>
      <c r="AG199" s="48">
        <f t="shared" si="48"/>
        <v>0.17576445617177022</v>
      </c>
      <c r="AH199" s="48">
        <f t="shared" si="48"/>
        <v>8.5657509161194204E-2</v>
      </c>
      <c r="AI199" s="48">
        <f t="shared" si="48"/>
        <v>3.3395643399161852E-2</v>
      </c>
      <c r="AJ199" s="48">
        <f t="shared" si="48"/>
        <v>1.085008005491203E-2</v>
      </c>
      <c r="AK199" s="48">
        <f t="shared" si="48"/>
        <v>3.0215464879886039E-3</v>
      </c>
      <c r="AL199" s="48">
        <f t="shared" si="48"/>
        <v>7.3626417881360849E-4</v>
      </c>
      <c r="AM199" s="48">
        <f t="shared" si="48"/>
        <v>1.5947240355493442E-4</v>
      </c>
      <c r="AN199" s="48">
        <f t="shared" si="48"/>
        <v>3.1087079073859733E-5</v>
      </c>
      <c r="AO199" s="48">
        <f t="shared" si="47"/>
        <v>0.2482489963190819</v>
      </c>
      <c r="AP199" s="48">
        <f t="shared" si="49"/>
        <v>0.34589104103733431</v>
      </c>
      <c r="AQ199" s="48">
        <f t="shared" si="49"/>
        <v>0.24096897478713922</v>
      </c>
      <c r="AR199" s="48">
        <f t="shared" si="49"/>
        <v>0.11191587315246949</v>
      </c>
      <c r="AS199" s="48">
        <f t="shared" si="49"/>
        <v>3.8983740566219574E-2</v>
      </c>
      <c r="AT199" s="48">
        <f t="shared" si="49"/>
        <v>1.0863388620228287E-2</v>
      </c>
      <c r="AU199" s="48">
        <f t="shared" si="49"/>
        <v>2.5227015716471741E-3</v>
      </c>
      <c r="AV199" s="48">
        <f t="shared" si="49"/>
        <v>5.0213402429574554E-4</v>
      </c>
      <c r="AW199" s="48">
        <f t="shared" si="49"/>
        <v>8.7454361839937102E-5</v>
      </c>
      <c r="AX199" s="48">
        <f t="shared" si="49"/>
        <v>1.3539130607933304E-5</v>
      </c>
      <c r="AY199" s="48">
        <f t="shared" si="49"/>
        <v>1.8864382334497653E-6</v>
      </c>
    </row>
    <row r="200" spans="1:51">
      <c r="A200" s="48">
        <v>199</v>
      </c>
      <c r="B200" s="48">
        <f t="shared" si="54"/>
        <v>113</v>
      </c>
      <c r="C200" s="93">
        <v>44253</v>
      </c>
      <c r="D200" t="s">
        <v>19</v>
      </c>
      <c r="E200" t="s">
        <v>20</v>
      </c>
      <c r="F200" s="48">
        <f>HLOOKUP(MAX($AD200:$AN200),$AD200:$AN$312,$B200,FALSE)</f>
        <v>1</v>
      </c>
      <c r="G200" s="48">
        <f>HLOOKUP(MAX($AN200:$AY200),$AN200:$AY$312,$B200,FALSE)</f>
        <v>1</v>
      </c>
      <c r="H200" s="48">
        <f t="shared" si="50"/>
        <v>1</v>
      </c>
      <c r="I200" s="48">
        <f t="shared" si="51"/>
        <v>1</v>
      </c>
      <c r="J200" s="48">
        <f>COUNTIF('1. Data'!C:C,$D200)</f>
        <v>181</v>
      </c>
      <c r="K200" s="48">
        <f>COUNTIF($D$2:D199,$D199)</f>
        <v>11</v>
      </c>
      <c r="L200" s="48">
        <f>SUMIF('1. Data'!C:C,D200,'1. Data'!E:E)</f>
        <v>307</v>
      </c>
      <c r="M200" s="48">
        <f>SUMIF($D$2:D199,$D200,$F$2:F199)</f>
        <v>9</v>
      </c>
      <c r="N200" s="48">
        <f t="shared" si="52"/>
        <v>1.0264525586353943</v>
      </c>
      <c r="O200" s="48">
        <f>SUMIF('1. Data'!C:C,$D200,'1. Data'!F:F)</f>
        <v>263</v>
      </c>
      <c r="P200" s="48">
        <f>SUMIF($D$2:D199,$D200,$G$2:G199)</f>
        <v>9</v>
      </c>
      <c r="Q200" s="48">
        <f t="shared" si="53"/>
        <v>1.1383928571428572</v>
      </c>
      <c r="R200" s="48">
        <f>COUNTIF('1. Data'!D:D,$E200)</f>
        <v>166</v>
      </c>
      <c r="S200" s="48">
        <f>COUNTIF($E$2:E199,$E199)</f>
        <v>12</v>
      </c>
      <c r="T200" s="48">
        <f>SUMIF('1. Data'!D:D,E200,'1. Data'!F:F)</f>
        <v>175</v>
      </c>
      <c r="U200" s="48">
        <f>SUMIF($E$2:E199,$E200,$G$2:G199)</f>
        <v>8</v>
      </c>
      <c r="V200" s="48">
        <f t="shared" si="55"/>
        <v>0.8261436597110754</v>
      </c>
      <c r="W200" s="48">
        <f>SUMIF('1. Data'!D:D,$E200,'1. Data'!E:E)</f>
        <v>274</v>
      </c>
      <c r="X200" s="48">
        <f>SUMIF($E$2:E199,E200,$F$2:F199)</f>
        <v>10</v>
      </c>
      <c r="Y200" s="48">
        <f t="shared" si="56"/>
        <v>0.99506480438896994</v>
      </c>
      <c r="Z200" s="92">
        <f>AVERAGE('1. Data'!E:E,$F$2:F199)</f>
        <v>1.6034188034188035</v>
      </c>
      <c r="AA200" s="92">
        <f>IF(ISERROR(AVERAGE('1. Data'!F:F,$G$2:G199)),0,AVERAGE('1. Data'!F:F,$G$2:G199))</f>
        <v>1.2444444444444445</v>
      </c>
      <c r="AB200" s="48">
        <f t="shared" si="57"/>
        <v>1.6377108238901796</v>
      </c>
      <c r="AC200" s="48">
        <f t="shared" si="58"/>
        <v>1.1703701845906902</v>
      </c>
      <c r="AD200" s="48">
        <f t="shared" si="45"/>
        <v>0.19442460541699194</v>
      </c>
      <c r="AE200" s="48">
        <f t="shared" si="48"/>
        <v>0.31841128072198494</v>
      </c>
      <c r="AF200" s="48">
        <f t="shared" si="48"/>
        <v>0.26073280044356467</v>
      </c>
      <c r="AG200" s="48">
        <f t="shared" si="48"/>
        <v>0.14233497647654134</v>
      </c>
      <c r="AH200" s="48">
        <f t="shared" si="48"/>
        <v>5.8275882898446506E-2</v>
      </c>
      <c r="AI200" s="48">
        <f t="shared" si="48"/>
        <v>1.9087808838908475E-2</v>
      </c>
      <c r="AJ200" s="48">
        <f t="shared" si="48"/>
        <v>5.2100518566378486E-3</v>
      </c>
      <c r="AK200" s="48">
        <f t="shared" si="48"/>
        <v>1.2189369026635605E-3</v>
      </c>
      <c r="AL200" s="48">
        <f t="shared" si="48"/>
        <v>2.4953326989141041E-4</v>
      </c>
      <c r="AM200" s="48">
        <f t="shared" si="48"/>
        <v>4.5407037446874731E-5</v>
      </c>
      <c r="AN200" s="48">
        <f t="shared" si="48"/>
        <v>7.4363596707533419E-6</v>
      </c>
      <c r="AO200" s="48">
        <f t="shared" si="47"/>
        <v>0.31025206946956507</v>
      </c>
      <c r="AP200" s="48">
        <f t="shared" si="49"/>
        <v>0.36310977181473852</v>
      </c>
      <c r="AQ200" s="48">
        <f t="shared" si="49"/>
        <v>0.21248642533274947</v>
      </c>
      <c r="AR200" s="48">
        <f t="shared" si="49"/>
        <v>8.2895925613235263E-2</v>
      </c>
      <c r="AS200" s="48">
        <f t="shared" si="49"/>
        <v>2.4254729940444586E-2</v>
      </c>
      <c r="AT200" s="48">
        <f t="shared" si="49"/>
        <v>5.6774025515190906E-3</v>
      </c>
      <c r="AU200" s="48">
        <f t="shared" si="49"/>
        <v>1.1074437787028425E-3</v>
      </c>
      <c r="AV200" s="48">
        <f t="shared" si="49"/>
        <v>1.8515988281489384E-4</v>
      </c>
      <c r="AW200" s="48">
        <f t="shared" si="49"/>
        <v>2.7088200778607267E-5</v>
      </c>
      <c r="AX200" s="48">
        <f t="shared" si="49"/>
        <v>3.5225802828320203E-6</v>
      </c>
      <c r="AY200" s="48">
        <f t="shared" si="49"/>
        <v>4.1227229358536428E-7</v>
      </c>
    </row>
    <row r="201" spans="1:51">
      <c r="A201" s="48">
        <v>200</v>
      </c>
      <c r="B201" s="48">
        <f t="shared" si="54"/>
        <v>112</v>
      </c>
      <c r="C201" s="93">
        <v>44254</v>
      </c>
      <c r="D201" t="s">
        <v>6</v>
      </c>
      <c r="E201" t="s">
        <v>11</v>
      </c>
      <c r="F201" s="48">
        <f>HLOOKUP(MAX($AD201:$AN201),$AD201:$AN$312,$B201,FALSE)</f>
        <v>3</v>
      </c>
      <c r="G201" s="48">
        <f>HLOOKUP(MAX($AN201:$AY201),$AN201:$AY$312,$B201,FALSE)</f>
        <v>0</v>
      </c>
      <c r="H201" s="48">
        <f t="shared" si="50"/>
        <v>3</v>
      </c>
      <c r="I201" s="48">
        <f t="shared" si="51"/>
        <v>0</v>
      </c>
      <c r="J201" s="48">
        <f>COUNTIF('1. Data'!C:C,$D201)</f>
        <v>183</v>
      </c>
      <c r="K201" s="48">
        <f>COUNTIF($D$2:D200,$D200)</f>
        <v>11</v>
      </c>
      <c r="L201" s="48">
        <f>SUMIF('1. Data'!C:C,D201,'1. Data'!E:E)</f>
        <v>528</v>
      </c>
      <c r="M201" s="48">
        <f>SUMIF($D$2:D200,$D201,$F$2:F200)</f>
        <v>23</v>
      </c>
      <c r="N201" s="48">
        <f t="shared" si="52"/>
        <v>1.7715338279491515</v>
      </c>
      <c r="O201" s="48">
        <f>SUMIF('1. Data'!C:C,$D201,'1. Data'!F:F)</f>
        <v>132</v>
      </c>
      <c r="P201" s="48">
        <f>SUMIF($D$2:D200,$D201,$G$2:G200)</f>
        <v>0</v>
      </c>
      <c r="Q201" s="48">
        <f t="shared" si="53"/>
        <v>0.54679053217018692</v>
      </c>
      <c r="R201" s="48">
        <f>COUNTIF('1. Data'!D:D,$E201)</f>
        <v>167</v>
      </c>
      <c r="S201" s="48">
        <f>COUNTIF($E$2:E200,$E200)</f>
        <v>12</v>
      </c>
      <c r="T201" s="48">
        <f>SUMIF('1. Data'!D:D,E201,'1. Data'!F:F)</f>
        <v>179</v>
      </c>
      <c r="U201" s="48">
        <f>SUMIF($E$2:E200,$E201,$G$2:G200)</f>
        <v>6</v>
      </c>
      <c r="V201" s="48">
        <f t="shared" si="55"/>
        <v>0.8305532503634675</v>
      </c>
      <c r="W201" s="48">
        <f>SUMIF('1. Data'!D:D,$E201,'1. Data'!E:E)</f>
        <v>293</v>
      </c>
      <c r="X201" s="48">
        <f>SUMIF($E$2:E200,E201,$F$2:F200)</f>
        <v>11</v>
      </c>
      <c r="Y201" s="48">
        <f t="shared" si="56"/>
        <v>1.059302832200764</v>
      </c>
      <c r="Z201" s="92">
        <f>AVERAGE('1. Data'!E:E,$F$2:F200)</f>
        <v>1.6032469381942467</v>
      </c>
      <c r="AA201" s="92">
        <f>IF(ISERROR(AVERAGE('1. Data'!F:F,$G$2:G200)),0,AVERAGE('1. Data'!F:F,$G$2:G200))</f>
        <v>1.2443748219880375</v>
      </c>
      <c r="AB201" s="48">
        <f t="shared" si="57"/>
        <v>3.0086384564052633</v>
      </c>
      <c r="AC201" s="48">
        <f t="shared" si="58"/>
        <v>0.56511870643287476</v>
      </c>
      <c r="AD201" s="48">
        <f t="shared" si="45"/>
        <v>4.9358837239175682E-2</v>
      </c>
      <c r="AE201" s="48">
        <f t="shared" si="48"/>
        <v>0.14850289588123217</v>
      </c>
      <c r="AF201" s="48">
        <f t="shared" si="48"/>
        <v>0.22339576171791095</v>
      </c>
      <c r="AG201" s="48">
        <f t="shared" si="48"/>
        <v>0.22403902656748453</v>
      </c>
      <c r="AH201" s="48">
        <f t="shared" si="48"/>
        <v>0.16851310776663361</v>
      </c>
      <c r="AI201" s="48">
        <f t="shared" si="48"/>
        <v>0.10139900328701162</v>
      </c>
      <c r="AJ201" s="48">
        <f t="shared" si="48"/>
        <v>5.084549012174449E-2</v>
      </c>
      <c r="AK201" s="48">
        <f t="shared" si="48"/>
        <v>2.1853670987864907E-2</v>
      </c>
      <c r="AL201" s="48">
        <f t="shared" si="48"/>
        <v>8.218724368464804E-3</v>
      </c>
      <c r="AM201" s="48">
        <f t="shared" si="48"/>
        <v>2.7474633552842546E-3</v>
      </c>
      <c r="AN201" s="48">
        <f t="shared" si="48"/>
        <v>8.266123908272421E-4</v>
      </c>
      <c r="AO201" s="48">
        <f t="shared" si="47"/>
        <v>0.56829268275621536</v>
      </c>
      <c r="AP201" s="48">
        <f t="shared" si="49"/>
        <v>0.32115282575446047</v>
      </c>
      <c r="AQ201" s="48">
        <f t="shared" si="49"/>
        <v>9.074473472881156E-2</v>
      </c>
      <c r="AR201" s="48">
        <f t="shared" si="49"/>
        <v>1.709384903518012E-2</v>
      </c>
      <c r="AS201" s="48">
        <f t="shared" si="49"/>
        <v>2.4150134636799574E-3</v>
      </c>
      <c r="AT201" s="48">
        <f t="shared" si="49"/>
        <v>2.7295385692255883E-4</v>
      </c>
      <c r="AU201" s="48">
        <f t="shared" si="49"/>
        <v>2.5708555089990068E-5</v>
      </c>
      <c r="AV201" s="48">
        <f t="shared" si="49"/>
        <v>2.07548362810193E-6</v>
      </c>
      <c r="AW201" s="48">
        <f t="shared" si="49"/>
        <v>1.4661182789194597E-7</v>
      </c>
      <c r="AX201" s="48">
        <f t="shared" si="49"/>
        <v>9.2058985028950947E-9</v>
      </c>
      <c r="AY201" s="48">
        <f t="shared" si="49"/>
        <v>5.2024254535084071E-10</v>
      </c>
    </row>
    <row r="202" spans="1:51">
      <c r="A202" s="48">
        <v>201</v>
      </c>
      <c r="B202" s="48">
        <f t="shared" si="54"/>
        <v>111</v>
      </c>
      <c r="C202" s="93">
        <v>44254</v>
      </c>
      <c r="D202" t="s">
        <v>13</v>
      </c>
      <c r="E202" t="s">
        <v>18</v>
      </c>
      <c r="F202" s="48">
        <f>HLOOKUP(MAX($AD202:$AN202),$AD202:$AN$312,$B202,FALSE)</f>
        <v>1</v>
      </c>
      <c r="G202" s="48">
        <f>HLOOKUP(MAX($AN202:$AY202),$AN202:$AY$312,$B202,FALSE)</f>
        <v>0</v>
      </c>
      <c r="H202" s="48">
        <f t="shared" si="50"/>
        <v>3</v>
      </c>
      <c r="I202" s="48">
        <f t="shared" si="51"/>
        <v>0</v>
      </c>
      <c r="J202" s="48">
        <f>COUNTIF('1. Data'!C:C,$D202)</f>
        <v>176</v>
      </c>
      <c r="K202" s="48">
        <f>COUNTIF($D$2:D201,$D201)</f>
        <v>11</v>
      </c>
      <c r="L202" s="48">
        <f>SUMIF('1. Data'!C:C,D202,'1. Data'!E:E)</f>
        <v>403</v>
      </c>
      <c r="M202" s="48">
        <f>SUMIF($D$2:D201,$D202,$F$2:F201)</f>
        <v>19</v>
      </c>
      <c r="N202" s="48">
        <f t="shared" si="52"/>
        <v>1.4072222897423434</v>
      </c>
      <c r="O202" s="48">
        <f>SUMIF('1. Data'!C:C,$D202,'1. Data'!F:F)</f>
        <v>163</v>
      </c>
      <c r="P202" s="48">
        <f>SUMIF($D$2:D201,$D202,$G$2:G201)</f>
        <v>2</v>
      </c>
      <c r="Q202" s="48">
        <f t="shared" si="53"/>
        <v>0.70927524133938302</v>
      </c>
      <c r="R202" s="48">
        <f>COUNTIF('1. Data'!D:D,$E202)</f>
        <v>17</v>
      </c>
      <c r="S202" s="48">
        <f>COUNTIF($E$2:E201,$E201)</f>
        <v>12</v>
      </c>
      <c r="T202" s="48">
        <f>SUMIF('1. Data'!D:D,E202,'1. Data'!F:F)</f>
        <v>13</v>
      </c>
      <c r="U202" s="48">
        <f>SUMIF($E$2:E201,$E202,$G$2:G201)</f>
        <v>0</v>
      </c>
      <c r="V202" s="48">
        <f t="shared" si="55"/>
        <v>0.36034443295633023</v>
      </c>
      <c r="W202" s="48">
        <f>SUMIF('1. Data'!D:D,$E202,'1. Data'!E:E)</f>
        <v>30</v>
      </c>
      <c r="X202" s="48">
        <f>SUMIF($E$2:E201,E202,$F$2:F201)</f>
        <v>9</v>
      </c>
      <c r="Y202" s="48">
        <f t="shared" si="56"/>
        <v>0.83860697492163017</v>
      </c>
      <c r="Z202" s="92">
        <f>AVERAGE('1. Data'!E:E,$F$2:F201)</f>
        <v>1.6036446469248291</v>
      </c>
      <c r="AA202" s="92">
        <f>IF(ISERROR(AVERAGE('1. Data'!F:F,$G$2:G201)),0,AVERAGE('1. Data'!F:F,$G$2:G201))</f>
        <v>1.2440205011389522</v>
      </c>
      <c r="AB202" s="48">
        <f t="shared" si="57"/>
        <v>1.8924713551707377</v>
      </c>
      <c r="AC202" s="48">
        <f t="shared" si="58"/>
        <v>0.3179509702555855</v>
      </c>
      <c r="AD202" s="48">
        <f t="shared" si="45"/>
        <v>0.15069891770345414</v>
      </c>
      <c r="AE202" s="48">
        <f t="shared" si="45"/>
        <v>0.28519338500901931</v>
      </c>
      <c r="AF202" s="48">
        <f t="shared" si="45"/>
        <v>0.2698601559068744</v>
      </c>
      <c r="AG202" s="48">
        <f t="shared" si="45"/>
        <v>0.17023420498522307</v>
      </c>
      <c r="AH202" s="48">
        <f t="shared" si="45"/>
        <v>8.0540839151199556E-2</v>
      </c>
      <c r="AI202" s="48">
        <f t="shared" si="45"/>
        <v>3.0484246203011833E-2</v>
      </c>
      <c r="AJ202" s="48">
        <f t="shared" si="45"/>
        <v>9.6150937871953644E-3</v>
      </c>
      <c r="AK202" s="48">
        <f t="shared" si="45"/>
        <v>2.5994699385067633E-3</v>
      </c>
      <c r="AL202" s="48">
        <f t="shared" si="45"/>
        <v>6.1492779965643626E-4</v>
      </c>
      <c r="AM202" s="48">
        <f t="shared" si="45"/>
        <v>1.2930369403866407E-4</v>
      </c>
      <c r="AN202" s="48">
        <f t="shared" si="45"/>
        <v>2.4470353708593252E-5</v>
      </c>
      <c r="AO202" s="48">
        <f t="shared" si="47"/>
        <v>0.72763846346790895</v>
      </c>
      <c r="AP202" s="48">
        <f t="shared" si="49"/>
        <v>0.23135335545490504</v>
      </c>
      <c r="AQ202" s="48">
        <f t="shared" si="49"/>
        <v>3.6779511919386193E-2</v>
      </c>
      <c r="AR202" s="48">
        <f t="shared" si="49"/>
        <v>3.898027166765238E-3</v>
      </c>
      <c r="AS202" s="48">
        <f t="shared" si="49"/>
        <v>3.0984537993890954E-4</v>
      </c>
      <c r="AT202" s="48">
        <f t="shared" si="49"/>
        <v>1.9703127836157378E-5</v>
      </c>
      <c r="AU202" s="48">
        <f t="shared" si="49"/>
        <v>1.0441047687626778E-6</v>
      </c>
      <c r="AV202" s="48">
        <f t="shared" si="49"/>
        <v>4.7424874896653933E-8</v>
      </c>
      <c r="AW202" s="48">
        <f t="shared" si="49"/>
        <v>1.8848481234551033E-9</v>
      </c>
      <c r="AX202" s="48">
        <f t="shared" si="49"/>
        <v>6.6587698848552286E-11</v>
      </c>
      <c r="AY202" s="48">
        <f t="shared" si="49"/>
        <v>2.1171623455983914E-12</v>
      </c>
    </row>
    <row r="203" spans="1:51">
      <c r="A203" s="48">
        <v>202</v>
      </c>
      <c r="B203" s="48">
        <f t="shared" si="54"/>
        <v>110</v>
      </c>
      <c r="C203" s="93">
        <v>44254</v>
      </c>
      <c r="D203" t="s">
        <v>10</v>
      </c>
      <c r="E203" t="s">
        <v>21</v>
      </c>
      <c r="F203" s="48">
        <f>HLOOKUP(MAX($AD203:$AN203),$AD203:$AN$312,$B203,FALSE)</f>
        <v>1</v>
      </c>
      <c r="G203" s="48">
        <f>HLOOKUP(MAX($AN203:$AY203),$AN203:$AY$312,$B203,FALSE)</f>
        <v>1</v>
      </c>
      <c r="H203" s="48">
        <f t="shared" si="50"/>
        <v>1</v>
      </c>
      <c r="I203" s="48">
        <f t="shared" si="51"/>
        <v>1</v>
      </c>
      <c r="J203" s="48">
        <f>COUNTIF('1. Data'!C:C,$D203)</f>
        <v>184</v>
      </c>
      <c r="K203" s="48">
        <f>COUNTIF($D$2:D202,$D202)</f>
        <v>11</v>
      </c>
      <c r="L203" s="48">
        <f>SUMIF('1. Data'!C:C,D203,'1. Data'!E:E)</f>
        <v>347</v>
      </c>
      <c r="M203" s="48">
        <f>SUMIF($D$2:D202,$D203,$F$2:F202)</f>
        <v>14</v>
      </c>
      <c r="N203" s="48">
        <f t="shared" si="52"/>
        <v>1.15454533040189</v>
      </c>
      <c r="O203" s="48">
        <f>SUMIF('1. Data'!C:C,$D203,'1. Data'!F:F)</f>
        <v>250</v>
      </c>
      <c r="P203" s="48">
        <f>SUMIF($D$2:D202,$D203,$G$2:G202)</f>
        <v>9</v>
      </c>
      <c r="Q203" s="48">
        <f t="shared" si="53"/>
        <v>1.0679754212370371</v>
      </c>
      <c r="R203" s="48">
        <f>COUNTIF('1. Data'!D:D,$E203)</f>
        <v>149</v>
      </c>
      <c r="S203" s="48">
        <f>COUNTIF($E$2:E202,$E202)</f>
        <v>11</v>
      </c>
      <c r="T203" s="48">
        <f>SUMIF('1. Data'!D:D,E203,'1. Data'!F:F)</f>
        <v>176</v>
      </c>
      <c r="U203" s="48">
        <f>SUMIF($E$2:E202,$E203,$G$2:G202)</f>
        <v>9</v>
      </c>
      <c r="V203" s="48">
        <f t="shared" si="55"/>
        <v>0.92971074616617078</v>
      </c>
      <c r="W203" s="48">
        <f>SUMIF('1. Data'!D:D,$E203,'1. Data'!E:E)</f>
        <v>246</v>
      </c>
      <c r="X203" s="48">
        <f>SUMIF($E$2:E202,E203,$F$2:F202)</f>
        <v>11</v>
      </c>
      <c r="Y203" s="48">
        <f t="shared" si="56"/>
        <v>1.0017319811823184</v>
      </c>
      <c r="Z203" s="92">
        <f>AVERAGE('1. Data'!E:E,$F$2:F202)</f>
        <v>1.6034728152576145</v>
      </c>
      <c r="AA203" s="92">
        <f>IF(ISERROR(AVERAGE('1. Data'!F:F,$G$2:G202)),0,AVERAGE('1. Data'!F:F,$G$2:G202))</f>
        <v>1.2436663820096783</v>
      </c>
      <c r="AB203" s="48">
        <f t="shared" si="57"/>
        <v>1.8544884369580357</v>
      </c>
      <c r="AC203" s="48">
        <f t="shared" si="58"/>
        <v>1.2348465808053242</v>
      </c>
      <c r="AD203" s="48">
        <f t="shared" si="45"/>
        <v>0.15653299869333809</v>
      </c>
      <c r="AE203" s="48">
        <f t="shared" si="45"/>
        <v>0.29028863607916278</v>
      </c>
      <c r="AF203" s="48">
        <f t="shared" si="45"/>
        <v>0.26916845949456336</v>
      </c>
      <c r="AG203" s="48">
        <f t="shared" si="45"/>
        <v>0.16638993190882503</v>
      </c>
      <c r="AH203" s="48">
        <f t="shared" si="45"/>
        <v>7.7142051187787705E-2</v>
      </c>
      <c r="AI203" s="48">
        <f t="shared" si="45"/>
        <v>2.8611808386195453E-2</v>
      </c>
      <c r="AJ203" s="48">
        <f t="shared" si="45"/>
        <v>8.8433779687763989E-3</v>
      </c>
      <c r="AK203" s="48">
        <f t="shared" si="45"/>
        <v>2.3428488838207534E-3</v>
      </c>
      <c r="AL203" s="48">
        <f t="shared" si="45"/>
        <v>5.4309827057320316E-4</v>
      </c>
      <c r="AM203" s="48">
        <f t="shared" si="45"/>
        <v>1.1190771810110129E-4</v>
      </c>
      <c r="AN203" s="48">
        <f t="shared" si="45"/>
        <v>2.0753156922485188E-5</v>
      </c>
      <c r="AO203" s="48">
        <f t="shared" si="47"/>
        <v>0.2908793854258071</v>
      </c>
      <c r="AP203" s="48">
        <f t="shared" si="49"/>
        <v>0.35919141451981196</v>
      </c>
      <c r="AQ203" s="48">
        <f t="shared" si="49"/>
        <v>0.22177314503720885</v>
      </c>
      <c r="AR203" s="48">
        <f t="shared" si="49"/>
        <v>9.1285269954546847E-2</v>
      </c>
      <c r="AS203" s="48">
        <f t="shared" si="49"/>
        <v>2.8180825870315809E-2</v>
      </c>
      <c r="AT203" s="48">
        <f t="shared" si="49"/>
        <v>6.9597992940459343E-3</v>
      </c>
      <c r="AU203" s="48">
        <f t="shared" si="49"/>
        <v>1.4323807268906564E-3</v>
      </c>
      <c r="AV203" s="48">
        <f t="shared" si="49"/>
        <v>2.5268149185891041E-4</v>
      </c>
      <c r="AW203" s="48">
        <f t="shared" si="49"/>
        <v>3.9002859531845415E-5</v>
      </c>
      <c r="AX203" s="48">
        <f t="shared" si="49"/>
        <v>5.3513941927255255E-6</v>
      </c>
      <c r="AY203" s="48">
        <f t="shared" si="49"/>
        <v>6.6081508214285619E-7</v>
      </c>
    </row>
    <row r="204" spans="1:51">
      <c r="A204" s="48">
        <v>203</v>
      </c>
      <c r="B204" s="48">
        <f t="shared" si="54"/>
        <v>109</v>
      </c>
      <c r="C204" s="93">
        <v>44254</v>
      </c>
      <c r="D204" t="s">
        <v>23</v>
      </c>
      <c r="E204" t="s">
        <v>8</v>
      </c>
      <c r="F204" s="48">
        <f>HLOOKUP(MAX($AD204:$AN204),$AD204:$AN$312,$B204,FALSE)</f>
        <v>1</v>
      </c>
      <c r="G204" s="48">
        <f>HLOOKUP(MAX($AN204:$AY204),$AN204:$AY$312,$B204,FALSE)</f>
        <v>1</v>
      </c>
      <c r="H204" s="48">
        <f t="shared" si="50"/>
        <v>1</v>
      </c>
      <c r="I204" s="48">
        <f t="shared" si="51"/>
        <v>1</v>
      </c>
      <c r="J204" s="48">
        <f>COUNTIF('1. Data'!C:C,$D204)</f>
        <v>169</v>
      </c>
      <c r="K204" s="48">
        <f>COUNTIF($D$2:D203,$D203)</f>
        <v>11</v>
      </c>
      <c r="L204" s="48">
        <f>SUMIF('1. Data'!C:C,D204,'1. Data'!E:E)</f>
        <v>260</v>
      </c>
      <c r="M204" s="48">
        <f>SUMIF($D$2:D203,$D204,$F$2:F203)</f>
        <v>8</v>
      </c>
      <c r="N204" s="48">
        <f t="shared" si="52"/>
        <v>0.92863960872480578</v>
      </c>
      <c r="O204" s="48">
        <f>SUMIF('1. Data'!C:C,$D204,'1. Data'!F:F)</f>
        <v>232</v>
      </c>
      <c r="P204" s="48">
        <f>SUMIF($D$2:D203,$D204,$G$2:G203)</f>
        <v>10</v>
      </c>
      <c r="Q204" s="48">
        <f t="shared" si="53"/>
        <v>1.0810933129926266</v>
      </c>
      <c r="R204" s="48">
        <f>COUNTIF('1. Data'!D:D,$E204)</f>
        <v>181</v>
      </c>
      <c r="S204" s="48">
        <f>COUNTIF($E$2:E203,$E203)</f>
        <v>12</v>
      </c>
      <c r="T204" s="48">
        <f>SUMIF('1. Data'!D:D,E204,'1. Data'!F:F)</f>
        <v>234</v>
      </c>
      <c r="U204" s="48">
        <f>SUMIF($E$2:E203,$E204,$G$2:G203)</f>
        <v>7</v>
      </c>
      <c r="V204" s="48">
        <f t="shared" si="55"/>
        <v>1.0041071365053771</v>
      </c>
      <c r="W204" s="48">
        <f>SUMIF('1. Data'!D:D,$E204,'1. Data'!E:E)</f>
        <v>266</v>
      </c>
      <c r="X204" s="48">
        <f>SUMIF($E$2:E203,E204,$F$2:F203)</f>
        <v>11</v>
      </c>
      <c r="Y204" s="48">
        <f t="shared" si="56"/>
        <v>0.89517382435656201</v>
      </c>
      <c r="Z204" s="92">
        <f>AVERAGE('1. Data'!E:E,$F$2:F203)</f>
        <v>1.6033010813887307</v>
      </c>
      <c r="AA204" s="92">
        <f>IF(ISERROR(AVERAGE('1. Data'!F:F,$G$2:G203)),0,AVERAGE('1. Data'!F:F,$G$2:G203))</f>
        <v>1.2435970404097894</v>
      </c>
      <c r="AB204" s="48">
        <f t="shared" si="57"/>
        <v>1.3328143607086589</v>
      </c>
      <c r="AC204" s="48">
        <f t="shared" si="58"/>
        <v>1.3499662613016739</v>
      </c>
      <c r="AD204" s="48">
        <f t="shared" si="45"/>
        <v>0.26373397331814225</v>
      </c>
      <c r="AE204" s="48">
        <f t="shared" si="45"/>
        <v>0.35150842704517427</v>
      </c>
      <c r="AF204" s="48">
        <f t="shared" si="45"/>
        <v>0.23424773973796015</v>
      </c>
      <c r="AG204" s="48">
        <f t="shared" si="45"/>
        <v>0.10406958382876594</v>
      </c>
      <c r="AH204" s="48">
        <f t="shared" si="45"/>
        <v>3.4676358959988197E-2</v>
      </c>
      <c r="AI204" s="48">
        <f t="shared" si="45"/>
        <v>9.2434298397921274E-3</v>
      </c>
      <c r="AJ204" s="48">
        <f t="shared" si="45"/>
        <v>2.0532960054463153E-3</v>
      </c>
      <c r="AK204" s="48">
        <f t="shared" si="45"/>
        <v>3.9095177183493923E-4</v>
      </c>
      <c r="AL204" s="48">
        <f t="shared" si="45"/>
        <v>6.5133266980762803E-5</v>
      </c>
      <c r="AM204" s="48">
        <f t="shared" si="45"/>
        <v>9.6456170657590838E-6</v>
      </c>
      <c r="AN204" s="48">
        <f t="shared" si="45"/>
        <v>1.2855816943140179E-6</v>
      </c>
      <c r="AO204" s="48">
        <f t="shared" si="47"/>
        <v>0.25924900722238764</v>
      </c>
      <c r="AP204" s="48">
        <f t="shared" si="49"/>
        <v>0.3499774130261773</v>
      </c>
      <c r="AQ204" s="48">
        <f t="shared" si="49"/>
        <v>0.23622884990149021</v>
      </c>
      <c r="AR204" s="48">
        <f t="shared" si="49"/>
        <v>0.10630032577103633</v>
      </c>
      <c r="AS204" s="48">
        <f t="shared" si="49"/>
        <v>3.5875463339068957E-2</v>
      </c>
      <c r="AT204" s="48">
        <f t="shared" si="49"/>
        <v>9.68613302326163E-3</v>
      </c>
      <c r="AU204" s="48">
        <f t="shared" si="49"/>
        <v>2.179325463980533E-3</v>
      </c>
      <c r="AV204" s="48">
        <f t="shared" si="49"/>
        <v>4.2028797839561966E-4</v>
      </c>
      <c r="AW204" s="48">
        <f t="shared" si="49"/>
        <v>7.0921823858096633E-5</v>
      </c>
      <c r="AX204" s="48">
        <f t="shared" si="49"/>
        <v>1.0638007710934525E-5</v>
      </c>
      <c r="AY204" s="48">
        <f t="shared" si="49"/>
        <v>1.436095149722859E-6</v>
      </c>
    </row>
    <row r="205" spans="1:51">
      <c r="A205" s="48">
        <v>204</v>
      </c>
      <c r="B205" s="48">
        <f t="shared" si="54"/>
        <v>108</v>
      </c>
      <c r="C205" s="93">
        <v>44254</v>
      </c>
      <c r="D205" t="s">
        <v>35</v>
      </c>
      <c r="E205" t="s">
        <v>22</v>
      </c>
      <c r="F205" s="48">
        <f>HLOOKUP(MAX($AD205:$AN205),$AD205:$AN$312,$B205,FALSE)</f>
        <v>1</v>
      </c>
      <c r="G205" s="48">
        <f>HLOOKUP(MAX($AN205:$AY205),$AN205:$AY$312,$B205,FALSE)</f>
        <v>0</v>
      </c>
      <c r="H205" s="48">
        <f t="shared" si="50"/>
        <v>3</v>
      </c>
      <c r="I205" s="48">
        <f t="shared" si="51"/>
        <v>0</v>
      </c>
      <c r="J205" s="48">
        <f>COUNTIF('1. Data'!C:C,$D205)</f>
        <v>47</v>
      </c>
      <c r="K205" s="48">
        <f>COUNTIF($D$2:D204,$D204)</f>
        <v>11</v>
      </c>
      <c r="L205" s="48">
        <f>SUMIF('1. Data'!C:C,D205,'1. Data'!E:E)</f>
        <v>94</v>
      </c>
      <c r="M205" s="48">
        <f>SUMIF($D$2:D204,$D205,$F$2:F204)</f>
        <v>12</v>
      </c>
      <c r="N205" s="48">
        <f t="shared" si="52"/>
        <v>1.1400116268396414</v>
      </c>
      <c r="O205" s="48">
        <f>SUMIF('1. Data'!C:C,$D205,'1. Data'!F:F)</f>
        <v>49</v>
      </c>
      <c r="P205" s="48">
        <f>SUMIF($D$2:D204,$D205,$G$2:G204)</f>
        <v>4</v>
      </c>
      <c r="Q205" s="48">
        <f t="shared" si="53"/>
        <v>0.7348393407963143</v>
      </c>
      <c r="R205" s="48">
        <f>COUNTIF('1. Data'!D:D,$E205)</f>
        <v>186</v>
      </c>
      <c r="S205" s="48">
        <f>COUNTIF($E$2:E204,$E204)</f>
        <v>11</v>
      </c>
      <c r="T205" s="48">
        <f>SUMIF('1. Data'!D:D,E205,'1. Data'!F:F)</f>
        <v>222</v>
      </c>
      <c r="U205" s="48">
        <f>SUMIF($E$2:E204,$E205,$G$2:G204)</f>
        <v>8</v>
      </c>
      <c r="V205" s="48">
        <f t="shared" si="55"/>
        <v>0.93887144969091385</v>
      </c>
      <c r="W205" s="48">
        <f>SUMIF('1. Data'!D:D,$E205,'1. Data'!E:E)</f>
        <v>299</v>
      </c>
      <c r="X205" s="48">
        <f>SUMIF($E$2:E204,E205,$F$2:F204)</f>
        <v>9</v>
      </c>
      <c r="Y205" s="48">
        <f t="shared" si="56"/>
        <v>0.97524986600245922</v>
      </c>
      <c r="Z205" s="92">
        <f>AVERAGE('1. Data'!E:E,$F$2:F204)</f>
        <v>1.6031294452347085</v>
      </c>
      <c r="AA205" s="92">
        <f>IF(ISERROR(AVERAGE('1. Data'!F:F,$G$2:G204)),0,AVERAGE('1. Data'!F:F,$G$2:G204))</f>
        <v>1.2435277382645804</v>
      </c>
      <c r="AB205" s="48">
        <f t="shared" si="57"/>
        <v>1.782353203383805</v>
      </c>
      <c r="AC205" s="48">
        <f t="shared" si="58"/>
        <v>0.85793425575204207</v>
      </c>
      <c r="AD205" s="48">
        <f t="shared" si="45"/>
        <v>0.16824177396621459</v>
      </c>
      <c r="AE205" s="48">
        <f t="shared" si="45"/>
        <v>0.29986626477165662</v>
      </c>
      <c r="AF205" s="48">
        <f t="shared" si="45"/>
        <v>0.26723379880124926</v>
      </c>
      <c r="AG205" s="48">
        <f t="shared" si="45"/>
        <v>0.15876833911527666</v>
      </c>
      <c r="AH205" s="48">
        <f t="shared" si="45"/>
        <v>7.0745314454509878E-2</v>
      </c>
      <c r="AI205" s="48">
        <f t="shared" si="45"/>
        <v>2.521862756847805E-2</v>
      </c>
      <c r="AJ205" s="48">
        <f t="shared" si="45"/>
        <v>7.4914169386033434E-3</v>
      </c>
      <c r="AK205" s="48">
        <f t="shared" si="45"/>
        <v>1.9074787112004811E-3</v>
      </c>
      <c r="AL205" s="48">
        <f t="shared" si="45"/>
        <v>4.249750989118233E-4</v>
      </c>
      <c r="AM205" s="48">
        <f t="shared" si="45"/>
        <v>8.4161747655981935E-5</v>
      </c>
      <c r="AN205" s="48">
        <f t="shared" si="45"/>
        <v>1.5000596053701917E-5</v>
      </c>
      <c r="AO205" s="48">
        <f t="shared" si="47"/>
        <v>0.42403713045690633</v>
      </c>
      <c r="AP205" s="48">
        <f t="shared" si="49"/>
        <v>0.36379597992977747</v>
      </c>
      <c r="AQ205" s="48">
        <f t="shared" si="49"/>
        <v>0.15605651664331924</v>
      </c>
      <c r="AR205" s="48">
        <f t="shared" si="49"/>
        <v>4.4628743820547427E-2</v>
      </c>
      <c r="AS205" s="48">
        <f t="shared" si="49"/>
        <v>9.5721320287074727E-3</v>
      </c>
      <c r="AT205" s="48">
        <f t="shared" si="49"/>
        <v>1.6424519936018866E-3</v>
      </c>
      <c r="AU205" s="48">
        <f t="shared" si="49"/>
        <v>2.3485263812321531E-4</v>
      </c>
      <c r="AV205" s="48">
        <f t="shared" si="49"/>
        <v>2.8784017614234962E-5</v>
      </c>
      <c r="AW205" s="48">
        <f t="shared" si="49"/>
        <v>3.0868493411777808E-6</v>
      </c>
      <c r="AX205" s="48">
        <f t="shared" si="49"/>
        <v>2.9425708801578262E-7</v>
      </c>
      <c r="AY205" s="48">
        <f t="shared" si="49"/>
        <v>2.5245323580658333E-8</v>
      </c>
    </row>
    <row r="206" spans="1:51">
      <c r="A206" s="48">
        <v>205</v>
      </c>
      <c r="B206" s="48">
        <f t="shared" si="54"/>
        <v>107</v>
      </c>
      <c r="C206" s="93">
        <v>44255</v>
      </c>
      <c r="D206" t="s">
        <v>42</v>
      </c>
      <c r="E206" t="s">
        <v>17</v>
      </c>
      <c r="F206" s="48">
        <f>HLOOKUP(MAX($AD206:$AN206),$AD206:$AN$312,$B206,FALSE)</f>
        <v>0</v>
      </c>
      <c r="G206" s="48">
        <f>HLOOKUP(MAX($AN206:$AY206),$AN206:$AY$312,$B206,FALSE)</f>
        <v>0</v>
      </c>
      <c r="H206" s="48">
        <f t="shared" si="50"/>
        <v>1</v>
      </c>
      <c r="I206" s="48">
        <f t="shared" si="51"/>
        <v>1</v>
      </c>
      <c r="J206" s="48">
        <f>COUNTIF('1. Data'!C:C,$D206)</f>
        <v>0</v>
      </c>
      <c r="K206" s="48">
        <f>COUNTIF($D$2:D205,$D205)</f>
        <v>12</v>
      </c>
      <c r="L206" s="48">
        <f>SUMIF('1. Data'!C:C,D206,'1. Data'!E:E)</f>
        <v>0</v>
      </c>
      <c r="M206" s="48">
        <f>SUMIF($D$2:D205,$D206,$F$2:F205)</f>
        <v>0</v>
      </c>
      <c r="N206" s="48">
        <f t="shared" si="52"/>
        <v>0</v>
      </c>
      <c r="O206" s="48">
        <f>SUMIF('1. Data'!C:C,$D206,'1. Data'!F:F)</f>
        <v>0</v>
      </c>
      <c r="P206" s="48">
        <f>SUMIF($D$2:D205,$D206,$G$2:G205)</f>
        <v>0</v>
      </c>
      <c r="Q206" s="48">
        <f t="shared" si="53"/>
        <v>0</v>
      </c>
      <c r="R206" s="48">
        <f>COUNTIF('1. Data'!D:D,$E206)</f>
        <v>186</v>
      </c>
      <c r="S206" s="48">
        <f>COUNTIF($E$2:E205,$E205)</f>
        <v>11</v>
      </c>
      <c r="T206" s="48">
        <f>SUMIF('1. Data'!D:D,E206,'1. Data'!F:F)</f>
        <v>276</v>
      </c>
      <c r="U206" s="48">
        <f>SUMIF($E$2:E205,$E206,$G$2:G205)</f>
        <v>10</v>
      </c>
      <c r="V206" s="48">
        <f t="shared" si="55"/>
        <v>1.1677983757738766</v>
      </c>
      <c r="W206" s="48">
        <f>SUMIF('1. Data'!D:D,$E206,'1. Data'!E:E)</f>
        <v>331</v>
      </c>
      <c r="X206" s="48">
        <f>SUMIF($E$2:E205,E206,$F$2:F205)</f>
        <v>16</v>
      </c>
      <c r="Y206" s="48">
        <f t="shared" si="56"/>
        <v>1.0988568772899383</v>
      </c>
      <c r="Z206" s="92">
        <f>AVERAGE('1. Data'!E:E,$F$2:F205)</f>
        <v>1.6029579067121729</v>
      </c>
      <c r="AA206" s="92">
        <f>IF(ISERROR(AVERAGE('1. Data'!F:F,$G$2:G205)),0,AVERAGE('1. Data'!F:F,$G$2:G205))</f>
        <v>1.243174061433447</v>
      </c>
      <c r="AB206" s="48">
        <f t="shared" si="57"/>
        <v>0</v>
      </c>
      <c r="AC206" s="48">
        <f t="shared" si="58"/>
        <v>0</v>
      </c>
      <c r="AD206" s="48">
        <f t="shared" si="45"/>
        <v>1</v>
      </c>
      <c r="AE206" s="48">
        <f t="shared" si="45"/>
        <v>0</v>
      </c>
      <c r="AF206" s="48">
        <f t="shared" si="45"/>
        <v>0</v>
      </c>
      <c r="AG206" s="48">
        <f t="shared" si="45"/>
        <v>0</v>
      </c>
      <c r="AH206" s="48">
        <f t="shared" si="45"/>
        <v>0</v>
      </c>
      <c r="AI206" s="48">
        <f t="shared" si="45"/>
        <v>0</v>
      </c>
      <c r="AJ206" s="48">
        <f t="shared" si="45"/>
        <v>0</v>
      </c>
      <c r="AK206" s="48">
        <f t="shared" si="45"/>
        <v>0</v>
      </c>
      <c r="AL206" s="48">
        <f t="shared" si="45"/>
        <v>0</v>
      </c>
      <c r="AM206" s="48">
        <f t="shared" si="45"/>
        <v>0</v>
      </c>
      <c r="AN206" s="48">
        <f t="shared" si="45"/>
        <v>0</v>
      </c>
      <c r="AO206" s="48">
        <f t="shared" si="47"/>
        <v>1</v>
      </c>
      <c r="AP206" s="48">
        <f t="shared" si="49"/>
        <v>0</v>
      </c>
      <c r="AQ206" s="48">
        <f t="shared" si="49"/>
        <v>0</v>
      </c>
      <c r="AR206" s="48">
        <f t="shared" si="49"/>
        <v>0</v>
      </c>
      <c r="AS206" s="48">
        <f t="shared" si="49"/>
        <v>0</v>
      </c>
      <c r="AT206" s="48">
        <f t="shared" si="49"/>
        <v>0</v>
      </c>
      <c r="AU206" s="48">
        <f t="shared" si="49"/>
        <v>0</v>
      </c>
      <c r="AV206" s="48">
        <f t="shared" si="49"/>
        <v>0</v>
      </c>
      <c r="AW206" s="48">
        <f t="shared" si="49"/>
        <v>0</v>
      </c>
      <c r="AX206" s="48">
        <f t="shared" si="49"/>
        <v>0</v>
      </c>
      <c r="AY206" s="48">
        <f t="shared" si="49"/>
        <v>0</v>
      </c>
    </row>
    <row r="207" spans="1:51">
      <c r="A207" s="48">
        <v>206</v>
      </c>
      <c r="B207" s="48">
        <f t="shared" si="54"/>
        <v>106</v>
      </c>
      <c r="C207" s="93">
        <v>44255</v>
      </c>
      <c r="D207" t="s">
        <v>25</v>
      </c>
      <c r="E207" t="s">
        <v>28</v>
      </c>
      <c r="F207" s="48">
        <f>HLOOKUP(MAX($AD207:$AN207),$AD207:$AN$312,$B207,FALSE)</f>
        <v>1</v>
      </c>
      <c r="G207" s="48">
        <f>HLOOKUP(MAX($AN207:$AY207),$AN207:$AY$312,$B207,FALSE)</f>
        <v>0</v>
      </c>
      <c r="H207" s="48">
        <f t="shared" si="50"/>
        <v>3</v>
      </c>
      <c r="I207" s="48">
        <f t="shared" si="51"/>
        <v>0</v>
      </c>
      <c r="J207" s="48">
        <f>COUNTIF('1. Data'!C:C,$D207)</f>
        <v>170</v>
      </c>
      <c r="K207" s="48">
        <f>COUNTIF($D$2:D206,$D206)</f>
        <v>12</v>
      </c>
      <c r="L207" s="48">
        <f>SUMIF('1. Data'!C:C,D207,'1. Data'!E:E)</f>
        <v>254</v>
      </c>
      <c r="M207" s="48">
        <f>SUMIF($D$2:D206,$D207,$F$2:F206)</f>
        <v>10</v>
      </c>
      <c r="N207" s="48">
        <f t="shared" si="52"/>
        <v>0.90517785975557441</v>
      </c>
      <c r="O207" s="48">
        <f>SUMIF('1. Data'!C:C,$D207,'1. Data'!F:F)</f>
        <v>198</v>
      </c>
      <c r="P207" s="48">
        <f>SUMIF($D$2:D206,$D207,$G$2:G206)</f>
        <v>8</v>
      </c>
      <c r="Q207" s="48">
        <f t="shared" si="53"/>
        <v>0.91072528478156478</v>
      </c>
      <c r="R207" s="48">
        <f>COUNTIF('1. Data'!D:D,$E207)</f>
        <v>136</v>
      </c>
      <c r="S207" s="48">
        <f>COUNTIF($E$2:E206,$E206)</f>
        <v>12</v>
      </c>
      <c r="T207" s="48">
        <f>SUMIF('1. Data'!D:D,E207,'1. Data'!F:F)</f>
        <v>138</v>
      </c>
      <c r="U207" s="48">
        <f>SUMIF($E$2:E206,$E207,$G$2:G206)</f>
        <v>4</v>
      </c>
      <c r="V207" s="48">
        <f t="shared" si="55"/>
        <v>0.77200158291441756</v>
      </c>
      <c r="W207" s="48">
        <f>SUMIF('1. Data'!D:D,$E207,'1. Data'!E:E)</f>
        <v>217</v>
      </c>
      <c r="X207" s="48">
        <f>SUMIF($E$2:E206,E207,$F$2:F206)</f>
        <v>9</v>
      </c>
      <c r="Y207" s="48">
        <f t="shared" si="56"/>
        <v>0.95290171292655323</v>
      </c>
      <c r="Z207" s="92">
        <f>AVERAGE('1. Data'!E:E,$F$2:F206)</f>
        <v>1.6025021324992892</v>
      </c>
      <c r="AA207" s="92">
        <f>IF(ISERROR(AVERAGE('1. Data'!F:F,$G$2:G206)),0,AVERAGE('1. Data'!F:F,$G$2:G206))</f>
        <v>1.2428205857264714</v>
      </c>
      <c r="AB207" s="48">
        <f t="shared" si="57"/>
        <v>1.382231056113242</v>
      </c>
      <c r="AC207" s="48">
        <f t="shared" si="58"/>
        <v>0.87380398945258253</v>
      </c>
      <c r="AD207" s="48">
        <f t="shared" si="45"/>
        <v>0.25101789285574211</v>
      </c>
      <c r="AE207" s="48">
        <f t="shared" si="45"/>
        <v>0.34696472714531307</v>
      </c>
      <c r="AF207" s="48">
        <f t="shared" si="45"/>
        <v>0.23979271061805452</v>
      </c>
      <c r="AG207" s="48">
        <f t="shared" si="45"/>
        <v>0.1104829772152835</v>
      </c>
      <c r="AH207" s="48">
        <f t="shared" si="45"/>
        <v>3.8178250569704128E-2</v>
      </c>
      <c r="AI207" s="48">
        <f t="shared" si="45"/>
        <v>1.0554232721103625E-2</v>
      </c>
      <c r="AJ207" s="48">
        <f t="shared" si="45"/>
        <v>2.4313980400926644E-3</v>
      </c>
      <c r="AK207" s="48">
        <f t="shared" si="45"/>
        <v>4.8010769725556586E-4</v>
      </c>
      <c r="AL207" s="48">
        <f t="shared" si="45"/>
        <v>8.2952471178207048E-5</v>
      </c>
      <c r="AM207" s="48">
        <f t="shared" si="45"/>
        <v>1.2739942427095152E-5</v>
      </c>
      <c r="AN207" s="48">
        <f t="shared" si="45"/>
        <v>1.7609544075825652E-6</v>
      </c>
      <c r="AO207" s="48">
        <f t="shared" si="47"/>
        <v>0.41736088931807003</v>
      </c>
      <c r="AP207" s="48">
        <f t="shared" si="49"/>
        <v>0.36469161012760731</v>
      </c>
      <c r="AQ207" s="48">
        <f t="shared" si="49"/>
        <v>0.15933449192469454</v>
      </c>
      <c r="AR207" s="48">
        <f t="shared" si="49"/>
        <v>4.6409038233732804E-2</v>
      </c>
      <c r="AS207" s="48">
        <f t="shared" si="49"/>
        <v>1.0138100688823289E-2</v>
      </c>
      <c r="AT207" s="48">
        <f t="shared" si="49"/>
        <v>1.7717425654731531E-3</v>
      </c>
      <c r="AU207" s="48">
        <f t="shared" si="49"/>
        <v>2.5802595366556568E-4</v>
      </c>
      <c r="AV207" s="48">
        <f t="shared" si="49"/>
        <v>3.22091582421827E-5</v>
      </c>
      <c r="AW207" s="48">
        <f t="shared" si="49"/>
        <v>3.5180613711160829E-6</v>
      </c>
      <c r="AX207" s="48">
        <f t="shared" si="49"/>
        <v>3.415662290244732E-7</v>
      </c>
      <c r="AY207" s="48">
        <f t="shared" si="49"/>
        <v>2.9846193358385887E-8</v>
      </c>
    </row>
    <row r="208" spans="1:51">
      <c r="A208" s="48">
        <v>207</v>
      </c>
      <c r="B208" s="48">
        <f t="shared" si="54"/>
        <v>105</v>
      </c>
      <c r="C208" s="93">
        <v>44255</v>
      </c>
      <c r="D208" t="s">
        <v>12</v>
      </c>
      <c r="E208" t="s">
        <v>26</v>
      </c>
      <c r="F208" s="48">
        <f>HLOOKUP(MAX($AD208:$AN208),$AD208:$AN$312,$B208,FALSE)</f>
        <v>2</v>
      </c>
      <c r="G208" s="48">
        <f>HLOOKUP(MAX($AN208:$AY208),$AN208:$AY$312,$B208,FALSE)</f>
        <v>0</v>
      </c>
      <c r="H208" s="48">
        <f t="shared" si="50"/>
        <v>3</v>
      </c>
      <c r="I208" s="48">
        <f t="shared" si="51"/>
        <v>0</v>
      </c>
      <c r="J208" s="48">
        <f>COUNTIF('1. Data'!C:C,$D208)</f>
        <v>186</v>
      </c>
      <c r="K208" s="48">
        <f>COUNTIF($D$2:D207,$D207)</f>
        <v>12</v>
      </c>
      <c r="L208" s="48">
        <f>SUMIF('1. Data'!C:C,D208,'1. Data'!E:E)</f>
        <v>358</v>
      </c>
      <c r="M208" s="48">
        <f>SUMIF($D$2:D207,$D208,$F$2:F207)</f>
        <v>13</v>
      </c>
      <c r="N208" s="48">
        <f t="shared" si="52"/>
        <v>1.169382309882576</v>
      </c>
      <c r="O208" s="48">
        <f>SUMIF('1. Data'!C:C,$D208,'1. Data'!F:F)</f>
        <v>224</v>
      </c>
      <c r="P208" s="48">
        <f>SUMIF($D$2:D207,$D208,$G$2:G207)</f>
        <v>10</v>
      </c>
      <c r="Q208" s="48">
        <f t="shared" si="53"/>
        <v>0.95118653938146047</v>
      </c>
      <c r="R208" s="48">
        <f>COUNTIF('1. Data'!D:D,$E208)</f>
        <v>152</v>
      </c>
      <c r="S208" s="48">
        <f>COUNTIF($E$2:E207,$E207)</f>
        <v>11</v>
      </c>
      <c r="T208" s="48">
        <f>SUMIF('1. Data'!D:D,E208,'1. Data'!F:F)</f>
        <v>159</v>
      </c>
      <c r="U208" s="48">
        <f>SUMIF($E$2:E207,$E208,$G$2:G207)</f>
        <v>5</v>
      </c>
      <c r="V208" s="48">
        <f t="shared" si="55"/>
        <v>0.80978787968105448</v>
      </c>
      <c r="W208" s="48">
        <f>SUMIF('1. Data'!D:D,$E208,'1. Data'!E:E)</f>
        <v>285</v>
      </c>
      <c r="X208" s="48">
        <f>SUMIF($E$2:E207,E208,$F$2:F207)</f>
        <v>14</v>
      </c>
      <c r="Y208" s="48">
        <f t="shared" si="56"/>
        <v>1.1448046485153418</v>
      </c>
      <c r="Z208" s="92">
        <f>AVERAGE('1. Data'!E:E,$F$2:F207)</f>
        <v>1.6023308698123935</v>
      </c>
      <c r="AA208" s="92">
        <f>IF(ISERROR(AVERAGE('1. Data'!F:F,$G$2:G207)),0,AVERAGE('1. Data'!F:F,$G$2:G207))</f>
        <v>1.2424673109721434</v>
      </c>
      <c r="AB208" s="48">
        <f t="shared" si="57"/>
        <v>2.1450632555514737</v>
      </c>
      <c r="AC208" s="48">
        <f t="shared" si="58"/>
        <v>0.95702203962306454</v>
      </c>
      <c r="AD208" s="48">
        <f t="shared" si="45"/>
        <v>0.11706063207508838</v>
      </c>
      <c r="AE208" s="48">
        <f t="shared" si="45"/>
        <v>0.25110246053590229</v>
      </c>
      <c r="AF208" s="48">
        <f t="shared" si="45"/>
        <v>0.2693153307370641</v>
      </c>
      <c r="AG208" s="48">
        <f t="shared" si="45"/>
        <v>0.19256614004025618</v>
      </c>
      <c r="AH208" s="48">
        <f t="shared" si="45"/>
        <v>0.10326663781593326</v>
      </c>
      <c r="AI208" s="48">
        <f t="shared" si="45"/>
        <v>4.430269406066014E-2</v>
      </c>
      <c r="AJ208" s="48">
        <f t="shared" si="45"/>
        <v>1.5838680191910086E-2</v>
      </c>
      <c r="AK208" s="48">
        <f t="shared" si="45"/>
        <v>4.8535672708710474E-3</v>
      </c>
      <c r="AL208" s="48">
        <f t="shared" si="45"/>
        <v>1.3014011013865914E-3</v>
      </c>
      <c r="AM208" s="48">
        <f t="shared" si="45"/>
        <v>3.101764092576214E-4</v>
      </c>
      <c r="AN208" s="48">
        <f t="shared" si="45"/>
        <v>6.653480182374203E-5</v>
      </c>
      <c r="AO208" s="48">
        <f t="shared" si="47"/>
        <v>0.38403482529926986</v>
      </c>
      <c r="AP208" s="48">
        <f t="shared" si="49"/>
        <v>0.36752979179419448</v>
      </c>
      <c r="AQ208" s="48">
        <f t="shared" si="49"/>
        <v>0.1758670554825601</v>
      </c>
      <c r="AR208" s="48">
        <f t="shared" si="49"/>
        <v>5.610288271347412E-2</v>
      </c>
      <c r="AS208" s="48">
        <f t="shared" si="49"/>
        <v>1.342292381079564E-2</v>
      </c>
      <c r="AT208" s="48">
        <f t="shared" si="49"/>
        <v>2.5692067846225294E-3</v>
      </c>
      <c r="AU208" s="48">
        <f t="shared" si="49"/>
        <v>4.0979791953881119E-4</v>
      </c>
      <c r="AV208" s="48">
        <f t="shared" si="49"/>
        <v>5.6026520112903181E-5</v>
      </c>
      <c r="AW208" s="48">
        <f t="shared" si="49"/>
        <v>6.7023268189291298E-6</v>
      </c>
      <c r="AX208" s="48">
        <f t="shared" si="49"/>
        <v>7.126971647191034E-7</v>
      </c>
      <c r="AY208" s="48">
        <f t="shared" si="49"/>
        <v>6.8206689421305063E-8</v>
      </c>
    </row>
    <row r="209" spans="1:51">
      <c r="A209" s="48">
        <v>208</v>
      </c>
      <c r="B209" s="48">
        <f t="shared" si="54"/>
        <v>104</v>
      </c>
      <c r="C209" s="93">
        <v>44260</v>
      </c>
      <c r="D209" t="s">
        <v>8</v>
      </c>
      <c r="E209" t="s">
        <v>25</v>
      </c>
      <c r="F209" s="48">
        <f>HLOOKUP(MAX($AD209:$AN209),$AD209:$AN$312,$B209,FALSE)</f>
        <v>1</v>
      </c>
      <c r="G209" s="48">
        <f>HLOOKUP(MAX($AN209:$AY209),$AN209:$AY$312,$B209,FALSE)</f>
        <v>0</v>
      </c>
      <c r="H209" s="48">
        <f t="shared" si="50"/>
        <v>3</v>
      </c>
      <c r="I209" s="48">
        <f t="shared" si="51"/>
        <v>0</v>
      </c>
      <c r="J209" s="48">
        <f>COUNTIF('1. Data'!C:C,$D209)</f>
        <v>187</v>
      </c>
      <c r="K209" s="48">
        <f>COUNTIF($D$2:D208,$D208)</f>
        <v>12</v>
      </c>
      <c r="L209" s="48">
        <f>SUMIF('1. Data'!C:C,D209,'1. Data'!E:E)</f>
        <v>324</v>
      </c>
      <c r="M209" s="48">
        <f>SUMIF($D$2:D208,$D209,$F$2:F208)</f>
        <v>10</v>
      </c>
      <c r="N209" s="48">
        <f t="shared" si="52"/>
        <v>1.0473951598745634</v>
      </c>
      <c r="O209" s="48">
        <f>SUMIF('1. Data'!C:C,$D209,'1. Data'!F:F)</f>
        <v>196</v>
      </c>
      <c r="P209" s="48">
        <f>SUMIF($D$2:D208,$D209,$G$2:G208)</f>
        <v>8</v>
      </c>
      <c r="Q209" s="48">
        <f t="shared" si="53"/>
        <v>0.82530704310847303</v>
      </c>
      <c r="R209" s="48">
        <f>COUNTIF('1. Data'!D:D,$E209)</f>
        <v>170</v>
      </c>
      <c r="S209" s="48">
        <f>COUNTIF($E$2:E208,$E208)</f>
        <v>11</v>
      </c>
      <c r="T209" s="48">
        <f>SUMIF('1. Data'!D:D,E209,'1. Data'!F:F)</f>
        <v>194</v>
      </c>
      <c r="U209" s="48">
        <f>SUMIF($E$2:E208,$E209,$G$2:G208)</f>
        <v>6</v>
      </c>
      <c r="V209" s="48">
        <f t="shared" si="55"/>
        <v>0.88958997713457988</v>
      </c>
      <c r="W209" s="48">
        <f>SUMIF('1. Data'!D:D,$E209,'1. Data'!E:E)</f>
        <v>284</v>
      </c>
      <c r="X209" s="48">
        <f>SUMIF($E$2:E208,E209,$F$2:F208)</f>
        <v>11</v>
      </c>
      <c r="Y209" s="48">
        <f t="shared" si="56"/>
        <v>1.0170928782286739</v>
      </c>
      <c r="Z209" s="92">
        <f>AVERAGE('1. Data'!E:E,$F$2:F208)</f>
        <v>1.602443876101165</v>
      </c>
      <c r="AA209" s="92">
        <f>IF(ISERROR(AVERAGE('1. Data'!F:F,$G$2:G208)),0,AVERAGE('1. Data'!F:F,$G$2:G208))</f>
        <v>1.2421142369991476</v>
      </c>
      <c r="AB209" s="48">
        <f t="shared" si="57"/>
        <v>1.7070805091878243</v>
      </c>
      <c r="AC209" s="48">
        <f t="shared" si="58"/>
        <v>0.91194148409776032</v>
      </c>
      <c r="AD209" s="48">
        <f t="shared" si="45"/>
        <v>0.18139460018571929</v>
      </c>
      <c r="AE209" s="48">
        <f t="shared" si="45"/>
        <v>0.30965518644895951</v>
      </c>
      <c r="AF209" s="48">
        <f t="shared" si="45"/>
        <v>0.26430316667797027</v>
      </c>
      <c r="AG209" s="48">
        <f t="shared" si="45"/>
        <v>0.15039559478419459</v>
      </c>
      <c r="AH209" s="48">
        <f t="shared" si="45"/>
        <v>6.4184347130952196E-2</v>
      </c>
      <c r="AI209" s="48">
        <f t="shared" si="45"/>
        <v>2.1913569596438764E-2</v>
      </c>
      <c r="AJ209" s="48">
        <f t="shared" si="45"/>
        <v>6.2347045908019245E-3</v>
      </c>
      <c r="AK209" s="48">
        <f t="shared" si="45"/>
        <v>1.5204489553574038E-3</v>
      </c>
      <c r="AL209" s="48">
        <f t="shared" si="45"/>
        <v>3.2444109711320161E-4</v>
      </c>
      <c r="AM209" s="48">
        <f t="shared" si="45"/>
        <v>6.1538563695717782E-5</v>
      </c>
      <c r="AN209" s="48">
        <f t="shared" si="45"/>
        <v>1.0505128264837303E-5</v>
      </c>
      <c r="AO209" s="48">
        <f t="shared" si="47"/>
        <v>0.40174348779244945</v>
      </c>
      <c r="AP209" s="48">
        <f t="shared" si="49"/>
        <v>0.36636655248405675</v>
      </c>
      <c r="AQ209" s="48">
        <f t="shared" si="49"/>
        <v>0.16705242879804535</v>
      </c>
      <c r="AR209" s="48">
        <f t="shared" si="49"/>
        <v>5.0780679946741646E-2</v>
      </c>
      <c r="AS209" s="48">
        <f t="shared" si="49"/>
        <v>1.1577252158531238E-2</v>
      </c>
      <c r="AT209" s="48">
        <f t="shared" si="49"/>
        <v>2.1115553030449956E-3</v>
      </c>
      <c r="AU209" s="48">
        <f t="shared" si="49"/>
        <v>3.2093581280222478E-4</v>
      </c>
      <c r="AV209" s="48">
        <f t="shared" si="49"/>
        <v>4.1810668775283194E-5</v>
      </c>
      <c r="AW209" s="48">
        <f t="shared" si="49"/>
        <v>4.7661104167564365E-6</v>
      </c>
      <c r="AX209" s="48">
        <f t="shared" si="49"/>
        <v>4.8293486742562942E-7</v>
      </c>
      <c r="AY209" s="48">
        <f t="shared" si="49"/>
        <v>4.4040833972268324E-8</v>
      </c>
    </row>
    <row r="210" spans="1:51">
      <c r="A210" s="48">
        <v>209</v>
      </c>
      <c r="B210" s="48">
        <f t="shared" si="54"/>
        <v>103</v>
      </c>
      <c r="C210" s="93">
        <v>44261</v>
      </c>
      <c r="D210" t="s">
        <v>22</v>
      </c>
      <c r="E210" t="s">
        <v>12</v>
      </c>
      <c r="F210" s="48">
        <f>HLOOKUP(MAX($AD210:$AN210),$AD210:$AN$312,$B210,FALSE)</f>
        <v>1</v>
      </c>
      <c r="G210" s="48">
        <f>HLOOKUP(MAX($AN210:$AY210),$AN210:$AY$312,$B210,FALSE)</f>
        <v>1</v>
      </c>
      <c r="H210" s="48">
        <f t="shared" si="50"/>
        <v>1</v>
      </c>
      <c r="I210" s="48">
        <f t="shared" si="51"/>
        <v>1</v>
      </c>
      <c r="J210" s="48">
        <f>COUNTIF('1. Data'!C:C,$D210)</f>
        <v>184</v>
      </c>
      <c r="K210" s="48">
        <f>COUNTIF($D$2:D209,$D209)</f>
        <v>13</v>
      </c>
      <c r="L210" s="48">
        <f>SUMIF('1. Data'!C:C,D210,'1. Data'!E:E)</f>
        <v>322</v>
      </c>
      <c r="M210" s="48">
        <f>SUMIF($D$2:D209,$D210,$F$2:F209)</f>
        <v>10</v>
      </c>
      <c r="N210" s="48">
        <f t="shared" si="52"/>
        <v>1.0518054505526153</v>
      </c>
      <c r="O210" s="48">
        <f>SUMIF('1. Data'!C:C,$D210,'1. Data'!F:F)</f>
        <v>214</v>
      </c>
      <c r="P210" s="48">
        <f>SUMIF($D$2:D209,$D210,$G$2:G209)</f>
        <v>8</v>
      </c>
      <c r="Q210" s="48">
        <f t="shared" si="53"/>
        <v>0.90750411979277368</v>
      </c>
      <c r="R210" s="48">
        <f>COUNTIF('1. Data'!D:D,$E210)</f>
        <v>184</v>
      </c>
      <c r="S210" s="48">
        <f>COUNTIF($E$2:E209,$E209)</f>
        <v>12</v>
      </c>
      <c r="T210" s="48">
        <f>SUMIF('1. Data'!D:D,E210,'1. Data'!F:F)</f>
        <v>300</v>
      </c>
      <c r="U210" s="48">
        <f>SUMIF($E$2:E209,$E210,$G$2:G209)</f>
        <v>10</v>
      </c>
      <c r="V210" s="48">
        <f t="shared" si="55"/>
        <v>1.273700969749602</v>
      </c>
      <c r="W210" s="48">
        <f>SUMIF('1. Data'!D:D,$E210,'1. Data'!E:E)</f>
        <v>245</v>
      </c>
      <c r="X210" s="48">
        <f>SUMIF($E$2:E209,E210,$F$2:F209)</f>
        <v>8</v>
      </c>
      <c r="Y210" s="48">
        <f t="shared" si="56"/>
        <v>0.80561586336662327</v>
      </c>
      <c r="Z210" s="92">
        <f>AVERAGE('1. Data'!E:E,$F$2:F209)</f>
        <v>1.6022727272727273</v>
      </c>
      <c r="AA210" s="92">
        <f>IF(ISERROR(AVERAGE('1. Data'!F:F,$G$2:G209)),0,AVERAGE('1. Data'!F:F,$G$2:G209))</f>
        <v>1.2417613636363636</v>
      </c>
      <c r="AB210" s="48">
        <f t="shared" si="57"/>
        <v>1.3576876479072024</v>
      </c>
      <c r="AC210" s="48">
        <f t="shared" si="58"/>
        <v>1.435338148651836</v>
      </c>
      <c r="AD210" s="48">
        <f t="shared" si="45"/>
        <v>0.25725495374650492</v>
      </c>
      <c r="AE210" s="48">
        <f t="shared" si="45"/>
        <v>0.34927187306456842</v>
      </c>
      <c r="AF210" s="48">
        <f t="shared" si="45"/>
        <v>0.23710105391058847</v>
      </c>
      <c r="AG210" s="48">
        <f t="shared" si="45"/>
        <v>0.10730305740006188</v>
      </c>
      <c r="AH210" s="48">
        <f t="shared" si="45"/>
        <v>3.6421008903685381E-2</v>
      </c>
      <c r="AI210" s="48">
        <f t="shared" si="45"/>
        <v>9.8896707825703797E-3</v>
      </c>
      <c r="AJ210" s="48">
        <f t="shared" si="45"/>
        <v>2.2378473105607579E-3</v>
      </c>
      <c r="AK210" s="48">
        <f t="shared" si="45"/>
        <v>4.3404252163581418E-4</v>
      </c>
      <c r="AL210" s="48">
        <f t="shared" si="45"/>
        <v>7.3661771286429972E-5</v>
      </c>
      <c r="AM210" s="48">
        <f t="shared" si="45"/>
        <v>1.111218633317237E-5</v>
      </c>
      <c r="AN210" s="48">
        <f t="shared" si="45"/>
        <v>1.508687812579135E-6</v>
      </c>
      <c r="AO210" s="48">
        <f t="shared" si="47"/>
        <v>0.2380348592374221</v>
      </c>
      <c r="AP210" s="48">
        <f t="shared" si="49"/>
        <v>0.34166051417244181</v>
      </c>
      <c r="AQ210" s="48">
        <f t="shared" si="49"/>
        <v>0.24519918493985354</v>
      </c>
      <c r="AR210" s="48">
        <f t="shared" si="49"/>
        <v>0.11731458138750285</v>
      </c>
      <c r="AS210" s="48">
        <f t="shared" si="49"/>
        <v>4.2096523514650853E-2</v>
      </c>
      <c r="AT210" s="48">
        <f t="shared" si="49"/>
        <v>1.2084549225239483E-2</v>
      </c>
      <c r="AU210" s="48">
        <f t="shared" si="49"/>
        <v>2.8909024187078708E-3</v>
      </c>
      <c r="AV210" s="48">
        <f t="shared" si="49"/>
        <v>5.927746465144673E-4</v>
      </c>
      <c r="AW210" s="48">
        <f t="shared" si="49"/>
        <v>1.0635400796197783E-4</v>
      </c>
      <c r="AX210" s="48">
        <f t="shared" si="49"/>
        <v>1.6961551654427507E-5</v>
      </c>
      <c r="AY210" s="48">
        <f t="shared" si="49"/>
        <v>2.4345562149928502E-6</v>
      </c>
    </row>
    <row r="211" spans="1:51">
      <c r="A211" s="48">
        <v>210</v>
      </c>
      <c r="B211" s="48">
        <f t="shared" si="54"/>
        <v>102</v>
      </c>
      <c r="C211" s="93">
        <v>44261</v>
      </c>
      <c r="D211" t="s">
        <v>17</v>
      </c>
      <c r="E211" t="s">
        <v>10</v>
      </c>
      <c r="F211" s="48">
        <f>HLOOKUP(MAX($AD211:$AN211),$AD211:$AN$312,$B211,FALSE)</f>
        <v>1</v>
      </c>
      <c r="G211" s="48">
        <f>HLOOKUP(MAX($AN211:$AY211),$AN211:$AY$312,$B211,FALSE)</f>
        <v>1</v>
      </c>
      <c r="H211" s="48">
        <f t="shared" si="50"/>
        <v>1</v>
      </c>
      <c r="I211" s="48">
        <f t="shared" si="51"/>
        <v>1</v>
      </c>
      <c r="J211" s="48">
        <f>COUNTIF('1. Data'!C:C,$D211)</f>
        <v>186</v>
      </c>
      <c r="K211" s="48">
        <f>COUNTIF($D$2:D210,$D210)</f>
        <v>13</v>
      </c>
      <c r="L211" s="48">
        <f>SUMIF('1. Data'!C:C,D211,'1. Data'!E:E)</f>
        <v>321</v>
      </c>
      <c r="M211" s="48">
        <f>SUMIF($D$2:D210,$D211,$F$2:F210)</f>
        <v>9</v>
      </c>
      <c r="N211" s="48">
        <f t="shared" si="52"/>
        <v>1.0350725440711803</v>
      </c>
      <c r="O211" s="48">
        <f>SUMIF('1. Data'!C:C,$D211,'1. Data'!F:F)</f>
        <v>236</v>
      </c>
      <c r="P211" s="48">
        <f>SUMIF($D$2:D210,$D211,$G$2:G210)</f>
        <v>9</v>
      </c>
      <c r="Q211" s="48">
        <f t="shared" si="53"/>
        <v>0.99151406621396077</v>
      </c>
      <c r="R211" s="48">
        <f>COUNTIF('1. Data'!D:D,$E211)</f>
        <v>184</v>
      </c>
      <c r="S211" s="48">
        <f>COUNTIF($E$2:E210,$E210)</f>
        <v>12</v>
      </c>
      <c r="T211" s="48">
        <f>SUMIF('1. Data'!D:D,E211,'1. Data'!F:F)</f>
        <v>244</v>
      </c>
      <c r="U211" s="48">
        <f>SUMIF($E$2:E210,$E211,$G$2:G210)</f>
        <v>9</v>
      </c>
      <c r="V211" s="48">
        <f t="shared" si="55"/>
        <v>1.0395618219840543</v>
      </c>
      <c r="W211" s="48">
        <f>SUMIF('1. Data'!D:D,$E211,'1. Data'!E:E)</f>
        <v>282</v>
      </c>
      <c r="X211" s="48">
        <f>SUMIF($E$2:E210,E211,$F$2:F210)</f>
        <v>12</v>
      </c>
      <c r="Y211" s="48">
        <f t="shared" si="56"/>
        <v>0.93627016486438575</v>
      </c>
      <c r="Z211" s="92">
        <f>AVERAGE('1. Data'!E:E,$F$2:F210)</f>
        <v>1.6021016756603237</v>
      </c>
      <c r="AA211" s="92">
        <f>IF(ISERROR(AVERAGE('1. Data'!F:F,$G$2:G210)),0,AVERAGE('1. Data'!F:F,$G$2:G210))</f>
        <v>1.2416927009372338</v>
      </c>
      <c r="AB211" s="48">
        <f t="shared" si="57"/>
        <v>1.5526088161067704</v>
      </c>
      <c r="AC211" s="48">
        <f t="shared" si="58"/>
        <v>1.2798625446537351</v>
      </c>
      <c r="AD211" s="48">
        <f t="shared" si="45"/>
        <v>0.21169497953783467</v>
      </c>
      <c r="AE211" s="48">
        <f t="shared" si="45"/>
        <v>0.32867949155598447</v>
      </c>
      <c r="AF211" s="48">
        <f t="shared" si="45"/>
        <v>0.2551553381316562</v>
      </c>
      <c r="AG211" s="48">
        <f t="shared" si="45"/>
        <v>0.13205214248663782</v>
      </c>
      <c r="AH211" s="48">
        <f t="shared" si="45"/>
        <v>5.1256330152635345E-2</v>
      </c>
      <c r="AI211" s="48">
        <f t="shared" si="45"/>
        <v>1.5916206015252177E-2</v>
      </c>
      <c r="AJ211" s="48">
        <f t="shared" si="45"/>
        <v>4.1186069630420206E-3</v>
      </c>
      <c r="AK211" s="48">
        <f t="shared" si="45"/>
        <v>9.135122115568248E-4</v>
      </c>
      <c r="AL211" s="48">
        <f t="shared" si="45"/>
        <v>1.7729088916054012E-4</v>
      </c>
      <c r="AM211" s="48">
        <f t="shared" si="45"/>
        <v>3.0584821947340259E-5</v>
      </c>
      <c r="AN211" s="48">
        <f t="shared" si="45"/>
        <v>4.7486264194496347E-6</v>
      </c>
      <c r="AO211" s="48">
        <f t="shared" si="47"/>
        <v>0.27807552079333736</v>
      </c>
      <c r="AP211" s="48">
        <f t="shared" si="49"/>
        <v>0.35589844364847339</v>
      </c>
      <c r="AQ211" s="48">
        <f t="shared" si="49"/>
        <v>0.2277505438631196</v>
      </c>
      <c r="AR211" s="48">
        <f t="shared" si="49"/>
        <v>9.7163130204974787E-2</v>
      </c>
      <c r="AS211" s="48">
        <f t="shared" si="49"/>
        <v>3.1088862767665312E-2</v>
      </c>
      <c r="AT211" s="48">
        <f t="shared" si="49"/>
        <v>7.9578942024429757E-3</v>
      </c>
      <c r="AU211" s="48">
        <f t="shared" si="49"/>
        <v>1.6975017873373103E-3</v>
      </c>
      <c r="AV211" s="48">
        <f t="shared" si="49"/>
        <v>3.103669938708274E-4</v>
      </c>
      <c r="AW211" s="48">
        <f t="shared" si="49"/>
        <v>4.9653386319006008E-5</v>
      </c>
      <c r="AX211" s="48">
        <f t="shared" si="49"/>
        <v>7.0610565961019884E-6</v>
      </c>
      <c r="AY211" s="48">
        <f t="shared" si="49"/>
        <v>9.0371818630311236E-7</v>
      </c>
    </row>
    <row r="212" spans="1:51">
      <c r="A212" s="48">
        <v>211</v>
      </c>
      <c r="B212" s="48">
        <f t="shared" si="54"/>
        <v>101</v>
      </c>
      <c r="C212" s="93">
        <v>44261</v>
      </c>
      <c r="D212" t="s">
        <v>26</v>
      </c>
      <c r="E212" t="s">
        <v>35</v>
      </c>
      <c r="F212" s="48">
        <f>HLOOKUP(MAX($AD212:$AN212),$AD212:$AN$312,$B212,FALSE)</f>
        <v>1</v>
      </c>
      <c r="G212" s="48">
        <f>HLOOKUP(MAX($AN212:$AY212),$AN212:$AY$312,$B212,FALSE)</f>
        <v>1</v>
      </c>
      <c r="H212" s="48">
        <f t="shared" si="50"/>
        <v>1</v>
      </c>
      <c r="I212" s="48">
        <f t="shared" si="51"/>
        <v>1</v>
      </c>
      <c r="J212" s="48">
        <f>COUNTIF('1. Data'!C:C,$D212)</f>
        <v>152</v>
      </c>
      <c r="K212" s="48">
        <f>COUNTIF($D$2:D211,$D211)</f>
        <v>12</v>
      </c>
      <c r="L212" s="48">
        <f>SUMIF('1. Data'!C:C,D212,'1. Data'!E:E)</f>
        <v>205</v>
      </c>
      <c r="M212" s="48">
        <f>SUMIF($D$2:D211,$D212,$F$2:F211)</f>
        <v>11</v>
      </c>
      <c r="N212" s="48">
        <f t="shared" si="52"/>
        <v>0.82217860817388755</v>
      </c>
      <c r="O212" s="48">
        <f>SUMIF('1. Data'!C:C,$D212,'1. Data'!F:F)</f>
        <v>205</v>
      </c>
      <c r="P212" s="48">
        <f>SUMIF($D$2:D211,$D212,$G$2:G211)</f>
        <v>10</v>
      </c>
      <c r="Q212" s="48">
        <f t="shared" si="53"/>
        <v>1.0558554990992399</v>
      </c>
      <c r="R212" s="48">
        <f>COUNTIF('1. Data'!D:D,$E212)</f>
        <v>48</v>
      </c>
      <c r="S212" s="48">
        <f>COUNTIF($E$2:E211,$E211)</f>
        <v>13</v>
      </c>
      <c r="T212" s="48">
        <f>SUMIF('1. Data'!D:D,E212,'1. Data'!F:F)</f>
        <v>79</v>
      </c>
      <c r="U212" s="48">
        <f>SUMIF($E$2:E211,$E212,$G$2:G211)</f>
        <v>10</v>
      </c>
      <c r="V212" s="48">
        <f t="shared" si="55"/>
        <v>1.1750870655625243</v>
      </c>
      <c r="W212" s="48">
        <f>SUMIF('1. Data'!D:D,$E212,'1. Data'!E:E)</f>
        <v>68</v>
      </c>
      <c r="X212" s="48">
        <f>SUMIF($E$2:E211,E212,$F$2:F211)</f>
        <v>12</v>
      </c>
      <c r="Y212" s="48">
        <f t="shared" si="56"/>
        <v>0.81868422428972398</v>
      </c>
      <c r="Z212" s="92">
        <f>AVERAGE('1. Data'!E:E,$F$2:F211)</f>
        <v>1.6019307211811471</v>
      </c>
      <c r="AA212" s="92">
        <f>IF(ISERROR(AVERAGE('1. Data'!F:F,$G$2:G211)),0,AVERAGE('1. Data'!F:F,$G$2:G211))</f>
        <v>1.2416240772288472</v>
      </c>
      <c r="AB212" s="48">
        <f t="shared" si="57"/>
        <v>1.078267027113295</v>
      </c>
      <c r="AC212" s="48">
        <f t="shared" si="58"/>
        <v>1.5405104822923337</v>
      </c>
      <c r="AD212" s="48">
        <f t="shared" si="45"/>
        <v>0.34018454571382084</v>
      </c>
      <c r="AE212" s="48">
        <f t="shared" si="45"/>
        <v>0.36680977877672843</v>
      </c>
      <c r="AF212" s="48">
        <f t="shared" si="45"/>
        <v>0.19775944483883418</v>
      </c>
      <c r="AG212" s="48">
        <f t="shared" si="45"/>
        <v>7.1079162889981798E-2</v>
      </c>
      <c r="AH212" s="48">
        <f t="shared" si="45"/>
        <v>1.9160579414770579E-2</v>
      </c>
      <c r="AI212" s="48">
        <f t="shared" si="45"/>
        <v>4.132044200666575E-3</v>
      </c>
      <c r="AJ212" s="48">
        <f t="shared" si="45"/>
        <v>7.425745026922463E-4</v>
      </c>
      <c r="AK212" s="48">
        <f t="shared" si="45"/>
        <v>1.1438480020401475E-4</v>
      </c>
      <c r="AL212" s="48">
        <f t="shared" si="45"/>
        <v>1.5417169807866344E-5</v>
      </c>
      <c r="AM212" s="48">
        <f t="shared" si="45"/>
        <v>1.8470917616921008E-6</v>
      </c>
      <c r="AN212" s="48">
        <f t="shared" si="45"/>
        <v>1.9916581426851986E-7</v>
      </c>
      <c r="AO212" s="48">
        <f t="shared" si="47"/>
        <v>0.2142716915991543</v>
      </c>
      <c r="AP212" s="48">
        <f t="shared" si="49"/>
        <v>0.33008778696700736</v>
      </c>
      <c r="AQ212" s="48">
        <f t="shared" si="49"/>
        <v>0.25425184794967687</v>
      </c>
      <c r="AR212" s="48">
        <f t="shared" si="49"/>
        <v>0.13055921230289128</v>
      </c>
      <c r="AS212" s="48">
        <f t="shared" si="49"/>
        <v>5.0281958778108551E-2</v>
      </c>
      <c r="AT212" s="48">
        <f t="shared" si="49"/>
        <v>1.5491976913573449E-2</v>
      </c>
      <c r="AU212" s="48">
        <f t="shared" si="49"/>
        <v>3.9775921377984544E-3</v>
      </c>
      <c r="AV212" s="48">
        <f t="shared" si="49"/>
        <v>8.753603403660132E-4</v>
      </c>
      <c r="AW212" s="48">
        <f t="shared" si="49"/>
        <v>1.685627225146037E-4</v>
      </c>
      <c r="AX212" s="48">
        <f t="shared" si="49"/>
        <v>2.8852515661942275E-5</v>
      </c>
      <c r="AY212" s="48">
        <f t="shared" si="49"/>
        <v>4.4447602817725826E-6</v>
      </c>
    </row>
    <row r="213" spans="1:51">
      <c r="A213" s="48">
        <v>212</v>
      </c>
      <c r="B213" s="48">
        <f t="shared" si="54"/>
        <v>100</v>
      </c>
      <c r="C213" s="93">
        <v>44261</v>
      </c>
      <c r="D213" t="s">
        <v>20</v>
      </c>
      <c r="E213" t="s">
        <v>23</v>
      </c>
      <c r="F213" s="48">
        <f>HLOOKUP(MAX($AD213:$AN213),$AD213:$AN$312,$B213,FALSE)</f>
        <v>1</v>
      </c>
      <c r="G213" s="48">
        <f>HLOOKUP(MAX($AN213:$AY213),$AN213:$AY$312,$B213,FALSE)</f>
        <v>1</v>
      </c>
      <c r="H213" s="48">
        <f t="shared" si="50"/>
        <v>1</v>
      </c>
      <c r="I213" s="48">
        <f t="shared" si="51"/>
        <v>1</v>
      </c>
      <c r="J213" s="48">
        <f>COUNTIF('1. Data'!C:C,$D213)</f>
        <v>168</v>
      </c>
      <c r="K213" s="48">
        <f>COUNTIF($D$2:D212,$D212)</f>
        <v>13</v>
      </c>
      <c r="L213" s="48">
        <f>SUMIF('1. Data'!C:C,D213,'1. Data'!E:E)</f>
        <v>258</v>
      </c>
      <c r="M213" s="48">
        <f>SUMIF($D$2:D212,$D213,$F$2:F212)</f>
        <v>10</v>
      </c>
      <c r="N213" s="48">
        <f t="shared" si="52"/>
        <v>0.92439760599109244</v>
      </c>
      <c r="O213" s="48">
        <f>SUMIF('1. Data'!C:C,$D213,'1. Data'!F:F)</f>
        <v>234</v>
      </c>
      <c r="P213" s="48">
        <f>SUMIF($D$2:D212,$D213,$G$2:G212)</f>
        <v>11</v>
      </c>
      <c r="Q213" s="48">
        <f t="shared" si="53"/>
        <v>1.0902381475671157</v>
      </c>
      <c r="R213" s="48">
        <f>COUNTIF('1. Data'!D:D,$E213)</f>
        <v>170</v>
      </c>
      <c r="S213" s="48">
        <f>COUNTIF($E$2:E212,$E212)</f>
        <v>12</v>
      </c>
      <c r="T213" s="48">
        <f>SUMIF('1. Data'!D:D,E213,'1. Data'!F:F)</f>
        <v>224</v>
      </c>
      <c r="U213" s="48">
        <f>SUMIF($E$2:E212,$E213,$G$2:G212)</f>
        <v>11</v>
      </c>
      <c r="V213" s="48">
        <f t="shared" si="55"/>
        <v>1.0399928146841728</v>
      </c>
      <c r="W213" s="48">
        <f>SUMIF('1. Data'!D:D,$E213,'1. Data'!E:E)</f>
        <v>316</v>
      </c>
      <c r="X213" s="48">
        <f>SUMIF($E$2:E212,E213,$F$2:F212)</f>
        <v>14</v>
      </c>
      <c r="Y213" s="48">
        <f t="shared" si="56"/>
        <v>1.1319966583124477</v>
      </c>
      <c r="Z213" s="92">
        <f>AVERAGE('1. Data'!E:E,$F$2:F212)</f>
        <v>1.6017598637524837</v>
      </c>
      <c r="AA213" s="92">
        <f>IF(ISERROR(AVERAGE('1. Data'!F:F,$G$2:G212)),0,AVERAGE('1. Data'!F:F,$G$2:G212))</f>
        <v>1.2415554924780017</v>
      </c>
      <c r="AB213" s="48">
        <f t="shared" si="57"/>
        <v>1.6761055493245081</v>
      </c>
      <c r="AC213" s="48">
        <f t="shared" si="58"/>
        <v>1.4077250806498474</v>
      </c>
      <c r="AD213" s="48">
        <f t="shared" si="45"/>
        <v>0.18710121547619427</v>
      </c>
      <c r="AE213" s="48">
        <f t="shared" si="45"/>
        <v>0.31360138554500971</v>
      </c>
      <c r="AF213" s="48">
        <f t="shared" si="45"/>
        <v>0.26281451129392275</v>
      </c>
      <c r="AG213" s="48">
        <f t="shared" si="45"/>
        <v>0.14683495360758414</v>
      </c>
      <c r="AH213" s="48">
        <f t="shared" si="45"/>
        <v>6.1527720144119613E-2</v>
      </c>
      <c r="AI213" s="48">
        <f t="shared" si="45"/>
        <v>2.0625390634168829E-2</v>
      </c>
      <c r="AJ213" s="48">
        <f t="shared" si="45"/>
        <v>5.7617219498193595E-3</v>
      </c>
      <c r="AK213" s="48">
        <f t="shared" si="45"/>
        <v>1.3796077333938647E-3</v>
      </c>
      <c r="AL213" s="48">
        <f t="shared" si="45"/>
        <v>2.8904602222905768E-4</v>
      </c>
      <c r="AM213" s="48">
        <f t="shared" si="45"/>
        <v>5.3830182429810853E-5</v>
      </c>
      <c r="AN213" s="48">
        <f t="shared" si="45"/>
        <v>9.0225067491756698E-6</v>
      </c>
      <c r="AO213" s="48">
        <f t="shared" si="47"/>
        <v>0.24469932166407271</v>
      </c>
      <c r="AP213" s="48">
        <f t="shared" si="49"/>
        <v>0.34446937232451968</v>
      </c>
      <c r="AQ213" s="48">
        <f t="shared" si="49"/>
        <v>0.24245908746846845</v>
      </c>
      <c r="AR213" s="48">
        <f t="shared" si="49"/>
        <v>0.11377191282027942</v>
      </c>
      <c r="AS213" s="48">
        <f t="shared" si="49"/>
        <v>4.0039893787653796E-2</v>
      </c>
      <c r="AT213" s="48">
        <f t="shared" si="49"/>
        <v>1.127303254228725E-2</v>
      </c>
      <c r="AU213" s="48">
        <f t="shared" si="49"/>
        <v>2.6448884407932792E-3</v>
      </c>
      <c r="AV213" s="48">
        <f t="shared" si="49"/>
        <v>5.3189654194651004E-4</v>
      </c>
      <c r="AW213" s="48">
        <f t="shared" si="49"/>
        <v>9.3595512801128303E-5</v>
      </c>
      <c r="AX213" s="48">
        <f t="shared" si="49"/>
        <v>1.4639638978492456E-5</v>
      </c>
      <c r="AY213" s="48">
        <f t="shared" si="49"/>
        <v>2.0608586961682874E-6</v>
      </c>
    </row>
    <row r="214" spans="1:51">
      <c r="A214" s="48">
        <v>213</v>
      </c>
      <c r="B214" s="48">
        <f t="shared" si="54"/>
        <v>99</v>
      </c>
      <c r="C214" s="93">
        <v>44261</v>
      </c>
      <c r="D214" t="s">
        <v>21</v>
      </c>
      <c r="E214" t="s">
        <v>28</v>
      </c>
      <c r="F214" s="48">
        <f>HLOOKUP(MAX($AD214:$AN214),$AD214:$AN$312,$B214,FALSE)</f>
        <v>1</v>
      </c>
      <c r="G214" s="48">
        <f>HLOOKUP(MAX($AN214:$AY214),$AN214:$AY$312,$B214,FALSE)</f>
        <v>0</v>
      </c>
      <c r="H214" s="48">
        <f t="shared" si="50"/>
        <v>3</v>
      </c>
      <c r="I214" s="48">
        <f t="shared" si="51"/>
        <v>0</v>
      </c>
      <c r="J214" s="48">
        <f>COUNTIF('1. Data'!C:C,$D214)</f>
        <v>150</v>
      </c>
      <c r="K214" s="48">
        <f>COUNTIF($D$2:D213,$D213)</f>
        <v>12</v>
      </c>
      <c r="L214" s="48">
        <f>SUMIF('1. Data'!C:C,D214,'1. Data'!E:E)</f>
        <v>192</v>
      </c>
      <c r="M214" s="48">
        <f>SUMIF($D$2:D213,$D214,$F$2:F213)</f>
        <v>8</v>
      </c>
      <c r="N214" s="48">
        <f t="shared" si="52"/>
        <v>0.77083934868012349</v>
      </c>
      <c r="O214" s="48">
        <f>SUMIF('1. Data'!C:C,$D214,'1. Data'!F:F)</f>
        <v>200</v>
      </c>
      <c r="P214" s="48">
        <f>SUMIF($D$2:D213,$D214,$G$2:G213)</f>
        <v>11</v>
      </c>
      <c r="Q214" s="48">
        <f t="shared" si="53"/>
        <v>1.0491202821869487</v>
      </c>
      <c r="R214" s="48">
        <f>COUNTIF('1. Data'!D:D,$E214)</f>
        <v>136</v>
      </c>
      <c r="S214" s="48">
        <f>COUNTIF($E$2:E213,$E213)</f>
        <v>13</v>
      </c>
      <c r="T214" s="48">
        <f>SUMIF('1. Data'!D:D,E214,'1. Data'!F:F)</f>
        <v>138</v>
      </c>
      <c r="U214" s="48">
        <f>SUMIF($E$2:E213,$E214,$G$2:G213)</f>
        <v>4</v>
      </c>
      <c r="V214" s="48">
        <f t="shared" si="55"/>
        <v>0.76764410354745916</v>
      </c>
      <c r="W214" s="48">
        <f>SUMIF('1. Data'!D:D,$E214,'1. Data'!E:E)</f>
        <v>217</v>
      </c>
      <c r="X214" s="48">
        <f>SUMIF($E$2:E213,E214,$F$2:F213)</f>
        <v>10</v>
      </c>
      <c r="Y214" s="48">
        <f t="shared" si="56"/>
        <v>0.9512364499450624</v>
      </c>
      <c r="Z214" s="92">
        <f>AVERAGE('1. Data'!E:E,$F$2:F213)</f>
        <v>1.601589103291714</v>
      </c>
      <c r="AA214" s="92">
        <f>IF(ISERROR(AVERAGE('1. Data'!F:F,$G$2:G213)),0,AVERAGE('1. Data'!F:F,$G$2:G213))</f>
        <v>1.2414869466515324</v>
      </c>
      <c r="AB214" s="48">
        <f t="shared" si="57"/>
        <v>1.1743659875864967</v>
      </c>
      <c r="AC214" s="48">
        <f t="shared" si="58"/>
        <v>0.99983275215132017</v>
      </c>
      <c r="AD214" s="48">
        <f t="shared" si="45"/>
        <v>0.30901483683603831</v>
      </c>
      <c r="AE214" s="48">
        <f t="shared" si="45"/>
        <v>0.36289651403983425</v>
      </c>
      <c r="AF214" s="48">
        <f t="shared" si="45"/>
        <v>0.2130866615510435</v>
      </c>
      <c r="AG214" s="48">
        <f t="shared" si="45"/>
        <v>8.3413909244633572E-2</v>
      </c>
      <c r="AH214" s="48">
        <f t="shared" si="45"/>
        <v>2.4489614477131133E-2</v>
      </c>
      <c r="AI214" s="48">
        <f t="shared" si="45"/>
        <v>5.7519540582097349E-3</v>
      </c>
      <c r="AJ214" s="48">
        <f t="shared" si="45"/>
        <v>1.1258165346869379E-3</v>
      </c>
      <c r="AK214" s="48">
        <f t="shared" si="45"/>
        <v>1.8887437808554777E-4</v>
      </c>
      <c r="AL214" s="48">
        <f t="shared" si="45"/>
        <v>2.7725955693777462E-5</v>
      </c>
      <c r="AM214" s="48">
        <f t="shared" si="45"/>
        <v>3.6178243711224978E-6</v>
      </c>
      <c r="AN214" s="48">
        <f t="shared" si="45"/>
        <v>4.2486498905077629E-7</v>
      </c>
      <c r="AO214" s="48">
        <f t="shared" si="47"/>
        <v>0.36794097336197162</v>
      </c>
      <c r="AP214" s="48">
        <f t="shared" si="49"/>
        <v>0.36787943602573564</v>
      </c>
      <c r="AQ214" s="48">
        <f t="shared" si="49"/>
        <v>0.18390895449074338</v>
      </c>
      <c r="AR214" s="48">
        <f t="shared" si="49"/>
        <v>6.129273203791729E-2</v>
      </c>
      <c r="AS214" s="48">
        <f t="shared" si="49"/>
        <v>1.5320620240086057E-2</v>
      </c>
      <c r="AT214" s="48">
        <f t="shared" si="49"/>
        <v>3.0636115798620936E-3</v>
      </c>
      <c r="AU214" s="48">
        <f t="shared" si="49"/>
        <v>5.1051653290269487E-4</v>
      </c>
      <c r="AV214" s="48">
        <f t="shared" si="49"/>
        <v>7.2918735730121759E-5</v>
      </c>
      <c r="AW214" s="48">
        <f t="shared" si="49"/>
        <v>9.1133175285552688E-6</v>
      </c>
      <c r="AX214" s="48">
        <f t="shared" si="49"/>
        <v>1.0124214828671439E-6</v>
      </c>
      <c r="AY214" s="48">
        <f t="shared" si="49"/>
        <v>1.0122521575521759E-7</v>
      </c>
    </row>
    <row r="215" spans="1:51">
      <c r="A215" s="48">
        <v>214</v>
      </c>
      <c r="B215" s="48">
        <f t="shared" si="54"/>
        <v>98</v>
      </c>
      <c r="C215" s="93">
        <v>44261</v>
      </c>
      <c r="D215" t="s">
        <v>6</v>
      </c>
      <c r="E215" t="s">
        <v>13</v>
      </c>
      <c r="F215" s="48">
        <f>HLOOKUP(MAX($AD215:$AN215),$AD215:$AN$312,$B215,FALSE)</f>
        <v>2</v>
      </c>
      <c r="G215" s="48">
        <f>HLOOKUP(MAX($AN215:$AY215),$AN215:$AY$312,$B215,FALSE)</f>
        <v>0</v>
      </c>
      <c r="H215" s="48">
        <f t="shared" si="50"/>
        <v>3</v>
      </c>
      <c r="I215" s="48">
        <f t="shared" si="51"/>
        <v>0</v>
      </c>
      <c r="J215" s="48">
        <f>COUNTIF('1. Data'!C:C,$D215)</f>
        <v>183</v>
      </c>
      <c r="K215" s="48">
        <f>COUNTIF($D$2:D214,$D214)</f>
        <v>12</v>
      </c>
      <c r="L215" s="48">
        <f>SUMIF('1. Data'!C:C,D215,'1. Data'!E:E)</f>
        <v>528</v>
      </c>
      <c r="M215" s="48">
        <f>SUMIF($D$2:D214,$D215,$F$2:F214)</f>
        <v>26</v>
      </c>
      <c r="N215" s="48">
        <f t="shared" si="52"/>
        <v>1.7740682700824419</v>
      </c>
      <c r="O215" s="48">
        <f>SUMIF('1. Data'!C:C,$D215,'1. Data'!F:F)</f>
        <v>132</v>
      </c>
      <c r="P215" s="48">
        <f>SUMIF($D$2:D214,$D215,$G$2:G214)</f>
        <v>0</v>
      </c>
      <c r="Q215" s="48">
        <f t="shared" si="53"/>
        <v>0.54540659340659348</v>
      </c>
      <c r="R215" s="48">
        <f>COUNTIF('1. Data'!D:D,$E215)</f>
        <v>178</v>
      </c>
      <c r="S215" s="48">
        <f>COUNTIF($E$2:E214,$E214)</f>
        <v>12</v>
      </c>
      <c r="T215" s="48">
        <f>SUMIF('1. Data'!D:D,E215,'1. Data'!F:F)</f>
        <v>322</v>
      </c>
      <c r="U215" s="48">
        <f>SUMIF($E$2:E214,$E215,$G$2:G214)</f>
        <v>13</v>
      </c>
      <c r="V215" s="48">
        <f t="shared" si="55"/>
        <v>1.4206015037593986</v>
      </c>
      <c r="W215" s="48">
        <f>SUMIF('1. Data'!D:D,$E215,'1. Data'!E:E)</f>
        <v>232</v>
      </c>
      <c r="X215" s="48">
        <f>SUMIF($E$2:E214,E215,$F$2:F214)</f>
        <v>9</v>
      </c>
      <c r="Y215" s="48">
        <f t="shared" si="56"/>
        <v>0.79206097617826676</v>
      </c>
      <c r="Z215" s="92">
        <f>AVERAGE('1. Data'!E:E,$F$2:F214)</f>
        <v>1.601418439716312</v>
      </c>
      <c r="AA215" s="92">
        <f>IF(ISERROR(AVERAGE('1. Data'!F:F,$G$2:G214)),0,AVERAGE('1. Data'!F:F,$G$2:G214))</f>
        <v>1.2411347517730495</v>
      </c>
      <c r="AB215" s="48">
        <f t="shared" si="57"/>
        <v>2.2502655425782554</v>
      </c>
      <c r="AC215" s="48">
        <f t="shared" si="58"/>
        <v>0.96163794100636213</v>
      </c>
      <c r="AD215" s="48">
        <f t="shared" si="45"/>
        <v>0.10537124029569959</v>
      </c>
      <c r="AE215" s="48">
        <f t="shared" si="45"/>
        <v>0.23711327121614617</v>
      </c>
      <c r="AF215" s="48">
        <f t="shared" si="45"/>
        <v>0.26678391195285317</v>
      </c>
      <c r="AG215" s="48">
        <f t="shared" si="45"/>
        <v>0.20011154812724552</v>
      </c>
      <c r="AH215" s="48">
        <f t="shared" si="45"/>
        <v>0.11257603035568266</v>
      </c>
      <c r="AI215" s="48">
        <f t="shared" si="45"/>
        <v>5.0665192405927276E-2</v>
      </c>
      <c r="AJ215" s="48">
        <f t="shared" si="45"/>
        <v>1.9001689446525947E-2</v>
      </c>
      <c r="AK215" s="48">
        <f t="shared" si="45"/>
        <v>6.1084067160414642E-3</v>
      </c>
      <c r="AL215" s="48">
        <f t="shared" si="45"/>
        <v>1.7181921441452119E-3</v>
      </c>
      <c r="AM215" s="48">
        <f t="shared" si="45"/>
        <v>4.2959873083318011E-4</v>
      </c>
      <c r="AN215" s="48">
        <f t="shared" si="45"/>
        <v>9.667112211292563E-5</v>
      </c>
      <c r="AO215" s="48">
        <f t="shared" si="47"/>
        <v>0.38226624335804749</v>
      </c>
      <c r="AP215" s="48">
        <f t="shared" si="49"/>
        <v>0.36760172317906975</v>
      </c>
      <c r="AQ215" s="48">
        <f t="shared" si="49"/>
        <v>0.17674988209415565</v>
      </c>
      <c r="AR215" s="48">
        <f t="shared" si="49"/>
        <v>5.6656464230047048E-2</v>
      </c>
      <c r="AS215" s="48">
        <f t="shared" si="49"/>
        <v>1.3620751401720759E-2</v>
      </c>
      <c r="AT215" s="48">
        <f t="shared" si="49"/>
        <v>2.6196462665820553E-3</v>
      </c>
      <c r="AU215" s="48">
        <f t="shared" si="49"/>
        <v>4.1985854032682837E-4</v>
      </c>
      <c r="AV215" s="48">
        <f t="shared" si="49"/>
        <v>5.7678843176261212E-5</v>
      </c>
      <c r="AW215" s="48">
        <f t="shared" si="49"/>
        <v>6.933270498956061E-6</v>
      </c>
      <c r="AX215" s="48">
        <f t="shared" si="49"/>
        <v>7.4081066300625195E-7</v>
      </c>
      <c r="AY215" s="48">
        <f t="shared" si="49"/>
        <v>7.123916406488895E-8</v>
      </c>
    </row>
    <row r="216" spans="1:51">
      <c r="A216" s="48">
        <v>215</v>
      </c>
      <c r="B216" s="48">
        <f t="shared" si="54"/>
        <v>97</v>
      </c>
      <c r="C216" s="93">
        <v>44262</v>
      </c>
      <c r="D216" t="s">
        <v>11</v>
      </c>
      <c r="E216" t="s">
        <v>19</v>
      </c>
      <c r="F216" s="48">
        <f>HLOOKUP(MAX($AD216:$AN216),$AD216:$AN$312,$B216,FALSE)</f>
        <v>1</v>
      </c>
      <c r="G216" s="48">
        <f>HLOOKUP(MAX($AN216:$AY216),$AN216:$AY$312,$B216,FALSE)</f>
        <v>1</v>
      </c>
      <c r="H216" s="48">
        <f t="shared" si="50"/>
        <v>1</v>
      </c>
      <c r="I216" s="48">
        <f t="shared" si="51"/>
        <v>1</v>
      </c>
      <c r="J216" s="48">
        <f>COUNTIF('1. Data'!C:C,$D216)</f>
        <v>167</v>
      </c>
      <c r="K216" s="48">
        <f>COUNTIF($D$2:D215,$D215)</f>
        <v>12</v>
      </c>
      <c r="L216" s="48">
        <f>SUMIF('1. Data'!C:C,D216,'1. Data'!E:E)</f>
        <v>200</v>
      </c>
      <c r="M216" s="48">
        <f>SUMIF($D$2:D215,$D216,$F$2:F215)</f>
        <v>7</v>
      </c>
      <c r="N216" s="48">
        <f t="shared" si="52"/>
        <v>0.72207421155050444</v>
      </c>
      <c r="O216" s="48">
        <f>SUMIF('1. Data'!C:C,$D216,'1. Data'!F:F)</f>
        <v>226</v>
      </c>
      <c r="P216" s="48">
        <f>SUMIF($D$2:D215,$D216,$G$2:G215)</f>
        <v>10</v>
      </c>
      <c r="Q216" s="48">
        <f t="shared" si="53"/>
        <v>1.0625838786911412</v>
      </c>
      <c r="R216" s="48">
        <f>COUNTIF('1. Data'!D:D,$E216)</f>
        <v>184</v>
      </c>
      <c r="S216" s="48">
        <f>COUNTIF($E$2:E215,$E215)</f>
        <v>13</v>
      </c>
      <c r="T216" s="48">
        <f>SUMIF('1. Data'!D:D,E216,'1. Data'!F:F)</f>
        <v>263</v>
      </c>
      <c r="U216" s="48">
        <f>SUMIF($E$2:E215,$E216,$G$2:G215)</f>
        <v>11</v>
      </c>
      <c r="V216" s="48">
        <f t="shared" si="55"/>
        <v>1.1209560551124003</v>
      </c>
      <c r="W216" s="48">
        <f>SUMIF('1. Data'!D:D,$E216,'1. Data'!E:E)</f>
        <v>350</v>
      </c>
      <c r="X216" s="48">
        <f>SUMIF($E$2:E215,E216,$F$2:F215)</f>
        <v>16</v>
      </c>
      <c r="Y216" s="48">
        <f t="shared" si="56"/>
        <v>1.1600571346899076</v>
      </c>
      <c r="Z216" s="92">
        <f>AVERAGE('1. Data'!E:E,$F$2:F215)</f>
        <v>1.6015314804310834</v>
      </c>
      <c r="AA216" s="92">
        <f>IF(ISERROR(AVERAGE('1. Data'!F:F,$G$2:G215)),0,AVERAGE('1. Data'!F:F,$G$2:G215))</f>
        <v>1.240782756664776</v>
      </c>
      <c r="AB216" s="48">
        <f t="shared" si="57"/>
        <v>1.3415185859263179</v>
      </c>
      <c r="AC216" s="48">
        <f t="shared" si="58"/>
        <v>1.4779085419359019</v>
      </c>
      <c r="AD216" s="48">
        <f t="shared" ref="AD216:AN239" si="59">_xlfn.POISSON.DIST(AD$1,$AB216,FALSE)</f>
        <v>0.26144833520194849</v>
      </c>
      <c r="AE216" s="48">
        <f t="shared" si="59"/>
        <v>0.35073780093290791</v>
      </c>
      <c r="AF216" s="48">
        <f t="shared" si="59"/>
        <v>0.23526063936921052</v>
      </c>
      <c r="AG216" s="48">
        <f t="shared" si="59"/>
        <v>0.10520217341690158</v>
      </c>
      <c r="AH216" s="48">
        <f t="shared" si="59"/>
        <v>3.5282667729654278E-2</v>
      </c>
      <c r="AI216" s="48">
        <f t="shared" si="59"/>
        <v>9.4664709040787887E-3</v>
      </c>
      <c r="AJ216" s="48">
        <f t="shared" si="59"/>
        <v>2.1165744434920668E-3</v>
      </c>
      <c r="AK216" s="48">
        <f t="shared" si="59"/>
        <v>4.0563199349160896E-4</v>
      </c>
      <c r="AL216" s="48">
        <f t="shared" si="59"/>
        <v>6.8020357289417157E-5</v>
      </c>
      <c r="AM216" s="48">
        <f t="shared" si="59"/>
        <v>1.0138952613900201E-5</v>
      </c>
      <c r="AN216" s="48">
        <f t="shared" si="59"/>
        <v>1.3601593373373276E-6</v>
      </c>
      <c r="AO216" s="48">
        <f t="shared" si="47"/>
        <v>0.22811428127617381</v>
      </c>
      <c r="AP216" s="48">
        <f t="shared" si="49"/>
        <v>0.3371320448356262</v>
      </c>
      <c r="AQ216" s="48">
        <f t="shared" si="49"/>
        <v>0.24912516441144478</v>
      </c>
      <c r="AR216" s="48">
        <f t="shared" si="49"/>
        <v>0.12272806949828671</v>
      </c>
      <c r="AS216" s="48">
        <f t="shared" si="49"/>
        <v>4.534521556170526E-2</v>
      </c>
      <c r="AT216" s="48">
        <f t="shared" si="49"/>
        <v>1.3403216282913792E-2</v>
      </c>
      <c r="AU216" s="48">
        <f t="shared" si="49"/>
        <v>3.3014546389887748E-3</v>
      </c>
      <c r="AV216" s="48">
        <f t="shared" si="49"/>
        <v>6.9703543025363235E-4</v>
      </c>
      <c r="AW216" s="48">
        <f t="shared" si="49"/>
        <v>1.287693270504761E-4</v>
      </c>
      <c r="AX216" s="48">
        <f t="shared" si="49"/>
        <v>2.1145476487470741E-5</v>
      </c>
      <c r="AY216" s="48">
        <f t="shared" si="49"/>
        <v>3.1251080324137716E-6</v>
      </c>
    </row>
    <row r="217" spans="1:51">
      <c r="A217" s="48">
        <v>216</v>
      </c>
      <c r="B217" s="48">
        <f t="shared" si="54"/>
        <v>96</v>
      </c>
      <c r="C217" s="93">
        <v>44262</v>
      </c>
      <c r="D217" t="s">
        <v>18</v>
      </c>
      <c r="E217" t="s">
        <v>42</v>
      </c>
      <c r="F217" s="48">
        <f>HLOOKUP(MAX($AD217:$AN217),$AD217:$AN$312,$B217,FALSE)</f>
        <v>0</v>
      </c>
      <c r="G217" s="48">
        <f>HLOOKUP(MAX($AN217:$AY217),$AN217:$AY$312,$B217,FALSE)</f>
        <v>0</v>
      </c>
      <c r="H217" s="48">
        <f t="shared" si="50"/>
        <v>1</v>
      </c>
      <c r="I217" s="48">
        <f t="shared" si="51"/>
        <v>1</v>
      </c>
      <c r="J217" s="48">
        <f>COUNTIF('1. Data'!C:C,$D217)</f>
        <v>17</v>
      </c>
      <c r="K217" s="48">
        <f>COUNTIF($D$2:D216,$D216)</f>
        <v>12</v>
      </c>
      <c r="L217" s="48">
        <f>SUMIF('1. Data'!C:C,D217,'1. Data'!E:E)</f>
        <v>16</v>
      </c>
      <c r="M217" s="48">
        <f>SUMIF($D$2:D216,$D217,$F$2:F216)</f>
        <v>0</v>
      </c>
      <c r="N217" s="48">
        <f t="shared" si="52"/>
        <v>0.34453453160105496</v>
      </c>
      <c r="O217" s="48">
        <f>SUMIF('1. Data'!C:C,$D217,'1. Data'!F:F)</f>
        <v>26</v>
      </c>
      <c r="P217" s="48">
        <f>SUMIF($D$2:D216,$D217,$G$2:G216)</f>
        <v>14</v>
      </c>
      <c r="Q217" s="48">
        <f t="shared" si="53"/>
        <v>1.1117064867931665</v>
      </c>
      <c r="R217" s="48">
        <f>COUNTIF('1. Data'!D:D,$E217)</f>
        <v>0</v>
      </c>
      <c r="S217" s="48">
        <f>COUNTIF($E$2:E216,$E216)</f>
        <v>13</v>
      </c>
      <c r="T217" s="48">
        <f>SUMIF('1. Data'!D:D,E217,'1. Data'!F:F)</f>
        <v>0</v>
      </c>
      <c r="U217" s="48">
        <f>SUMIF($E$2:E216,$E217,$G$2:G216)</f>
        <v>0</v>
      </c>
      <c r="V217" s="48">
        <f t="shared" si="55"/>
        <v>0</v>
      </c>
      <c r="W217" s="48">
        <f>SUMIF('1. Data'!D:D,$E217,'1. Data'!E:E)</f>
        <v>0</v>
      </c>
      <c r="X217" s="48">
        <f>SUMIF($E$2:E216,E217,$F$2:F216)</f>
        <v>0</v>
      </c>
      <c r="Y217" s="48">
        <f t="shared" si="56"/>
        <v>0</v>
      </c>
      <c r="Z217" s="92">
        <f>AVERAGE('1. Data'!E:E,$F$2:F216)</f>
        <v>1.6013609299688121</v>
      </c>
      <c r="AA217" s="92">
        <f>IF(ISERROR(AVERAGE('1. Data'!F:F,$G$2:G216)),0,AVERAGE('1. Data'!F:F,$G$2:G216))</f>
        <v>1.2407144882336263</v>
      </c>
      <c r="AB217" s="48">
        <f t="shared" si="57"/>
        <v>0</v>
      </c>
      <c r="AC217" s="48">
        <f t="shared" si="58"/>
        <v>0</v>
      </c>
      <c r="AD217" s="48">
        <f t="shared" si="59"/>
        <v>1</v>
      </c>
      <c r="AE217" s="48">
        <f t="shared" si="59"/>
        <v>0</v>
      </c>
      <c r="AF217" s="48">
        <f t="shared" si="59"/>
        <v>0</v>
      </c>
      <c r="AG217" s="48">
        <f t="shared" si="59"/>
        <v>0</v>
      </c>
      <c r="AH217" s="48">
        <f t="shared" si="59"/>
        <v>0</v>
      </c>
      <c r="AI217" s="48">
        <f t="shared" si="59"/>
        <v>0</v>
      </c>
      <c r="AJ217" s="48">
        <f t="shared" si="59"/>
        <v>0</v>
      </c>
      <c r="AK217" s="48">
        <f t="shared" si="59"/>
        <v>0</v>
      </c>
      <c r="AL217" s="48">
        <f t="shared" si="59"/>
        <v>0</v>
      </c>
      <c r="AM217" s="48">
        <f t="shared" si="59"/>
        <v>0</v>
      </c>
      <c r="AN217" s="48">
        <f t="shared" si="59"/>
        <v>0</v>
      </c>
      <c r="AO217" s="48">
        <f t="shared" si="47"/>
        <v>1</v>
      </c>
      <c r="AP217" s="48">
        <f t="shared" si="49"/>
        <v>0</v>
      </c>
      <c r="AQ217" s="48">
        <f t="shared" si="49"/>
        <v>0</v>
      </c>
      <c r="AR217" s="48">
        <f t="shared" si="49"/>
        <v>0</v>
      </c>
      <c r="AS217" s="48">
        <f t="shared" si="49"/>
        <v>0</v>
      </c>
      <c r="AT217" s="48">
        <f t="shared" si="49"/>
        <v>0</v>
      </c>
      <c r="AU217" s="48">
        <f t="shared" si="49"/>
        <v>0</v>
      </c>
      <c r="AV217" s="48">
        <f t="shared" si="49"/>
        <v>0</v>
      </c>
      <c r="AW217" s="48">
        <f t="shared" si="49"/>
        <v>0</v>
      </c>
      <c r="AX217" s="48">
        <f t="shared" si="49"/>
        <v>0</v>
      </c>
      <c r="AY217" s="48">
        <f t="shared" si="49"/>
        <v>0</v>
      </c>
    </row>
    <row r="218" spans="1:51">
      <c r="A218" s="48">
        <v>217</v>
      </c>
      <c r="B218" s="48">
        <f t="shared" si="54"/>
        <v>95</v>
      </c>
      <c r="C218" s="93">
        <v>44265</v>
      </c>
      <c r="D218" t="s">
        <v>18</v>
      </c>
      <c r="E218" t="s">
        <v>19</v>
      </c>
      <c r="F218" s="48">
        <f>HLOOKUP(MAX($AD218:$AN218),$AD218:$AN$312,$B218,FALSE)</f>
        <v>0</v>
      </c>
      <c r="G218" s="48">
        <f>HLOOKUP(MAX($AN218:$AY218),$AN218:$AY$312,$B218,FALSE)</f>
        <v>1</v>
      </c>
      <c r="H218" s="48">
        <f t="shared" si="50"/>
        <v>0</v>
      </c>
      <c r="I218" s="48">
        <f t="shared" si="51"/>
        <v>3</v>
      </c>
      <c r="J218" s="48">
        <f>COUNTIF('1. Data'!C:C,$D218)</f>
        <v>17</v>
      </c>
      <c r="K218" s="48">
        <f>COUNTIF($D$2:D217,$D217)</f>
        <v>13</v>
      </c>
      <c r="L218" s="48">
        <f>SUMIF('1. Data'!C:C,D218,'1. Data'!E:E)</f>
        <v>16</v>
      </c>
      <c r="M218" s="48">
        <f>SUMIF($D$2:D217,$D218,$F$2:F217)</f>
        <v>0</v>
      </c>
      <c r="N218" s="48">
        <f t="shared" si="52"/>
        <v>0.33314447592067992</v>
      </c>
      <c r="O218" s="48">
        <f>SUMIF('1. Data'!C:C,$D218,'1. Data'!F:F)</f>
        <v>26</v>
      </c>
      <c r="P218" s="48">
        <f>SUMIF($D$2:D217,$D218,$G$2:G217)</f>
        <v>14</v>
      </c>
      <c r="Q218" s="48">
        <f t="shared" si="53"/>
        <v>1.0749542961608776</v>
      </c>
      <c r="R218" s="48">
        <f>COUNTIF('1. Data'!D:D,$E218)</f>
        <v>184</v>
      </c>
      <c r="S218" s="48">
        <f>COUNTIF($E$2:E217,$E217)</f>
        <v>12</v>
      </c>
      <c r="T218" s="48">
        <f>SUMIF('1. Data'!D:D,E218,'1. Data'!F:F)</f>
        <v>263</v>
      </c>
      <c r="U218" s="48">
        <f>SUMIF($E$2:E217,$E218,$G$2:G217)</f>
        <v>12</v>
      </c>
      <c r="V218" s="48">
        <f t="shared" si="55"/>
        <v>1.1311700182815356</v>
      </c>
      <c r="W218" s="48">
        <f>SUMIF('1. Data'!D:D,$E218,'1. Data'!E:E)</f>
        <v>350</v>
      </c>
      <c r="X218" s="48">
        <f>SUMIF($E$2:E217,E218,$F$2:F217)</f>
        <v>17</v>
      </c>
      <c r="Y218" s="48">
        <f t="shared" si="56"/>
        <v>1.1696175637393769</v>
      </c>
      <c r="Z218" s="92">
        <f>AVERAGE('1. Data'!E:E,$F$2:F217)</f>
        <v>1.600907029478458</v>
      </c>
      <c r="AA218" s="92">
        <f>IF(ISERROR(AVERAGE('1. Data'!F:F,$G$2:G217)),0,AVERAGE('1. Data'!F:F,$G$2:G217))</f>
        <v>1.2403628117913832</v>
      </c>
      <c r="AB218" s="48">
        <f t="shared" si="57"/>
        <v>0.62379603399433436</v>
      </c>
      <c r="AC218" s="48">
        <f t="shared" si="58"/>
        <v>1.5082266910420477</v>
      </c>
      <c r="AD218" s="48">
        <f t="shared" si="59"/>
        <v>0.5359062531786648</v>
      </c>
      <c r="AE218" s="48">
        <f t="shared" si="59"/>
        <v>0.33429619532561472</v>
      </c>
      <c r="AF218" s="48">
        <f t="shared" si="59"/>
        <v>0.10426632041175689</v>
      </c>
      <c r="AG218" s="48">
        <f t="shared" si="59"/>
        <v>2.1680305717345489E-2</v>
      </c>
      <c r="AH218" s="48">
        <f t="shared" si="59"/>
        <v>3.3810221805662013E-3</v>
      </c>
      <c r="AI218" s="48">
        <f t="shared" si="59"/>
        <v>4.218136454168145E-4</v>
      </c>
      <c r="AJ218" s="48">
        <f t="shared" si="59"/>
        <v>4.3854279849283548E-5</v>
      </c>
      <c r="AK218" s="48">
        <f t="shared" si="59"/>
        <v>3.9080179776658263E-6</v>
      </c>
      <c r="AL218" s="48">
        <f t="shared" si="59"/>
        <v>3.0472576440581152E-7</v>
      </c>
      <c r="AM218" s="48">
        <f t="shared" si="59"/>
        <v>2.1120747032470809E-8</v>
      </c>
      <c r="AN218" s="48">
        <f t="shared" si="59"/>
        <v>1.3175038233852881E-9</v>
      </c>
      <c r="AO218" s="48">
        <f t="shared" si="47"/>
        <v>0.22130206714708128</v>
      </c>
      <c r="AP218" s="48">
        <f t="shared" si="49"/>
        <v>0.33377368445400746</v>
      </c>
      <c r="AQ218" s="48">
        <f t="shared" si="49"/>
        <v>0.25170318983049011</v>
      </c>
      <c r="AR218" s="48">
        <f t="shared" si="49"/>
        <v>0.12654182304092279</v>
      </c>
      <c r="AS218" s="48">
        <f t="shared" ref="AP218:AY243" si="60">_xlfn.POISSON.DIST(AS$1,$AC218,FALSE)</f>
        <v>4.7713438760859844E-2</v>
      </c>
      <c r="AT218" s="48">
        <f t="shared" si="60"/>
        <v>1.4392536372105792E-2</v>
      </c>
      <c r="AU218" s="48">
        <f t="shared" si="60"/>
        <v>3.6178679180339105E-3</v>
      </c>
      <c r="AV218" s="48">
        <f t="shared" si="60"/>
        <v>7.7950927980620995E-4</v>
      </c>
      <c r="AW218" s="48">
        <f t="shared" si="60"/>
        <v>1.4695958771483613E-4</v>
      </c>
      <c r="AX218" s="48">
        <f t="shared" si="60"/>
        <v>2.4627596966227881E-5</v>
      </c>
      <c r="AY218" s="48">
        <f t="shared" si="60"/>
        <v>3.7143999080691006E-6</v>
      </c>
    </row>
    <row r="219" spans="1:51">
      <c r="A219" s="48">
        <v>218</v>
      </c>
      <c r="B219" s="48">
        <f t="shared" si="54"/>
        <v>94</v>
      </c>
      <c r="C219" s="93">
        <v>44267</v>
      </c>
      <c r="D219" t="s">
        <v>28</v>
      </c>
      <c r="E219" t="s">
        <v>22</v>
      </c>
      <c r="F219" s="48">
        <f>HLOOKUP(MAX($AD219:$AN219),$AD219:$AN$312,$B219,FALSE)</f>
        <v>1</v>
      </c>
      <c r="G219" s="48">
        <f>HLOOKUP(MAX($AN219:$AY219),$AN219:$AY$312,$B219,FALSE)</f>
        <v>1</v>
      </c>
      <c r="H219" s="48">
        <f t="shared" si="50"/>
        <v>1</v>
      </c>
      <c r="I219" s="48">
        <f t="shared" si="51"/>
        <v>1</v>
      </c>
      <c r="J219" s="48">
        <f>COUNTIF('1. Data'!C:C,$D219)</f>
        <v>136</v>
      </c>
      <c r="K219" s="48">
        <f>COUNTIF($D$2:D218,$D218)</f>
        <v>14</v>
      </c>
      <c r="L219" s="48">
        <f>SUMIF('1. Data'!C:C,D219,'1. Data'!E:E)</f>
        <v>192</v>
      </c>
      <c r="M219" s="48">
        <f>SUMIF($D$2:D218,$D219,$F$2:F218)</f>
        <v>10</v>
      </c>
      <c r="N219" s="48">
        <f t="shared" si="52"/>
        <v>0.84142823418319168</v>
      </c>
      <c r="O219" s="48">
        <f>SUMIF('1. Data'!C:C,$D219,'1. Data'!F:F)</f>
        <v>193</v>
      </c>
      <c r="P219" s="48">
        <f>SUMIF($D$2:D218,$D219,$G$2:G218)</f>
        <v>12</v>
      </c>
      <c r="Q219" s="48">
        <f t="shared" si="53"/>
        <v>1.1018886604219023</v>
      </c>
      <c r="R219" s="48">
        <f>COUNTIF('1. Data'!D:D,$E219)</f>
        <v>186</v>
      </c>
      <c r="S219" s="48">
        <f>COUNTIF($E$2:E218,$E218)</f>
        <v>14</v>
      </c>
      <c r="T219" s="48">
        <f>SUMIF('1. Data'!D:D,E219,'1. Data'!F:F)</f>
        <v>222</v>
      </c>
      <c r="U219" s="48">
        <f>SUMIF($E$2:E218,$E219,$G$2:G218)</f>
        <v>8</v>
      </c>
      <c r="V219" s="48">
        <f t="shared" si="55"/>
        <v>0.92719899474525913</v>
      </c>
      <c r="W219" s="48">
        <f>SUMIF('1. Data'!D:D,$E219,'1. Data'!E:E)</f>
        <v>299</v>
      </c>
      <c r="X219" s="48">
        <f>SUMIF($E$2:E218,E219,$F$2:F218)</f>
        <v>10</v>
      </c>
      <c r="Y219" s="48">
        <f t="shared" si="56"/>
        <v>0.96535145184135973</v>
      </c>
      <c r="Z219" s="92">
        <f>AVERAGE('1. Data'!E:E,$F$2:F218)</f>
        <v>1.6004533862283934</v>
      </c>
      <c r="AA219" s="92">
        <f>IF(ISERROR(AVERAGE('1. Data'!F:F,$G$2:G218)),0,AVERAGE('1. Data'!F:F,$G$2:G218))</f>
        <v>1.2402947010484557</v>
      </c>
      <c r="AB219" s="48">
        <f t="shared" si="57"/>
        <v>1.3000066218130311</v>
      </c>
      <c r="AC219" s="48">
        <f t="shared" si="58"/>
        <v>1.2671719594851876</v>
      </c>
      <c r="AD219" s="48">
        <f t="shared" si="59"/>
        <v>0.27252998838540915</v>
      </c>
      <c r="AE219" s="48">
        <f t="shared" si="59"/>
        <v>0.35429078954366033</v>
      </c>
      <c r="AF219" s="48">
        <f t="shared" si="59"/>
        <v>0.23029018622706274</v>
      </c>
      <c r="AG219" s="48">
        <f t="shared" si="59"/>
        <v>9.9792922344579205E-2</v>
      </c>
      <c r="AH219" s="48">
        <f t="shared" si="59"/>
        <v>3.2432864964506654E-2</v>
      </c>
      <c r="AI219" s="48">
        <f t="shared" si="59"/>
        <v>8.4325878436453047E-3</v>
      </c>
      <c r="AJ219" s="48">
        <f t="shared" si="59"/>
        <v>1.8270700059598217E-3</v>
      </c>
      <c r="AK219" s="48">
        <f t="shared" si="59"/>
        <v>3.3931472946625017E-4</v>
      </c>
      <c r="AL219" s="48">
        <f t="shared" si="59"/>
        <v>5.5138924398102735E-5</v>
      </c>
      <c r="AM219" s="48">
        <f t="shared" si="59"/>
        <v>7.9645518707979415E-6</v>
      </c>
      <c r="AN219" s="48">
        <f t="shared" si="59"/>
        <v>1.0353970171810725E-6</v>
      </c>
      <c r="AO219" s="48">
        <f t="shared" si="47"/>
        <v>0.28162694906142582</v>
      </c>
      <c r="AP219" s="48">
        <f t="shared" si="60"/>
        <v>0.35686977288600208</v>
      </c>
      <c r="AQ219" s="48">
        <f t="shared" si="60"/>
        <v>0.2261076846944946</v>
      </c>
      <c r="AR219" s="48">
        <f t="shared" si="60"/>
        <v>9.5505772622993923E-2</v>
      </c>
      <c r="AS219" s="48">
        <f t="shared" si="60"/>
        <v>3.0255559259206501E-2</v>
      </c>
      <c r="AT219" s="48">
        <f t="shared" si="60"/>
        <v>7.6677992623617715E-3</v>
      </c>
      <c r="AU219" s="48">
        <f t="shared" si="60"/>
        <v>1.6194033693710079E-3</v>
      </c>
      <c r="AV219" s="48">
        <f t="shared" si="60"/>
        <v>2.9315179153753908E-4</v>
      </c>
      <c r="AW219" s="48">
        <f t="shared" si="60"/>
        <v>4.6434216263652138E-5</v>
      </c>
      <c r="AX219" s="48">
        <f t="shared" si="60"/>
        <v>6.5377929788856848E-6</v>
      </c>
      <c r="AY219" s="48">
        <f t="shared" si="60"/>
        <v>8.2845079397630511E-7</v>
      </c>
    </row>
    <row r="220" spans="1:51">
      <c r="A220" s="48">
        <v>219</v>
      </c>
      <c r="B220" s="48">
        <f t="shared" si="54"/>
        <v>93</v>
      </c>
      <c r="C220" s="93">
        <v>44268</v>
      </c>
      <c r="D220" t="s">
        <v>10</v>
      </c>
      <c r="E220" t="s">
        <v>8</v>
      </c>
      <c r="F220" s="48">
        <f>HLOOKUP(MAX($AD220:$AN220),$AD220:$AN$312,$B220,FALSE)</f>
        <v>1</v>
      </c>
      <c r="G220" s="48">
        <f>HLOOKUP(MAX($AN220:$AY220),$AN220:$AY$312,$B220,FALSE)</f>
        <v>1</v>
      </c>
      <c r="H220" s="48">
        <f t="shared" si="50"/>
        <v>1</v>
      </c>
      <c r="I220" s="48">
        <f t="shared" si="51"/>
        <v>1</v>
      </c>
      <c r="J220" s="48">
        <f>COUNTIF('1. Data'!C:C,$D220)</f>
        <v>184</v>
      </c>
      <c r="K220" s="48">
        <f>COUNTIF($D$2:D219,$D219)</f>
        <v>13</v>
      </c>
      <c r="L220" s="48">
        <f>SUMIF('1. Data'!C:C,D220,'1. Data'!E:E)</f>
        <v>347</v>
      </c>
      <c r="M220" s="48">
        <f>SUMIF($D$2:D219,$D220,$F$2:F219)</f>
        <v>15</v>
      </c>
      <c r="N220" s="48">
        <f t="shared" si="52"/>
        <v>1.1482738510836561</v>
      </c>
      <c r="O220" s="48">
        <f>SUMIF('1. Data'!C:C,$D220,'1. Data'!F:F)</f>
        <v>250</v>
      </c>
      <c r="P220" s="48">
        <f>SUMIF($D$2:D219,$D220,$G$2:G219)</f>
        <v>10</v>
      </c>
      <c r="Q220" s="48">
        <f t="shared" si="53"/>
        <v>1.0641578914415175</v>
      </c>
      <c r="R220" s="48">
        <f>COUNTIF('1. Data'!D:D,$E220)</f>
        <v>181</v>
      </c>
      <c r="S220" s="48">
        <f>COUNTIF($E$2:E219,$E219)</f>
        <v>12</v>
      </c>
      <c r="T220" s="48">
        <f>SUMIF('1. Data'!D:D,E220,'1. Data'!F:F)</f>
        <v>234</v>
      </c>
      <c r="U220" s="48">
        <f>SUMIF($E$2:E219,$E220,$G$2:G219)</f>
        <v>8</v>
      </c>
      <c r="V220" s="48">
        <f t="shared" si="55"/>
        <v>1.0110136173093447</v>
      </c>
      <c r="W220" s="48">
        <f>SUMIF('1. Data'!D:D,$E220,'1. Data'!E:E)</f>
        <v>266</v>
      </c>
      <c r="X220" s="48">
        <f>SUMIF($E$2:E219,E220,$F$2:F219)</f>
        <v>12</v>
      </c>
      <c r="Y220" s="48">
        <f t="shared" si="56"/>
        <v>0.90009970126309669</v>
      </c>
      <c r="Z220" s="92">
        <f>AVERAGE('1. Data'!E:E,$F$2:F219)</f>
        <v>1.6002832861189802</v>
      </c>
      <c r="AA220" s="92">
        <f>IF(ISERROR(AVERAGE('1. Data'!F:F,$G$2:G219)),0,AVERAGE('1. Data'!F:F,$G$2:G219))</f>
        <v>1.2402266288951842</v>
      </c>
      <c r="AB220" s="48">
        <f t="shared" si="57"/>
        <v>1.6539903139961472</v>
      </c>
      <c r="AC220" s="48">
        <f t="shared" si="58"/>
        <v>1.3343326928955819</v>
      </c>
      <c r="AD220" s="48">
        <f t="shared" si="59"/>
        <v>0.19128509611825956</v>
      </c>
      <c r="AE220" s="48">
        <f t="shared" si="59"/>
        <v>0.31638369619142331</v>
      </c>
      <c r="AF220" s="48">
        <f t="shared" si="59"/>
        <v>0.26164778450345699</v>
      </c>
      <c r="AG220" s="48">
        <f t="shared" si="59"/>
        <v>0.1442543004157564</v>
      </c>
      <c r="AH220" s="48">
        <f t="shared" si="59"/>
        <v>5.964880390998787E-2</v>
      </c>
      <c r="AI220" s="48">
        <f t="shared" si="59"/>
        <v>1.9731708781715061E-2</v>
      </c>
      <c r="AJ220" s="48">
        <f t="shared" si="59"/>
        <v>5.4393425339249119E-3</v>
      </c>
      <c r="AK220" s="48">
        <f t="shared" si="59"/>
        <v>1.2852314093741528E-3</v>
      </c>
      <c r="AL220" s="48">
        <f t="shared" si="59"/>
        <v>2.657200377935581E-4</v>
      </c>
      <c r="AM220" s="48">
        <f t="shared" si="59"/>
        <v>4.8833152082803841E-5</v>
      </c>
      <c r="AN220" s="48">
        <f t="shared" si="59"/>
        <v>8.0769560546858383E-6</v>
      </c>
      <c r="AO220" s="48">
        <f t="shared" si="47"/>
        <v>0.26333384138113747</v>
      </c>
      <c r="AP220" s="48">
        <f t="shared" si="60"/>
        <v>0.35137495370063121</v>
      </c>
      <c r="AQ220" s="48">
        <f t="shared" si="60"/>
        <v>0.23442554409371183</v>
      </c>
      <c r="AR220" s="48">
        <f t="shared" si="60"/>
        <v>0.10426722251135816</v>
      </c>
      <c r="AS220" s="48">
        <f t="shared" si="60"/>
        <v>3.478179094858086E-2</v>
      </c>
      <c r="AT220" s="48">
        <f t="shared" si="60"/>
        <v>9.2820961560302114E-3</v>
      </c>
      <c r="AU220" s="48">
        <f t="shared" si="60"/>
        <v>2.0642340599319178E-3</v>
      </c>
      <c r="AV220" s="48">
        <f t="shared" si="60"/>
        <v>3.9348214170796276E-4</v>
      </c>
      <c r="AW220" s="48">
        <f t="shared" si="60"/>
        <v>6.5629510718938458E-5</v>
      </c>
      <c r="AX220" s="48">
        <f t="shared" si="60"/>
        <v>9.7301779745578072E-6</v>
      </c>
      <c r="AY220" s="48">
        <f t="shared" si="60"/>
        <v>1.2983294579145033E-6</v>
      </c>
    </row>
    <row r="221" spans="1:51">
      <c r="A221" s="48">
        <v>220</v>
      </c>
      <c r="B221" s="48">
        <f t="shared" si="54"/>
        <v>92</v>
      </c>
      <c r="C221" s="93">
        <v>44268</v>
      </c>
      <c r="D221" t="s">
        <v>42</v>
      </c>
      <c r="E221" t="s">
        <v>11</v>
      </c>
      <c r="F221" s="48">
        <f>HLOOKUP(MAX($AD221:$AN221),$AD221:$AN$312,$B221,FALSE)</f>
        <v>0</v>
      </c>
      <c r="G221" s="48">
        <f>HLOOKUP(MAX($AN221:$AY221),$AN221:$AY$312,$B221,FALSE)</f>
        <v>0</v>
      </c>
      <c r="H221" s="48">
        <f t="shared" si="50"/>
        <v>1</v>
      </c>
      <c r="I221" s="48">
        <f t="shared" si="51"/>
        <v>1</v>
      </c>
      <c r="J221" s="48">
        <f>COUNTIF('1. Data'!C:C,$D221)</f>
        <v>0</v>
      </c>
      <c r="K221" s="48">
        <f>COUNTIF($D$2:D220,$D220)</f>
        <v>12</v>
      </c>
      <c r="L221" s="48">
        <f>SUMIF('1. Data'!C:C,D221,'1. Data'!E:E)</f>
        <v>0</v>
      </c>
      <c r="M221" s="48">
        <f>SUMIF($D$2:D220,$D221,$F$2:F220)</f>
        <v>0</v>
      </c>
      <c r="N221" s="48">
        <f t="shared" si="52"/>
        <v>0</v>
      </c>
      <c r="O221" s="48">
        <f>SUMIF('1. Data'!C:C,$D221,'1. Data'!F:F)</f>
        <v>0</v>
      </c>
      <c r="P221" s="48">
        <f>SUMIF($D$2:D220,$D221,$G$2:G220)</f>
        <v>0</v>
      </c>
      <c r="Q221" s="48">
        <f t="shared" si="53"/>
        <v>0</v>
      </c>
      <c r="R221" s="48">
        <f>COUNTIF('1. Data'!D:D,$E221)</f>
        <v>167</v>
      </c>
      <c r="S221" s="48">
        <f>COUNTIF($E$2:E220,$E220)</f>
        <v>12</v>
      </c>
      <c r="T221" s="48">
        <f>SUMIF('1. Data'!D:D,E221,'1. Data'!F:F)</f>
        <v>179</v>
      </c>
      <c r="U221" s="48">
        <f>SUMIF($E$2:E220,$E221,$G$2:G220)</f>
        <v>6</v>
      </c>
      <c r="V221" s="48">
        <f t="shared" si="55"/>
        <v>0.83337692210537606</v>
      </c>
      <c r="W221" s="48">
        <f>SUMIF('1. Data'!D:D,$E221,'1. Data'!E:E)</f>
        <v>293</v>
      </c>
      <c r="X221" s="48">
        <f>SUMIF($E$2:E220,E221,$F$2:F220)</f>
        <v>14</v>
      </c>
      <c r="Y221" s="48">
        <f t="shared" si="56"/>
        <v>1.0718514856380086</v>
      </c>
      <c r="Z221" s="92">
        <f>AVERAGE('1. Data'!E:E,$F$2:F220)</f>
        <v>1.6001132823562729</v>
      </c>
      <c r="AA221" s="92">
        <f>IF(ISERROR(AVERAGE('1. Data'!F:F,$G$2:G220)),0,AVERAGE('1. Data'!F:F,$G$2:G220))</f>
        <v>1.2401585952987821</v>
      </c>
      <c r="AB221" s="48">
        <f t="shared" si="57"/>
        <v>0</v>
      </c>
      <c r="AC221" s="48">
        <f t="shared" si="58"/>
        <v>0</v>
      </c>
      <c r="AD221" s="48">
        <f t="shared" si="59"/>
        <v>1</v>
      </c>
      <c r="AE221" s="48">
        <f t="shared" si="59"/>
        <v>0</v>
      </c>
      <c r="AF221" s="48">
        <f t="shared" si="59"/>
        <v>0</v>
      </c>
      <c r="AG221" s="48">
        <f t="shared" si="59"/>
        <v>0</v>
      </c>
      <c r="AH221" s="48">
        <f t="shared" si="59"/>
        <v>0</v>
      </c>
      <c r="AI221" s="48">
        <f t="shared" si="59"/>
        <v>0</v>
      </c>
      <c r="AJ221" s="48">
        <f t="shared" si="59"/>
        <v>0</v>
      </c>
      <c r="AK221" s="48">
        <f t="shared" si="59"/>
        <v>0</v>
      </c>
      <c r="AL221" s="48">
        <f t="shared" si="59"/>
        <v>0</v>
      </c>
      <c r="AM221" s="48">
        <f t="shared" si="59"/>
        <v>0</v>
      </c>
      <c r="AN221" s="48">
        <f t="shared" si="59"/>
        <v>0</v>
      </c>
      <c r="AO221" s="48">
        <f t="shared" si="47"/>
        <v>1</v>
      </c>
      <c r="AP221" s="48">
        <f t="shared" si="60"/>
        <v>0</v>
      </c>
      <c r="AQ221" s="48">
        <f t="shared" si="60"/>
        <v>0</v>
      </c>
      <c r="AR221" s="48">
        <f t="shared" si="60"/>
        <v>0</v>
      </c>
      <c r="AS221" s="48">
        <f t="shared" si="60"/>
        <v>0</v>
      </c>
      <c r="AT221" s="48">
        <f t="shared" si="60"/>
        <v>0</v>
      </c>
      <c r="AU221" s="48">
        <f t="shared" si="60"/>
        <v>0</v>
      </c>
      <c r="AV221" s="48">
        <f t="shared" si="60"/>
        <v>0</v>
      </c>
      <c r="AW221" s="48">
        <f t="shared" si="60"/>
        <v>0</v>
      </c>
      <c r="AX221" s="48">
        <f t="shared" si="60"/>
        <v>0</v>
      </c>
      <c r="AY221" s="48">
        <f t="shared" si="60"/>
        <v>0</v>
      </c>
    </row>
    <row r="222" spans="1:51">
      <c r="A222" s="48">
        <v>221</v>
      </c>
      <c r="B222" s="48">
        <f t="shared" si="54"/>
        <v>91</v>
      </c>
      <c r="C222" s="93">
        <v>44268</v>
      </c>
      <c r="D222" t="s">
        <v>25</v>
      </c>
      <c r="E222" t="s">
        <v>26</v>
      </c>
      <c r="F222" s="48">
        <f>HLOOKUP(MAX($AD222:$AN222),$AD222:$AN$312,$B222,FALSE)</f>
        <v>1</v>
      </c>
      <c r="G222" s="48">
        <f>HLOOKUP(MAX($AN222:$AY222),$AN222:$AY$312,$B222,FALSE)</f>
        <v>0</v>
      </c>
      <c r="H222" s="48">
        <f t="shared" si="50"/>
        <v>3</v>
      </c>
      <c r="I222" s="48">
        <f t="shared" si="51"/>
        <v>0</v>
      </c>
      <c r="J222" s="48">
        <f>COUNTIF('1. Data'!C:C,$D222)</f>
        <v>170</v>
      </c>
      <c r="K222" s="48">
        <f>COUNTIF($D$2:D221,$D221)</f>
        <v>13</v>
      </c>
      <c r="L222" s="48">
        <f>SUMIF('1. Data'!C:C,D222,'1. Data'!E:E)</f>
        <v>254</v>
      </c>
      <c r="M222" s="48">
        <f>SUMIF($D$2:D221,$D222,$F$2:F221)</f>
        <v>11</v>
      </c>
      <c r="N222" s="48">
        <f t="shared" si="52"/>
        <v>0.90524686880410077</v>
      </c>
      <c r="O222" s="48">
        <f>SUMIF('1. Data'!C:C,$D222,'1. Data'!F:F)</f>
        <v>198</v>
      </c>
      <c r="P222" s="48">
        <f>SUMIF($D$2:D221,$D222,$G$2:G221)</f>
        <v>8</v>
      </c>
      <c r="Q222" s="48">
        <f t="shared" si="53"/>
        <v>0.90794988999908899</v>
      </c>
      <c r="R222" s="48">
        <f>COUNTIF('1. Data'!D:D,$E222)</f>
        <v>152</v>
      </c>
      <c r="S222" s="48">
        <f>COUNTIF($E$2:E221,$E221)</f>
        <v>13</v>
      </c>
      <c r="T222" s="48">
        <f>SUMIF('1. Data'!D:D,E222,'1. Data'!F:F)</f>
        <v>159</v>
      </c>
      <c r="U222" s="48">
        <f>SUMIF($E$2:E221,$E222,$G$2:G221)</f>
        <v>5</v>
      </c>
      <c r="V222" s="48">
        <f t="shared" si="55"/>
        <v>0.80168849951905441</v>
      </c>
      <c r="W222" s="48">
        <f>SUMIF('1. Data'!D:D,$E222,'1. Data'!E:E)</f>
        <v>285</v>
      </c>
      <c r="X222" s="48">
        <f>SUMIF($E$2:E221,E222,$F$2:F221)</f>
        <v>16</v>
      </c>
      <c r="Y222" s="48">
        <f t="shared" si="56"/>
        <v>1.1403936712255296</v>
      </c>
      <c r="Z222" s="92">
        <f>AVERAGE('1. Data'!E:E,$F$2:F221)</f>
        <v>1.5996602491506229</v>
      </c>
      <c r="AA222" s="92">
        <f>IF(ISERROR(AVERAGE('1. Data'!F:F,$G$2:G221)),0,AVERAGE('1. Data'!F:F,$G$2:G221))</f>
        <v>1.2398074745186862</v>
      </c>
      <c r="AB222" s="48">
        <f t="shared" si="57"/>
        <v>1.6513897424850565</v>
      </c>
      <c r="AC222" s="48">
        <f t="shared" si="58"/>
        <v>0.90244716339303388</v>
      </c>
      <c r="AD222" s="48">
        <f t="shared" si="59"/>
        <v>0.19178319407868522</v>
      </c>
      <c r="AE222" s="48">
        <f t="shared" si="59"/>
        <v>0.31670879948256164</v>
      </c>
      <c r="AF222" s="48">
        <f t="shared" si="59"/>
        <v>0.26150483141012942</v>
      </c>
      <c r="AG222" s="48">
        <f t="shared" si="59"/>
        <v>0.14394879873365729</v>
      </c>
      <c r="AH222" s="48">
        <f t="shared" si="59"/>
        <v>5.9428892417951899E-2</v>
      </c>
      <c r="AI222" s="48">
        <f t="shared" si="59"/>
        <v>1.9628052669250728E-2</v>
      </c>
      <c r="AJ222" s="48">
        <f t="shared" si="59"/>
        <v>5.4022608071595188E-3</v>
      </c>
      <c r="AK222" s="48">
        <f t="shared" si="59"/>
        <v>1.2744625833103259E-3</v>
      </c>
      <c r="AL222" s="48">
        <f t="shared" si="59"/>
        <v>2.6307930465745946E-4</v>
      </c>
      <c r="AM222" s="48">
        <f t="shared" si="59"/>
        <v>4.8271829463492065E-5</v>
      </c>
      <c r="AN222" s="48">
        <f t="shared" si="59"/>
        <v>7.9715604026998823E-6</v>
      </c>
      <c r="AO222" s="48">
        <f t="shared" si="47"/>
        <v>0.40557593375341255</v>
      </c>
      <c r="AP222" s="48">
        <f t="shared" si="60"/>
        <v>0.36601085095624819</v>
      </c>
      <c r="AQ222" s="48">
        <f t="shared" si="60"/>
        <v>0.16515272710826834</v>
      </c>
      <c r="AR222" s="48">
        <f t="shared" si="60"/>
        <v>4.9680536701826858E-2</v>
      </c>
      <c r="AS222" s="48">
        <f t="shared" si="60"/>
        <v>1.1208514855601788E-2</v>
      </c>
      <c r="AT222" s="48">
        <f t="shared" si="60"/>
        <v>2.0230184874573038E-3</v>
      </c>
      <c r="AU222" s="48">
        <f t="shared" si="60"/>
        <v>3.0427788258291809E-4</v>
      </c>
      <c r="AV222" s="48">
        <f t="shared" si="60"/>
        <v>3.9227816002884792E-5</v>
      </c>
      <c r="AW222" s="48">
        <f t="shared" si="60"/>
        <v>4.4251289097383882E-6</v>
      </c>
      <c r="AX222" s="48">
        <f t="shared" si="60"/>
        <v>4.4371611469354681E-7</v>
      </c>
      <c r="AY222" s="48">
        <f t="shared" si="60"/>
        <v>4.0043034905696902E-8</v>
      </c>
    </row>
    <row r="223" spans="1:51">
      <c r="A223" s="48">
        <v>222</v>
      </c>
      <c r="B223" s="48">
        <f t="shared" si="54"/>
        <v>90</v>
      </c>
      <c r="C223" s="93">
        <v>44268</v>
      </c>
      <c r="D223" t="s">
        <v>19</v>
      </c>
      <c r="E223" t="s">
        <v>6</v>
      </c>
      <c r="F223" s="48">
        <f>HLOOKUP(MAX($AD223:$AN223),$AD223:$AN$312,$B223,FALSE)</f>
        <v>0</v>
      </c>
      <c r="G223" s="48">
        <f>HLOOKUP(MAX($AN223:$AY223),$AN223:$AY$312,$B223,FALSE)</f>
        <v>2</v>
      </c>
      <c r="H223" s="48">
        <f t="shared" si="50"/>
        <v>0</v>
      </c>
      <c r="I223" s="48">
        <f t="shared" si="51"/>
        <v>3</v>
      </c>
      <c r="J223" s="48">
        <f>COUNTIF('1. Data'!C:C,$D223)</f>
        <v>181</v>
      </c>
      <c r="K223" s="48">
        <f>COUNTIF($D$2:D222,$D222)</f>
        <v>13</v>
      </c>
      <c r="L223" s="48">
        <f>SUMIF('1. Data'!C:C,D223,'1. Data'!E:E)</f>
        <v>307</v>
      </c>
      <c r="M223" s="48">
        <f>SUMIF($D$2:D222,$D223,$F$2:F222)</f>
        <v>10</v>
      </c>
      <c r="N223" s="48">
        <f t="shared" si="52"/>
        <v>1.0215881871103918</v>
      </c>
      <c r="O223" s="48">
        <f>SUMIF('1. Data'!C:C,$D223,'1. Data'!F:F)</f>
        <v>263</v>
      </c>
      <c r="P223" s="48">
        <f>SUMIF($D$2:D222,$D223,$G$2:G222)</f>
        <v>10</v>
      </c>
      <c r="Q223" s="48">
        <f t="shared" si="53"/>
        <v>1.1353495949505961</v>
      </c>
      <c r="R223" s="48">
        <f>COUNTIF('1. Data'!D:D,$E223)</f>
        <v>181</v>
      </c>
      <c r="S223" s="48">
        <f>COUNTIF($E$2:E222,$E222)</f>
        <v>12</v>
      </c>
      <c r="T223" s="48">
        <f>SUMIF('1. Data'!D:D,E223,'1. Data'!F:F)</f>
        <v>374</v>
      </c>
      <c r="U223" s="48">
        <f>SUMIF($E$2:E222,$E223,$G$2:G222)</f>
        <v>18</v>
      </c>
      <c r="V223" s="48">
        <f t="shared" si="55"/>
        <v>1.6386924404866847</v>
      </c>
      <c r="W223" s="48">
        <f>SUMIF('1. Data'!D:D,$E223,'1. Data'!E:E)</f>
        <v>158</v>
      </c>
      <c r="X223" s="48">
        <f>SUMIF($E$2:E222,E223,$F$2:F222)</f>
        <v>1</v>
      </c>
      <c r="Y223" s="48">
        <f t="shared" si="56"/>
        <v>0.51506038181146352</v>
      </c>
      <c r="Z223" s="92">
        <f>AVERAGE('1. Data'!E:E,$F$2:F222)</f>
        <v>1.5994905179733938</v>
      </c>
      <c r="AA223" s="92">
        <f>IF(ISERROR(AVERAGE('1. Data'!F:F,$G$2:G222)),0,AVERAGE('1. Data'!F:F,$G$2:G222))</f>
        <v>1.2394565525049532</v>
      </c>
      <c r="AB223" s="48">
        <f t="shared" si="57"/>
        <v>0.8416192836816182</v>
      </c>
      <c r="AC223" s="48">
        <f t="shared" si="58"/>
        <v>2.3059950322312628</v>
      </c>
      <c r="AD223" s="48">
        <f t="shared" si="59"/>
        <v>0.43101202730761973</v>
      </c>
      <c r="AE223" s="48">
        <f t="shared" si="59"/>
        <v>0.362748033680801</v>
      </c>
      <c r="AF223" s="48">
        <f t="shared" si="59"/>
        <v>0.15264787013167561</v>
      </c>
      <c r="AG223" s="48">
        <f t="shared" si="59"/>
        <v>4.2823797038581836E-2</v>
      </c>
      <c r="AH223" s="48">
        <f t="shared" si="59"/>
        <v>9.0103333470345614E-3</v>
      </c>
      <c r="AI223" s="48">
        <f t="shared" si="59"/>
        <v>1.5166540594527653E-3</v>
      </c>
      <c r="AJ223" s="48">
        <f t="shared" si="59"/>
        <v>2.1274088385157572E-4</v>
      </c>
      <c r="AK223" s="48">
        <f t="shared" si="59"/>
        <v>2.5578118610993973E-5</v>
      </c>
      <c r="AL223" s="48">
        <f t="shared" si="59"/>
        <v>2.6908797329135158E-6</v>
      </c>
      <c r="AM223" s="48">
        <f t="shared" si="59"/>
        <v>2.5163291925422888E-7</v>
      </c>
      <c r="AN223" s="48">
        <f t="shared" si="59"/>
        <v>2.1177911725345832E-8</v>
      </c>
      <c r="AO223" s="48">
        <f t="shared" si="47"/>
        <v>9.9659586800292965E-2</v>
      </c>
      <c r="AP223" s="48">
        <f t="shared" si="60"/>
        <v>0.22981451207569589</v>
      </c>
      <c r="AQ223" s="48">
        <f t="shared" si="60"/>
        <v>0.2649755615906032</v>
      </c>
      <c r="AR223" s="48">
        <f t="shared" si="60"/>
        <v>0.20367744289687337</v>
      </c>
      <c r="AS223" s="48">
        <f t="shared" si="60"/>
        <v>0.11741979287443918</v>
      </c>
      <c r="AT223" s="48">
        <f t="shared" si="60"/>
        <v>5.415389181081609E-2</v>
      </c>
      <c r="AU223" s="48">
        <f t="shared" si="60"/>
        <v>2.0813100915288527E-2</v>
      </c>
      <c r="AV223" s="48">
        <f t="shared" si="60"/>
        <v>6.8564153308547622E-3</v>
      </c>
      <c r="AW223" s="48">
        <f t="shared" si="60"/>
        <v>1.9763574614831705E-3</v>
      </c>
      <c r="AX223" s="48">
        <f t="shared" si="60"/>
        <v>5.063856097881535E-4</v>
      </c>
      <c r="AY223" s="48">
        <f t="shared" si="60"/>
        <v>1.1677227005648772E-4</v>
      </c>
    </row>
    <row r="224" spans="1:51">
      <c r="A224" s="48">
        <v>223</v>
      </c>
      <c r="B224" s="48">
        <f t="shared" si="54"/>
        <v>89</v>
      </c>
      <c r="C224" s="93">
        <v>44268</v>
      </c>
      <c r="D224" t="s">
        <v>13</v>
      </c>
      <c r="E224" t="s">
        <v>21</v>
      </c>
      <c r="F224" s="48">
        <f>HLOOKUP(MAX($AD224:$AN224),$AD224:$AN$312,$B224,FALSE)</f>
        <v>2</v>
      </c>
      <c r="G224" s="48">
        <f>HLOOKUP(MAX($AN224:$AY224),$AN224:$AY$312,$B224,FALSE)</f>
        <v>0</v>
      </c>
      <c r="H224" s="48">
        <f t="shared" si="50"/>
        <v>3</v>
      </c>
      <c r="I224" s="48">
        <f t="shared" si="51"/>
        <v>0</v>
      </c>
      <c r="J224" s="48">
        <f>COUNTIF('1. Data'!C:C,$D224)</f>
        <v>176</v>
      </c>
      <c r="K224" s="48">
        <f>COUNTIF($D$2:D223,$D223)</f>
        <v>12</v>
      </c>
      <c r="L224" s="48">
        <f>SUMIF('1. Data'!C:C,D224,'1. Data'!E:E)</f>
        <v>403</v>
      </c>
      <c r="M224" s="48">
        <f>SUMIF($D$2:D223,$D224,$F$2:F223)</f>
        <v>20</v>
      </c>
      <c r="N224" s="48">
        <f t="shared" si="52"/>
        <v>1.4070960891877544</v>
      </c>
      <c r="O224" s="48">
        <f>SUMIF('1. Data'!C:C,$D224,'1. Data'!F:F)</f>
        <v>163</v>
      </c>
      <c r="P224" s="48">
        <f>SUMIF($D$2:D223,$D224,$G$2:G223)</f>
        <v>2</v>
      </c>
      <c r="Q224" s="48">
        <f t="shared" si="53"/>
        <v>0.70797738784985453</v>
      </c>
      <c r="R224" s="48">
        <f>COUNTIF('1. Data'!D:D,$E224)</f>
        <v>149</v>
      </c>
      <c r="S224" s="48">
        <f>COUNTIF($E$2:E223,$E223)</f>
        <v>13</v>
      </c>
      <c r="T224" s="48">
        <f>SUMIF('1. Data'!D:D,E224,'1. Data'!F:F)</f>
        <v>176</v>
      </c>
      <c r="U224" s="48">
        <f>SUMIF($E$2:E223,$E224,$G$2:G223)</f>
        <v>10</v>
      </c>
      <c r="V224" s="48">
        <f t="shared" si="55"/>
        <v>0.92617109234319916</v>
      </c>
      <c r="W224" s="48">
        <f>SUMIF('1. Data'!D:D,$E224,'1. Data'!E:E)</f>
        <v>246</v>
      </c>
      <c r="X224" s="48">
        <f>SUMIF($E$2:E223,E224,$F$2:F223)</f>
        <v>12</v>
      </c>
      <c r="Y224" s="48">
        <f t="shared" si="56"/>
        <v>0.99596924831396605</v>
      </c>
      <c r="Z224" s="92">
        <f>AVERAGE('1. Data'!E:E,$F$2:F223)</f>
        <v>1.5990379173740803</v>
      </c>
      <c r="AA224" s="92">
        <f>IF(ISERROR(AVERAGE('1. Data'!F:F,$G$2:G223)),0,AVERAGE('1. Data'!F:F,$G$2:G223))</f>
        <v>1.2396717600452745</v>
      </c>
      <c r="AB224" s="48">
        <f t="shared" si="57"/>
        <v>2.2409308087064237</v>
      </c>
      <c r="AC224" s="48">
        <f t="shared" si="58"/>
        <v>0.8128629267905737</v>
      </c>
      <c r="AD224" s="48">
        <f t="shared" si="59"/>
        <v>0.10635945798028021</v>
      </c>
      <c r="AE224" s="48">
        <f t="shared" si="59"/>
        <v>0.23834418618532621</v>
      </c>
      <c r="AF224" s="48">
        <f t="shared" si="59"/>
        <v>0.26705641494937882</v>
      </c>
      <c r="AG224" s="48">
        <f t="shared" si="59"/>
        <v>0.19948498264091657</v>
      </c>
      <c r="AH224" s="48">
        <f t="shared" si="59"/>
        <v>0.11175801086857398</v>
      </c>
      <c r="AI224" s="48">
        <f t="shared" si="59"/>
        <v>5.0088393935026981E-2</v>
      </c>
      <c r="AJ224" s="48">
        <f t="shared" si="59"/>
        <v>1.8707437521270982E-2</v>
      </c>
      <c r="AK224" s="48">
        <f t="shared" si="59"/>
        <v>5.9888675847666736E-3</v>
      </c>
      <c r="AL224" s="48">
        <f t="shared" si="59"/>
        <v>1.6775797349958589E-3</v>
      </c>
      <c r="AM224" s="48">
        <f t="shared" si="59"/>
        <v>4.1770445691264094E-4</v>
      </c>
      <c r="AN224" s="48">
        <f t="shared" si="59"/>
        <v>9.3604678642952334E-5</v>
      </c>
      <c r="AO224" s="48">
        <f t="shared" si="47"/>
        <v>0.4435862915147496</v>
      </c>
      <c r="AP224" s="48">
        <f t="shared" si="60"/>
        <v>0.36057485120485594</v>
      </c>
      <c r="AQ224" s="48">
        <f t="shared" si="60"/>
        <v>0.14654896443872742</v>
      </c>
      <c r="AR224" s="48">
        <f t="shared" si="60"/>
        <v>3.9708073383930557E-2</v>
      </c>
      <c r="AS224" s="48">
        <f t="shared" si="60"/>
        <v>8.0693051870191664E-3</v>
      </c>
      <c r="AT224" s="48">
        <f t="shared" si="60"/>
        <v>1.3118478062973519E-3</v>
      </c>
      <c r="AU224" s="48">
        <f t="shared" si="60"/>
        <v>1.777254078884431E-4</v>
      </c>
      <c r="AV224" s="48">
        <f t="shared" si="60"/>
        <v>2.0638056460178371E-5</v>
      </c>
      <c r="AW224" s="48">
        <f t="shared" si="60"/>
        <v>2.0969888721862044E-6</v>
      </c>
      <c r="AX224" s="48">
        <f t="shared" si="60"/>
        <v>1.8939605689917161E-7</v>
      </c>
      <c r="AY224" s="48">
        <f t="shared" si="60"/>
        <v>1.5395303313365451E-8</v>
      </c>
    </row>
    <row r="225" spans="1:51">
      <c r="A225" s="48">
        <v>224</v>
      </c>
      <c r="B225" s="48">
        <f t="shared" si="54"/>
        <v>88</v>
      </c>
      <c r="C225" s="93">
        <v>44269</v>
      </c>
      <c r="D225" t="s">
        <v>12</v>
      </c>
      <c r="E225" t="s">
        <v>18</v>
      </c>
      <c r="F225" s="48">
        <f>HLOOKUP(MAX($AD225:$AN225),$AD225:$AN$312,$B225,FALSE)</f>
        <v>1</v>
      </c>
      <c r="G225" s="48">
        <f>HLOOKUP(MAX($AN225:$AY225),$AN225:$AY$312,$B225,FALSE)</f>
        <v>0</v>
      </c>
      <c r="H225" s="48">
        <f t="shared" si="50"/>
        <v>3</v>
      </c>
      <c r="I225" s="48">
        <f t="shared" si="51"/>
        <v>0</v>
      </c>
      <c r="J225" s="48">
        <f>COUNTIF('1. Data'!C:C,$D225)</f>
        <v>186</v>
      </c>
      <c r="K225" s="48">
        <f>COUNTIF($D$2:D224,$D224)</f>
        <v>12</v>
      </c>
      <c r="L225" s="48">
        <f>SUMIF('1. Data'!C:C,D225,'1. Data'!E:E)</f>
        <v>358</v>
      </c>
      <c r="M225" s="48">
        <f>SUMIF($D$2:D224,$D225,$F$2:F224)</f>
        <v>15</v>
      </c>
      <c r="N225" s="48">
        <f t="shared" si="52"/>
        <v>1.1780238257330067</v>
      </c>
      <c r="O225" s="48">
        <f>SUMIF('1. Data'!C:C,$D225,'1. Data'!F:F)</f>
        <v>224</v>
      </c>
      <c r="P225" s="48">
        <f>SUMIF($D$2:D224,$D225,$G$2:G224)</f>
        <v>10</v>
      </c>
      <c r="Q225" s="48">
        <f t="shared" si="53"/>
        <v>0.95360129484758571</v>
      </c>
      <c r="R225" s="48">
        <f>COUNTIF('1. Data'!D:D,$E225)</f>
        <v>17</v>
      </c>
      <c r="S225" s="48">
        <f>COUNTIF($E$2:E224,$E224)</f>
        <v>13</v>
      </c>
      <c r="T225" s="48">
        <f>SUMIF('1. Data'!D:D,E225,'1. Data'!F:F)</f>
        <v>13</v>
      </c>
      <c r="U225" s="48">
        <f>SUMIF($E$2:E224,$E225,$G$2:G224)</f>
        <v>0</v>
      </c>
      <c r="V225" s="48">
        <f t="shared" si="55"/>
        <v>0.34965380811078145</v>
      </c>
      <c r="W225" s="48">
        <f>SUMIF('1. Data'!D:D,$E225,'1. Data'!E:E)</f>
        <v>30</v>
      </c>
      <c r="X225" s="48">
        <f>SUMIF($E$2:E224,E225,$F$2:F224)</f>
        <v>10</v>
      </c>
      <c r="Y225" s="48">
        <f t="shared" si="56"/>
        <v>0.83377557639011735</v>
      </c>
      <c r="Z225" s="92">
        <f>AVERAGE('1. Data'!E:E,$F$2:F224)</f>
        <v>1.5991513437057991</v>
      </c>
      <c r="AA225" s="92">
        <f>IF(ISERROR(AVERAGE('1. Data'!F:F,$G$2:G224)),0,AVERAGE('1. Data'!F:F,$G$2:G224))</f>
        <v>1.2393210749646393</v>
      </c>
      <c r="AB225" s="48">
        <f t="shared" si="57"/>
        <v>1.5706984343106756</v>
      </c>
      <c r="AC225" s="48">
        <f t="shared" si="58"/>
        <v>0.41322722776728721</v>
      </c>
      <c r="AD225" s="48">
        <f t="shared" si="59"/>
        <v>0.20789992719499081</v>
      </c>
      <c r="AE225" s="48">
        <f t="shared" si="59"/>
        <v>0.32654809013847552</v>
      </c>
      <c r="AF225" s="48">
        <f t="shared" si="59"/>
        <v>0.25645428695382244</v>
      </c>
      <c r="AG225" s="48">
        <f t="shared" si="59"/>
        <v>0.13427078233020992</v>
      </c>
      <c r="AH225" s="48">
        <f t="shared" si="59"/>
        <v>5.2724726894932544E-2</v>
      </c>
      <c r="AI225" s="48">
        <f t="shared" si="59"/>
        <v>1.6562929196665695E-2</v>
      </c>
      <c r="AJ225" s="48">
        <f t="shared" si="59"/>
        <v>4.3358944928002362E-3</v>
      </c>
      <c r="AK225" s="48">
        <f t="shared" si="59"/>
        <v>9.7291181302537329E-4</v>
      </c>
      <c r="AL225" s="48">
        <f t="shared" si="59"/>
        <v>1.9101888268016417E-4</v>
      </c>
      <c r="AM225" s="48">
        <f t="shared" si="59"/>
        <v>3.3337006661056461E-5</v>
      </c>
      <c r="AN225" s="48">
        <f t="shared" si="59"/>
        <v>5.2362384167125965E-6</v>
      </c>
      <c r="AO225" s="48">
        <f t="shared" si="47"/>
        <v>0.66151195186495459</v>
      </c>
      <c r="AP225" s="48">
        <f t="shared" si="60"/>
        <v>0.27335475000408233</v>
      </c>
      <c r="AQ225" s="48">
        <f t="shared" si="60"/>
        <v>5.6478812770603383E-2</v>
      </c>
      <c r="AR225" s="48">
        <f t="shared" si="60"/>
        <v>7.7795277429280303E-3</v>
      </c>
      <c r="AS225" s="48">
        <f t="shared" si="60"/>
        <v>8.0367817063721275E-4</v>
      </c>
      <c r="AT225" s="48">
        <f t="shared" si="60"/>
        <v>6.6420340493900088E-5</v>
      </c>
      <c r="AU225" s="48">
        <f t="shared" si="60"/>
        <v>4.5744488616089319E-6</v>
      </c>
      <c r="AV225" s="48">
        <f t="shared" si="60"/>
        <v>2.7004097452084081E-7</v>
      </c>
      <c r="AW225" s="48">
        <f t="shared" si="60"/>
        <v>1.3948535410602907E-8</v>
      </c>
      <c r="AX225" s="48">
        <f t="shared" si="60"/>
        <v>6.4043495768192073E-10</v>
      </c>
      <c r="AY225" s="48">
        <f t="shared" si="60"/>
        <v>2.6464516212815976E-11</v>
      </c>
    </row>
    <row r="226" spans="1:51">
      <c r="A226" s="48">
        <v>225</v>
      </c>
      <c r="B226" s="48">
        <f t="shared" si="54"/>
        <v>87</v>
      </c>
      <c r="C226" s="93">
        <v>44269</v>
      </c>
      <c r="D226" t="s">
        <v>35</v>
      </c>
      <c r="E226" t="s">
        <v>20</v>
      </c>
      <c r="F226" s="48">
        <f>HLOOKUP(MAX($AD226:$AN226),$AD226:$AN$312,$B226,FALSE)</f>
        <v>1</v>
      </c>
      <c r="G226" s="48">
        <f>HLOOKUP(MAX($AN226:$AY226),$AN226:$AY$312,$B226,FALSE)</f>
        <v>0</v>
      </c>
      <c r="H226" s="48">
        <f t="shared" si="50"/>
        <v>3</v>
      </c>
      <c r="I226" s="48">
        <f t="shared" si="51"/>
        <v>0</v>
      </c>
      <c r="J226" s="48">
        <f>COUNTIF('1. Data'!C:C,$D226)</f>
        <v>47</v>
      </c>
      <c r="K226" s="48">
        <f>COUNTIF($D$2:D225,$D225)</f>
        <v>13</v>
      </c>
      <c r="L226" s="48">
        <f>SUMIF('1. Data'!C:C,D226,'1. Data'!E:E)</f>
        <v>94</v>
      </c>
      <c r="M226" s="48">
        <f>SUMIF($D$2:D225,$D226,$F$2:F225)</f>
        <v>13</v>
      </c>
      <c r="N226" s="48">
        <f t="shared" si="52"/>
        <v>1.1152930079000118</v>
      </c>
      <c r="O226" s="48">
        <f>SUMIF('1. Data'!C:C,$D226,'1. Data'!F:F)</f>
        <v>49</v>
      </c>
      <c r="P226" s="48">
        <f>SUMIF($D$2:D225,$D226,$G$2:G225)</f>
        <v>4</v>
      </c>
      <c r="Q226" s="48">
        <f t="shared" si="53"/>
        <v>0.71295746785361025</v>
      </c>
      <c r="R226" s="48">
        <f>COUNTIF('1. Data'!D:D,$E226)</f>
        <v>166</v>
      </c>
      <c r="S226" s="48">
        <f>COUNTIF($E$2:E225,$E225)</f>
        <v>12</v>
      </c>
      <c r="T226" s="48">
        <f>SUMIF('1. Data'!D:D,E226,'1. Data'!F:F)</f>
        <v>175</v>
      </c>
      <c r="U226" s="48">
        <f>SUMIF($E$2:E225,$E226,$G$2:G225)</f>
        <v>9</v>
      </c>
      <c r="V226" s="48">
        <f t="shared" si="55"/>
        <v>0.83432800986896949</v>
      </c>
      <c r="W226" s="48">
        <f>SUMIF('1. Data'!D:D,$E226,'1. Data'!E:E)</f>
        <v>274</v>
      </c>
      <c r="X226" s="48">
        <f>SUMIF($E$2:E225,E226,$F$2:F225)</f>
        <v>11</v>
      </c>
      <c r="Y226" s="48">
        <f t="shared" si="56"/>
        <v>1.0013394116922294</v>
      </c>
      <c r="Z226" s="92">
        <f>AVERAGE('1. Data'!E:E,$F$2:F225)</f>
        <v>1.5989819004524888</v>
      </c>
      <c r="AA226" s="92">
        <f>IF(ISERROR(AVERAGE('1. Data'!F:F,$G$2:G225)),0,AVERAGE('1. Data'!F:F,$G$2:G225))</f>
        <v>1.2389705882352942</v>
      </c>
      <c r="AB226" s="48">
        <f t="shared" si="57"/>
        <v>1.7857219508511426</v>
      </c>
      <c r="AC226" s="48">
        <f t="shared" si="58"/>
        <v>0.73698974205092305</v>
      </c>
      <c r="AD226" s="48">
        <f t="shared" si="59"/>
        <v>0.1676759634876635</v>
      </c>
      <c r="AE226" s="48">
        <f t="shared" si="59"/>
        <v>0.29942264863003537</v>
      </c>
      <c r="AF226" s="48">
        <f t="shared" si="59"/>
        <v>0.26734279812032158</v>
      </c>
      <c r="AG226" s="48">
        <f t="shared" si="59"/>
        <v>0.15913330100180792</v>
      </c>
      <c r="AH226" s="48">
        <f t="shared" si="59"/>
        <v>7.1041957177582674E-2</v>
      </c>
      <c r="AI226" s="48">
        <f t="shared" si="59"/>
        <v>2.5372236472687253E-2</v>
      </c>
      <c r="AJ226" s="48">
        <f t="shared" si="59"/>
        <v>7.5512932685772556E-3</v>
      </c>
      <c r="AK226" s="48">
        <f t="shared" si="59"/>
        <v>1.9263585924304137E-3</v>
      </c>
      <c r="AL226" s="48">
        <f t="shared" si="59"/>
        <v>4.2999260296421255E-4</v>
      </c>
      <c r="AM226" s="48">
        <f t="shared" si="59"/>
        <v>8.5316358868535021E-5</v>
      </c>
      <c r="AN226" s="48">
        <f t="shared" si="59"/>
        <v>1.5235129479823619E-5</v>
      </c>
      <c r="AO226" s="48">
        <f t="shared" si="47"/>
        <v>0.47855231536894505</v>
      </c>
      <c r="AP226" s="48">
        <f t="shared" si="60"/>
        <v>0.35268814746163074</v>
      </c>
      <c r="AQ226" s="48">
        <f t="shared" si="60"/>
        <v>0.12996377341108256</v>
      </c>
      <c r="AR226" s="48">
        <f t="shared" si="60"/>
        <v>3.1927322614066125E-2</v>
      </c>
      <c r="AS226" s="48">
        <f t="shared" si="60"/>
        <v>5.8825273144292971E-3</v>
      </c>
      <c r="AT226" s="48">
        <f t="shared" si="60"/>
        <v>8.6707245761375156E-4</v>
      </c>
      <c r="AU226" s="48">
        <f t="shared" si="60"/>
        <v>1.065039178127031E-4</v>
      </c>
      <c r="AV226" s="48">
        <f t="shared" si="60"/>
        <v>1.1213184988028128E-5</v>
      </c>
      <c r="AW226" s="48">
        <f t="shared" si="60"/>
        <v>1.0330002889870124E-6</v>
      </c>
      <c r="AX226" s="48">
        <f t="shared" si="60"/>
        <v>8.4590068502118683E-8</v>
      </c>
      <c r="AY226" s="48">
        <f t="shared" si="60"/>
        <v>6.2342012765446281E-9</v>
      </c>
    </row>
    <row r="227" spans="1:51">
      <c r="A227" s="48">
        <v>226</v>
      </c>
      <c r="B227" s="48">
        <f t="shared" si="54"/>
        <v>86</v>
      </c>
      <c r="C227" s="93">
        <v>44269</v>
      </c>
      <c r="D227" t="s">
        <v>23</v>
      </c>
      <c r="E227" t="s">
        <v>17</v>
      </c>
      <c r="F227" s="48">
        <f>HLOOKUP(MAX($AD227:$AN227),$AD227:$AN$312,$B227,FALSE)</f>
        <v>1</v>
      </c>
      <c r="G227" s="48">
        <f>HLOOKUP(MAX($AN227:$AY227),$AN227:$AY$312,$B227,FALSE)</f>
        <v>1</v>
      </c>
      <c r="H227" s="48">
        <f t="shared" si="50"/>
        <v>1</v>
      </c>
      <c r="I227" s="48">
        <f t="shared" si="51"/>
        <v>1</v>
      </c>
      <c r="J227" s="48">
        <f>COUNTIF('1. Data'!C:C,$D227)</f>
        <v>169</v>
      </c>
      <c r="K227" s="48">
        <f>COUNTIF($D$2:D226,$D226)</f>
        <v>13</v>
      </c>
      <c r="L227" s="48">
        <f>SUMIF('1. Data'!C:C,D227,'1. Data'!E:E)</f>
        <v>260</v>
      </c>
      <c r="M227" s="48">
        <f>SUMIF($D$2:D226,$D227,$F$2:F226)</f>
        <v>9</v>
      </c>
      <c r="N227" s="48">
        <f t="shared" si="52"/>
        <v>0.924449820736293</v>
      </c>
      <c r="O227" s="48">
        <f>SUMIF('1. Data'!C:C,$D227,'1. Data'!F:F)</f>
        <v>232</v>
      </c>
      <c r="P227" s="48">
        <f>SUMIF($D$2:D226,$D227,$G$2:G226)</f>
        <v>11</v>
      </c>
      <c r="Q227" s="48">
        <f t="shared" si="53"/>
        <v>1.077945223003429</v>
      </c>
      <c r="R227" s="48">
        <f>COUNTIF('1. Data'!D:D,$E227)</f>
        <v>186</v>
      </c>
      <c r="S227" s="48">
        <f>COUNTIF($E$2:E226,$E226)</f>
        <v>13</v>
      </c>
      <c r="T227" s="48">
        <f>SUMIF('1. Data'!D:D,E227,'1. Data'!F:F)</f>
        <v>276</v>
      </c>
      <c r="U227" s="48">
        <f>SUMIF($E$2:E226,$E227,$G$2:G226)</f>
        <v>10</v>
      </c>
      <c r="V227" s="48">
        <f t="shared" si="55"/>
        <v>1.1603119454840971</v>
      </c>
      <c r="W227" s="48">
        <f>SUMIF('1. Data'!D:D,$E227,'1. Data'!E:E)</f>
        <v>331</v>
      </c>
      <c r="X227" s="48">
        <f>SUMIF($E$2:E226,E227,$F$2:F226)</f>
        <v>16</v>
      </c>
      <c r="Y227" s="48">
        <f t="shared" si="56"/>
        <v>1.0906335390480253</v>
      </c>
      <c r="Z227" s="92">
        <f>AVERAGE('1. Data'!E:E,$F$2:F226)</f>
        <v>1.5988125530110262</v>
      </c>
      <c r="AA227" s="92">
        <f>IF(ISERROR(AVERAGE('1. Data'!F:F,$G$2:G226)),0,AVERAGE('1. Data'!F:F,$G$2:G226))</f>
        <v>1.2386202996890019</v>
      </c>
      <c r="AB227" s="48">
        <f t="shared" si="57"/>
        <v>1.6119803406808726</v>
      </c>
      <c r="AC227" s="48">
        <f t="shared" si="58"/>
        <v>1.5492077074320636</v>
      </c>
      <c r="AD227" s="48">
        <f t="shared" si="59"/>
        <v>0.19949216019732899</v>
      </c>
      <c r="AE227" s="48">
        <f t="shared" si="59"/>
        <v>0.32157744035805358</v>
      </c>
      <c r="AF227" s="48">
        <f t="shared" si="59"/>
        <v>0.25918825593182915</v>
      </c>
      <c r="AG227" s="48">
        <f t="shared" si="59"/>
        <v>0.1392687910324904</v>
      </c>
      <c r="AH227" s="48">
        <f t="shared" si="59"/>
        <v>5.6124638303691785E-2</v>
      </c>
      <c r="AI227" s="48">
        <f t="shared" si="59"/>
        <v>1.8094362714675159E-2</v>
      </c>
      <c r="AJ227" s="48">
        <f t="shared" si="59"/>
        <v>4.861292828867555E-3</v>
      </c>
      <c r="AK227" s="48">
        <f t="shared" si="59"/>
        <v>1.1194726386324876E-3</v>
      </c>
      <c r="AL227" s="48">
        <f t="shared" si="59"/>
        <v>2.2557098567571414E-4</v>
      </c>
      <c r="AM227" s="48">
        <f t="shared" si="59"/>
        <v>4.0401777148584243E-5</v>
      </c>
      <c r="AN227" s="48">
        <f t="shared" si="59"/>
        <v>6.5126870492087253E-6</v>
      </c>
      <c r="AO227" s="48">
        <f t="shared" si="47"/>
        <v>0.2124162029535088</v>
      </c>
      <c r="AP227" s="48">
        <f t="shared" si="60"/>
        <v>0.32907681879902928</v>
      </c>
      <c r="AQ227" s="48">
        <f t="shared" si="60"/>
        <v>0.25490417201034044</v>
      </c>
      <c r="AR227" s="48">
        <f t="shared" si="60"/>
        <v>0.13163316931166932</v>
      </c>
      <c r="AS227" s="48">
        <f t="shared" si="60"/>
        <v>5.098178011283698E-2</v>
      </c>
      <c r="AT227" s="48">
        <f t="shared" si="60"/>
        <v>1.5796273337882732E-2</v>
      </c>
      <c r="AU227" s="48">
        <f t="shared" si="60"/>
        <v>4.0786180672919272E-3</v>
      </c>
      <c r="AV227" s="48">
        <f t="shared" si="60"/>
        <v>9.0266093507433232E-4</v>
      </c>
      <c r="AW227" s="48">
        <f t="shared" si="60"/>
        <v>1.7480115972687331E-4</v>
      </c>
      <c r="AX227" s="48">
        <f t="shared" si="60"/>
        <v>3.0089255990770617E-5</v>
      </c>
      <c r="AY227" s="48">
        <f t="shared" si="60"/>
        <v>4.6614507291798197E-6</v>
      </c>
    </row>
    <row r="228" spans="1:51">
      <c r="A228" s="48">
        <v>227</v>
      </c>
      <c r="B228" s="48">
        <f t="shared" si="54"/>
        <v>85</v>
      </c>
      <c r="C228" s="93">
        <v>44274</v>
      </c>
      <c r="D228" t="s">
        <v>18</v>
      </c>
      <c r="E228" t="s">
        <v>35</v>
      </c>
      <c r="F228" s="48">
        <f>HLOOKUP(MAX($AD228:$AN228),$AD228:$AN$312,$B228,FALSE)</f>
        <v>0</v>
      </c>
      <c r="G228" s="48">
        <f>HLOOKUP(MAX($AN228:$AY228),$AN228:$AY$312,$B228,FALSE)</f>
        <v>1</v>
      </c>
      <c r="H228" s="48">
        <f t="shared" si="50"/>
        <v>0</v>
      </c>
      <c r="I228" s="48">
        <f t="shared" si="51"/>
        <v>3</v>
      </c>
      <c r="J228" s="48">
        <f>COUNTIF('1. Data'!C:C,$D228)</f>
        <v>17</v>
      </c>
      <c r="K228" s="48">
        <f>COUNTIF($D$2:D227,$D227)</f>
        <v>12</v>
      </c>
      <c r="L228" s="48">
        <f>SUMIF('1. Data'!C:C,D228,'1. Data'!E:E)</f>
        <v>16</v>
      </c>
      <c r="M228" s="48">
        <f>SUMIF($D$2:D227,$D228,$F$2:F227)</f>
        <v>0</v>
      </c>
      <c r="N228" s="48">
        <f t="shared" si="52"/>
        <v>0.34512022630834516</v>
      </c>
      <c r="O228" s="48">
        <f>SUMIF('1. Data'!C:C,$D228,'1. Data'!F:F)</f>
        <v>26</v>
      </c>
      <c r="P228" s="48">
        <f>SUMIF($D$2:D227,$D228,$G$2:G227)</f>
        <v>15</v>
      </c>
      <c r="Q228" s="48">
        <f t="shared" si="53"/>
        <v>1.1414879050661797</v>
      </c>
      <c r="R228" s="48">
        <f>COUNTIF('1. Data'!D:D,$E228)</f>
        <v>48</v>
      </c>
      <c r="S228" s="48">
        <f>COUNTIF($E$2:E227,$E227)</f>
        <v>13</v>
      </c>
      <c r="T228" s="48">
        <f>SUMIF('1. Data'!D:D,E228,'1. Data'!F:F)</f>
        <v>79</v>
      </c>
      <c r="U228" s="48">
        <f>SUMIF($E$2:E227,$E228,$G$2:G227)</f>
        <v>11</v>
      </c>
      <c r="V228" s="48">
        <f t="shared" si="55"/>
        <v>1.1912368781378366</v>
      </c>
      <c r="W228" s="48">
        <f>SUMIF('1. Data'!D:D,$E228,'1. Data'!E:E)</f>
        <v>68</v>
      </c>
      <c r="X228" s="48">
        <f>SUMIF($E$2:E227,E228,$F$2:F227)</f>
        <v>13</v>
      </c>
      <c r="Y228" s="48">
        <f t="shared" si="56"/>
        <v>0.83062234794908063</v>
      </c>
      <c r="Z228" s="92">
        <f>AVERAGE('1. Data'!E:E,$F$2:F227)</f>
        <v>1.5986433013001695</v>
      </c>
      <c r="AA228" s="92">
        <f>IF(ISERROR(AVERAGE('1. Data'!F:F,$G$2:G227)),0,AVERAGE('1. Data'!F:F,$G$2:G227))</f>
        <v>1.238552854720181</v>
      </c>
      <c r="AB228" s="48">
        <f t="shared" si="57"/>
        <v>0.45827439886845833</v>
      </c>
      <c r="AC228" s="48">
        <f t="shared" si="58"/>
        <v>1.6841624828845274</v>
      </c>
      <c r="AD228" s="48">
        <f t="shared" si="59"/>
        <v>0.63237392970721651</v>
      </c>
      <c r="AE228" s="48">
        <f t="shared" si="59"/>
        <v>0.28980078249665936</v>
      </c>
      <c r="AF228" s="48">
        <f t="shared" si="59"/>
        <v>6.6404139695132702E-2</v>
      </c>
      <c r="AG228" s="48">
        <f t="shared" si="59"/>
        <v>1.0143772400388025E-2</v>
      </c>
      <c r="AH228" s="48">
        <f t="shared" si="59"/>
        <v>1.1621577997615699E-3</v>
      </c>
      <c r="AI228" s="48">
        <f t="shared" si="59"/>
        <v>1.0651743341520478E-4</v>
      </c>
      <c r="AJ228" s="48">
        <f t="shared" si="59"/>
        <v>8.1357021278939972E-6</v>
      </c>
      <c r="AK228" s="48">
        <f t="shared" si="59"/>
        <v>5.3262628600478071E-7</v>
      </c>
      <c r="AL228" s="48">
        <f t="shared" si="59"/>
        <v>3.0511123880047443E-8</v>
      </c>
      <c r="AM228" s="48">
        <f t="shared" si="59"/>
        <v>1.5536074394366469E-9</v>
      </c>
      <c r="AN228" s="48">
        <f t="shared" si="59"/>
        <v>7.1197851538539341E-11</v>
      </c>
      <c r="AO228" s="48">
        <f t="shared" si="47"/>
        <v>0.18559980989846392</v>
      </c>
      <c r="AP228" s="48">
        <f t="shared" si="60"/>
        <v>0.31258023666149326</v>
      </c>
      <c r="AQ228" s="48">
        <f t="shared" si="60"/>
        <v>0.26321795373822687</v>
      </c>
      <c r="AR228" s="48">
        <f t="shared" si="60"/>
        <v>0.14776726750251895</v>
      </c>
      <c r="AS228" s="48">
        <f t="shared" si="60"/>
        <v>6.2216022031526118E-2</v>
      </c>
      <c r="AT228" s="48">
        <f t="shared" si="60"/>
        <v>2.0956378027962689E-2</v>
      </c>
      <c r="AU228" s="48">
        <f t="shared" si="60"/>
        <v>5.8823242753067309E-3</v>
      </c>
      <c r="AV228" s="48">
        <f t="shared" si="60"/>
        <v>1.4152556938046448E-3</v>
      </c>
      <c r="AW228" s="48">
        <f t="shared" si="60"/>
        <v>2.9794006789931221E-4</v>
      </c>
      <c r="AX228" s="48">
        <f t="shared" si="60"/>
        <v>5.575327605600994E-5</v>
      </c>
      <c r="AY228" s="48">
        <f t="shared" si="60"/>
        <v>9.3897575831436528E-6</v>
      </c>
    </row>
    <row r="229" spans="1:51">
      <c r="A229" s="48">
        <v>228</v>
      </c>
      <c r="B229" s="48">
        <f t="shared" si="54"/>
        <v>84</v>
      </c>
      <c r="C229" s="93">
        <v>44275</v>
      </c>
      <c r="D229" t="s">
        <v>6</v>
      </c>
      <c r="E229" t="s">
        <v>23</v>
      </c>
      <c r="F229" s="48">
        <f>HLOOKUP(MAX($AD229:$AN229),$AD229:$AN$312,$B229,FALSE)</f>
        <v>3</v>
      </c>
      <c r="G229" s="48">
        <f>HLOOKUP(MAX($AN229:$AY229),$AN229:$AY$312,$B229,FALSE)</f>
        <v>0</v>
      </c>
      <c r="H229" s="48">
        <f t="shared" si="50"/>
        <v>3</v>
      </c>
      <c r="I229" s="48">
        <f t="shared" si="51"/>
        <v>0</v>
      </c>
      <c r="J229" s="48">
        <f>COUNTIF('1. Data'!C:C,$D229)</f>
        <v>183</v>
      </c>
      <c r="K229" s="48">
        <f>COUNTIF($D$2:D228,$D228)</f>
        <v>15</v>
      </c>
      <c r="L229" s="48">
        <f>SUMIF('1. Data'!C:C,D229,'1. Data'!E:E)</f>
        <v>528</v>
      </c>
      <c r="M229" s="48">
        <f>SUMIF($D$2:D228,$D229,$F$2:F228)</f>
        <v>28</v>
      </c>
      <c r="N229" s="48">
        <f t="shared" si="52"/>
        <v>1.7570364179275069</v>
      </c>
      <c r="O229" s="48">
        <f>SUMIF('1. Data'!C:C,$D229,'1. Data'!F:F)</f>
        <v>132</v>
      </c>
      <c r="P229" s="48">
        <f>SUMIF($D$2:D228,$D229,$G$2:G228)</f>
        <v>0</v>
      </c>
      <c r="Q229" s="48">
        <f t="shared" si="53"/>
        <v>0.53829188531447258</v>
      </c>
      <c r="R229" s="48">
        <f>COUNTIF('1. Data'!D:D,$E229)</f>
        <v>170</v>
      </c>
      <c r="S229" s="48">
        <f>COUNTIF($E$2:E228,$E228)</f>
        <v>13</v>
      </c>
      <c r="T229" s="48">
        <f>SUMIF('1. Data'!D:D,E229,'1. Data'!F:F)</f>
        <v>224</v>
      </c>
      <c r="U229" s="48">
        <f>SUMIF($E$2:E228,$E229,$G$2:G228)</f>
        <v>12</v>
      </c>
      <c r="V229" s="48">
        <f t="shared" si="55"/>
        <v>1.0412859420837339</v>
      </c>
      <c r="W229" s="48">
        <f>SUMIF('1. Data'!D:D,$E229,'1. Data'!E:E)</f>
        <v>316</v>
      </c>
      <c r="X229" s="48">
        <f>SUMIF($E$2:E228,E229,$F$2:F228)</f>
        <v>15</v>
      </c>
      <c r="Y229" s="48">
        <f t="shared" si="56"/>
        <v>1.1317436486037362</v>
      </c>
      <c r="Z229" s="92">
        <f>AVERAGE('1. Data'!E:E,$F$2:F228)</f>
        <v>1.5981915795422437</v>
      </c>
      <c r="AA229" s="92">
        <f>IF(ISERROR(AVERAGE('1. Data'!F:F,$G$2:G228)),0,AVERAGE('1. Data'!F:F,$G$2:G228))</f>
        <v>1.238485447866629</v>
      </c>
      <c r="AB229" s="48">
        <f t="shared" si="57"/>
        <v>3.1780276193115018</v>
      </c>
      <c r="AC229" s="48">
        <f t="shared" si="58"/>
        <v>0.69419062805582266</v>
      </c>
      <c r="AD229" s="48">
        <f t="shared" si="59"/>
        <v>4.1667758807498172E-2</v>
      </c>
      <c r="AE229" s="48">
        <f t="shared" si="59"/>
        <v>0.13242128832503927</v>
      </c>
      <c r="AF229" s="48">
        <f t="shared" si="59"/>
        <v>0.21041925584089335</v>
      </c>
      <c r="AG229" s="48">
        <f t="shared" si="59"/>
        <v>0.2229060688991106</v>
      </c>
      <c r="AH229" s="48">
        <f t="shared" si="59"/>
        <v>0.17710041086838155</v>
      </c>
      <c r="AI229" s="48">
        <f t="shared" si="59"/>
        <v>0.11256599942622622</v>
      </c>
      <c r="AJ229" s="48">
        <f t="shared" si="59"/>
        <v>5.9622975861991646E-2</v>
      </c>
      <c r="AK229" s="48">
        <f t="shared" si="59"/>
        <v>2.7069066290707475E-2</v>
      </c>
      <c r="AL229" s="48">
        <f t="shared" si="59"/>
        <v>1.0753280037605296E-2</v>
      </c>
      <c r="AM229" s="48">
        <f t="shared" si="59"/>
        <v>3.7971356619667419E-3</v>
      </c>
      <c r="AN229" s="48">
        <f t="shared" si="59"/>
        <v>1.2067402008002952E-3</v>
      </c>
      <c r="AO229" s="48">
        <f t="shared" si="47"/>
        <v>0.4994785483530812</v>
      </c>
      <c r="AP229" s="48">
        <f t="shared" si="60"/>
        <v>0.34673332718163602</v>
      </c>
      <c r="AQ229" s="48">
        <f t="shared" si="60"/>
        <v>0.12034951308205248</v>
      </c>
      <c r="AR229" s="48">
        <f t="shared" si="60"/>
        <v>2.7848501357547482E-2</v>
      </c>
      <c r="AS229" s="48">
        <f t="shared" si="60"/>
        <v>4.8330421619523292E-3</v>
      </c>
      <c r="AT229" s="48">
        <f t="shared" si="60"/>
        <v>6.7101051476519194E-4</v>
      </c>
      <c r="AU229" s="48">
        <f t="shared" si="60"/>
        <v>7.7634868446151508E-5</v>
      </c>
      <c r="AV229" s="48">
        <f t="shared" si="60"/>
        <v>7.6990568693807411E-6</v>
      </c>
      <c r="AW229" s="48">
        <f t="shared" si="60"/>
        <v>6.6807664044911156E-7</v>
      </c>
      <c r="AX229" s="48">
        <f t="shared" si="60"/>
        <v>5.1530282513643707E-8</v>
      </c>
      <c r="AY229" s="48">
        <f t="shared" si="60"/>
        <v>3.577183918204027E-9</v>
      </c>
    </row>
    <row r="230" spans="1:51">
      <c r="A230" s="48">
        <v>229</v>
      </c>
      <c r="B230" s="48">
        <f t="shared" si="54"/>
        <v>83</v>
      </c>
      <c r="C230" s="93">
        <v>44275</v>
      </c>
      <c r="D230" t="s">
        <v>20</v>
      </c>
      <c r="E230" t="s">
        <v>42</v>
      </c>
      <c r="F230" s="48">
        <f>HLOOKUP(MAX($AD230:$AN230),$AD230:$AN$312,$B230,FALSE)</f>
        <v>0</v>
      </c>
      <c r="G230" s="48">
        <f>HLOOKUP(MAX($AN230:$AY230),$AN230:$AY$312,$B230,FALSE)</f>
        <v>0</v>
      </c>
      <c r="H230" s="48">
        <f t="shared" si="50"/>
        <v>1</v>
      </c>
      <c r="I230" s="48">
        <f t="shared" si="51"/>
        <v>1</v>
      </c>
      <c r="J230" s="48">
        <f>COUNTIF('1. Data'!C:C,$D230)</f>
        <v>168</v>
      </c>
      <c r="K230" s="48">
        <f>COUNTIF($D$2:D229,$D229)</f>
        <v>13</v>
      </c>
      <c r="L230" s="48">
        <f>SUMIF('1. Data'!C:C,D230,'1. Data'!E:E)</f>
        <v>258</v>
      </c>
      <c r="M230" s="48">
        <f>SUMIF($D$2:D229,$D230,$F$2:F229)</f>
        <v>11</v>
      </c>
      <c r="N230" s="48">
        <f t="shared" si="52"/>
        <v>0.9296881025579945</v>
      </c>
      <c r="O230" s="48">
        <f>SUMIF('1. Data'!C:C,$D230,'1. Data'!F:F)</f>
        <v>234</v>
      </c>
      <c r="P230" s="48">
        <f>SUMIF($D$2:D229,$D230,$G$2:G229)</f>
        <v>12</v>
      </c>
      <c r="Q230" s="48">
        <f t="shared" si="53"/>
        <v>1.0977117769181026</v>
      </c>
      <c r="R230" s="48">
        <f>COUNTIF('1. Data'!D:D,$E230)</f>
        <v>0</v>
      </c>
      <c r="S230" s="48">
        <f>COUNTIF($E$2:E229,$E229)</f>
        <v>14</v>
      </c>
      <c r="T230" s="48">
        <f>SUMIF('1. Data'!D:D,E230,'1. Data'!F:F)</f>
        <v>0</v>
      </c>
      <c r="U230" s="48">
        <f>SUMIF($E$2:E229,$E230,$G$2:G229)</f>
        <v>0</v>
      </c>
      <c r="V230" s="48">
        <f t="shared" si="55"/>
        <v>0</v>
      </c>
      <c r="W230" s="48">
        <f>SUMIF('1. Data'!D:D,$E230,'1. Data'!E:E)</f>
        <v>0</v>
      </c>
      <c r="X230" s="48">
        <f>SUMIF($E$2:E229,E230,$F$2:F229)</f>
        <v>0</v>
      </c>
      <c r="Y230" s="48">
        <f t="shared" si="56"/>
        <v>0</v>
      </c>
      <c r="Z230" s="92">
        <f>AVERAGE('1. Data'!E:E,$F$2:F229)</f>
        <v>1.5985875706214689</v>
      </c>
      <c r="AA230" s="92">
        <f>IF(ISERROR(AVERAGE('1. Data'!F:F,$G$2:G229)),0,AVERAGE('1. Data'!F:F,$G$2:G229))</f>
        <v>1.2381355932203391</v>
      </c>
      <c r="AB230" s="48">
        <f t="shared" si="57"/>
        <v>0</v>
      </c>
      <c r="AC230" s="48">
        <f t="shared" si="58"/>
        <v>0</v>
      </c>
      <c r="AD230" s="48">
        <f t="shared" si="59"/>
        <v>1</v>
      </c>
      <c r="AE230" s="48">
        <f t="shared" si="59"/>
        <v>0</v>
      </c>
      <c r="AF230" s="48">
        <f t="shared" si="59"/>
        <v>0</v>
      </c>
      <c r="AG230" s="48">
        <f t="shared" si="59"/>
        <v>0</v>
      </c>
      <c r="AH230" s="48">
        <f t="shared" si="59"/>
        <v>0</v>
      </c>
      <c r="AI230" s="48">
        <f t="shared" si="59"/>
        <v>0</v>
      </c>
      <c r="AJ230" s="48">
        <f t="shared" si="59"/>
        <v>0</v>
      </c>
      <c r="AK230" s="48">
        <f t="shared" si="59"/>
        <v>0</v>
      </c>
      <c r="AL230" s="48">
        <f t="shared" si="59"/>
        <v>0</v>
      </c>
      <c r="AM230" s="48">
        <f t="shared" si="59"/>
        <v>0</v>
      </c>
      <c r="AN230" s="48">
        <f t="shared" si="59"/>
        <v>0</v>
      </c>
      <c r="AO230" s="48">
        <f t="shared" si="47"/>
        <v>1</v>
      </c>
      <c r="AP230" s="48">
        <f t="shared" si="60"/>
        <v>0</v>
      </c>
      <c r="AQ230" s="48">
        <f t="shared" si="60"/>
        <v>0</v>
      </c>
      <c r="AR230" s="48">
        <f t="shared" si="60"/>
        <v>0</v>
      </c>
      <c r="AS230" s="48">
        <f t="shared" si="60"/>
        <v>0</v>
      </c>
      <c r="AT230" s="48">
        <f t="shared" si="60"/>
        <v>0</v>
      </c>
      <c r="AU230" s="48">
        <f t="shared" si="60"/>
        <v>0</v>
      </c>
      <c r="AV230" s="48">
        <f t="shared" si="60"/>
        <v>0</v>
      </c>
      <c r="AW230" s="48">
        <f t="shared" si="60"/>
        <v>0</v>
      </c>
      <c r="AX230" s="48">
        <f t="shared" si="60"/>
        <v>0</v>
      </c>
      <c r="AY230" s="48">
        <f t="shared" si="60"/>
        <v>0</v>
      </c>
    </row>
    <row r="231" spans="1:51">
      <c r="A231" s="48">
        <v>230</v>
      </c>
      <c r="B231" s="48">
        <f t="shared" si="54"/>
        <v>82</v>
      </c>
      <c r="C231" s="93">
        <v>44275</v>
      </c>
      <c r="D231" t="s">
        <v>11</v>
      </c>
      <c r="E231" t="s">
        <v>13</v>
      </c>
      <c r="F231" s="48">
        <f>HLOOKUP(MAX($AD231:$AN231),$AD231:$AN$312,$B231,FALSE)</f>
        <v>0</v>
      </c>
      <c r="G231" s="48">
        <f>HLOOKUP(MAX($AN231:$AY231),$AN231:$AY$312,$B231,FALSE)</f>
        <v>1</v>
      </c>
      <c r="H231" s="48">
        <f t="shared" si="50"/>
        <v>0</v>
      </c>
      <c r="I231" s="48">
        <f t="shared" si="51"/>
        <v>3</v>
      </c>
      <c r="J231" s="48">
        <f>COUNTIF('1. Data'!C:C,$D231)</f>
        <v>167</v>
      </c>
      <c r="K231" s="48">
        <f>COUNTIF($D$2:D230,$D230)</f>
        <v>13</v>
      </c>
      <c r="L231" s="48">
        <f>SUMIF('1. Data'!C:C,D231,'1. Data'!E:E)</f>
        <v>200</v>
      </c>
      <c r="M231" s="48">
        <f>SUMIF($D$2:D230,$D231,$F$2:F230)</f>
        <v>8</v>
      </c>
      <c r="N231" s="48">
        <f t="shared" si="52"/>
        <v>0.72306453829691142</v>
      </c>
      <c r="O231" s="48">
        <f>SUMIF('1. Data'!C:C,$D231,'1. Data'!F:F)</f>
        <v>226</v>
      </c>
      <c r="P231" s="48">
        <f>SUMIF($D$2:D230,$D231,$G$2:G230)</f>
        <v>11</v>
      </c>
      <c r="Q231" s="48">
        <f t="shared" si="53"/>
        <v>1.0637272796410373</v>
      </c>
      <c r="R231" s="48">
        <f>COUNTIF('1. Data'!D:D,$E231)</f>
        <v>178</v>
      </c>
      <c r="S231" s="48">
        <f>COUNTIF($E$2:E230,$E230)</f>
        <v>13</v>
      </c>
      <c r="T231" s="48">
        <f>SUMIF('1. Data'!D:D,E231,'1. Data'!F:F)</f>
        <v>322</v>
      </c>
      <c r="U231" s="48">
        <f>SUMIF($E$2:E230,$E231,$G$2:G230)</f>
        <v>13</v>
      </c>
      <c r="V231" s="48">
        <f t="shared" si="55"/>
        <v>1.4169870979378918</v>
      </c>
      <c r="W231" s="48">
        <f>SUMIF('1. Data'!D:D,$E231,'1. Data'!E:E)</f>
        <v>232</v>
      </c>
      <c r="X231" s="48">
        <f>SUMIF($E$2:E230,E231,$F$2:F230)</f>
        <v>11</v>
      </c>
      <c r="Y231" s="48">
        <f t="shared" si="56"/>
        <v>0.79608444686636404</v>
      </c>
      <c r="Z231" s="92">
        <f>AVERAGE('1. Data'!E:E,$F$2:F230)</f>
        <v>1.5981361197401864</v>
      </c>
      <c r="AA231" s="92">
        <f>IF(ISERROR(AVERAGE('1. Data'!F:F,$G$2:G230)),0,AVERAGE('1. Data'!F:F,$G$2:G230))</f>
        <v>1.2377859361762213</v>
      </c>
      <c r="AB231" s="48">
        <f t="shared" si="57"/>
        <v>0.91991980526779837</v>
      </c>
      <c r="AC231" s="48">
        <f t="shared" si="58"/>
        <v>1.8656996789515572</v>
      </c>
      <c r="AD231" s="48">
        <f t="shared" si="59"/>
        <v>0.39855100149380229</v>
      </c>
      <c r="AE231" s="48">
        <f t="shared" si="59"/>
        <v>0.3666349596834646</v>
      </c>
      <c r="AF231" s="48">
        <f t="shared" si="59"/>
        <v>0.16863738035818993</v>
      </c>
      <c r="AG231" s="48">
        <f t="shared" si="59"/>
        <v>5.1710955366659241E-2</v>
      </c>
      <c r="AH231" s="48">
        <f t="shared" si="59"/>
        <v>1.1892482997777246E-2</v>
      </c>
      <c r="AI231" s="48">
        <f t="shared" si="59"/>
        <v>2.1880261286931699E-3</v>
      </c>
      <c r="AJ231" s="48">
        <f t="shared" si="59"/>
        <v>3.354680950380458E-4</v>
      </c>
      <c r="AK231" s="48">
        <f t="shared" si="59"/>
        <v>4.4086249237279833E-5</v>
      </c>
      <c r="AL231" s="48">
        <f t="shared" si="59"/>
        <v>5.0694767266682429E-6</v>
      </c>
      <c r="AM231" s="48">
        <f t="shared" si="59"/>
        <v>5.1816800480069892E-7</v>
      </c>
      <c r="AN231" s="48">
        <f t="shared" si="59"/>
        <v>4.7667301007226216E-8</v>
      </c>
      <c r="AO231" s="48">
        <f t="shared" si="47"/>
        <v>0.15478787017310239</v>
      </c>
      <c r="AP231" s="48">
        <f t="shared" si="60"/>
        <v>0.28878767968755242</v>
      </c>
      <c r="AQ231" s="48">
        <f t="shared" si="60"/>
        <v>0.26939554063911592</v>
      </c>
      <c r="AR231" s="48">
        <f t="shared" si="60"/>
        <v>0.16753705789379325</v>
      </c>
      <c r="AS231" s="48">
        <f t="shared" si="60"/>
        <v>7.8143458781234645E-2</v>
      </c>
      <c r="AT231" s="48">
        <f t="shared" si="60"/>
        <v>2.9158445192062732E-2</v>
      </c>
      <c r="AU231" s="48">
        <f t="shared" si="60"/>
        <v>9.0668169722596687E-3</v>
      </c>
      <c r="AV231" s="48">
        <f t="shared" si="60"/>
        <v>2.416565359179629E-3</v>
      </c>
      <c r="AW231" s="48">
        <f t="shared" si="60"/>
        <v>5.6357315184836141E-4</v>
      </c>
      <c r="AX231" s="48">
        <f t="shared" si="60"/>
        <v>1.1682869427435586E-4</v>
      </c>
      <c r="AY231" s="48">
        <f t="shared" si="60"/>
        <v>2.1796725739999536E-5</v>
      </c>
    </row>
    <row r="232" spans="1:51">
      <c r="A232" s="48">
        <v>231</v>
      </c>
      <c r="B232" s="48">
        <f t="shared" si="54"/>
        <v>81</v>
      </c>
      <c r="C232" s="93">
        <v>44275</v>
      </c>
      <c r="D232" t="s">
        <v>19</v>
      </c>
      <c r="E232" t="s">
        <v>10</v>
      </c>
      <c r="F232" s="48">
        <f>HLOOKUP(MAX($AD232:$AN232),$AD232:$AN$312,$B232,FALSE)</f>
        <v>1</v>
      </c>
      <c r="G232" s="48">
        <f>HLOOKUP(MAX($AN232:$AY232),$AN232:$AY$312,$B232,FALSE)</f>
        <v>1</v>
      </c>
      <c r="H232" s="48">
        <f t="shared" si="50"/>
        <v>1</v>
      </c>
      <c r="I232" s="48">
        <f t="shared" si="51"/>
        <v>1</v>
      </c>
      <c r="J232" s="48">
        <f>COUNTIF('1. Data'!C:C,$D232)</f>
        <v>181</v>
      </c>
      <c r="K232" s="48">
        <f>COUNTIF($D$2:D231,$D231)</f>
        <v>13</v>
      </c>
      <c r="L232" s="48">
        <f>SUMIF('1. Data'!C:C,D232,'1. Data'!E:E)</f>
        <v>307</v>
      </c>
      <c r="M232" s="48">
        <f>SUMIF($D$2:D231,$D232,$F$2:F231)</f>
        <v>10</v>
      </c>
      <c r="N232" s="48">
        <f t="shared" si="52"/>
        <v>1.0227427161915241</v>
      </c>
      <c r="O232" s="48">
        <f>SUMIF('1. Data'!C:C,$D232,'1. Data'!F:F)</f>
        <v>263</v>
      </c>
      <c r="P232" s="48">
        <f>SUMIF($D$2:D231,$D232,$G$2:G231)</f>
        <v>12</v>
      </c>
      <c r="Q232" s="48">
        <f t="shared" si="53"/>
        <v>1.1452728760629092</v>
      </c>
      <c r="R232" s="48">
        <f>COUNTIF('1. Data'!D:D,$E232)</f>
        <v>184</v>
      </c>
      <c r="S232" s="48">
        <f>COUNTIF($E$2:E231,$E231)</f>
        <v>14</v>
      </c>
      <c r="T232" s="48">
        <f>SUMIF('1. Data'!D:D,E232,'1. Data'!F:F)</f>
        <v>244</v>
      </c>
      <c r="U232" s="48">
        <f>SUMIF($E$2:E231,$E232,$G$2:G231)</f>
        <v>10</v>
      </c>
      <c r="V232" s="48">
        <f t="shared" si="55"/>
        <v>1.0364456609894566</v>
      </c>
      <c r="W232" s="48">
        <f>SUMIF('1. Data'!D:D,$E232,'1. Data'!E:E)</f>
        <v>282</v>
      </c>
      <c r="X232" s="48">
        <f>SUMIF($E$2:E231,E232,$F$2:F231)</f>
        <v>13</v>
      </c>
      <c r="Y232" s="48">
        <f t="shared" si="56"/>
        <v>0.93253617639551556</v>
      </c>
      <c r="Z232" s="92">
        <f>AVERAGE('1. Data'!E:E,$F$2:F231)</f>
        <v>1.5976849237718802</v>
      </c>
      <c r="AA232" s="92">
        <f>IF(ISERROR(AVERAGE('1. Data'!F:F,$G$2:G231)),0,AVERAGE('1. Data'!F:F,$G$2:G231))</f>
        <v>1.2377188029361943</v>
      </c>
      <c r="AB232" s="48">
        <f t="shared" si="57"/>
        <v>1.5237833397803011</v>
      </c>
      <c r="AC232" s="48">
        <f t="shared" si="58"/>
        <v>1.4691884369695904</v>
      </c>
      <c r="AD232" s="48">
        <f t="shared" si="59"/>
        <v>0.21788598888153149</v>
      </c>
      <c r="AE232" s="48">
        <f t="shared" si="59"/>
        <v>0.33201103982923358</v>
      </c>
      <c r="AF232" s="48">
        <f t="shared" si="59"/>
        <v>0.25295644555746011</v>
      </c>
      <c r="AG232" s="48">
        <f t="shared" si="59"/>
        <v>0.12848360581016682</v>
      </c>
      <c r="AH232" s="48">
        <f t="shared" si="59"/>
        <v>4.8945294492107931E-2</v>
      </c>
      <c r="AI232" s="48">
        <f t="shared" si="59"/>
        <v>1.491640486154292E-2</v>
      </c>
      <c r="AJ232" s="48">
        <f t="shared" si="59"/>
        <v>3.7882282029061652E-3</v>
      </c>
      <c r="AK232" s="48">
        <f t="shared" si="59"/>
        <v>8.2463414612489775E-4</v>
      </c>
      <c r="AL232" s="48">
        <f t="shared" si="59"/>
        <v>1.5707047165988404E-4</v>
      </c>
      <c r="AM232" s="48">
        <f t="shared" si="59"/>
        <v>2.659348532075169E-5</v>
      </c>
      <c r="AN232" s="48">
        <f t="shared" si="59"/>
        <v>4.0522709878453499E-6</v>
      </c>
      <c r="AO232" s="48">
        <f t="shared" ref="AO232:AO295" si="61">_xlfn.POISSON.DIST(AO$1,$AC232,FALSE)</f>
        <v>0.23011215994917245</v>
      </c>
      <c r="AP232" s="48">
        <f t="shared" si="60"/>
        <v>0.33807812460342107</v>
      </c>
      <c r="AQ232" s="48">
        <f t="shared" si="60"/>
        <v>0.24835023572985535</v>
      </c>
      <c r="AR232" s="48">
        <f t="shared" si="60"/>
        <v>0.1216244315509918</v>
      </c>
      <c r="AS232" s="48">
        <f t="shared" si="60"/>
        <v>4.4672302121929179E-2</v>
      </c>
      <c r="AT232" s="48">
        <f t="shared" si="60"/>
        <v>1.3126405946070088E-2</v>
      </c>
      <c r="AU232" s="48">
        <f t="shared" si="60"/>
        <v>3.2141939724891762E-3</v>
      </c>
      <c r="AV232" s="48">
        <f t="shared" si="60"/>
        <v>6.7460808836549313E-4</v>
      </c>
      <c r="AW232" s="48">
        <f t="shared" si="60"/>
        <v>1.2389080036409266E-4</v>
      </c>
      <c r="AX232" s="48">
        <f t="shared" si="60"/>
        <v>2.0224325704648126E-5</v>
      </c>
      <c r="AY232" s="48">
        <f t="shared" si="60"/>
        <v>2.9713345470775788E-6</v>
      </c>
    </row>
    <row r="233" spans="1:51">
      <c r="A233" s="48">
        <v>232</v>
      </c>
      <c r="B233" s="48">
        <f t="shared" si="54"/>
        <v>80</v>
      </c>
      <c r="C233" s="93">
        <v>44275</v>
      </c>
      <c r="D233" t="s">
        <v>8</v>
      </c>
      <c r="E233" t="s">
        <v>22</v>
      </c>
      <c r="F233" s="48">
        <f>HLOOKUP(MAX($AD233:$AN233),$AD233:$AN$312,$B233,FALSE)</f>
        <v>1</v>
      </c>
      <c r="G233" s="48">
        <f>HLOOKUP(MAX($AN233:$AY233),$AN233:$AY$312,$B233,FALSE)</f>
        <v>0</v>
      </c>
      <c r="H233" s="48">
        <f t="shared" si="50"/>
        <v>3</v>
      </c>
      <c r="I233" s="48">
        <f t="shared" si="51"/>
        <v>0</v>
      </c>
      <c r="J233" s="48">
        <f>COUNTIF('1. Data'!C:C,$D233)</f>
        <v>187</v>
      </c>
      <c r="K233" s="48">
        <f>COUNTIF($D$2:D232,$D232)</f>
        <v>13</v>
      </c>
      <c r="L233" s="48">
        <f>SUMIF('1. Data'!C:C,D233,'1. Data'!E:E)</f>
        <v>324</v>
      </c>
      <c r="M233" s="48">
        <f>SUMIF($D$2:D232,$D233,$F$2:F232)</f>
        <v>11</v>
      </c>
      <c r="N233" s="48">
        <f t="shared" si="52"/>
        <v>1.0485026501766785</v>
      </c>
      <c r="O233" s="48">
        <f>SUMIF('1. Data'!C:C,$D233,'1. Data'!F:F)</f>
        <v>196</v>
      </c>
      <c r="P233" s="48">
        <f>SUMIF($D$2:D232,$D233,$G$2:G232)</f>
        <v>8</v>
      </c>
      <c r="Q233" s="48">
        <f t="shared" si="53"/>
        <v>0.82414139110604334</v>
      </c>
      <c r="R233" s="48">
        <f>COUNTIF('1. Data'!D:D,$E233)</f>
        <v>186</v>
      </c>
      <c r="S233" s="48">
        <f>COUNTIF($E$2:E232,$E232)</f>
        <v>14</v>
      </c>
      <c r="T233" s="48">
        <f>SUMIF('1. Data'!D:D,E233,'1. Data'!F:F)</f>
        <v>222</v>
      </c>
      <c r="U233" s="48">
        <f>SUMIF($E$2:E232,$E233,$G$2:G232)</f>
        <v>9</v>
      </c>
      <c r="V233" s="48">
        <f t="shared" si="55"/>
        <v>0.93321892816419616</v>
      </c>
      <c r="W233" s="48">
        <f>SUMIF('1. Data'!D:D,$E233,'1. Data'!E:E)</f>
        <v>299</v>
      </c>
      <c r="X233" s="48">
        <f>SUMIF($E$2:E232,E233,$F$2:F232)</f>
        <v>11</v>
      </c>
      <c r="Y233" s="48">
        <f t="shared" si="56"/>
        <v>0.97025618374558309</v>
      </c>
      <c r="Z233" s="92">
        <f>AVERAGE('1. Data'!E:E,$F$2:F232)</f>
        <v>1.597516229184307</v>
      </c>
      <c r="AA233" s="92">
        <f>IF(ISERROR(AVERAGE('1. Data'!F:F,$G$2:G232)),0,AVERAGE('1. Data'!F:F,$G$2:G232))</f>
        <v>1.2376517075924358</v>
      </c>
      <c r="AB233" s="48">
        <f t="shared" si="57"/>
        <v>1.6251791077738518</v>
      </c>
      <c r="AC233" s="48">
        <f t="shared" si="58"/>
        <v>0.95188330672748012</v>
      </c>
      <c r="AD233" s="48">
        <f t="shared" si="59"/>
        <v>0.1968764099506376</v>
      </c>
      <c r="AE233" s="48">
        <f t="shared" si="59"/>
        <v>0.31995942826529633</v>
      </c>
      <c r="AF233" s="48">
        <f t="shared" si="59"/>
        <v>0.259995689076013</v>
      </c>
      <c r="AG233" s="48">
        <f t="shared" si="59"/>
        <v>0.14084652066586756</v>
      </c>
      <c r="AH233" s="48">
        <f t="shared" si="59"/>
        <v>5.7225205697201492E-2</v>
      </c>
      <c r="AI233" s="48">
        <f t="shared" si="59"/>
        <v>1.8600241747430624E-2</v>
      </c>
      <c r="AJ233" s="48">
        <f t="shared" si="59"/>
        <v>5.038120714577877E-3</v>
      </c>
      <c r="AK233" s="48">
        <f t="shared" si="59"/>
        <v>1.1696926468249482E-3</v>
      </c>
      <c r="AL233" s="48">
        <f t="shared" si="59"/>
        <v>2.3762000651707539E-4</v>
      </c>
      <c r="AM233" s="48">
        <f t="shared" si="59"/>
        <v>4.290834113118194E-5</v>
      </c>
      <c r="AN233" s="48">
        <f t="shared" si="59"/>
        <v>6.973373955563036E-6</v>
      </c>
      <c r="AO233" s="48">
        <f t="shared" si="61"/>
        <v>0.38601335690796468</v>
      </c>
      <c r="AP233" s="48">
        <f t="shared" si="60"/>
        <v>0.36743967061452837</v>
      </c>
      <c r="AQ233" s="48">
        <f t="shared" si="60"/>
        <v>0.17487984434370668</v>
      </c>
      <c r="AR233" s="48">
        <f t="shared" si="60"/>
        <v>5.5488401504624855E-2</v>
      </c>
      <c r="AS233" s="48">
        <f t="shared" si="60"/>
        <v>1.3204620777311092E-2</v>
      </c>
      <c r="AT233" s="48">
        <f t="shared" si="60"/>
        <v>2.513851617917855E-3</v>
      </c>
      <c r="AU233" s="48">
        <f t="shared" si="60"/>
        <v>3.9881556511431223E-4</v>
      </c>
      <c r="AV233" s="48">
        <f t="shared" si="60"/>
        <v>5.4232268413628677E-5</v>
      </c>
      <c r="AW233" s="48">
        <f t="shared" si="60"/>
        <v>6.4528488736121168E-6</v>
      </c>
      <c r="AX233" s="48">
        <f t="shared" si="60"/>
        <v>6.8248434706962272E-7</v>
      </c>
      <c r="AY233" s="48">
        <f t="shared" si="60"/>
        <v>6.4964545707837711E-8</v>
      </c>
    </row>
    <row r="234" spans="1:51">
      <c r="A234" s="48">
        <v>233</v>
      </c>
      <c r="B234" s="48">
        <f t="shared" si="54"/>
        <v>79</v>
      </c>
      <c r="C234" s="93">
        <v>44276</v>
      </c>
      <c r="D234" t="s">
        <v>17</v>
      </c>
      <c r="E234" t="s">
        <v>25</v>
      </c>
      <c r="F234" s="48">
        <f>HLOOKUP(MAX($AD234:$AN234),$AD234:$AN$312,$B234,FALSE)</f>
        <v>1</v>
      </c>
      <c r="G234" s="48">
        <f>HLOOKUP(MAX($AN234:$AY234),$AN234:$AY$312,$B234,FALSE)</f>
        <v>1</v>
      </c>
      <c r="H234" s="48">
        <f t="shared" si="50"/>
        <v>1</v>
      </c>
      <c r="I234" s="48">
        <f t="shared" si="51"/>
        <v>1</v>
      </c>
      <c r="J234" s="48">
        <f>COUNTIF('1. Data'!C:C,$D234)</f>
        <v>186</v>
      </c>
      <c r="K234" s="48">
        <f>COUNTIF($D$2:D233,$D233)</f>
        <v>14</v>
      </c>
      <c r="L234" s="48">
        <f>SUMIF('1. Data'!C:C,D234,'1. Data'!E:E)</f>
        <v>321</v>
      </c>
      <c r="M234" s="48">
        <f>SUMIF($D$2:D233,$D234,$F$2:F233)</f>
        <v>10</v>
      </c>
      <c r="N234" s="48">
        <f t="shared" si="52"/>
        <v>1.0360925631513866</v>
      </c>
      <c r="O234" s="48">
        <f>SUMIF('1. Data'!C:C,$D234,'1. Data'!F:F)</f>
        <v>236</v>
      </c>
      <c r="P234" s="48">
        <f>SUMIF($D$2:D233,$D234,$G$2:G233)</f>
        <v>10</v>
      </c>
      <c r="Q234" s="48">
        <f t="shared" si="53"/>
        <v>0.99409806157354608</v>
      </c>
      <c r="R234" s="48">
        <f>COUNTIF('1. Data'!D:D,$E234)</f>
        <v>170</v>
      </c>
      <c r="S234" s="48">
        <f>COUNTIF($E$2:E233,$E233)</f>
        <v>13</v>
      </c>
      <c r="T234" s="48">
        <f>SUMIF('1. Data'!D:D,E234,'1. Data'!F:F)</f>
        <v>194</v>
      </c>
      <c r="U234" s="48">
        <f>SUMIF($E$2:E233,$E234,$G$2:G233)</f>
        <v>6</v>
      </c>
      <c r="V234" s="48">
        <f t="shared" si="55"/>
        <v>0.8832894056364532</v>
      </c>
      <c r="W234" s="48">
        <f>SUMIF('1. Data'!D:D,$E234,'1. Data'!E:E)</f>
        <v>284</v>
      </c>
      <c r="X234" s="48">
        <f>SUMIF($E$2:E233,E234,$F$2:F233)</f>
        <v>12</v>
      </c>
      <c r="Y234" s="48">
        <f t="shared" si="56"/>
        <v>1.012607593128326</v>
      </c>
      <c r="Z234" s="92">
        <f>AVERAGE('1. Data'!E:E,$F$2:F233)</f>
        <v>1.5973476297968396</v>
      </c>
      <c r="AA234" s="92">
        <f>IF(ISERROR(AVERAGE('1. Data'!F:F,$G$2:G233)),0,AVERAGE('1. Data'!F:F,$G$2:G233))</f>
        <v>1.2373024830699775</v>
      </c>
      <c r="AB234" s="48">
        <f t="shared" si="57"/>
        <v>1.6758655666273796</v>
      </c>
      <c r="AC234" s="48">
        <f t="shared" si="58"/>
        <v>1.0864459689328374</v>
      </c>
      <c r="AD234" s="48">
        <f t="shared" si="59"/>
        <v>0.18714612191868932</v>
      </c>
      <c r="AE234" s="48">
        <f t="shared" si="59"/>
        <v>0.31363174165138091</v>
      </c>
      <c r="AF234" s="48">
        <f t="shared" si="59"/>
        <v>0.26280231821746175</v>
      </c>
      <c r="AG234" s="48">
        <f t="shared" si="59"/>
        <v>0.14680711864349852</v>
      </c>
      <c r="AH234" s="48">
        <f t="shared" si="59"/>
        <v>6.150724876760489E-2</v>
      </c>
      <c r="AI234" s="48">
        <f t="shared" si="59"/>
        <v>2.0615576061522679E-2</v>
      </c>
      <c r="AJ234" s="48">
        <f t="shared" si="59"/>
        <v>5.7581556762822525E-3</v>
      </c>
      <c r="AK234" s="48">
        <f t="shared" si="59"/>
        <v>1.3785564035944879E-3</v>
      </c>
      <c r="AL234" s="48">
        <f t="shared" si="59"/>
        <v>2.8878440105471005E-4</v>
      </c>
      <c r="AM234" s="48">
        <f t="shared" si="59"/>
        <v>5.3773759322966634E-5</v>
      </c>
      <c r="AN234" s="48">
        <f t="shared" si="59"/>
        <v>9.0117591637467951E-6</v>
      </c>
      <c r="AO234" s="48">
        <f t="shared" si="61"/>
        <v>0.33741354348670499</v>
      </c>
      <c r="AP234" s="48">
        <f t="shared" si="60"/>
        <v>0.36658158418447528</v>
      </c>
      <c r="AQ234" s="48">
        <f t="shared" si="60"/>
        <v>0.19913554221111834</v>
      </c>
      <c r="AR234" s="48">
        <f t="shared" si="60"/>
        <v>7.2116669035508146E-2</v>
      </c>
      <c r="AS234" s="48">
        <f t="shared" si="60"/>
        <v>1.9587716091622846E-2</v>
      </c>
      <c r="AT234" s="48">
        <f t="shared" si="60"/>
        <v>4.2561990376689049E-3</v>
      </c>
      <c r="AU234" s="48">
        <f t="shared" si="60"/>
        <v>7.706883812418668E-4</v>
      </c>
      <c r="AV234" s="48">
        <f t="shared" si="60"/>
        <v>1.1961589787194305E-4</v>
      </c>
      <c r="AW234" s="48">
        <f t="shared" si="60"/>
        <v>1.6244526257906751E-5</v>
      </c>
      <c r="AX234" s="48">
        <f t="shared" si="60"/>
        <v>1.9609777855696044E-6</v>
      </c>
      <c r="AY234" s="48">
        <f t="shared" si="60"/>
        <v>2.1304964102989366E-7</v>
      </c>
    </row>
    <row r="235" spans="1:51">
      <c r="A235" s="48">
        <v>234</v>
      </c>
      <c r="B235" s="48">
        <f t="shared" si="54"/>
        <v>78</v>
      </c>
      <c r="C235" s="93">
        <v>44276</v>
      </c>
      <c r="D235" t="s">
        <v>21</v>
      </c>
      <c r="E235" t="s">
        <v>12</v>
      </c>
      <c r="F235" s="48">
        <f>HLOOKUP(MAX($AD235:$AN235),$AD235:$AN$312,$B235,FALSE)</f>
        <v>0</v>
      </c>
      <c r="G235" s="48">
        <f>HLOOKUP(MAX($AN235:$AY235),$AN235:$AY$312,$B235,FALSE)</f>
        <v>1</v>
      </c>
      <c r="H235" s="48">
        <f t="shared" si="50"/>
        <v>0</v>
      </c>
      <c r="I235" s="48">
        <f t="shared" si="51"/>
        <v>3</v>
      </c>
      <c r="J235" s="48">
        <f>COUNTIF('1. Data'!C:C,$D235)</f>
        <v>150</v>
      </c>
      <c r="K235" s="48">
        <f>COUNTIF($D$2:D234,$D234)</f>
        <v>13</v>
      </c>
      <c r="L235" s="48">
        <f>SUMIF('1. Data'!C:C,D235,'1. Data'!E:E)</f>
        <v>192</v>
      </c>
      <c r="M235" s="48">
        <f>SUMIF($D$2:D234,$D235,$F$2:F234)</f>
        <v>9</v>
      </c>
      <c r="N235" s="48">
        <f t="shared" si="52"/>
        <v>0.77206671101932367</v>
      </c>
      <c r="O235" s="48">
        <f>SUMIF('1. Data'!C:C,$D235,'1. Data'!F:F)</f>
        <v>200</v>
      </c>
      <c r="P235" s="48">
        <f>SUMIF($D$2:D234,$D235,$G$2:G234)</f>
        <v>11</v>
      </c>
      <c r="Q235" s="48">
        <f t="shared" si="53"/>
        <v>1.0462668445891696</v>
      </c>
      <c r="R235" s="48">
        <f>COUNTIF('1. Data'!D:D,$E235)</f>
        <v>184</v>
      </c>
      <c r="S235" s="48">
        <f>COUNTIF($E$2:E234,$E234)</f>
        <v>13</v>
      </c>
      <c r="T235" s="48">
        <f>SUMIF('1. Data'!D:D,E235,'1. Data'!F:F)</f>
        <v>300</v>
      </c>
      <c r="U235" s="48">
        <f>SUMIF($E$2:E234,$E235,$G$2:G234)</f>
        <v>11</v>
      </c>
      <c r="V235" s="48">
        <f t="shared" si="55"/>
        <v>1.2759738531228806</v>
      </c>
      <c r="W235" s="48">
        <f>SUMIF('1. Data'!D:D,$E235,'1. Data'!E:E)</f>
        <v>245</v>
      </c>
      <c r="X235" s="48">
        <f>SUMIF($E$2:E234,E235,$F$2:F234)</f>
        <v>9</v>
      </c>
      <c r="Y235" s="48">
        <f t="shared" si="56"/>
        <v>0.80726080181887627</v>
      </c>
      <c r="Z235" s="92">
        <f>AVERAGE('1. Data'!E:E,$F$2:F234)</f>
        <v>1.5971791255289141</v>
      </c>
      <c r="AA235" s="92">
        <f>IF(ISERROR(AVERAGE('1. Data'!F:F,$G$2:G234)),0,AVERAGE('1. Data'!F:F,$G$2:G234))</f>
        <v>1.2372355430183357</v>
      </c>
      <c r="AB235" s="48">
        <f t="shared" si="57"/>
        <v>0.995456571568062</v>
      </c>
      <c r="AC235" s="48">
        <f t="shared" si="58"/>
        <v>1.6517207546559989</v>
      </c>
      <c r="AD235" s="48">
        <f t="shared" si="59"/>
        <v>0.36955467786120044</v>
      </c>
      <c r="AE235" s="48">
        <f t="shared" si="59"/>
        <v>0.36787563263065015</v>
      </c>
      <c r="AF235" s="48">
        <f t="shared" si="59"/>
        <v>0.18310210801096943</v>
      </c>
      <c r="AG235" s="48">
        <f t="shared" si="59"/>
        <v>6.0756732229161545E-2</v>
      </c>
      <c r="AH235" s="48">
        <f t="shared" si="59"/>
        <v>1.512017209112998E-2</v>
      </c>
      <c r="AI235" s="48">
        <f t="shared" si="59"/>
        <v>3.0102949342710695E-3</v>
      </c>
      <c r="AJ235" s="48">
        <f t="shared" si="59"/>
        <v>4.9943631244636372E-4</v>
      </c>
      <c r="AK235" s="48">
        <f t="shared" si="59"/>
        <v>7.1023879900636213E-5</v>
      </c>
      <c r="AL235" s="48">
        <f t="shared" si="59"/>
        <v>8.8376484981686039E-6</v>
      </c>
      <c r="AM235" s="48">
        <f t="shared" si="59"/>
        <v>9.7749947496784013E-7</v>
      </c>
      <c r="AN235" s="48">
        <f t="shared" si="59"/>
        <v>9.7305827606106581E-8</v>
      </c>
      <c r="AO235" s="48">
        <f t="shared" si="61"/>
        <v>0.1917197220128557</v>
      </c>
      <c r="AP235" s="48">
        <f t="shared" si="60"/>
        <v>0.31666744392551233</v>
      </c>
      <c r="AQ235" s="48">
        <f t="shared" si="60"/>
        <v>0.26152309472781676</v>
      </c>
      <c r="AR235" s="48">
        <f t="shared" si="60"/>
        <v>0.14398770779460057</v>
      </c>
      <c r="AS235" s="48">
        <f t="shared" si="60"/>
        <v>5.945687134492128E-2</v>
      </c>
      <c r="AT235" s="48">
        <f t="shared" si="60"/>
        <v>1.9641229681463583E-2</v>
      </c>
      <c r="AU235" s="48">
        <f t="shared" si="60"/>
        <v>5.4069711186398115E-3</v>
      </c>
      <c r="AV235" s="48">
        <f t="shared" si="60"/>
        <v>1.2758294880689924E-3</v>
      </c>
      <c r="AW235" s="48">
        <f t="shared" si="60"/>
        <v>2.634142556057113E-4</v>
      </c>
      <c r="AX235" s="48">
        <f t="shared" si="60"/>
        <v>4.834297700624585E-5</v>
      </c>
      <c r="AY235" s="48">
        <f t="shared" si="60"/>
        <v>7.9849098463074144E-6</v>
      </c>
    </row>
    <row r="236" spans="1:51">
      <c r="A236" s="48">
        <v>235</v>
      </c>
      <c r="B236" s="48">
        <f t="shared" si="54"/>
        <v>77</v>
      </c>
      <c r="C236" s="93">
        <v>44276</v>
      </c>
      <c r="D236" t="s">
        <v>26</v>
      </c>
      <c r="E236" t="s">
        <v>28</v>
      </c>
      <c r="F236" s="48">
        <f>HLOOKUP(MAX($AD236:$AN236),$AD236:$AN$312,$B236,FALSE)</f>
        <v>1</v>
      </c>
      <c r="G236" s="48">
        <f>HLOOKUP(MAX($AN236:$AY236),$AN236:$AY$312,$B236,FALSE)</f>
        <v>1</v>
      </c>
      <c r="H236" s="48">
        <f t="shared" si="50"/>
        <v>1</v>
      </c>
      <c r="I236" s="48">
        <f t="shared" si="51"/>
        <v>1</v>
      </c>
      <c r="J236" s="48">
        <f>COUNTIF('1. Data'!C:C,$D236)</f>
        <v>152</v>
      </c>
      <c r="K236" s="48">
        <f>COUNTIF($D$2:D235,$D235)</f>
        <v>13</v>
      </c>
      <c r="L236" s="48">
        <f>SUMIF('1. Data'!C:C,D236,'1. Data'!E:E)</f>
        <v>205</v>
      </c>
      <c r="M236" s="48">
        <f>SUMIF($D$2:D235,$D236,$F$2:F235)</f>
        <v>12</v>
      </c>
      <c r="N236" s="48">
        <f t="shared" si="52"/>
        <v>0.82365370411997052</v>
      </c>
      <c r="O236" s="48">
        <f>SUMIF('1. Data'!C:C,$D236,'1. Data'!F:F)</f>
        <v>205</v>
      </c>
      <c r="P236" s="48">
        <f>SUMIF($D$2:D235,$D236,$G$2:G235)</f>
        <v>11</v>
      </c>
      <c r="Q236" s="48">
        <f t="shared" si="53"/>
        <v>1.0581345711502994</v>
      </c>
      <c r="R236" s="48">
        <f>COUNTIF('1. Data'!D:D,$E236)</f>
        <v>136</v>
      </c>
      <c r="S236" s="48">
        <f>COUNTIF($E$2:E235,$E235)</f>
        <v>13</v>
      </c>
      <c r="T236" s="48">
        <f>SUMIF('1. Data'!D:D,E236,'1. Data'!F:F)</f>
        <v>138</v>
      </c>
      <c r="U236" s="48">
        <f>SUMIF($E$2:E235,$E236,$G$2:G235)</f>
        <v>4</v>
      </c>
      <c r="V236" s="48">
        <f t="shared" si="55"/>
        <v>0.77032354592504082</v>
      </c>
      <c r="W236" s="48">
        <f>SUMIF('1. Data'!D:D,$E236,'1. Data'!E:E)</f>
        <v>217</v>
      </c>
      <c r="X236" s="48">
        <f>SUMIF($E$2:E235,E236,$F$2:F235)</f>
        <v>11</v>
      </c>
      <c r="Y236" s="48">
        <f t="shared" si="56"/>
        <v>0.95833521012567002</v>
      </c>
      <c r="Z236" s="92">
        <f>AVERAGE('1. Data'!E:E,$F$2:F235)</f>
        <v>1.5967287084038353</v>
      </c>
      <c r="AA236" s="92">
        <f>IF(ISERROR(AVERAGE('1. Data'!F:F,$G$2:G235)),0,AVERAGE('1. Data'!F:F,$G$2:G235))</f>
        <v>1.2371686407219402</v>
      </c>
      <c r="AB236" s="48">
        <f t="shared" si="57"/>
        <v>1.2603560036198207</v>
      </c>
      <c r="AC236" s="48">
        <f t="shared" si="58"/>
        <v>1.0084235510291444</v>
      </c>
      <c r="AD236" s="48">
        <f t="shared" si="59"/>
        <v>0.28355306261238078</v>
      </c>
      <c r="AE236" s="48">
        <f t="shared" si="59"/>
        <v>0.35737780480830106</v>
      </c>
      <c r="AF236" s="48">
        <f t="shared" si="59"/>
        <v>0.22521163092530735</v>
      </c>
      <c r="AG236" s="48">
        <f t="shared" si="59"/>
        <v>9.4615610373907436E-2</v>
      </c>
      <c r="AH236" s="48">
        <f t="shared" si="59"/>
        <v>2.9812338142727032E-2</v>
      </c>
      <c r="AI236" s="48">
        <f t="shared" si="59"/>
        <v>7.5148318720260386E-3</v>
      </c>
      <c r="AJ236" s="48">
        <f t="shared" si="59"/>
        <v>1.5785605776835953E-3</v>
      </c>
      <c r="AK236" s="48">
        <f t="shared" si="59"/>
        <v>2.842211858801564E-4</v>
      </c>
      <c r="AL236" s="48">
        <f t="shared" si="59"/>
        <v>4.4777484747500029E-5</v>
      </c>
      <c r="AM236" s="48">
        <f t="shared" si="59"/>
        <v>6.2706190809451739E-6</v>
      </c>
      <c r="AN236" s="48">
        <f t="shared" si="59"/>
        <v>7.903212405082249E-7</v>
      </c>
      <c r="AO236" s="48">
        <f t="shared" si="61"/>
        <v>0.36479360502188035</v>
      </c>
      <c r="AP236" s="48">
        <f t="shared" si="60"/>
        <v>0.36786646256888766</v>
      </c>
      <c r="AQ236" s="48">
        <f t="shared" si="60"/>
        <v>0.18548260224412375</v>
      </c>
      <c r="AR236" s="48">
        <f t="shared" si="60"/>
        <v>6.2348341469715213E-2</v>
      </c>
      <c r="AS236" s="48">
        <f t="shared" si="60"/>
        <v>1.5718383976416967E-2</v>
      </c>
      <c r="AT236" s="48">
        <f t="shared" si="60"/>
        <v>3.1701577171876012E-3</v>
      </c>
      <c r="AU236" s="48">
        <f t="shared" si="60"/>
        <v>5.3281028374812763E-4</v>
      </c>
      <c r="AV236" s="48">
        <f t="shared" si="60"/>
        <v>7.6756919766019107E-5</v>
      </c>
      <c r="AW236" s="48">
        <f t="shared" si="60"/>
        <v>9.6754356995634774E-6</v>
      </c>
      <c r="AX236" s="48">
        <f t="shared" si="60"/>
        <v>1.0841041362119961E-6</v>
      </c>
      <c r="AY236" s="48">
        <f t="shared" si="60"/>
        <v>1.0932361427242833E-7</v>
      </c>
    </row>
    <row r="237" spans="1:51">
      <c r="A237" s="48">
        <v>236</v>
      </c>
      <c r="B237" s="48">
        <f t="shared" si="54"/>
        <v>76</v>
      </c>
      <c r="C237" s="93">
        <v>44289</v>
      </c>
      <c r="D237" t="s">
        <v>13</v>
      </c>
      <c r="E237" t="s">
        <v>20</v>
      </c>
      <c r="F237" s="48">
        <f>HLOOKUP(MAX($AD237:$AN237),$AD237:$AN$312,$B237,FALSE)</f>
        <v>2</v>
      </c>
      <c r="G237" s="48">
        <f>HLOOKUP(MAX($AN237:$AY237),$AN237:$AY$312,$B237,FALSE)</f>
        <v>0</v>
      </c>
      <c r="H237" s="48">
        <f t="shared" si="50"/>
        <v>3</v>
      </c>
      <c r="I237" s="48">
        <f t="shared" si="51"/>
        <v>0</v>
      </c>
      <c r="J237" s="48">
        <f>COUNTIF('1. Data'!C:C,$D237)</f>
        <v>176</v>
      </c>
      <c r="K237" s="48">
        <f>COUNTIF($D$2:D236,$D236)</f>
        <v>14</v>
      </c>
      <c r="L237" s="48">
        <f>SUMIF('1. Data'!C:C,D237,'1. Data'!E:E)</f>
        <v>403</v>
      </c>
      <c r="M237" s="48">
        <f>SUMIF($D$2:D236,$D237,$F$2:F236)</f>
        <v>22</v>
      </c>
      <c r="N237" s="48">
        <f t="shared" si="52"/>
        <v>1.4010381330334489</v>
      </c>
      <c r="O237" s="48">
        <f>SUMIF('1. Data'!C:C,$D237,'1. Data'!F:F)</f>
        <v>163</v>
      </c>
      <c r="P237" s="48">
        <f>SUMIF($D$2:D236,$D237,$G$2:G236)</f>
        <v>2</v>
      </c>
      <c r="Q237" s="48">
        <f t="shared" si="53"/>
        <v>0.70198028114954658</v>
      </c>
      <c r="R237" s="48">
        <f>COUNTIF('1. Data'!D:D,$E237)</f>
        <v>166</v>
      </c>
      <c r="S237" s="48">
        <f>COUNTIF($E$2:E236,$E236)</f>
        <v>13</v>
      </c>
      <c r="T237" s="48">
        <f>SUMIF('1. Data'!D:D,E237,'1. Data'!F:F)</f>
        <v>175</v>
      </c>
      <c r="U237" s="48">
        <f>SUMIF($E$2:E236,$E237,$G$2:G236)</f>
        <v>9</v>
      </c>
      <c r="V237" s="48">
        <f t="shared" si="55"/>
        <v>0.83092028538981366</v>
      </c>
      <c r="W237" s="48">
        <f>SUMIF('1. Data'!D:D,$E237,'1. Data'!E:E)</f>
        <v>274</v>
      </c>
      <c r="X237" s="48">
        <f>SUMIF($E$2:E236,E237,$F$2:F236)</f>
        <v>12</v>
      </c>
      <c r="Y237" s="48">
        <f t="shared" si="56"/>
        <v>1.0007546782653647</v>
      </c>
      <c r="Z237" s="92">
        <f>AVERAGE('1. Data'!E:E,$F$2:F236)</f>
        <v>1.5965604736396954</v>
      </c>
      <c r="AA237" s="92">
        <f>IF(ISERROR(AVERAGE('1. Data'!F:F,$G$2:G236)),0,AVERAGE('1. Data'!F:F,$G$2:G236))</f>
        <v>1.2371017761488583</v>
      </c>
      <c r="AB237" s="48">
        <f t="shared" si="57"/>
        <v>2.2385302013830528</v>
      </c>
      <c r="AC237" s="48">
        <f t="shared" si="58"/>
        <v>0.72158866889115403</v>
      </c>
      <c r="AD237" s="48">
        <f t="shared" si="59"/>
        <v>0.10661509198968855</v>
      </c>
      <c r="AE237" s="48">
        <f t="shared" si="59"/>
        <v>0.23866110334215021</v>
      </c>
      <c r="AF237" s="48">
        <f t="shared" si="59"/>
        <v>0.26712504386340258</v>
      </c>
      <c r="AG237" s="48">
        <f t="shared" si="59"/>
        <v>0.19932249274466649</v>
      </c>
      <c r="AH237" s="48">
        <f t="shared" si="59"/>
        <v>0.11154735495597259</v>
      </c>
      <c r="AI237" s="48">
        <f t="shared" si="59"/>
        <v>4.9940424590668032E-2</v>
      </c>
      <c r="AJ237" s="48">
        <f t="shared" si="59"/>
        <v>1.8632191452683872E-2</v>
      </c>
      <c r="AK237" s="48">
        <f t="shared" si="59"/>
        <v>5.9583890406834381E-3</v>
      </c>
      <c r="AL237" s="48">
        <f t="shared" si="59"/>
        <v>1.6672542273949568E-3</v>
      </c>
      <c r="AM237" s="48">
        <f t="shared" si="59"/>
        <v>4.1468877126746398E-4</v>
      </c>
      <c r="AN237" s="48">
        <f t="shared" si="59"/>
        <v>9.2829333865664825E-5</v>
      </c>
      <c r="AO237" s="48">
        <f t="shared" si="61"/>
        <v>0.48597958171750572</v>
      </c>
      <c r="AP237" s="48">
        <f t="shared" si="60"/>
        <v>0.35067735947981471</v>
      </c>
      <c r="AQ237" s="48">
        <f t="shared" si="60"/>
        <v>0.12652240451865213</v>
      </c>
      <c r="AR237" s="48">
        <f t="shared" si="60"/>
        <v>3.043237782050744E-2</v>
      </c>
      <c r="AS237" s="48">
        <f t="shared" si="60"/>
        <v>5.4899147506731602E-3</v>
      </c>
      <c r="AT237" s="48">
        <f t="shared" si="60"/>
        <v>7.9229205545283178E-4</v>
      </c>
      <c r="AU237" s="48">
        <f t="shared" si="60"/>
        <v>9.5284828277874149E-5</v>
      </c>
      <c r="AV237" s="48">
        <f t="shared" si="60"/>
        <v>9.8223503432219304E-6</v>
      </c>
      <c r="AW237" s="48">
        <f t="shared" si="60"/>
        <v>8.8596208869350704E-7</v>
      </c>
      <c r="AX237" s="48">
        <f t="shared" si="60"/>
        <v>7.1033356029819457E-8</v>
      </c>
      <c r="AY237" s="48">
        <f t="shared" si="60"/>
        <v>5.1256864824428798E-9</v>
      </c>
    </row>
    <row r="238" spans="1:51">
      <c r="A238" s="48">
        <v>237</v>
      </c>
      <c r="B238" s="48">
        <f t="shared" si="54"/>
        <v>75</v>
      </c>
      <c r="C238" s="93">
        <v>44289</v>
      </c>
      <c r="D238" t="s">
        <v>12</v>
      </c>
      <c r="E238" t="s">
        <v>8</v>
      </c>
      <c r="F238" s="48">
        <f>HLOOKUP(MAX($AD238:$AN238),$AD238:$AN$312,$B238,FALSE)</f>
        <v>1</v>
      </c>
      <c r="G238" s="48">
        <f>HLOOKUP(MAX($AN238:$AY238),$AN238:$AY$312,$B238,FALSE)</f>
        <v>1</v>
      </c>
      <c r="H238" s="48">
        <f t="shared" si="50"/>
        <v>1</v>
      </c>
      <c r="I238" s="48">
        <f t="shared" si="51"/>
        <v>1</v>
      </c>
      <c r="J238" s="48">
        <f>COUNTIF('1. Data'!C:C,$D238)</f>
        <v>186</v>
      </c>
      <c r="K238" s="48">
        <f>COUNTIF($D$2:D237,$D237)</f>
        <v>13</v>
      </c>
      <c r="L238" s="48">
        <f>SUMIF('1. Data'!C:C,D238,'1. Data'!E:E)</f>
        <v>358</v>
      </c>
      <c r="M238" s="48">
        <f>SUMIF($D$2:D237,$D238,$F$2:F237)</f>
        <v>16</v>
      </c>
      <c r="N238" s="48">
        <f t="shared" si="52"/>
        <v>1.1770698150948919</v>
      </c>
      <c r="O238" s="48">
        <f>SUMIF('1. Data'!C:C,$D238,'1. Data'!F:F)</f>
        <v>224</v>
      </c>
      <c r="P238" s="48">
        <f>SUMIF($D$2:D237,$D238,$G$2:G237)</f>
        <v>10</v>
      </c>
      <c r="Q238" s="48">
        <f t="shared" si="53"/>
        <v>0.95077942126310688</v>
      </c>
      <c r="R238" s="48">
        <f>COUNTIF('1. Data'!D:D,$E238)</f>
        <v>181</v>
      </c>
      <c r="S238" s="48">
        <f>COUNTIF($E$2:E237,$E237)</f>
        <v>14</v>
      </c>
      <c r="T238" s="48">
        <f>SUMIF('1. Data'!D:D,E238,'1. Data'!F:F)</f>
        <v>234</v>
      </c>
      <c r="U238" s="48">
        <f>SUMIF($E$2:E237,$E238,$G$2:G237)</f>
        <v>9</v>
      </c>
      <c r="V238" s="48">
        <f t="shared" si="55"/>
        <v>1.0076011499894819</v>
      </c>
      <c r="W238" s="48">
        <f>SUMIF('1. Data'!D:D,$E238,'1. Data'!E:E)</f>
        <v>266</v>
      </c>
      <c r="X238" s="48">
        <f>SUMIF($E$2:E237,E238,$F$2:F237)</f>
        <v>13</v>
      </c>
      <c r="Y238" s="48">
        <f t="shared" si="56"/>
        <v>0.89609342114196489</v>
      </c>
      <c r="Z238" s="92">
        <f>AVERAGE('1. Data'!E:E,$F$2:F237)</f>
        <v>1.5966741826381059</v>
      </c>
      <c r="AA238" s="92">
        <f>IF(ISERROR(AVERAGE('1. Data'!F:F,$G$2:G237)),0,AVERAGE('1. Data'!F:F,$G$2:G237))</f>
        <v>1.2367531003382186</v>
      </c>
      <c r="AB238" s="48">
        <f t="shared" si="57"/>
        <v>1.6841152739049994</v>
      </c>
      <c r="AC238" s="48">
        <f t="shared" si="58"/>
        <v>1.1848174326509486</v>
      </c>
      <c r="AD238" s="48">
        <f t="shared" si="59"/>
        <v>0.18560857208291509</v>
      </c>
      <c r="AE238" s="48">
        <f t="shared" si="59"/>
        <v>0.31258623121253432</v>
      </c>
      <c r="AF238" s="48">
        <f t="shared" si="59"/>
        <v>0.26321562319871444</v>
      </c>
      <c r="AG238" s="48">
        <f t="shared" si="59"/>
        <v>0.14776181711979267</v>
      </c>
      <c r="AH238" s="48">
        <f t="shared" si="59"/>
        <v>6.2211983277850012E-2</v>
      </c>
      <c r="AI238" s="48">
        <f t="shared" si="59"/>
        <v>2.0954430251629925E-2</v>
      </c>
      <c r="AJ238" s="48">
        <f t="shared" si="59"/>
        <v>5.8816126737911501E-3</v>
      </c>
      <c r="AK238" s="48">
        <f t="shared" si="59"/>
        <v>1.4150448198749876E-3</v>
      </c>
      <c r="AL238" s="48">
        <f t="shared" si="59"/>
        <v>2.978873243014514E-4</v>
      </c>
      <c r="AM238" s="48">
        <f t="shared" si="59"/>
        <v>5.5741843639863067E-5</v>
      </c>
      <c r="AN238" s="48">
        <f t="shared" si="59"/>
        <v>9.3875690269517362E-6</v>
      </c>
      <c r="AO238" s="48">
        <f t="shared" si="61"/>
        <v>0.30580200386388356</v>
      </c>
      <c r="AP238" s="48">
        <f t="shared" si="60"/>
        <v>0.36231954511752201</v>
      </c>
      <c r="AQ238" s="48">
        <f t="shared" si="60"/>
        <v>0.21464125662270103</v>
      </c>
      <c r="AR238" s="48">
        <f t="shared" si="60"/>
        <v>8.4770234204227357E-2</v>
      </c>
      <c r="AS238" s="48">
        <f t="shared" si="60"/>
        <v>2.5109312813768075E-2</v>
      </c>
      <c r="AT238" s="48">
        <f t="shared" si="60"/>
        <v>5.9499903087276455E-3</v>
      </c>
      <c r="AU238" s="48">
        <f t="shared" si="60"/>
        <v>1.174942040314121E-3</v>
      </c>
      <c r="AV238" s="48">
        <f t="shared" si="60"/>
        <v>1.9887025881694904E-4</v>
      </c>
      <c r="AW238" s="48">
        <f t="shared" si="60"/>
        <v>2.9453118685265897E-5</v>
      </c>
      <c r="AX238" s="48">
        <f t="shared" si="60"/>
        <v>3.8773964960267022E-6</v>
      </c>
      <c r="AY238" s="48">
        <f t="shared" si="60"/>
        <v>4.5940069617921452E-7</v>
      </c>
    </row>
    <row r="239" spans="1:51">
      <c r="A239" s="48">
        <v>238</v>
      </c>
      <c r="B239" s="48">
        <f t="shared" si="54"/>
        <v>74</v>
      </c>
      <c r="C239" s="93">
        <v>44289</v>
      </c>
      <c r="D239" t="s">
        <v>10</v>
      </c>
      <c r="E239" t="s">
        <v>11</v>
      </c>
      <c r="F239" s="48">
        <f>HLOOKUP(MAX($AD239:$AN239),$AD239:$AN$312,$B239,FALSE)</f>
        <v>1</v>
      </c>
      <c r="G239" s="48">
        <f>HLOOKUP(MAX($AN239:$AY239),$AN239:$AY$312,$B239,FALSE)</f>
        <v>1</v>
      </c>
      <c r="H239" s="48">
        <f t="shared" si="50"/>
        <v>1</v>
      </c>
      <c r="I239" s="48">
        <f t="shared" si="51"/>
        <v>1</v>
      </c>
      <c r="J239" s="48">
        <f>COUNTIF('1. Data'!C:C,$D239)</f>
        <v>184</v>
      </c>
      <c r="K239" s="48">
        <f>COUNTIF($D$2:D238,$D238)</f>
        <v>14</v>
      </c>
      <c r="L239" s="48">
        <f>SUMIF('1. Data'!C:C,D239,'1. Data'!E:E)</f>
        <v>347</v>
      </c>
      <c r="M239" s="48">
        <f>SUMIF($D$2:D238,$D239,$F$2:F238)</f>
        <v>16</v>
      </c>
      <c r="N239" s="48">
        <f t="shared" si="52"/>
        <v>1.1483409812919165</v>
      </c>
      <c r="O239" s="48">
        <f>SUMIF('1. Data'!C:C,$D239,'1. Data'!F:F)</f>
        <v>250</v>
      </c>
      <c r="P239" s="48">
        <f>SUMIF($D$2:D238,$D239,$G$2:G238)</f>
        <v>11</v>
      </c>
      <c r="Q239" s="48">
        <f t="shared" si="53"/>
        <v>1.0658982166159199</v>
      </c>
      <c r="R239" s="48">
        <f>COUNTIF('1. Data'!D:D,$E239)</f>
        <v>167</v>
      </c>
      <c r="S239" s="48">
        <f>COUNTIF($E$2:E238,$E238)</f>
        <v>13</v>
      </c>
      <c r="T239" s="48">
        <f>SUMIF('1. Data'!D:D,E239,'1. Data'!F:F)</f>
        <v>179</v>
      </c>
      <c r="U239" s="48">
        <f>SUMIF($E$2:E238,$E239,$G$2:G238)</f>
        <v>6</v>
      </c>
      <c r="V239" s="48">
        <f t="shared" si="55"/>
        <v>0.83107389686337041</v>
      </c>
      <c r="W239" s="48">
        <f>SUMIF('1. Data'!D:D,$E239,'1. Data'!E:E)</f>
        <v>293</v>
      </c>
      <c r="X239" s="48">
        <f>SUMIF($E$2:E238,E239,$F$2:F238)</f>
        <v>14</v>
      </c>
      <c r="Y239" s="48">
        <f t="shared" si="56"/>
        <v>1.0683050947170254</v>
      </c>
      <c r="Z239" s="92">
        <f>AVERAGE('1. Data'!E:E,$F$2:F238)</f>
        <v>1.5965060580445196</v>
      </c>
      <c r="AA239" s="92">
        <f>IF(ISERROR(AVERAGE('1. Data'!F:F,$G$2:G238)),0,AVERAGE('1. Data'!F:F,$G$2:G238))</f>
        <v>1.2366863905325445</v>
      </c>
      <c r="AB239" s="48">
        <f t="shared" si="57"/>
        <v>1.9585593403145463</v>
      </c>
      <c r="AC239" s="48">
        <f t="shared" si="58"/>
        <v>1.0955065004108064</v>
      </c>
      <c r="AD239" s="48">
        <f t="shared" si="59"/>
        <v>0.14106149621549396</v>
      </c>
      <c r="AE239" s="48">
        <f t="shared" si="59"/>
        <v>0.27627731097160069</v>
      </c>
      <c r="AF239" s="48">
        <f t="shared" ref="AE239:AN264" si="62">_xlfn.POISSON.DIST(AF$1,$AB239,FALSE)</f>
        <v>0.27055275396020756</v>
      </c>
      <c r="AG239" s="48">
        <f t="shared" si="62"/>
        <v>0.1766312077721959</v>
      </c>
      <c r="AH239" s="48">
        <f t="shared" si="62"/>
        <v>8.6485675443318435E-2</v>
      </c>
      <c r="AI239" s="48">
        <f t="shared" si="62"/>
        <v>3.3877465488584751E-2</v>
      </c>
      <c r="AJ239" s="48">
        <f t="shared" si="62"/>
        <v>1.105850440980855E-2</v>
      </c>
      <c r="AK239" s="48">
        <f t="shared" si="62"/>
        <v>3.0941053002485918E-3</v>
      </c>
      <c r="AL239" s="48">
        <f t="shared" si="62"/>
        <v>7.5749860446482846E-4</v>
      </c>
      <c r="AM239" s="48">
        <f t="shared" si="62"/>
        <v>1.6484510744998001E-4</v>
      </c>
      <c r="AN239" s="48">
        <f t="shared" si="62"/>
        <v>3.2285892490131482E-5</v>
      </c>
      <c r="AO239" s="48">
        <f t="shared" si="61"/>
        <v>0.33437020540485446</v>
      </c>
      <c r="AP239" s="48">
        <f t="shared" si="60"/>
        <v>0.36630473356471455</v>
      </c>
      <c r="AQ239" s="48">
        <f t="shared" si="60"/>
        <v>0.20064460837569661</v>
      </c>
      <c r="AR239" s="48">
        <f t="shared" si="60"/>
        <v>7.3269157582652081E-2</v>
      </c>
      <c r="AS239" s="48">
        <f t="shared" si="60"/>
        <v>2.0066709602854768E-2</v>
      </c>
      <c r="AT239" s="48">
        <f t="shared" si="60"/>
        <v>4.3966421623566707E-3</v>
      </c>
      <c r="AU239" s="48">
        <f t="shared" si="60"/>
        <v>8.0275834480699262E-4</v>
      </c>
      <c r="AV239" s="48">
        <f t="shared" si="60"/>
        <v>1.2563242642786877E-4</v>
      </c>
      <c r="AW239" s="48">
        <f t="shared" si="60"/>
        <v>1.7203892476764012E-5</v>
      </c>
      <c r="AX239" s="48">
        <f t="shared" si="60"/>
        <v>2.0941084489626184E-6</v>
      </c>
      <c r="AY239" s="48">
        <f t="shared" si="60"/>
        <v>2.2941094184037375E-7</v>
      </c>
    </row>
    <row r="240" spans="1:51">
      <c r="A240" s="48">
        <v>239</v>
      </c>
      <c r="B240" s="48">
        <f t="shared" si="54"/>
        <v>73</v>
      </c>
      <c r="C240" s="93">
        <v>44289</v>
      </c>
      <c r="D240" t="s">
        <v>25</v>
      </c>
      <c r="E240" t="s">
        <v>18</v>
      </c>
      <c r="F240" s="48">
        <f>HLOOKUP(MAX($AD240:$AN240),$AD240:$AN$312,$B240,FALSE)</f>
        <v>1</v>
      </c>
      <c r="G240" s="48">
        <f>HLOOKUP(MAX($AN240:$AY240),$AN240:$AY$312,$B240,FALSE)</f>
        <v>0</v>
      </c>
      <c r="H240" s="48">
        <f t="shared" si="50"/>
        <v>3</v>
      </c>
      <c r="I240" s="48">
        <f t="shared" si="51"/>
        <v>0</v>
      </c>
      <c r="J240" s="48">
        <f>COUNTIF('1. Data'!C:C,$D240)</f>
        <v>170</v>
      </c>
      <c r="K240" s="48">
        <f>COUNTIF($D$2:D239,$D239)</f>
        <v>13</v>
      </c>
      <c r="L240" s="48">
        <f>SUMIF('1. Data'!C:C,D240,'1. Data'!E:E)</f>
        <v>254</v>
      </c>
      <c r="M240" s="48">
        <f>SUMIF($D$2:D239,$D240,$F$2:F239)</f>
        <v>12</v>
      </c>
      <c r="N240" s="48">
        <f t="shared" si="52"/>
        <v>0.91055395969957409</v>
      </c>
      <c r="O240" s="48">
        <f>SUMIF('1. Data'!C:C,$D240,'1. Data'!F:F)</f>
        <v>198</v>
      </c>
      <c r="P240" s="48">
        <f>SUMIF($D$2:D239,$D240,$G$2:G239)</f>
        <v>8</v>
      </c>
      <c r="Q240" s="48">
        <f t="shared" si="53"/>
        <v>0.91029040168291075</v>
      </c>
      <c r="R240" s="48">
        <f>COUNTIF('1. Data'!D:D,$E240)</f>
        <v>17</v>
      </c>
      <c r="S240" s="48">
        <f>COUNTIF($E$2:E239,$E239)</f>
        <v>14</v>
      </c>
      <c r="T240" s="48">
        <f>SUMIF('1. Data'!D:D,E240,'1. Data'!F:F)</f>
        <v>13</v>
      </c>
      <c r="U240" s="48">
        <f>SUMIF($E$2:E239,$E240,$G$2:G239)</f>
        <v>0</v>
      </c>
      <c r="V240" s="48">
        <f t="shared" si="55"/>
        <v>0.33911382173561616</v>
      </c>
      <c r="W240" s="48">
        <f>SUMIF('1. Data'!D:D,$E240,'1. Data'!E:E)</f>
        <v>30</v>
      </c>
      <c r="X240" s="48">
        <f>SUMIF($E$2:E239,E240,$F$2:F239)</f>
        <v>11</v>
      </c>
      <c r="Y240" s="48">
        <f t="shared" si="56"/>
        <v>0.82850913893110645</v>
      </c>
      <c r="Z240" s="92">
        <f>AVERAGE('1. Data'!E:E,$F$2:F239)</f>
        <v>1.596338028169014</v>
      </c>
      <c r="AA240" s="92">
        <f>IF(ISERROR(AVERAGE('1. Data'!F:F,$G$2:G239)),0,AVERAGE('1. Data'!F:F,$G$2:G239))</f>
        <v>1.2366197183098591</v>
      </c>
      <c r="AB240" s="48">
        <f t="shared" si="57"/>
        <v>1.20428104347363</v>
      </c>
      <c r="AC240" s="48">
        <f t="shared" si="58"/>
        <v>0.38173468457670451</v>
      </c>
      <c r="AD240" s="48">
        <f t="shared" ref="AD240:AD303" si="63">_xlfn.POISSON.DIST(AD$1,$AB240,FALSE)</f>
        <v>0.29990754250593343</v>
      </c>
      <c r="AE240" s="48">
        <f t="shared" si="62"/>
        <v>0.36117296823465755</v>
      </c>
      <c r="AF240" s="48">
        <f t="shared" si="62"/>
        <v>0.21747687953005085</v>
      </c>
      <c r="AG240" s="48">
        <f t="shared" si="62"/>
        <v>8.7301094470612864E-2</v>
      </c>
      <c r="AH240" s="48">
        <f t="shared" si="62"/>
        <v>2.6283763286364899E-2</v>
      </c>
      <c r="AI240" s="48">
        <f t="shared" si="62"/>
        <v>6.3306075753834824E-3</v>
      </c>
      <c r="AJ240" s="48">
        <f t="shared" si="62"/>
        <v>1.2706384494508135E-3</v>
      </c>
      <c r="AK240" s="48">
        <f t="shared" si="62"/>
        <v>2.1860082825462046E-4</v>
      </c>
      <c r="AL240" s="48">
        <f t="shared" si="62"/>
        <v>3.2907104194334213E-5</v>
      </c>
      <c r="AM240" s="48">
        <f t="shared" si="62"/>
        <v>4.4032668640942476E-6</v>
      </c>
      <c r="AN240" s="48">
        <f t="shared" si="62"/>
        <v>5.3027708137842945E-7</v>
      </c>
      <c r="AO240" s="48">
        <f t="shared" si="61"/>
        <v>0.68267615369264223</v>
      </c>
      <c r="AP240" s="48">
        <f t="shared" si="60"/>
        <v>0.26060116619789864</v>
      </c>
      <c r="AQ240" s="48">
        <f t="shared" si="60"/>
        <v>4.9740251989438086E-2</v>
      </c>
      <c r="AR240" s="48">
        <f t="shared" si="60"/>
        <v>6.3291931346513147E-3</v>
      </c>
      <c r="AS240" s="48">
        <f t="shared" si="60"/>
        <v>6.040181362202908E-4</v>
      </c>
      <c r="AT240" s="48">
        <f t="shared" si="60"/>
        <v>4.611493454173235E-5</v>
      </c>
      <c r="AU240" s="48">
        <f t="shared" si="60"/>
        <v>2.9339449985939259E-6</v>
      </c>
      <c r="AV240" s="48">
        <f t="shared" si="60"/>
        <v>1.5999836694337917E-7</v>
      </c>
      <c r="AW240" s="48">
        <f t="shared" si="60"/>
        <v>7.6346157672398065E-9</v>
      </c>
      <c r="AX240" s="48">
        <f t="shared" si="60"/>
        <v>3.2382196019684734E-10</v>
      </c>
      <c r="AY240" s="48">
        <f t="shared" si="60"/>
        <v>1.2361407383475356E-11</v>
      </c>
    </row>
    <row r="241" spans="1:51">
      <c r="A241" s="48">
        <v>240</v>
      </c>
      <c r="B241" s="48">
        <f t="shared" si="54"/>
        <v>72</v>
      </c>
      <c r="C241" s="93">
        <v>44289</v>
      </c>
      <c r="D241" t="s">
        <v>28</v>
      </c>
      <c r="E241" t="s">
        <v>17</v>
      </c>
      <c r="F241" s="48">
        <f>HLOOKUP(MAX($AD241:$AN241),$AD241:$AN$312,$B241,FALSE)</f>
        <v>1</v>
      </c>
      <c r="G241" s="48">
        <f>HLOOKUP(MAX($AN241:$AY241),$AN241:$AY$312,$B241,FALSE)</f>
        <v>1</v>
      </c>
      <c r="H241" s="48">
        <f t="shared" si="50"/>
        <v>1</v>
      </c>
      <c r="I241" s="48">
        <f t="shared" si="51"/>
        <v>1</v>
      </c>
      <c r="J241" s="48">
        <f>COUNTIF('1. Data'!C:C,$D241)</f>
        <v>136</v>
      </c>
      <c r="K241" s="48">
        <f>COUNTIF($D$2:D240,$D240)</f>
        <v>14</v>
      </c>
      <c r="L241" s="48">
        <f>SUMIF('1. Data'!C:C,D241,'1. Data'!E:E)</f>
        <v>192</v>
      </c>
      <c r="M241" s="48">
        <f>SUMIF($D$2:D240,$D241,$F$2:F240)</f>
        <v>11</v>
      </c>
      <c r="N241" s="48">
        <f t="shared" si="52"/>
        <v>0.84786285579863563</v>
      </c>
      <c r="O241" s="48">
        <f>SUMIF('1. Data'!C:C,$D241,'1. Data'!F:F)</f>
        <v>193</v>
      </c>
      <c r="P241" s="48">
        <f>SUMIF($D$2:D240,$D241,$G$2:G240)</f>
        <v>13</v>
      </c>
      <c r="Q241" s="48">
        <f t="shared" si="53"/>
        <v>1.1108671222475321</v>
      </c>
      <c r="R241" s="48">
        <f>COUNTIF('1. Data'!D:D,$E241)</f>
        <v>186</v>
      </c>
      <c r="S241" s="48">
        <f>COUNTIF($E$2:E240,$E240)</f>
        <v>13</v>
      </c>
      <c r="T241" s="48">
        <f>SUMIF('1. Data'!D:D,E241,'1. Data'!F:F)</f>
        <v>276</v>
      </c>
      <c r="U241" s="48">
        <f>SUMIF($E$2:E240,$E241,$G$2:G240)</f>
        <v>11</v>
      </c>
      <c r="V241" s="48">
        <f t="shared" si="55"/>
        <v>1.1665811975595517</v>
      </c>
      <c r="W241" s="48">
        <f>SUMIF('1. Data'!D:D,$E241,'1. Data'!E:E)</f>
        <v>331</v>
      </c>
      <c r="X241" s="48">
        <f>SUMIF($E$2:E240,E241,$F$2:F240)</f>
        <v>17</v>
      </c>
      <c r="Y241" s="48">
        <f t="shared" si="56"/>
        <v>1.0955873226400175</v>
      </c>
      <c r="Z241" s="92">
        <f>AVERAGE('1. Data'!E:E,$F$2:F240)</f>
        <v>1.5961700929315685</v>
      </c>
      <c r="AA241" s="92">
        <f>IF(ISERROR(AVERAGE('1. Data'!F:F,$G$2:G240)),0,AVERAGE('1. Data'!F:F,$G$2:G240))</f>
        <v>1.2362714728245565</v>
      </c>
      <c r="AB241" s="48">
        <f t="shared" si="57"/>
        <v>1.4826948433061569</v>
      </c>
      <c r="AC241" s="48">
        <f t="shared" si="58"/>
        <v>1.6021048446484509</v>
      </c>
      <c r="AD241" s="48">
        <f t="shared" si="63"/>
        <v>0.22702506631403219</v>
      </c>
      <c r="AE241" s="48">
        <f t="shared" si="62"/>
        <v>0.33660889512505382</v>
      </c>
      <c r="AF241" s="48">
        <f t="shared" si="62"/>
        <v>0.24954413650645016</v>
      </c>
      <c r="AG241" s="48">
        <f t="shared" si="62"/>
        <v>0.12333260145846718</v>
      </c>
      <c r="AH241" s="48">
        <f t="shared" si="62"/>
        <v>4.5716153048500643E-2</v>
      </c>
      <c r="AI241" s="48">
        <f t="shared" si="62"/>
        <v>1.355662087616139E-2</v>
      </c>
      <c r="AJ241" s="48">
        <f t="shared" si="62"/>
        <v>3.3500553109568486E-3</v>
      </c>
      <c r="AK241" s="48">
        <f t="shared" si="62"/>
        <v>7.0958710490658962E-4</v>
      </c>
      <c r="AL241" s="48">
        <f t="shared" si="62"/>
        <v>1.3151264266519317E-4</v>
      </c>
      <c r="AM241" s="48">
        <f t="shared" si="62"/>
        <v>2.1665901901027416E-5</v>
      </c>
      <c r="AN241" s="48">
        <f t="shared" si="62"/>
        <v>3.2123921024230446E-6</v>
      </c>
      <c r="AO241" s="48">
        <f t="shared" si="61"/>
        <v>0.2014720041138281</v>
      </c>
      <c r="AP241" s="48">
        <f t="shared" si="60"/>
        <v>0.32277927385179661</v>
      </c>
      <c r="AQ241" s="48">
        <f t="shared" si="60"/>
        <v>0.25856311919503627</v>
      </c>
      <c r="AR241" s="48">
        <f t="shared" si="60"/>
        <v>0.13808174196992751</v>
      </c>
      <c r="AS241" s="48">
        <f t="shared" si="60"/>
        <v>5.5305356941879533E-2</v>
      </c>
      <c r="AT241" s="48">
        <f t="shared" si="60"/>
        <v>1.7720996058319401E-2</v>
      </c>
      <c r="AU241" s="48">
        <f t="shared" si="60"/>
        <v>4.7318156061716011E-3</v>
      </c>
      <c r="AV241" s="48">
        <f t="shared" si="60"/>
        <v>1.0829806723758105E-3</v>
      </c>
      <c r="AW241" s="48">
        <f t="shared" si="60"/>
        <v>2.1688107273424006E-4</v>
      </c>
      <c r="AX241" s="48">
        <f t="shared" si="60"/>
        <v>3.8607357482231051E-5</v>
      </c>
      <c r="AY241" s="48">
        <f t="shared" si="60"/>
        <v>6.1853034461356878E-6</v>
      </c>
    </row>
    <row r="242" spans="1:51">
      <c r="A242" s="48">
        <v>241</v>
      </c>
      <c r="B242" s="48">
        <f t="shared" si="54"/>
        <v>71</v>
      </c>
      <c r="C242" s="93">
        <v>44289</v>
      </c>
      <c r="D242" t="s">
        <v>35</v>
      </c>
      <c r="E242" t="s">
        <v>6</v>
      </c>
      <c r="F242" s="48">
        <f>HLOOKUP(MAX($AD242:$AN242),$AD242:$AN$312,$B242,FALSE)</f>
        <v>0</v>
      </c>
      <c r="G242" s="48">
        <f>HLOOKUP(MAX($AN242:$AY242),$AN242:$AY$312,$B242,FALSE)</f>
        <v>1</v>
      </c>
      <c r="H242" s="48">
        <f t="shared" si="50"/>
        <v>0</v>
      </c>
      <c r="I242" s="48">
        <f t="shared" si="51"/>
        <v>3</v>
      </c>
      <c r="J242" s="48">
        <f>COUNTIF('1. Data'!C:C,$D242)</f>
        <v>47</v>
      </c>
      <c r="K242" s="48">
        <f>COUNTIF($D$2:D241,$D241)</f>
        <v>14</v>
      </c>
      <c r="L242" s="48">
        <f>SUMIF('1. Data'!C:C,D242,'1. Data'!E:E)</f>
        <v>94</v>
      </c>
      <c r="M242" s="48">
        <f>SUMIF($D$2:D241,$D242,$F$2:F241)</f>
        <v>14</v>
      </c>
      <c r="N242" s="48">
        <f t="shared" si="52"/>
        <v>1.1093291383393722</v>
      </c>
      <c r="O242" s="48">
        <f>SUMIF('1. Data'!C:C,$D242,'1. Data'!F:F)</f>
        <v>49</v>
      </c>
      <c r="P242" s="48">
        <f>SUMIF($D$2:D241,$D242,$G$2:G241)</f>
        <v>4</v>
      </c>
      <c r="Q242" s="48">
        <f t="shared" si="53"/>
        <v>0.70283851843002265</v>
      </c>
      <c r="R242" s="48">
        <f>COUNTIF('1. Data'!D:D,$E242)</f>
        <v>181</v>
      </c>
      <c r="S242" s="48">
        <f>COUNTIF($E$2:E241,$E241)</f>
        <v>14</v>
      </c>
      <c r="T242" s="48">
        <f>SUMIF('1. Data'!D:D,E242,'1. Data'!F:F)</f>
        <v>374</v>
      </c>
      <c r="U242" s="48">
        <f>SUMIF($E$2:E241,$E242,$G$2:G241)</f>
        <v>20</v>
      </c>
      <c r="V242" s="48">
        <f t="shared" si="55"/>
        <v>1.6344480843683757</v>
      </c>
      <c r="W242" s="48">
        <f>SUMIF('1. Data'!D:D,$E242,'1. Data'!E:E)</f>
        <v>158</v>
      </c>
      <c r="X242" s="48">
        <f>SUMIF($E$2:E241,E242,$F$2:F241)</f>
        <v>1</v>
      </c>
      <c r="Y242" s="48">
        <f t="shared" si="56"/>
        <v>0.51089189519247724</v>
      </c>
      <c r="Z242" s="92">
        <f>AVERAGE('1. Data'!E:E,$F$2:F241)</f>
        <v>1.5960022522522523</v>
      </c>
      <c r="AA242" s="92">
        <f>IF(ISERROR(AVERAGE('1. Data'!F:F,$G$2:G241)),0,AVERAGE('1. Data'!F:F,$G$2:G241))</f>
        <v>1.236204954954955</v>
      </c>
      <c r="AB242" s="48">
        <f t="shared" si="57"/>
        <v>0.90452991279979567</v>
      </c>
      <c r="AC242" s="48">
        <f t="shared" si="58"/>
        <v>1.4200942372380969</v>
      </c>
      <c r="AD242" s="48">
        <f t="shared" si="63"/>
        <v>0.40473209977038965</v>
      </c>
      <c r="AE242" s="48">
        <f t="shared" si="62"/>
        <v>0.36609229091258871</v>
      </c>
      <c r="AF242" s="48">
        <f t="shared" si="62"/>
        <v>0.16557071398792064</v>
      </c>
      <c r="AG242" s="48">
        <f t="shared" si="62"/>
        <v>4.9921221161897927E-2</v>
      </c>
      <c r="AH242" s="48">
        <f t="shared" si="62"/>
        <v>1.1288809456107709E-2</v>
      </c>
      <c r="AI242" s="48">
        <f t="shared" si="62"/>
        <v>2.0422131665893237E-3</v>
      </c>
      <c r="AJ242" s="48">
        <f t="shared" si="62"/>
        <v>3.0787381624893917E-4</v>
      </c>
      <c r="AK242" s="48">
        <f t="shared" si="62"/>
        <v>3.9783010880713379E-5</v>
      </c>
      <c r="AL242" s="48">
        <f t="shared" si="62"/>
        <v>4.4981154203556071E-6</v>
      </c>
      <c r="AM242" s="48">
        <f t="shared" si="62"/>
        <v>4.5207554988196428E-7</v>
      </c>
      <c r="AN242" s="48">
        <f t="shared" si="62"/>
        <v>4.0891585771365241E-8</v>
      </c>
      <c r="AO242" s="48">
        <f t="shared" si="61"/>
        <v>0.24169123950893068</v>
      </c>
      <c r="AP242" s="48">
        <f t="shared" si="60"/>
        <v>0.34322433641756511</v>
      </c>
      <c r="AQ242" s="48">
        <f t="shared" si="60"/>
        <v>0.24370545111322708</v>
      </c>
      <c r="AR242" s="48">
        <f t="shared" si="60"/>
        <v>0.11536156890313484</v>
      </c>
      <c r="AS242" s="48">
        <f t="shared" si="60"/>
        <v>4.0956074799521847E-2</v>
      </c>
      <c r="AT242" s="48">
        <f t="shared" si="60"/>
        <v>1.1632297160538679E-2</v>
      </c>
      <c r="AU242" s="48">
        <f t="shared" si="60"/>
        <v>2.753159693920345E-3</v>
      </c>
      <c r="AV242" s="48">
        <f t="shared" si="60"/>
        <v>5.585351736474974E-4</v>
      </c>
      <c r="AW242" s="48">
        <f t="shared" si="60"/>
        <v>9.9146572673948995E-5</v>
      </c>
      <c r="AX242" s="48">
        <f t="shared" si="60"/>
        <v>1.5644164055131436E-5</v>
      </c>
      <c r="AY242" s="48">
        <f t="shared" si="60"/>
        <v>2.2216187221099546E-6</v>
      </c>
    </row>
    <row r="243" spans="1:51">
      <c r="A243" s="48">
        <v>242</v>
      </c>
      <c r="B243" s="48">
        <f t="shared" si="54"/>
        <v>70</v>
      </c>
      <c r="C243" s="93">
        <v>44289</v>
      </c>
      <c r="D243" t="s">
        <v>22</v>
      </c>
      <c r="E243" t="s">
        <v>26</v>
      </c>
      <c r="F243" s="48">
        <f>HLOOKUP(MAX($AD243:$AN243),$AD243:$AN$312,$B243,FALSE)</f>
        <v>1</v>
      </c>
      <c r="G243" s="48">
        <f>HLOOKUP(MAX($AN243:$AY243),$AN243:$AY$312,$B243,FALSE)</f>
        <v>0</v>
      </c>
      <c r="H243" s="48">
        <f t="shared" si="50"/>
        <v>3</v>
      </c>
      <c r="I243" s="48">
        <f t="shared" si="51"/>
        <v>0</v>
      </c>
      <c r="J243" s="48">
        <f>COUNTIF('1. Data'!C:C,$D243)</f>
        <v>184</v>
      </c>
      <c r="K243" s="48">
        <f>COUNTIF($D$2:D242,$D242)</f>
        <v>14</v>
      </c>
      <c r="L243" s="48">
        <f>SUMIF('1. Data'!C:C,D243,'1. Data'!E:E)</f>
        <v>322</v>
      </c>
      <c r="M243" s="48">
        <f>SUMIF($D$2:D242,$D243,$F$2:F242)</f>
        <v>11</v>
      </c>
      <c r="N243" s="48">
        <f t="shared" si="52"/>
        <v>1.0540659728347153</v>
      </c>
      <c r="O243" s="48">
        <f>SUMIF('1. Data'!C:C,$D243,'1. Data'!F:F)</f>
        <v>214</v>
      </c>
      <c r="P243" s="48">
        <f>SUMIF($D$2:D242,$D243,$G$2:G242)</f>
        <v>9</v>
      </c>
      <c r="Q243" s="48">
        <f t="shared" si="53"/>
        <v>0.91111364096336767</v>
      </c>
      <c r="R243" s="48">
        <f>COUNTIF('1. Data'!D:D,$E243)</f>
        <v>152</v>
      </c>
      <c r="S243" s="48">
        <f>COUNTIF($E$2:E242,$E242)</f>
        <v>14</v>
      </c>
      <c r="T243" s="48">
        <f>SUMIF('1. Data'!D:D,E243,'1. Data'!F:F)</f>
        <v>159</v>
      </c>
      <c r="U243" s="48">
        <f>SUMIF($E$2:E242,$E243,$G$2:G242)</f>
        <v>5</v>
      </c>
      <c r="V243" s="48">
        <f t="shared" si="55"/>
        <v>0.79922421928149745</v>
      </c>
      <c r="W243" s="48">
        <f>SUMIF('1. Data'!D:D,$E243,'1. Data'!E:E)</f>
        <v>285</v>
      </c>
      <c r="X243" s="48">
        <f>SUMIF($E$2:E242,E243,$F$2:F242)</f>
        <v>17</v>
      </c>
      <c r="Y243" s="48">
        <f t="shared" si="56"/>
        <v>1.1402172457691058</v>
      </c>
      <c r="Z243" s="92">
        <f>AVERAGE('1. Data'!E:E,$F$2:F242)</f>
        <v>1.5955530537573881</v>
      </c>
      <c r="AA243" s="92">
        <f>IF(ISERROR(AVERAGE('1. Data'!F:F,$G$2:G242)),0,AVERAGE('1. Data'!F:F,$G$2:G242))</f>
        <v>1.2361384745285675</v>
      </c>
      <c r="AB243" s="48">
        <f t="shared" si="57"/>
        <v>1.9176380951571328</v>
      </c>
      <c r="AC243" s="48">
        <f t="shared" si="58"/>
        <v>0.90013636818067633</v>
      </c>
      <c r="AD243" s="48">
        <f t="shared" si="63"/>
        <v>0.14695364307674094</v>
      </c>
      <c r="AE243" s="48">
        <f t="shared" si="62"/>
        <v>0.28180390418608264</v>
      </c>
      <c r="AF243" s="48">
        <f t="shared" si="62"/>
        <v>0.27019895101562141</v>
      </c>
      <c r="AG243" s="48">
        <f t="shared" si="62"/>
        <v>0.17271460057968388</v>
      </c>
      <c r="AH243" s="48">
        <f t="shared" si="62"/>
        <v>8.2801024415362495E-2</v>
      </c>
      <c r="AI243" s="48">
        <f t="shared" si="62"/>
        <v>3.1756479747387004E-2</v>
      </c>
      <c r="AJ243" s="48">
        <f t="shared" si="62"/>
        <v>1.0149572555279207E-2</v>
      </c>
      <c r="AK243" s="48">
        <f t="shared" si="62"/>
        <v>2.7804581402235337E-3</v>
      </c>
      <c r="AL243" s="48">
        <f t="shared" si="62"/>
        <v>6.6648905646030088E-4</v>
      </c>
      <c r="AM243" s="48">
        <f t="shared" si="62"/>
        <v>1.4200942274151149E-4</v>
      </c>
      <c r="AN243" s="48">
        <f t="shared" si="62"/>
        <v>2.7232267892039646E-5</v>
      </c>
      <c r="AO243" s="48">
        <f t="shared" si="61"/>
        <v>0.40651422035595203</v>
      </c>
      <c r="AP243" s="48">
        <f t="shared" si="60"/>
        <v>0.36591823392500578</v>
      </c>
      <c r="AQ243" s="48">
        <f t="shared" si="60"/>
        <v>0.16468815506817094</v>
      </c>
      <c r="AR243" s="48">
        <f t="shared" si="60"/>
        <v>4.9413932595146481E-2</v>
      </c>
      <c r="AS243" s="48">
        <f t="shared" si="60"/>
        <v>1.111981945592997E-2</v>
      </c>
      <c r="AT243" s="48">
        <f t="shared" si="60"/>
        <v>2.0018707799771265E-3</v>
      </c>
      <c r="AU243" s="48">
        <f t="shared" si="60"/>
        <v>3.0032611557593799E-4</v>
      </c>
      <c r="AV243" s="48">
        <f t="shared" si="60"/>
        <v>3.8619208420619322E-5</v>
      </c>
      <c r="AW243" s="48">
        <f t="shared" si="60"/>
        <v>4.3453192512185923E-6</v>
      </c>
      <c r="AX243" s="48">
        <f t="shared" ref="AP243:AY269" si="64">_xlfn.POISSON.DIST(AX$1,$AC243,FALSE)</f>
        <v>4.3459776548638705E-7</v>
      </c>
      <c r="AY243" s="48">
        <f t="shared" si="64"/>
        <v>3.911972542443533E-8</v>
      </c>
    </row>
    <row r="244" spans="1:51">
      <c r="A244" s="48">
        <v>243</v>
      </c>
      <c r="B244" s="48">
        <f t="shared" si="54"/>
        <v>69</v>
      </c>
      <c r="C244" s="93">
        <v>44290</v>
      </c>
      <c r="D244" t="s">
        <v>23</v>
      </c>
      <c r="E244" t="s">
        <v>19</v>
      </c>
      <c r="F244" s="48">
        <f>HLOOKUP(MAX($AD244:$AN244),$AD244:$AN$312,$B244,FALSE)</f>
        <v>1</v>
      </c>
      <c r="G244" s="48">
        <f>HLOOKUP(MAX($AN244:$AY244),$AN244:$AY$312,$B244,FALSE)</f>
        <v>1</v>
      </c>
      <c r="H244" s="48">
        <f t="shared" si="50"/>
        <v>1</v>
      </c>
      <c r="I244" s="48">
        <f t="shared" si="51"/>
        <v>1</v>
      </c>
      <c r="J244" s="48">
        <f>COUNTIF('1. Data'!C:C,$D244)</f>
        <v>169</v>
      </c>
      <c r="K244" s="48">
        <f>COUNTIF($D$2:D243,$D243)</f>
        <v>14</v>
      </c>
      <c r="L244" s="48">
        <f>SUMIF('1. Data'!C:C,D244,'1. Data'!E:E)</f>
        <v>260</v>
      </c>
      <c r="M244" s="48">
        <f>SUMIF($D$2:D243,$D244,$F$2:F243)</f>
        <v>10</v>
      </c>
      <c r="N244" s="48">
        <f t="shared" si="52"/>
        <v>0.92479833463440031</v>
      </c>
      <c r="O244" s="48">
        <f>SUMIF('1. Data'!C:C,$D244,'1. Data'!F:F)</f>
        <v>232</v>
      </c>
      <c r="P244" s="48">
        <f>SUMIF($D$2:D243,$D244,$G$2:G243)</f>
        <v>12</v>
      </c>
      <c r="Q244" s="48">
        <f t="shared" si="53"/>
        <v>1.0789313904068001</v>
      </c>
      <c r="R244" s="48">
        <f>COUNTIF('1. Data'!D:D,$E244)</f>
        <v>184</v>
      </c>
      <c r="S244" s="48">
        <f>COUNTIF($E$2:E243,$E243)</f>
        <v>13</v>
      </c>
      <c r="T244" s="48">
        <f>SUMIF('1. Data'!D:D,E244,'1. Data'!F:F)</f>
        <v>263</v>
      </c>
      <c r="U244" s="48">
        <f>SUMIF($E$2:E243,$E244,$G$2:G243)</f>
        <v>13</v>
      </c>
      <c r="V244" s="48">
        <f t="shared" si="55"/>
        <v>1.133699481290394</v>
      </c>
      <c r="W244" s="48">
        <f>SUMIF('1. Data'!D:D,$E244,'1. Data'!E:E)</f>
        <v>350</v>
      </c>
      <c r="X244" s="48">
        <f>SUMIF($E$2:E243,E244,$F$2:F243)</f>
        <v>17</v>
      </c>
      <c r="Y244" s="48">
        <f t="shared" si="56"/>
        <v>1.1677078577247781</v>
      </c>
      <c r="Z244" s="92">
        <f>AVERAGE('1. Data'!E:E,$F$2:F243)</f>
        <v>1.5953854811480022</v>
      </c>
      <c r="AA244" s="92">
        <f>IF(ISERROR(AVERAGE('1. Data'!F:F,$G$2:G243)),0,AVERAGE('1. Data'!F:F,$G$2:G243))</f>
        <v>1.2357906584130558</v>
      </c>
      <c r="AB244" s="48">
        <f t="shared" si="57"/>
        <v>1.7228476589381974</v>
      </c>
      <c r="AC244" s="48">
        <f t="shared" si="58"/>
        <v>1.5115993083871919</v>
      </c>
      <c r="AD244" s="48">
        <f t="shared" si="63"/>
        <v>0.17855695394433505</v>
      </c>
      <c r="AE244" s="48">
        <f t="shared" si="62"/>
        <v>0.30762643009013313</v>
      </c>
      <c r="AF244" s="48">
        <f t="shared" si="62"/>
        <v>0.26499673745415053</v>
      </c>
      <c r="AG244" s="48">
        <f t="shared" si="62"/>
        <v>0.15218300291638109</v>
      </c>
      <c r="AH244" s="48">
        <f t="shared" si="62"/>
        <v>6.5547032576168063E-2</v>
      </c>
      <c r="AI244" s="48">
        <f t="shared" si="62"/>
        <v>2.2585510324839367E-2</v>
      </c>
      <c r="AJ244" s="48">
        <f t="shared" si="62"/>
        <v>6.4852322648456659E-3</v>
      </c>
      <c r="AK244" s="48">
        <f t="shared" si="62"/>
        <v>1.5961524607371155E-3</v>
      </c>
      <c r="AL244" s="48">
        <f t="shared" si="62"/>
        <v>3.4374094128617345E-4</v>
      </c>
      <c r="AM244" s="48">
        <f t="shared" si="62"/>
        <v>6.5801475108455049E-5</v>
      </c>
      <c r="AN244" s="48">
        <f t="shared" si="62"/>
        <v>1.1336591734528167E-5</v>
      </c>
      <c r="AO244" s="48">
        <f t="shared" si="61"/>
        <v>0.22055695714863113</v>
      </c>
      <c r="AP244" s="48">
        <f t="shared" si="64"/>
        <v>0.33339374388585435</v>
      </c>
      <c r="AQ244" s="48">
        <f t="shared" si="64"/>
        <v>0.25197887633923705</v>
      </c>
      <c r="AR244" s="48">
        <f t="shared" si="64"/>
        <v>0.1269636984008575</v>
      </c>
      <c r="AS244" s="48">
        <f t="shared" si="64"/>
        <v>4.7979559673254069E-2</v>
      </c>
      <c r="AT244" s="48">
        <f t="shared" si="64"/>
        <v>1.450517384376257E-2</v>
      </c>
      <c r="AU244" s="48">
        <f t="shared" si="64"/>
        <v>3.6543351250445826E-3</v>
      </c>
      <c r="AV244" s="48">
        <f t="shared" si="64"/>
        <v>7.8912720680463053E-4</v>
      </c>
      <c r="AW244" s="48">
        <f t="shared" si="64"/>
        <v>1.4910551750442464E-4</v>
      </c>
      <c r="AX244" s="48">
        <f t="shared" si="64"/>
        <v>2.504308857071135E-5</v>
      </c>
      <c r="AY244" s="48">
        <f t="shared" si="64"/>
        <v>3.785511536336654E-6</v>
      </c>
    </row>
    <row r="245" spans="1:51">
      <c r="A245" s="48">
        <v>244</v>
      </c>
      <c r="B245" s="48">
        <f t="shared" si="54"/>
        <v>68</v>
      </c>
      <c r="C245" s="93">
        <v>44290</v>
      </c>
      <c r="D245" t="s">
        <v>42</v>
      </c>
      <c r="E245" t="s">
        <v>21</v>
      </c>
      <c r="F245" s="48">
        <f>HLOOKUP(MAX($AD245:$AN245),$AD245:$AN$312,$B245,FALSE)</f>
        <v>0</v>
      </c>
      <c r="G245" s="48">
        <f>HLOOKUP(MAX($AN245:$AY245),$AN245:$AY$312,$B245,FALSE)</f>
        <v>0</v>
      </c>
      <c r="H245" s="48">
        <f t="shared" si="50"/>
        <v>1</v>
      </c>
      <c r="I245" s="48">
        <f t="shared" si="51"/>
        <v>1</v>
      </c>
      <c r="J245" s="48">
        <f>COUNTIF('1. Data'!C:C,$D245)</f>
        <v>0</v>
      </c>
      <c r="K245" s="48">
        <f>COUNTIF($D$2:D244,$D244)</f>
        <v>13</v>
      </c>
      <c r="L245" s="48">
        <f>SUMIF('1. Data'!C:C,D245,'1. Data'!E:E)</f>
        <v>0</v>
      </c>
      <c r="M245" s="48">
        <f>SUMIF($D$2:D244,$D245,$F$2:F244)</f>
        <v>0</v>
      </c>
      <c r="N245" s="48">
        <f t="shared" si="52"/>
        <v>0</v>
      </c>
      <c r="O245" s="48">
        <f>SUMIF('1. Data'!C:C,$D245,'1. Data'!F:F)</f>
        <v>0</v>
      </c>
      <c r="P245" s="48">
        <f>SUMIF($D$2:D244,$D245,$G$2:G244)</f>
        <v>0</v>
      </c>
      <c r="Q245" s="48">
        <f t="shared" si="53"/>
        <v>0</v>
      </c>
      <c r="R245" s="48">
        <f>COUNTIF('1. Data'!D:D,$E245)</f>
        <v>149</v>
      </c>
      <c r="S245" s="48">
        <f>COUNTIF($E$2:E244,$E244)</f>
        <v>15</v>
      </c>
      <c r="T245" s="48">
        <f>SUMIF('1. Data'!D:D,E245,'1. Data'!F:F)</f>
        <v>176</v>
      </c>
      <c r="U245" s="48">
        <f>SUMIF($E$2:E244,$E245,$G$2:G244)</f>
        <v>10</v>
      </c>
      <c r="V245" s="48">
        <f t="shared" si="55"/>
        <v>0.91779882629238296</v>
      </c>
      <c r="W245" s="48">
        <f>SUMIF('1. Data'!D:D,$E245,'1. Data'!E:E)</f>
        <v>246</v>
      </c>
      <c r="X245" s="48">
        <f>SUMIF($E$2:E244,E245,$F$2:F244)</f>
        <v>14</v>
      </c>
      <c r="Y245" s="48">
        <f t="shared" si="56"/>
        <v>0.99382394811428287</v>
      </c>
      <c r="Z245" s="92">
        <f>AVERAGE('1. Data'!E:E,$F$2:F244)</f>
        <v>1.5952180028129395</v>
      </c>
      <c r="AA245" s="92">
        <f>IF(ISERROR(AVERAGE('1. Data'!F:F,$G$2:G244)),0,AVERAGE('1. Data'!F:F,$G$2:G244))</f>
        <v>1.2357243319268636</v>
      </c>
      <c r="AB245" s="48">
        <f t="shared" si="57"/>
        <v>0</v>
      </c>
      <c r="AC245" s="48">
        <f t="shared" si="58"/>
        <v>0</v>
      </c>
      <c r="AD245" s="48">
        <f t="shared" si="63"/>
        <v>1</v>
      </c>
      <c r="AE245" s="48">
        <f t="shared" si="62"/>
        <v>0</v>
      </c>
      <c r="AF245" s="48">
        <f t="shared" si="62"/>
        <v>0</v>
      </c>
      <c r="AG245" s="48">
        <f t="shared" si="62"/>
        <v>0</v>
      </c>
      <c r="AH245" s="48">
        <f t="shared" si="62"/>
        <v>0</v>
      </c>
      <c r="AI245" s="48">
        <f t="shared" si="62"/>
        <v>0</v>
      </c>
      <c r="AJ245" s="48">
        <f t="shared" si="62"/>
        <v>0</v>
      </c>
      <c r="AK245" s="48">
        <f t="shared" si="62"/>
        <v>0</v>
      </c>
      <c r="AL245" s="48">
        <f t="shared" si="62"/>
        <v>0</v>
      </c>
      <c r="AM245" s="48">
        <f t="shared" si="62"/>
        <v>0</v>
      </c>
      <c r="AN245" s="48">
        <f t="shared" si="62"/>
        <v>0</v>
      </c>
      <c r="AO245" s="48">
        <f t="shared" si="61"/>
        <v>1</v>
      </c>
      <c r="AP245" s="48">
        <f t="shared" si="64"/>
        <v>0</v>
      </c>
      <c r="AQ245" s="48">
        <f t="shared" si="64"/>
        <v>0</v>
      </c>
      <c r="AR245" s="48">
        <f t="shared" si="64"/>
        <v>0</v>
      </c>
      <c r="AS245" s="48">
        <f t="shared" si="64"/>
        <v>0</v>
      </c>
      <c r="AT245" s="48">
        <f t="shared" si="64"/>
        <v>0</v>
      </c>
      <c r="AU245" s="48">
        <f t="shared" si="64"/>
        <v>0</v>
      </c>
      <c r="AV245" s="48">
        <f t="shared" si="64"/>
        <v>0</v>
      </c>
      <c r="AW245" s="48">
        <f t="shared" si="64"/>
        <v>0</v>
      </c>
      <c r="AX245" s="48">
        <f t="shared" si="64"/>
        <v>0</v>
      </c>
      <c r="AY245" s="48">
        <f t="shared" si="64"/>
        <v>0</v>
      </c>
    </row>
    <row r="246" spans="1:51">
      <c r="A246" s="48">
        <v>245</v>
      </c>
      <c r="B246" s="48">
        <f t="shared" si="54"/>
        <v>67</v>
      </c>
      <c r="C246" s="93">
        <v>44295</v>
      </c>
      <c r="D246" t="s">
        <v>18</v>
      </c>
      <c r="E246" t="s">
        <v>26</v>
      </c>
      <c r="F246" s="48">
        <f>HLOOKUP(MAX($AD246:$AN246),$AD246:$AN$312,$B246,FALSE)</f>
        <v>0</v>
      </c>
      <c r="G246" s="48">
        <f>HLOOKUP(MAX($AN246:$AY246),$AN246:$AY$312,$B246,FALSE)</f>
        <v>1</v>
      </c>
      <c r="H246" s="48">
        <f t="shared" si="50"/>
        <v>0</v>
      </c>
      <c r="I246" s="48">
        <f t="shared" si="51"/>
        <v>3</v>
      </c>
      <c r="J246" s="48">
        <f>COUNTIF('1. Data'!C:C,$D246)</f>
        <v>17</v>
      </c>
      <c r="K246" s="48">
        <f>COUNTIF($D$2:D245,$D245)</f>
        <v>14</v>
      </c>
      <c r="L246" s="48">
        <f>SUMIF('1. Data'!C:C,D246,'1. Data'!E:E)</f>
        <v>16</v>
      </c>
      <c r="M246" s="48">
        <f>SUMIF($D$2:D245,$D246,$F$2:F245)</f>
        <v>0</v>
      </c>
      <c r="N246" s="48">
        <f t="shared" si="52"/>
        <v>0.32363865962082128</v>
      </c>
      <c r="O246" s="48">
        <f>SUMIF('1. Data'!C:C,$D246,'1. Data'!F:F)</f>
        <v>26</v>
      </c>
      <c r="P246" s="48">
        <f>SUMIF($D$2:D245,$D246,$G$2:G245)</f>
        <v>16</v>
      </c>
      <c r="Q246" s="48">
        <f t="shared" si="53"/>
        <v>1.0967007629439798</v>
      </c>
      <c r="R246" s="48">
        <f>COUNTIF('1. Data'!D:D,$E246)</f>
        <v>152</v>
      </c>
      <c r="S246" s="48">
        <f>COUNTIF($E$2:E245,$E245)</f>
        <v>14</v>
      </c>
      <c r="T246" s="48">
        <f>SUMIF('1. Data'!D:D,E246,'1. Data'!F:F)</f>
        <v>159</v>
      </c>
      <c r="U246" s="48">
        <f>SUMIF($E$2:E245,$E246,$G$2:G245)</f>
        <v>5</v>
      </c>
      <c r="V246" s="48">
        <f t="shared" si="55"/>
        <v>0.79971696483178334</v>
      </c>
      <c r="W246" s="48">
        <f>SUMIF('1. Data'!D:D,$E246,'1. Data'!E:E)</f>
        <v>285</v>
      </c>
      <c r="X246" s="48">
        <f>SUMIF($E$2:E245,E246,$F$2:F245)</f>
        <v>18</v>
      </c>
      <c r="Y246" s="48">
        <f t="shared" si="56"/>
        <v>1.1445549434557132</v>
      </c>
      <c r="Z246" s="92">
        <f>AVERAGE('1. Data'!E:E,$F$2:F245)</f>
        <v>1.5947694038245219</v>
      </c>
      <c r="AA246" s="92">
        <f>IF(ISERROR(AVERAGE('1. Data'!F:F,$G$2:G245)),0,AVERAGE('1. Data'!F:F,$G$2:G245))</f>
        <v>1.2353768278965129</v>
      </c>
      <c r="AB246" s="48">
        <f t="shared" si="57"/>
        <v>0.59073803533198099</v>
      </c>
      <c r="AC246" s="48">
        <f t="shared" si="58"/>
        <v>1.0834875007398355</v>
      </c>
      <c r="AD246" s="48">
        <f t="shared" si="63"/>
        <v>0.55391832254572759</v>
      </c>
      <c r="AE246" s="48">
        <f t="shared" si="62"/>
        <v>0.32722062159504967</v>
      </c>
      <c r="AF246" s="48">
        <f t="shared" si="62"/>
        <v>9.6650833560584584E-2</v>
      </c>
      <c r="AG246" s="48">
        <f t="shared" si="62"/>
        <v>1.9031774510259346E-2</v>
      </c>
      <c r="AH246" s="48">
        <f t="shared" si="62"/>
        <v>2.8106982707679696E-3</v>
      </c>
      <c r="AI246" s="48">
        <f t="shared" si="62"/>
        <v>3.320772748768935E-4</v>
      </c>
      <c r="AJ246" s="48">
        <f t="shared" si="62"/>
        <v>3.2695112823195683E-5</v>
      </c>
      <c r="AK246" s="48">
        <f t="shared" si="62"/>
        <v>2.7591781020188733E-6</v>
      </c>
      <c r="AL246" s="48">
        <f t="shared" si="62"/>
        <v>2.037439313897059E-7</v>
      </c>
      <c r="AM246" s="48">
        <f t="shared" si="62"/>
        <v>1.3373254415552099E-8</v>
      </c>
      <c r="AN246" s="48">
        <f t="shared" si="62"/>
        <v>7.9000900394379816E-10</v>
      </c>
      <c r="AO246" s="48">
        <f t="shared" si="61"/>
        <v>0.33841324879200979</v>
      </c>
      <c r="AP246" s="48">
        <f t="shared" si="64"/>
        <v>0.36666652515090281</v>
      </c>
      <c r="AQ246" s="48">
        <f t="shared" si="64"/>
        <v>0.19863929847035583</v>
      </c>
      <c r="AR246" s="48">
        <f t="shared" si="64"/>
        <v>7.1741065682786695E-2</v>
      </c>
      <c r="AS246" s="48">
        <f t="shared" si="64"/>
        <v>1.943263698926373E-2</v>
      </c>
      <c r="AT246" s="48">
        <f t="shared" si="64"/>
        <v>4.2110038568563693E-3</v>
      </c>
      <c r="AU246" s="48">
        <f t="shared" si="64"/>
        <v>7.604283407451856E-4</v>
      </c>
      <c r="AV246" s="48">
        <f t="shared" si="64"/>
        <v>1.1770208605796321E-4</v>
      </c>
      <c r="AW246" s="48">
        <f t="shared" si="64"/>
        <v>1.5941092381850889E-5</v>
      </c>
      <c r="AX246" s="48">
        <f t="shared" si="64"/>
        <v>1.9191082604304967E-6</v>
      </c>
      <c r="AY246" s="48">
        <f t="shared" si="64"/>
        <v>2.0793298127430098E-7</v>
      </c>
    </row>
    <row r="247" spans="1:51">
      <c r="A247" s="48">
        <v>246</v>
      </c>
      <c r="B247" s="48">
        <f t="shared" si="54"/>
        <v>66</v>
      </c>
      <c r="C247" s="93">
        <v>44296</v>
      </c>
      <c r="D247" t="s">
        <v>6</v>
      </c>
      <c r="E247" t="s">
        <v>42</v>
      </c>
      <c r="F247" s="48">
        <f>HLOOKUP(MAX($AD247:$AN247),$AD247:$AN$312,$B247,FALSE)</f>
        <v>0</v>
      </c>
      <c r="G247" s="48">
        <f>HLOOKUP(MAX($AN247:$AY247),$AN247:$AY$312,$B247,FALSE)</f>
        <v>0</v>
      </c>
      <c r="H247" s="48">
        <f t="shared" si="50"/>
        <v>1</v>
      </c>
      <c r="I247" s="48">
        <f t="shared" si="51"/>
        <v>1</v>
      </c>
      <c r="J247" s="48">
        <f>COUNTIF('1. Data'!C:C,$D247)</f>
        <v>183</v>
      </c>
      <c r="K247" s="48">
        <f>COUNTIF($D$2:D246,$D246)</f>
        <v>16</v>
      </c>
      <c r="L247" s="48">
        <f>SUMIF('1. Data'!C:C,D247,'1. Data'!E:E)</f>
        <v>528</v>
      </c>
      <c r="M247" s="48">
        <f>SUMIF($D$2:D246,$D247,$F$2:F246)</f>
        <v>31</v>
      </c>
      <c r="N247" s="48">
        <f t="shared" si="52"/>
        <v>1.7619068716887203</v>
      </c>
      <c r="O247" s="48">
        <f>SUMIF('1. Data'!C:C,$D247,'1. Data'!F:F)</f>
        <v>132</v>
      </c>
      <c r="P247" s="48">
        <f>SUMIF($D$2:D246,$D247,$G$2:G246)</f>
        <v>0</v>
      </c>
      <c r="Q247" s="48">
        <f t="shared" si="53"/>
        <v>0.53696337856785059</v>
      </c>
      <c r="R247" s="48">
        <f>COUNTIF('1. Data'!D:D,$E247)</f>
        <v>0</v>
      </c>
      <c r="S247" s="48">
        <f>COUNTIF($E$2:E246,$E246)</f>
        <v>14</v>
      </c>
      <c r="T247" s="48">
        <f>SUMIF('1. Data'!D:D,E247,'1. Data'!F:F)</f>
        <v>0</v>
      </c>
      <c r="U247" s="48">
        <f>SUMIF($E$2:E246,$E247,$G$2:G246)</f>
        <v>0</v>
      </c>
      <c r="V247" s="48">
        <f t="shared" si="55"/>
        <v>0</v>
      </c>
      <c r="W247" s="48">
        <f>SUMIF('1. Data'!D:D,$E247,'1. Data'!E:E)</f>
        <v>0</v>
      </c>
      <c r="X247" s="48">
        <f>SUMIF($E$2:E246,E247,$F$2:F246)</f>
        <v>0</v>
      </c>
      <c r="Y247" s="48">
        <f t="shared" si="56"/>
        <v>0</v>
      </c>
      <c r="Z247" s="92">
        <f>AVERAGE('1. Data'!E:E,$F$2:F246)</f>
        <v>1.594321057070565</v>
      </c>
      <c r="AA247" s="92">
        <f>IF(ISERROR(AVERAGE('1. Data'!F:F,$G$2:G246)),0,AVERAGE('1. Data'!F:F,$G$2:G246))</f>
        <v>1.2353106550463875</v>
      </c>
      <c r="AB247" s="48">
        <f t="shared" si="57"/>
        <v>0</v>
      </c>
      <c r="AC247" s="48">
        <f t="shared" si="58"/>
        <v>0</v>
      </c>
      <c r="AD247" s="48">
        <f t="shared" si="63"/>
        <v>1</v>
      </c>
      <c r="AE247" s="48">
        <f t="shared" si="62"/>
        <v>0</v>
      </c>
      <c r="AF247" s="48">
        <f t="shared" si="62"/>
        <v>0</v>
      </c>
      <c r="AG247" s="48">
        <f t="shared" si="62"/>
        <v>0</v>
      </c>
      <c r="AH247" s="48">
        <f t="shared" si="62"/>
        <v>0</v>
      </c>
      <c r="AI247" s="48">
        <f t="shared" si="62"/>
        <v>0</v>
      </c>
      <c r="AJ247" s="48">
        <f t="shared" si="62"/>
        <v>0</v>
      </c>
      <c r="AK247" s="48">
        <f t="shared" si="62"/>
        <v>0</v>
      </c>
      <c r="AL247" s="48">
        <f t="shared" si="62"/>
        <v>0</v>
      </c>
      <c r="AM247" s="48">
        <f t="shared" si="62"/>
        <v>0</v>
      </c>
      <c r="AN247" s="48">
        <f t="shared" si="62"/>
        <v>0</v>
      </c>
      <c r="AO247" s="48">
        <f t="shared" si="61"/>
        <v>1</v>
      </c>
      <c r="AP247" s="48">
        <f t="shared" si="64"/>
        <v>0</v>
      </c>
      <c r="AQ247" s="48">
        <f t="shared" si="64"/>
        <v>0</v>
      </c>
      <c r="AR247" s="48">
        <f t="shared" si="64"/>
        <v>0</v>
      </c>
      <c r="AS247" s="48">
        <f t="shared" si="64"/>
        <v>0</v>
      </c>
      <c r="AT247" s="48">
        <f t="shared" si="64"/>
        <v>0</v>
      </c>
      <c r="AU247" s="48">
        <f t="shared" si="64"/>
        <v>0</v>
      </c>
      <c r="AV247" s="48">
        <f t="shared" si="64"/>
        <v>0</v>
      </c>
      <c r="AW247" s="48">
        <f t="shared" si="64"/>
        <v>0</v>
      </c>
      <c r="AX247" s="48">
        <f t="shared" si="64"/>
        <v>0</v>
      </c>
      <c r="AY247" s="48">
        <f t="shared" si="64"/>
        <v>0</v>
      </c>
    </row>
    <row r="248" spans="1:51">
      <c r="A248" s="48">
        <v>247</v>
      </c>
      <c r="B248" s="48">
        <f t="shared" si="54"/>
        <v>65</v>
      </c>
      <c r="C248" s="93">
        <v>44296</v>
      </c>
      <c r="D248" t="s">
        <v>20</v>
      </c>
      <c r="E248" t="s">
        <v>10</v>
      </c>
      <c r="F248" s="48">
        <f>HLOOKUP(MAX($AD248:$AN248),$AD248:$AN$312,$B248,FALSE)</f>
        <v>1</v>
      </c>
      <c r="G248" s="48">
        <f>HLOOKUP(MAX($AN248:$AY248),$AN248:$AY$312,$B248,FALSE)</f>
        <v>1</v>
      </c>
      <c r="H248" s="48">
        <f t="shared" si="50"/>
        <v>1</v>
      </c>
      <c r="I248" s="48">
        <f t="shared" si="51"/>
        <v>1</v>
      </c>
      <c r="J248" s="48">
        <f>COUNTIF('1. Data'!C:C,$D248)</f>
        <v>168</v>
      </c>
      <c r="K248" s="48">
        <f>COUNTIF($D$2:D247,$D247)</f>
        <v>14</v>
      </c>
      <c r="L248" s="48">
        <f>SUMIF('1. Data'!C:C,D248,'1. Data'!E:E)</f>
        <v>258</v>
      </c>
      <c r="M248" s="48">
        <f>SUMIF($D$2:D247,$D248,$F$2:F247)</f>
        <v>11</v>
      </c>
      <c r="N248" s="48">
        <f t="shared" si="52"/>
        <v>0.92731479418130813</v>
      </c>
      <c r="O248" s="48">
        <f>SUMIF('1. Data'!C:C,$D248,'1. Data'!F:F)</f>
        <v>234</v>
      </c>
      <c r="P248" s="48">
        <f>SUMIF($D$2:D247,$D248,$G$2:G247)</f>
        <v>12</v>
      </c>
      <c r="Q248" s="48">
        <f t="shared" si="53"/>
        <v>1.0944844868376957</v>
      </c>
      <c r="R248" s="48">
        <f>COUNTIF('1. Data'!D:D,$E248)</f>
        <v>184</v>
      </c>
      <c r="S248" s="48">
        <f>COUNTIF($E$2:E247,$E247)</f>
        <v>14</v>
      </c>
      <c r="T248" s="48">
        <f>SUMIF('1. Data'!D:D,E248,'1. Data'!F:F)</f>
        <v>244</v>
      </c>
      <c r="U248" s="48">
        <f>SUMIF($E$2:E247,$E248,$G$2:G247)</f>
        <v>11</v>
      </c>
      <c r="V248" s="48">
        <f t="shared" si="55"/>
        <v>1.0428476848595192</v>
      </c>
      <c r="W248" s="48">
        <f>SUMIF('1. Data'!D:D,$E248,'1. Data'!E:E)</f>
        <v>282</v>
      </c>
      <c r="X248" s="48">
        <f>SUMIF($E$2:E247,E248,$F$2:F247)</f>
        <v>14</v>
      </c>
      <c r="Y248" s="48">
        <f t="shared" si="56"/>
        <v>0.9379351618815559</v>
      </c>
      <c r="Z248" s="92">
        <f>AVERAGE('1. Data'!E:E,$F$2:F247)</f>
        <v>1.5938729623383923</v>
      </c>
      <c r="AA248" s="92">
        <f>IF(ISERROR(AVERAGE('1. Data'!F:F,$G$2:G247)),0,AVERAGE('1. Data'!F:F,$G$2:G247))</f>
        <v>1.2349634626194492</v>
      </c>
      <c r="AB248" s="48">
        <f t="shared" si="57"/>
        <v>1.3862887832205415</v>
      </c>
      <c r="AC248" s="48">
        <f t="shared" si="58"/>
        <v>1.4095633542606689</v>
      </c>
      <c r="AD248" s="48">
        <f t="shared" si="63"/>
        <v>0.25000139447872638</v>
      </c>
      <c r="AE248" s="48">
        <f t="shared" si="62"/>
        <v>0.34657412895535222</v>
      </c>
      <c r="AF248" s="48">
        <f t="shared" si="62"/>
        <v>0.24022591376261718</v>
      </c>
      <c r="AG248" s="48">
        <f t="shared" si="62"/>
        <v>0.11100749656267378</v>
      </c>
      <c r="AH248" s="48">
        <f t="shared" si="62"/>
        <v>3.8472111834556864E-2</v>
      </c>
      <c r="AI248" s="48">
        <f t="shared" si="62"/>
        <v>1.0666691420610486E-2</v>
      </c>
      <c r="AJ248" s="48">
        <f t="shared" si="62"/>
        <v>2.4645191117445195E-3</v>
      </c>
      <c r="AK248" s="48">
        <f t="shared" si="62"/>
        <v>4.8807645723486791E-4</v>
      </c>
      <c r="AL248" s="48">
        <f t="shared" si="62"/>
        <v>8.4576864752339788E-5</v>
      </c>
      <c r="AM248" s="48">
        <f t="shared" si="62"/>
        <v>1.3027550991792159E-5</v>
      </c>
      <c r="AN248" s="48">
        <f t="shared" si="62"/>
        <v>1.8059947812755084E-6</v>
      </c>
      <c r="AO248" s="48">
        <f t="shared" si="61"/>
        <v>0.24424991055531856</v>
      </c>
      <c r="AP248" s="48">
        <f t="shared" si="64"/>
        <v>0.34428572320022316</v>
      </c>
      <c r="AQ248" s="48">
        <f t="shared" si="64"/>
        <v>0.24264626940908346</v>
      </c>
      <c r="AR248" s="48">
        <f t="shared" si="64"/>
        <v>0.11400842980236857</v>
      </c>
      <c r="AS248" s="48">
        <f t="shared" si="64"/>
        <v>4.0175526181554663E-2</v>
      </c>
      <c r="AT248" s="48">
        <f t="shared" si="64"/>
        <v>1.1325989888731887E-2</v>
      </c>
      <c r="AU248" s="48">
        <f t="shared" si="64"/>
        <v>2.6607833829805599E-3</v>
      </c>
      <c r="AV248" s="48">
        <f t="shared" si="64"/>
        <v>5.357918214678758E-4</v>
      </c>
      <c r="AW248" s="48">
        <f t="shared" si="64"/>
        <v>9.4404064631711508E-5</v>
      </c>
      <c r="AX248" s="48">
        <f t="shared" si="64"/>
        <v>1.4785389999790695E-5</v>
      </c>
      <c r="AY248" s="48">
        <f t="shared" si="64"/>
        <v>2.0840943922157135E-6</v>
      </c>
    </row>
    <row r="249" spans="1:51">
      <c r="A249" s="48">
        <v>248</v>
      </c>
      <c r="B249" s="48">
        <f t="shared" si="54"/>
        <v>64</v>
      </c>
      <c r="C249" s="93">
        <v>44296</v>
      </c>
      <c r="D249" t="s">
        <v>21</v>
      </c>
      <c r="E249" t="s">
        <v>22</v>
      </c>
      <c r="F249" s="48">
        <f>HLOOKUP(MAX($AD249:$AN249),$AD249:$AN$312,$B249,FALSE)</f>
        <v>1</v>
      </c>
      <c r="G249" s="48">
        <f>HLOOKUP(MAX($AN249:$AY249),$AN249:$AY$312,$B249,FALSE)</f>
        <v>1</v>
      </c>
      <c r="H249" s="48">
        <f t="shared" si="50"/>
        <v>1</v>
      </c>
      <c r="I249" s="48">
        <f t="shared" si="51"/>
        <v>1</v>
      </c>
      <c r="J249" s="48">
        <f>COUNTIF('1. Data'!C:C,$D249)</f>
        <v>150</v>
      </c>
      <c r="K249" s="48">
        <f>COUNTIF($D$2:D248,$D248)</f>
        <v>14</v>
      </c>
      <c r="L249" s="48">
        <f>SUMIF('1. Data'!C:C,D249,'1. Data'!E:E)</f>
        <v>192</v>
      </c>
      <c r="M249" s="48">
        <f>SUMIF($D$2:D248,$D249,$F$2:F248)</f>
        <v>9</v>
      </c>
      <c r="N249" s="48">
        <f t="shared" si="52"/>
        <v>0.769031227424404</v>
      </c>
      <c r="O249" s="48">
        <f>SUMIF('1. Data'!C:C,$D249,'1. Data'!F:F)</f>
        <v>200</v>
      </c>
      <c r="P249" s="48">
        <f>SUMIF($D$2:D248,$D249,$G$2:G248)</f>
        <v>12</v>
      </c>
      <c r="Q249" s="48">
        <f t="shared" si="53"/>
        <v>1.0467937512139627</v>
      </c>
      <c r="R249" s="48">
        <f>COUNTIF('1. Data'!D:D,$E249)</f>
        <v>186</v>
      </c>
      <c r="S249" s="48">
        <f>COUNTIF($E$2:E248,$E248)</f>
        <v>15</v>
      </c>
      <c r="T249" s="48">
        <f>SUMIF('1. Data'!D:D,E249,'1. Data'!F:F)</f>
        <v>222</v>
      </c>
      <c r="U249" s="48">
        <f>SUMIF($E$2:E248,$E249,$G$2:G248)</f>
        <v>9</v>
      </c>
      <c r="V249" s="48">
        <f t="shared" si="55"/>
        <v>0.93064710576808785</v>
      </c>
      <c r="W249" s="48">
        <f>SUMIF('1. Data'!D:D,$E249,'1. Data'!E:E)</f>
        <v>299</v>
      </c>
      <c r="X249" s="48">
        <f>SUMIF($E$2:E248,E249,$F$2:F248)</f>
        <v>12</v>
      </c>
      <c r="Y249" s="48">
        <f t="shared" si="56"/>
        <v>0.97085885803703631</v>
      </c>
      <c r="Z249" s="92">
        <f>AVERAGE('1. Data'!E:E,$F$2:F248)</f>
        <v>1.5937060972183197</v>
      </c>
      <c r="AA249" s="92">
        <f>IF(ISERROR(AVERAGE('1. Data'!F:F,$G$2:G248)),0,AVERAGE('1. Data'!F:F,$G$2:G248))</f>
        <v>1.234897443101995</v>
      </c>
      <c r="AB249" s="48">
        <f t="shared" si="57"/>
        <v>1.1898940882039286</v>
      </c>
      <c r="AC249" s="48">
        <f t="shared" si="58"/>
        <v>1.2030316245294794</v>
      </c>
      <c r="AD249" s="48">
        <f t="shared" si="63"/>
        <v>0.30425348639351657</v>
      </c>
      <c r="AE249" s="48">
        <f t="shared" si="62"/>
        <v>0.36202942477507988</v>
      </c>
      <c r="AF249" s="48">
        <f t="shared" si="62"/>
        <v>0.21538833614786823</v>
      </c>
      <c r="AG249" s="48">
        <f t="shared" si="62"/>
        <v>8.5429769283476328E-2</v>
      </c>
      <c r="AH249" s="48">
        <f t="shared" si="62"/>
        <v>2.5413094356758502E-2</v>
      </c>
      <c r="AI249" s="48">
        <f t="shared" si="62"/>
        <v>6.0477781476151165E-3</v>
      </c>
      <c r="AJ249" s="48">
        <f t="shared" si="62"/>
        <v>1.1993692441026878E-3</v>
      </c>
      <c r="AK249" s="48">
        <f t="shared" si="62"/>
        <v>2.0387462473305743E-4</v>
      </c>
      <c r="AL249" s="48">
        <f t="shared" si="62"/>
        <v>3.0323651338082483E-5</v>
      </c>
      <c r="AM249" s="48">
        <f t="shared" si="62"/>
        <v>4.0091037177712719E-6</v>
      </c>
      <c r="AN249" s="48">
        <f t="shared" si="62"/>
        <v>4.7704088127724247E-7</v>
      </c>
      <c r="AO249" s="48">
        <f t="shared" si="61"/>
        <v>0.30028248685354392</v>
      </c>
      <c r="AP249" s="48">
        <f t="shared" si="64"/>
        <v>0.36124932797717102</v>
      </c>
      <c r="AQ249" s="48">
        <f t="shared" si="64"/>
        <v>0.21729718294827943</v>
      </c>
      <c r="AR249" s="48">
        <f t="shared" si="64"/>
        <v>8.7138461002649381E-2</v>
      </c>
      <c r="AS249" s="48">
        <f t="shared" si="64"/>
        <v>2.6207581074753995E-2</v>
      </c>
      <c r="AT249" s="48">
        <f t="shared" si="64"/>
        <v>6.3057097670698673E-3</v>
      </c>
      <c r="AU249" s="48">
        <f t="shared" si="64"/>
        <v>1.264328044148244E-3</v>
      </c>
      <c r="AV249" s="48">
        <f t="shared" si="64"/>
        <v>2.1728951726997703E-4</v>
      </c>
      <c r="AW249" s="48">
        <f t="shared" si="64"/>
        <v>3.2675770119315888E-5</v>
      </c>
      <c r="AX249" s="48">
        <f t="shared" si="64"/>
        <v>4.3677760899324892E-6</v>
      </c>
      <c r="AY249" s="48">
        <f t="shared" si="64"/>
        <v>5.2545727650525104E-7</v>
      </c>
    </row>
    <row r="250" spans="1:51">
      <c r="A250" s="48">
        <v>249</v>
      </c>
      <c r="B250" s="48">
        <f t="shared" si="54"/>
        <v>63</v>
      </c>
      <c r="C250" s="93">
        <v>44296</v>
      </c>
      <c r="D250" t="s">
        <v>19</v>
      </c>
      <c r="E250" t="s">
        <v>35</v>
      </c>
      <c r="F250" s="48">
        <f>HLOOKUP(MAX($AD250:$AN250),$AD250:$AN$312,$B250,FALSE)</f>
        <v>1</v>
      </c>
      <c r="G250" s="48">
        <f>HLOOKUP(MAX($AN250:$AY250),$AN250:$AY$312,$B250,FALSE)</f>
        <v>1</v>
      </c>
      <c r="H250" s="48">
        <f t="shared" si="50"/>
        <v>1</v>
      </c>
      <c r="I250" s="48">
        <f t="shared" si="51"/>
        <v>1</v>
      </c>
      <c r="J250" s="48">
        <f>COUNTIF('1. Data'!C:C,$D250)</f>
        <v>181</v>
      </c>
      <c r="K250" s="48">
        <f>COUNTIF($D$2:D249,$D249)</f>
        <v>14</v>
      </c>
      <c r="L250" s="48">
        <f>SUMIF('1. Data'!C:C,D250,'1. Data'!E:E)</f>
        <v>307</v>
      </c>
      <c r="M250" s="48">
        <f>SUMIF($D$2:D249,$D250,$F$2:F249)</f>
        <v>11</v>
      </c>
      <c r="N250" s="48">
        <f t="shared" si="52"/>
        <v>1.0233630286512359</v>
      </c>
      <c r="O250" s="48">
        <f>SUMIF('1. Data'!C:C,$D250,'1. Data'!F:F)</f>
        <v>263</v>
      </c>
      <c r="P250" s="48">
        <f>SUMIF($D$2:D249,$D250,$G$2:G249)</f>
        <v>13</v>
      </c>
      <c r="Q250" s="48">
        <f t="shared" si="53"/>
        <v>1.1462168404843565</v>
      </c>
      <c r="R250" s="48">
        <f>COUNTIF('1. Data'!D:D,$E250)</f>
        <v>48</v>
      </c>
      <c r="S250" s="48">
        <f>COUNTIF($E$2:E249,$E249)</f>
        <v>14</v>
      </c>
      <c r="T250" s="48">
        <f>SUMIF('1. Data'!D:D,E250,'1. Data'!F:F)</f>
        <v>79</v>
      </c>
      <c r="U250" s="48">
        <f>SUMIF($E$2:E249,$E250,$G$2:G249)</f>
        <v>12</v>
      </c>
      <c r="V250" s="48">
        <f t="shared" si="55"/>
        <v>1.1886172179987673</v>
      </c>
      <c r="W250" s="48">
        <f>SUMIF('1. Data'!D:D,$E250,'1. Data'!E:E)</f>
        <v>68</v>
      </c>
      <c r="X250" s="48">
        <f>SUMIF($E$2:E249,E250,$F$2:F249)</f>
        <v>13</v>
      </c>
      <c r="Y250" s="48">
        <f t="shared" si="56"/>
        <v>0.81984271847972567</v>
      </c>
      <c r="Z250" s="92">
        <f>AVERAGE('1. Data'!E:E,$F$2:F249)</f>
        <v>1.5935393258426966</v>
      </c>
      <c r="AA250" s="92">
        <f>IF(ISERROR(AVERAGE('1. Data'!F:F,$G$2:G249)),0,AVERAGE('1. Data'!F:F,$G$2:G249))</f>
        <v>1.2348314606741573</v>
      </c>
      <c r="AB250" s="48">
        <f t="shared" si="57"/>
        <v>1.336974279366937</v>
      </c>
      <c r="AC250" s="48">
        <f t="shared" si="58"/>
        <v>1.6823505239367169</v>
      </c>
      <c r="AD250" s="48">
        <f t="shared" si="63"/>
        <v>0.26263914022884532</v>
      </c>
      <c r="AE250" s="48">
        <f t="shared" si="62"/>
        <v>0.35114177524101242</v>
      </c>
      <c r="AF250" s="48">
        <f t="shared" si="62"/>
        <v>0.23473376095423978</v>
      </c>
      <c r="AG250" s="48">
        <f t="shared" si="62"/>
        <v>0.10461100029829519</v>
      </c>
      <c r="AH250" s="48">
        <f t="shared" si="62"/>
        <v>3.4965554184416929E-2</v>
      </c>
      <c r="AI250" s="48">
        <f t="shared" si="62"/>
        <v>9.3496093216752733E-3</v>
      </c>
      <c r="AJ250" s="48">
        <f t="shared" si="62"/>
        <v>2.0833645308681974E-3</v>
      </c>
      <c r="AK250" s="48">
        <f t="shared" si="62"/>
        <v>3.9791497033087806E-4</v>
      </c>
      <c r="AL250" s="48">
        <f t="shared" si="62"/>
        <v>6.6500260088430289E-5</v>
      </c>
      <c r="AM250" s="48">
        <f t="shared" si="62"/>
        <v>9.8787930343825431E-6</v>
      </c>
      <c r="AN250" s="48">
        <f t="shared" si="62"/>
        <v>1.3207692198158767E-6</v>
      </c>
      <c r="AO250" s="48">
        <f t="shared" si="61"/>
        <v>0.18593641399903257</v>
      </c>
      <c r="AP250" s="48">
        <f t="shared" si="64"/>
        <v>0.31281022351018672</v>
      </c>
      <c r="AQ250" s="48">
        <f t="shared" si="64"/>
        <v>0.26312822170756212</v>
      </c>
      <c r="AR250" s="48">
        <f t="shared" si="64"/>
        <v>0.14755796721741793</v>
      </c>
      <c r="AS250" s="48">
        <f t="shared" si="64"/>
        <v>6.2061055864814967E-2</v>
      </c>
      <c r="AT250" s="48">
        <f t="shared" si="64"/>
        <v>2.0881689970047468E-2</v>
      </c>
      <c r="AU250" s="48">
        <f t="shared" si="64"/>
        <v>5.8550536769655763E-3</v>
      </c>
      <c r="AV250" s="48">
        <f t="shared" si="64"/>
        <v>1.4071789458743756E-3</v>
      </c>
      <c r="AW250" s="48">
        <f t="shared" si="64"/>
        <v>2.9592102960805905E-4</v>
      </c>
      <c r="AX250" s="48">
        <f t="shared" si="64"/>
        <v>5.5315877689445788E-5</v>
      </c>
      <c r="AY250" s="48">
        <f t="shared" si="64"/>
        <v>9.3060695812858493E-6</v>
      </c>
    </row>
    <row r="251" spans="1:51">
      <c r="A251" s="48">
        <v>250</v>
      </c>
      <c r="B251" s="48">
        <f t="shared" si="54"/>
        <v>62</v>
      </c>
      <c r="C251" s="93">
        <v>44296</v>
      </c>
      <c r="D251" t="s">
        <v>23</v>
      </c>
      <c r="E251" t="s">
        <v>13</v>
      </c>
      <c r="F251" s="48">
        <f>HLOOKUP(MAX($AD251:$AN251),$AD251:$AN$312,$B251,FALSE)</f>
        <v>1</v>
      </c>
      <c r="G251" s="48">
        <f>HLOOKUP(MAX($AN251:$AY251),$AN251:$AY$312,$B251,FALSE)</f>
        <v>1</v>
      </c>
      <c r="H251" s="48">
        <f t="shared" si="50"/>
        <v>1</v>
      </c>
      <c r="I251" s="48">
        <f t="shared" si="51"/>
        <v>1</v>
      </c>
      <c r="J251" s="48">
        <f>COUNTIF('1. Data'!C:C,$D251)</f>
        <v>169</v>
      </c>
      <c r="K251" s="48">
        <f>COUNTIF($D$2:D250,$D250)</f>
        <v>14</v>
      </c>
      <c r="L251" s="48">
        <f>SUMIF('1. Data'!C:C,D251,'1. Data'!E:E)</f>
        <v>260</v>
      </c>
      <c r="M251" s="48">
        <f>SUMIF($D$2:D250,$D251,$F$2:F250)</f>
        <v>11</v>
      </c>
      <c r="N251" s="48">
        <f t="shared" si="52"/>
        <v>0.9293960949282607</v>
      </c>
      <c r="O251" s="48">
        <f>SUMIF('1. Data'!C:C,$D251,'1. Data'!F:F)</f>
        <v>232</v>
      </c>
      <c r="P251" s="48">
        <f>SUMIF($D$2:D250,$D251,$G$2:G250)</f>
        <v>13</v>
      </c>
      <c r="Q251" s="48">
        <f t="shared" si="53"/>
        <v>1.0842526760048765</v>
      </c>
      <c r="R251" s="48">
        <f>COUNTIF('1. Data'!D:D,$E251)</f>
        <v>178</v>
      </c>
      <c r="S251" s="48">
        <f>COUNTIF($E$2:E250,$E250)</f>
        <v>14</v>
      </c>
      <c r="T251" s="48">
        <f>SUMIF('1. Data'!D:D,E251,'1. Data'!F:F)</f>
        <v>322</v>
      </c>
      <c r="U251" s="48">
        <f>SUMIF($E$2:E250,$E251,$G$2:G250)</f>
        <v>14</v>
      </c>
      <c r="V251" s="48">
        <f t="shared" si="55"/>
        <v>1.417273140777803</v>
      </c>
      <c r="W251" s="48">
        <f>SUMIF('1. Data'!D:D,$E251,'1. Data'!E:E)</f>
        <v>232</v>
      </c>
      <c r="X251" s="48">
        <f>SUMIF($E$2:E250,E251,$F$2:F250)</f>
        <v>11</v>
      </c>
      <c r="Y251" s="48">
        <f t="shared" si="56"/>
        <v>0.79430571466337685</v>
      </c>
      <c r="Z251" s="92">
        <f>AVERAGE('1. Data'!E:E,$F$2:F250)</f>
        <v>1.593372648132547</v>
      </c>
      <c r="AA251" s="92">
        <f>IF(ISERROR(AVERAGE('1. Data'!F:F,$G$2:G250)),0,AVERAGE('1. Data'!F:F,$G$2:G250))</f>
        <v>1.2347655153046897</v>
      </c>
      <c r="AB251" s="48">
        <f t="shared" si="57"/>
        <v>1.17626693264358</v>
      </c>
      <c r="AC251" s="48">
        <f t="shared" si="58"/>
        <v>1.8974421830085337</v>
      </c>
      <c r="AD251" s="48">
        <f t="shared" si="63"/>
        <v>0.30842797458256277</v>
      </c>
      <c r="AE251" s="48">
        <f t="shared" si="62"/>
        <v>0.36279362760370315</v>
      </c>
      <c r="AF251" s="48">
        <f t="shared" si="62"/>
        <v>0.21337107376202261</v>
      </c>
      <c r="AG251" s="48">
        <f t="shared" si="62"/>
        <v>8.3660446149640452E-2</v>
      </c>
      <c r="AH251" s="48">
        <f t="shared" si="62"/>
        <v>2.4601754094007736E-2</v>
      </c>
      <c r="AI251" s="48">
        <f t="shared" si="62"/>
        <v>5.7876459651620199E-3</v>
      </c>
      <c r="AJ251" s="48">
        <f t="shared" si="62"/>
        <v>1.1346360944446854E-3</v>
      </c>
      <c r="AK251" s="48">
        <f t="shared" si="62"/>
        <v>1.906621312113063E-4</v>
      </c>
      <c r="AL251" s="48">
        <f t="shared" si="62"/>
        <v>2.8033695031401394E-5</v>
      </c>
      <c r="AM251" s="48">
        <f t="shared" si="62"/>
        <v>3.6639009405835695E-6</v>
      </c>
      <c r="AN251" s="48">
        <f t="shared" si="62"/>
        <v>4.3097255208901617E-7</v>
      </c>
      <c r="AO251" s="48">
        <f t="shared" si="61"/>
        <v>0.14995167806663828</v>
      </c>
      <c r="AP251" s="48">
        <f t="shared" si="64"/>
        <v>0.28452463937655498</v>
      </c>
      <c r="AQ251" s="48">
        <f t="shared" si="64"/>
        <v>0.2699345264291832</v>
      </c>
      <c r="AR251" s="48">
        <f t="shared" si="64"/>
        <v>0.17072838569905469</v>
      </c>
      <c r="AS251" s="48">
        <f t="shared" si="64"/>
        <v>8.0986810215584334E-2</v>
      </c>
      <c r="AT251" s="48">
        <f t="shared" si="64"/>
        <v>3.073355799407124E-2</v>
      </c>
      <c r="AU251" s="48">
        <f t="shared" si="64"/>
        <v>9.719191561981649E-3</v>
      </c>
      <c r="AV251" s="48">
        <f t="shared" si="64"/>
        <v>2.6345148649206504E-3</v>
      </c>
      <c r="AW251" s="48">
        <f t="shared" si="64"/>
        <v>6.2485495455793486E-4</v>
      </c>
      <c r="AX251" s="48">
        <f t="shared" si="64"/>
        <v>1.3173623878223379E-4</v>
      </c>
      <c r="AY251" s="48">
        <f t="shared" si="64"/>
        <v>2.4996189649629513E-5</v>
      </c>
    </row>
    <row r="252" spans="1:51">
      <c r="A252" s="48">
        <v>251</v>
      </c>
      <c r="B252" s="48">
        <f t="shared" si="54"/>
        <v>61</v>
      </c>
      <c r="C252" s="93">
        <v>44297</v>
      </c>
      <c r="D252" t="s">
        <v>8</v>
      </c>
      <c r="E252" t="s">
        <v>28</v>
      </c>
      <c r="F252" s="48">
        <f>HLOOKUP(MAX($AD252:$AN252),$AD252:$AN$312,$B252,FALSE)</f>
        <v>1</v>
      </c>
      <c r="G252" s="48">
        <f>HLOOKUP(MAX($AN252:$AY252),$AN252:$AY$312,$B252,FALSE)</f>
        <v>0</v>
      </c>
      <c r="H252" s="48">
        <f t="shared" si="50"/>
        <v>3</v>
      </c>
      <c r="I252" s="48">
        <f t="shared" si="51"/>
        <v>0</v>
      </c>
      <c r="J252" s="48">
        <f>COUNTIF('1. Data'!C:C,$D252)</f>
        <v>187</v>
      </c>
      <c r="K252" s="48">
        <f>COUNTIF($D$2:D251,$D251)</f>
        <v>14</v>
      </c>
      <c r="L252" s="48">
        <f>SUMIF('1. Data'!C:C,D252,'1. Data'!E:E)</f>
        <v>324</v>
      </c>
      <c r="M252" s="48">
        <f>SUMIF($D$2:D251,$D252,$F$2:F251)</f>
        <v>12</v>
      </c>
      <c r="N252" s="48">
        <f t="shared" si="52"/>
        <v>1.0492313761588532</v>
      </c>
      <c r="O252" s="48">
        <f>SUMIF('1. Data'!C:C,$D252,'1. Data'!F:F)</f>
        <v>196</v>
      </c>
      <c r="P252" s="48">
        <f>SUMIF($D$2:D251,$D252,$G$2:G251)</f>
        <v>8</v>
      </c>
      <c r="Q252" s="48">
        <f t="shared" si="53"/>
        <v>0.82200185973271434</v>
      </c>
      <c r="R252" s="48">
        <f>COUNTIF('1. Data'!D:D,$E252)</f>
        <v>136</v>
      </c>
      <c r="S252" s="48">
        <f>COUNTIF($E$2:E251,$E251)</f>
        <v>15</v>
      </c>
      <c r="T252" s="48">
        <f>SUMIF('1. Data'!D:D,E252,'1. Data'!F:F)</f>
        <v>138</v>
      </c>
      <c r="U252" s="48">
        <f>SUMIF($E$2:E251,$E252,$G$2:G251)</f>
        <v>5</v>
      </c>
      <c r="V252" s="48">
        <f t="shared" si="55"/>
        <v>0.76700426744245565</v>
      </c>
      <c r="W252" s="48">
        <f>SUMIF('1. Data'!D:D,$E252,'1. Data'!E:E)</f>
        <v>217</v>
      </c>
      <c r="X252" s="48">
        <f>SUMIF($E$2:E251,E252,$F$2:F251)</f>
        <v>12</v>
      </c>
      <c r="Y252" s="48">
        <f t="shared" si="56"/>
        <v>0.95188960527467392</v>
      </c>
      <c r="Z252" s="92">
        <f>AVERAGE('1. Data'!E:E,$F$2:F251)</f>
        <v>1.5932060640089838</v>
      </c>
      <c r="AA252" s="92">
        <f>IF(ISERROR(AVERAGE('1. Data'!F:F,$G$2:G251)),0,AVERAGE('1. Data'!F:F,$G$2:G251))</f>
        <v>1.2346996069623808</v>
      </c>
      <c r="AB252" s="48">
        <f t="shared" si="57"/>
        <v>1.5912184446382607</v>
      </c>
      <c r="AC252" s="48">
        <f t="shared" si="58"/>
        <v>0.77845209232965651</v>
      </c>
      <c r="AD252" s="48">
        <f t="shared" si="63"/>
        <v>0.20367729097925966</v>
      </c>
      <c r="AE252" s="48">
        <f t="shared" si="62"/>
        <v>0.32409506216015199</v>
      </c>
      <c r="AF252" s="48">
        <f t="shared" si="62"/>
        <v>0.25785302036270874</v>
      </c>
      <c r="AG252" s="48">
        <f t="shared" si="62"/>
        <v>0.1367668273356091</v>
      </c>
      <c r="AH252" s="48">
        <f t="shared" si="62"/>
        <v>5.4406474567769335E-2</v>
      </c>
      <c r="AI252" s="48">
        <f t="shared" si="62"/>
        <v>1.7314517167995414E-2</v>
      </c>
      <c r="AJ252" s="48">
        <f t="shared" si="62"/>
        <v>4.5918631796200166E-3</v>
      </c>
      <c r="AK252" s="48">
        <f t="shared" si="62"/>
        <v>1.0438081980952386E-3</v>
      </c>
      <c r="AL252" s="48">
        <f t="shared" si="62"/>
        <v>2.0761585718422114E-4</v>
      </c>
      <c r="AM252" s="48">
        <f t="shared" si="62"/>
        <v>3.6706909038990564E-5</v>
      </c>
      <c r="AN252" s="48">
        <f t="shared" si="62"/>
        <v>5.8408710708500871E-6</v>
      </c>
      <c r="AO252" s="48">
        <f t="shared" si="61"/>
        <v>0.45911613094428427</v>
      </c>
      <c r="AP252" s="48">
        <f t="shared" si="64"/>
        <v>0.35739991275587468</v>
      </c>
      <c r="AQ252" s="48">
        <f t="shared" si="64"/>
        <v>0.13910935494162363</v>
      </c>
      <c r="AR252" s="48">
        <f t="shared" si="64"/>
        <v>3.609665613897859E-2</v>
      </c>
      <c r="AS252" s="48">
        <f t="shared" si="64"/>
        <v>7.0248793743730061E-3</v>
      </c>
      <c r="AT252" s="48">
        <f t="shared" si="64"/>
        <v>1.0937064094688235E-3</v>
      </c>
      <c r="AU252" s="48">
        <f t="shared" si="64"/>
        <v>1.4189967380756019E-4</v>
      </c>
      <c r="AV252" s="48">
        <f t="shared" si="64"/>
        <v>1.5780299710913024E-5</v>
      </c>
      <c r="AW252" s="48">
        <f t="shared" si="64"/>
        <v>1.5355259159436589E-6</v>
      </c>
      <c r="AX252" s="48">
        <f t="shared" si="64"/>
        <v>1.328148180103061E-7</v>
      </c>
      <c r="AY252" s="48">
        <f t="shared" si="64"/>
        <v>1.0338997297250523E-8</v>
      </c>
    </row>
    <row r="253" spans="1:51">
      <c r="A253" s="48">
        <v>252</v>
      </c>
      <c r="B253" s="48">
        <f t="shared" si="54"/>
        <v>60</v>
      </c>
      <c r="C253" s="93">
        <v>44297</v>
      </c>
      <c r="D253" t="s">
        <v>11</v>
      </c>
      <c r="E253" t="s">
        <v>25</v>
      </c>
      <c r="F253" s="48">
        <f>HLOOKUP(MAX($AD253:$AN253),$AD253:$AN$312,$B253,FALSE)</f>
        <v>1</v>
      </c>
      <c r="G253" s="48">
        <f>HLOOKUP(MAX($AN253:$AY253),$AN253:$AY$312,$B253,FALSE)</f>
        <v>1</v>
      </c>
      <c r="H253" s="48">
        <f t="shared" si="50"/>
        <v>1</v>
      </c>
      <c r="I253" s="48">
        <f t="shared" si="51"/>
        <v>1</v>
      </c>
      <c r="J253" s="48">
        <f>COUNTIF('1. Data'!C:C,$D253)</f>
        <v>167</v>
      </c>
      <c r="K253" s="48">
        <f>COUNTIF($D$2:D252,$D252)</f>
        <v>15</v>
      </c>
      <c r="L253" s="48">
        <f>SUMIF('1. Data'!C:C,D253,'1. Data'!E:E)</f>
        <v>200</v>
      </c>
      <c r="M253" s="48">
        <f>SUMIF($D$2:D252,$D253,$F$2:F252)</f>
        <v>8</v>
      </c>
      <c r="N253" s="48">
        <f t="shared" si="52"/>
        <v>0.71740662438336855</v>
      </c>
      <c r="O253" s="48">
        <f>SUMIF('1. Data'!C:C,$D253,'1. Data'!F:F)</f>
        <v>226</v>
      </c>
      <c r="P253" s="48">
        <f>SUMIF($D$2:D252,$D253,$G$2:G252)</f>
        <v>12</v>
      </c>
      <c r="Q253" s="48">
        <f t="shared" si="53"/>
        <v>1.0594151187602758</v>
      </c>
      <c r="R253" s="48">
        <f>COUNTIF('1. Data'!D:D,$E253)</f>
        <v>170</v>
      </c>
      <c r="S253" s="48">
        <f>COUNTIF($E$2:E252,$E252)</f>
        <v>14</v>
      </c>
      <c r="T253" s="48">
        <f>SUMIF('1. Data'!D:D,E253,'1. Data'!F:F)</f>
        <v>194</v>
      </c>
      <c r="U253" s="48">
        <f>SUMIF($E$2:E252,$E253,$G$2:G252)</f>
        <v>7</v>
      </c>
      <c r="V253" s="48">
        <f t="shared" si="55"/>
        <v>0.88499095438638131</v>
      </c>
      <c r="W253" s="48">
        <f>SUMIF('1. Data'!D:D,$E253,'1. Data'!E:E)</f>
        <v>284</v>
      </c>
      <c r="X253" s="48">
        <f>SUMIF($E$2:E252,E253,$F$2:F252)</f>
        <v>13</v>
      </c>
      <c r="Y253" s="48">
        <f t="shared" si="56"/>
        <v>1.013239383215369</v>
      </c>
      <c r="Z253" s="92">
        <f>AVERAGE('1. Data'!E:E,$F$2:F252)</f>
        <v>1.5930395733932079</v>
      </c>
      <c r="AA253" s="92">
        <f>IF(ISERROR(AVERAGE('1. Data'!F:F,$G$2:G252)),0,AVERAGE('1. Data'!F:F,$G$2:G252))</f>
        <v>1.2343530732528767</v>
      </c>
      <c r="AB253" s="48">
        <f t="shared" si="57"/>
        <v>1.1579878665318502</v>
      </c>
      <c r="AC253" s="48">
        <f t="shared" si="58"/>
        <v>1.1572958634283448</v>
      </c>
      <c r="AD253" s="48">
        <f t="shared" si="63"/>
        <v>0.31411759194759786</v>
      </c>
      <c r="AE253" s="48">
        <f t="shared" si="62"/>
        <v>0.36374436013952111</v>
      </c>
      <c r="AF253" s="48">
        <f t="shared" si="62"/>
        <v>0.21060577778047856</v>
      </c>
      <c r="AG253" s="48">
        <f t="shared" si="62"/>
        <v>8.1292978430432414E-2</v>
      </c>
      <c r="AH253" s="48">
        <f t="shared" si="62"/>
        <v>2.3534070664169047E-2</v>
      </c>
      <c r="AI253" s="48">
        <f t="shared" si="62"/>
        <v>5.4504336558421759E-3</v>
      </c>
      <c r="AJ253" s="48">
        <f t="shared" si="62"/>
        <v>1.051922673467014E-3</v>
      </c>
      <c r="AK253" s="48">
        <f t="shared" si="62"/>
        <v>1.7401624177207812E-4</v>
      </c>
      <c r="AL253" s="48">
        <f t="shared" si="62"/>
        <v>2.5188587068942433E-5</v>
      </c>
      <c r="AM253" s="48">
        <f t="shared" si="62"/>
        <v>3.240897577879607E-6</v>
      </c>
      <c r="AN253" s="48">
        <f t="shared" si="62"/>
        <v>3.7529200718570239E-7</v>
      </c>
      <c r="AO253" s="48">
        <f t="shared" si="61"/>
        <v>0.31433503752392072</v>
      </c>
      <c r="AP253" s="48">
        <f t="shared" si="64"/>
        <v>0.36377863865702703</v>
      </c>
      <c r="AQ253" s="48">
        <f t="shared" si="64"/>
        <v>0.210499756860686</v>
      </c>
      <c r="AR253" s="48">
        <f t="shared" si="64"/>
        <v>8.1203499289181386E-2</v>
      </c>
      <c r="AS253" s="48">
        <f t="shared" si="64"/>
        <v>2.3494118455819057E-2</v>
      </c>
      <c r="AT253" s="48">
        <f t="shared" si="64"/>
        <v>5.4379292207629775E-3</v>
      </c>
      <c r="AU253" s="48">
        <f t="shared" si="64"/>
        <v>1.0488821654675174E-3</v>
      </c>
      <c r="AV253" s="48">
        <f t="shared" si="64"/>
        <v>1.7340957018847531E-4</v>
      </c>
      <c r="AW253" s="48">
        <f t="shared" si="64"/>
        <v>2.5085772282251178E-5</v>
      </c>
      <c r="AX253" s="48">
        <f t="shared" si="64"/>
        <v>3.2257400547949719E-6</v>
      </c>
      <c r="AY253" s="48">
        <f t="shared" si="64"/>
        <v>3.733135621909342E-7</v>
      </c>
    </row>
    <row r="254" spans="1:51">
      <c r="A254" s="48">
        <v>253</v>
      </c>
      <c r="B254" s="48">
        <f t="shared" si="54"/>
        <v>59</v>
      </c>
      <c r="C254" s="93">
        <v>44298</v>
      </c>
      <c r="D254" t="s">
        <v>17</v>
      </c>
      <c r="E254" t="s">
        <v>12</v>
      </c>
      <c r="F254" s="48">
        <f>HLOOKUP(MAX($AD254:$AN254),$AD254:$AN$312,$B254,FALSE)</f>
        <v>1</v>
      </c>
      <c r="G254" s="48">
        <f>HLOOKUP(MAX($AN254:$AY254),$AN254:$AY$312,$B254,FALSE)</f>
        <v>1</v>
      </c>
      <c r="H254" s="48">
        <f t="shared" si="50"/>
        <v>1</v>
      </c>
      <c r="I254" s="48">
        <f t="shared" si="51"/>
        <v>1</v>
      </c>
      <c r="J254" s="48">
        <f>COUNTIF('1. Data'!C:C,$D254)</f>
        <v>186</v>
      </c>
      <c r="K254" s="48">
        <f>COUNTIF($D$2:D253,$D253)</f>
        <v>14</v>
      </c>
      <c r="L254" s="48">
        <f>SUMIF('1. Data'!C:C,D254,'1. Data'!E:E)</f>
        <v>321</v>
      </c>
      <c r="M254" s="48">
        <f>SUMIF($D$2:D253,$D254,$F$2:F253)</f>
        <v>11</v>
      </c>
      <c r="N254" s="48">
        <f t="shared" si="52"/>
        <v>1.0421419763959836</v>
      </c>
      <c r="O254" s="48">
        <f>SUMIF('1. Data'!C:C,$D254,'1. Data'!F:F)</f>
        <v>236</v>
      </c>
      <c r="P254" s="48">
        <f>SUMIF($D$2:D253,$D254,$G$2:G253)</f>
        <v>11</v>
      </c>
      <c r="Q254" s="48">
        <f t="shared" si="53"/>
        <v>1.0005774039554445</v>
      </c>
      <c r="R254" s="48">
        <f>COUNTIF('1. Data'!D:D,$E254)</f>
        <v>184</v>
      </c>
      <c r="S254" s="48">
        <f>COUNTIF($E$2:E253,$E253)</f>
        <v>14</v>
      </c>
      <c r="T254" s="48">
        <f>SUMIF('1. Data'!D:D,E254,'1. Data'!F:F)</f>
        <v>300</v>
      </c>
      <c r="U254" s="48">
        <f>SUMIF($E$2:E253,$E254,$G$2:G253)</f>
        <v>12</v>
      </c>
      <c r="V254" s="48">
        <f t="shared" si="55"/>
        <v>1.276653784951125</v>
      </c>
      <c r="W254" s="48">
        <f>SUMIF('1. Data'!D:D,$E254,'1. Data'!E:E)</f>
        <v>245</v>
      </c>
      <c r="X254" s="48">
        <f>SUMIF($E$2:E253,E254,$F$2:F253)</f>
        <v>9</v>
      </c>
      <c r="Y254" s="48">
        <f t="shared" si="56"/>
        <v>0.80535494098995952</v>
      </c>
      <c r="Z254" s="92">
        <f>AVERAGE('1. Data'!E:E,$F$2:F253)</f>
        <v>1.5928731762065096</v>
      </c>
      <c r="AA254" s="92">
        <f>IF(ISERROR(AVERAGE('1. Data'!F:F,$G$2:G253)),0,AVERAGE('1. Data'!F:F,$G$2:G253))</f>
        <v>1.234287317620651</v>
      </c>
      <c r="AB254" s="48">
        <f t="shared" si="57"/>
        <v>1.3368892020433327</v>
      </c>
      <c r="AC254" s="48">
        <f t="shared" si="58"/>
        <v>1.5766674244146395</v>
      </c>
      <c r="AD254" s="48">
        <f t="shared" si="63"/>
        <v>0.26266148581450754</v>
      </c>
      <c r="AE254" s="48">
        <f t="shared" si="62"/>
        <v>0.35114930417807316</v>
      </c>
      <c r="AF254" s="48">
        <f t="shared" si="62"/>
        <v>0.23472385653034791</v>
      </c>
      <c r="AG254" s="48">
        <f t="shared" si="62"/>
        <v>0.10459992975246353</v>
      </c>
      <c r="AH254" s="48">
        <f t="shared" si="62"/>
        <v>3.49596291551399E-2</v>
      </c>
      <c r="AI254" s="48">
        <f t="shared" si="62"/>
        <v>9.3474301449891634E-3</v>
      </c>
      <c r="AJ254" s="48">
        <f t="shared" si="62"/>
        <v>2.0827464046150579E-3</v>
      </c>
      <c r="AK254" s="48">
        <f t="shared" si="62"/>
        <v>3.9777159698920671E-4</v>
      </c>
      <c r="AL254" s="48">
        <f t="shared" si="62"/>
        <v>6.6472069111800399E-5</v>
      </c>
      <c r="AM254" s="48">
        <f t="shared" si="62"/>
        <v>9.8739768258937713E-6</v>
      </c>
      <c r="AN254" s="48">
        <f t="shared" si="62"/>
        <v>1.3200412999763487E-6</v>
      </c>
      <c r="AO254" s="48">
        <f t="shared" si="61"/>
        <v>0.20666267084589982</v>
      </c>
      <c r="AP254" s="48">
        <f t="shared" si="64"/>
        <v>0.32583830096525523</v>
      </c>
      <c r="AQ254" s="48">
        <f t="shared" si="64"/>
        <v>0.2568693173792656</v>
      </c>
      <c r="AR254" s="48">
        <f t="shared" si="64"/>
        <v>0.13499916168117107</v>
      </c>
      <c r="AS254" s="48">
        <f t="shared" si="64"/>
        <v>5.3212195136496873E-2</v>
      </c>
      <c r="AT254" s="48">
        <f t="shared" si="64"/>
        <v>1.6779586930661932E-2</v>
      </c>
      <c r="AU254" s="48">
        <f t="shared" si="64"/>
        <v>4.4093046847847213E-3</v>
      </c>
      <c r="AV254" s="48">
        <f t="shared" si="64"/>
        <v>9.9314386583127705E-4</v>
      </c>
      <c r="AW254" s="48">
        <f t="shared" si="64"/>
        <v>1.9573219762667449E-4</v>
      </c>
      <c r="AX254" s="48">
        <f t="shared" si="64"/>
        <v>3.4289397767451826E-5</v>
      </c>
      <c r="AY254" s="48">
        <f t="shared" si="64"/>
        <v>5.4062976462737343E-6</v>
      </c>
    </row>
    <row r="255" spans="1:51">
      <c r="A255" s="48">
        <v>254</v>
      </c>
      <c r="B255" s="48">
        <f t="shared" si="54"/>
        <v>58</v>
      </c>
      <c r="C255" s="93">
        <v>44302</v>
      </c>
      <c r="D255" t="s">
        <v>35</v>
      </c>
      <c r="E255" t="s">
        <v>17</v>
      </c>
      <c r="F255" s="48">
        <f>HLOOKUP(MAX($AD255:$AN255),$AD255:$AN$312,$B255,FALSE)</f>
        <v>1</v>
      </c>
      <c r="G255" s="48">
        <f>HLOOKUP(MAX($AN255:$AY255),$AN255:$AY$312,$B255,FALSE)</f>
        <v>1</v>
      </c>
      <c r="H255" s="48">
        <f t="shared" si="50"/>
        <v>1</v>
      </c>
      <c r="I255" s="48">
        <f t="shared" si="51"/>
        <v>1</v>
      </c>
      <c r="J255" s="48">
        <f>COUNTIF('1. Data'!C:C,$D255)</f>
        <v>47</v>
      </c>
      <c r="K255" s="48">
        <f>COUNTIF($D$2:D254,$D254)</f>
        <v>14</v>
      </c>
      <c r="L255" s="48">
        <f>SUMIF('1. Data'!C:C,D255,'1. Data'!E:E)</f>
        <v>94</v>
      </c>
      <c r="M255" s="48">
        <f>SUMIF($D$2:D254,$D255,$F$2:F254)</f>
        <v>14</v>
      </c>
      <c r="N255" s="48">
        <f t="shared" si="52"/>
        <v>1.1116243886383452</v>
      </c>
      <c r="O255" s="48">
        <f>SUMIF('1. Data'!C:C,$D255,'1. Data'!F:F)</f>
        <v>49</v>
      </c>
      <c r="P255" s="48">
        <f>SUMIF($D$2:D254,$D255,$G$2:G254)</f>
        <v>5</v>
      </c>
      <c r="Q255" s="48">
        <f t="shared" si="53"/>
        <v>0.71725037257824142</v>
      </c>
      <c r="R255" s="48">
        <f>COUNTIF('1. Data'!D:D,$E255)</f>
        <v>186</v>
      </c>
      <c r="S255" s="48">
        <f>COUNTIF($E$2:E254,$E254)</f>
        <v>14</v>
      </c>
      <c r="T255" s="48">
        <f>SUMIF('1. Data'!D:D,E255,'1. Data'!F:F)</f>
        <v>276</v>
      </c>
      <c r="U255" s="48">
        <f>SUMIF($E$2:E254,$E255,$G$2:G254)</f>
        <v>12</v>
      </c>
      <c r="V255" s="48">
        <f t="shared" si="55"/>
        <v>1.1667272727272726</v>
      </c>
      <c r="W255" s="48">
        <f>SUMIF('1. Data'!D:D,$E255,'1. Data'!E:E)</f>
        <v>331</v>
      </c>
      <c r="X255" s="48">
        <f>SUMIF($E$2:E254,E255,$F$2:F254)</f>
        <v>18</v>
      </c>
      <c r="Y255" s="48">
        <f t="shared" si="56"/>
        <v>1.0956190560056358</v>
      </c>
      <c r="Z255" s="92">
        <f>AVERAGE('1. Data'!E:E,$F$2:F254)</f>
        <v>1.5927068723702664</v>
      </c>
      <c r="AA255" s="92">
        <f>IF(ISERROR(AVERAGE('1. Data'!F:F,$G$2:G254)),0,AVERAGE('1. Data'!F:F,$G$2:G254))</f>
        <v>1.2342215988779803</v>
      </c>
      <c r="AB255" s="48">
        <f t="shared" si="57"/>
        <v>1.9397845581739126</v>
      </c>
      <c r="AC255" s="48">
        <f t="shared" si="58"/>
        <v>1.0328405365126674</v>
      </c>
      <c r="AD255" s="48">
        <f t="shared" si="63"/>
        <v>0.14373491295432089</v>
      </c>
      <c r="AE255" s="48">
        <f t="shared" si="62"/>
        <v>0.27881476461926313</v>
      </c>
      <c r="AF255" s="48">
        <f t="shared" si="62"/>
        <v>0.27042028749967045</v>
      </c>
      <c r="AG255" s="48">
        <f t="shared" si="62"/>
        <v>0.1748523659696036</v>
      </c>
      <c r="AH255" s="48">
        <f t="shared" si="62"/>
        <v>8.4793979867002614E-2</v>
      </c>
      <c r="AI255" s="48">
        <f t="shared" si="62"/>
        <v>3.2896410554424271E-2</v>
      </c>
      <c r="AJ255" s="48">
        <f t="shared" si="62"/>
        <v>1.0635324868803586E-2</v>
      </c>
      <c r="AK255" s="48">
        <f t="shared" si="62"/>
        <v>2.9471769930954576E-3</v>
      </c>
      <c r="AL255" s="48">
        <f t="shared" si="62"/>
        <v>7.1461105267649812E-4</v>
      </c>
      <c r="AM255" s="48">
        <f t="shared" si="62"/>
        <v>1.5402127612025276E-4</v>
      </c>
      <c r="AN255" s="48">
        <f t="shared" si="62"/>
        <v>2.9876809304830694E-5</v>
      </c>
      <c r="AO255" s="48">
        <f t="shared" si="61"/>
        <v>0.35599430818130995</v>
      </c>
      <c r="AP255" s="48">
        <f t="shared" si="64"/>
        <v>0.36768535225744003</v>
      </c>
      <c r="AQ255" s="48">
        <f t="shared" si="64"/>
        <v>0.18988016824671172</v>
      </c>
      <c r="AR255" s="48">
        <f t="shared" si="64"/>
        <v>6.5371978281683091E-2</v>
      </c>
      <c r="AS255" s="48">
        <f t="shared" si="64"/>
        <v>1.6879707280337001E-2</v>
      </c>
      <c r="AT255" s="48">
        <f t="shared" si="64"/>
        <v>3.4868091847200101E-3</v>
      </c>
      <c r="AU255" s="48">
        <f t="shared" si="64"/>
        <v>6.0021964484391831E-4</v>
      </c>
      <c r="AV255" s="48">
        <f t="shared" si="64"/>
        <v>8.8561597143719476E-5</v>
      </c>
      <c r="AW255" s="48">
        <f t="shared" si="64"/>
        <v>1.14337509385422E-5</v>
      </c>
      <c r="AX255" s="48">
        <f t="shared" si="64"/>
        <v>1.3121379393017946E-6</v>
      </c>
      <c r="AY255" s="48">
        <f t="shared" si="64"/>
        <v>1.35522925320709E-7</v>
      </c>
    </row>
    <row r="256" spans="1:51">
      <c r="A256" s="48">
        <v>255</v>
      </c>
      <c r="B256" s="48">
        <f t="shared" si="54"/>
        <v>57</v>
      </c>
      <c r="C256" s="93">
        <v>44303</v>
      </c>
      <c r="D256" t="s">
        <v>22</v>
      </c>
      <c r="E256" t="s">
        <v>20</v>
      </c>
      <c r="F256" s="48">
        <f>HLOOKUP(MAX($AD256:$AN256),$AD256:$AN$312,$B256,FALSE)</f>
        <v>1</v>
      </c>
      <c r="G256" s="48">
        <f>HLOOKUP(MAX($AN256:$AY256),$AN256:$AY$312,$B256,FALSE)</f>
        <v>0</v>
      </c>
      <c r="H256" s="48">
        <f t="shared" si="50"/>
        <v>3</v>
      </c>
      <c r="I256" s="48">
        <f t="shared" si="51"/>
        <v>0</v>
      </c>
      <c r="J256" s="48">
        <f>COUNTIF('1. Data'!C:C,$D256)</f>
        <v>184</v>
      </c>
      <c r="K256" s="48">
        <f>COUNTIF($D$2:D255,$D255)</f>
        <v>15</v>
      </c>
      <c r="L256" s="48">
        <f>SUMIF('1. Data'!C:C,D256,'1. Data'!E:E)</f>
        <v>322</v>
      </c>
      <c r="M256" s="48">
        <f>SUMIF($D$2:D255,$D256,$F$2:F255)</f>
        <v>12</v>
      </c>
      <c r="N256" s="48">
        <f t="shared" si="52"/>
        <v>1.0539083868010592</v>
      </c>
      <c r="O256" s="48">
        <f>SUMIF('1. Data'!C:C,$D256,'1. Data'!F:F)</f>
        <v>214</v>
      </c>
      <c r="P256" s="48">
        <f>SUMIF($D$2:D255,$D256,$G$2:G255)</f>
        <v>9</v>
      </c>
      <c r="Q256" s="48">
        <f t="shared" si="53"/>
        <v>0.90799144552574296</v>
      </c>
      <c r="R256" s="48">
        <f>COUNTIF('1. Data'!D:D,$E256)</f>
        <v>166</v>
      </c>
      <c r="S256" s="48">
        <f>COUNTIF($E$2:E255,$E255)</f>
        <v>15</v>
      </c>
      <c r="T256" s="48">
        <f>SUMIF('1. Data'!D:D,E256,'1. Data'!F:F)</f>
        <v>175</v>
      </c>
      <c r="U256" s="48">
        <f>SUMIF($E$2:E255,$E256,$G$2:G255)</f>
        <v>9</v>
      </c>
      <c r="V256" s="48">
        <f t="shared" si="55"/>
        <v>0.82370028911058646</v>
      </c>
      <c r="W256" s="48">
        <f>SUMIF('1. Data'!D:D,$E256,'1. Data'!E:E)</f>
        <v>274</v>
      </c>
      <c r="X256" s="48">
        <f>SUMIF($E$2:E255,E256,$F$2:F255)</f>
        <v>14</v>
      </c>
      <c r="Y256" s="48">
        <f t="shared" si="56"/>
        <v>0.99913318331859446</v>
      </c>
      <c r="Z256" s="92">
        <f>AVERAGE('1. Data'!E:E,$F$2:F255)</f>
        <v>1.592540661805945</v>
      </c>
      <c r="AA256" s="92">
        <f>IF(ISERROR(AVERAGE('1. Data'!F:F,$G$2:G255)),0,AVERAGE('1. Data'!F:F,$G$2:G255))</f>
        <v>1.2341559169938305</v>
      </c>
      <c r="AB256" s="48">
        <f t="shared" si="57"/>
        <v>1.6769371016503041</v>
      </c>
      <c r="AC256" s="48">
        <f t="shared" si="58"/>
        <v>0.92304102749578298</v>
      </c>
      <c r="AD256" s="48">
        <f t="shared" si="63"/>
        <v>0.18694569569568492</v>
      </c>
      <c r="AE256" s="48">
        <f t="shared" si="62"/>
        <v>0.31349617310592159</v>
      </c>
      <c r="AF256" s="48">
        <f t="shared" si="62"/>
        <v>0.2628566819533531</v>
      </c>
      <c r="AG256" s="48">
        <f t="shared" si="62"/>
        <v>0.14693137412809065</v>
      </c>
      <c r="AH256" s="48">
        <f t="shared" si="62"/>
        <v>6.1598668167964173E-2</v>
      </c>
      <c r="AI256" s="48">
        <f t="shared" si="62"/>
        <v>2.0659418412620926E-2</v>
      </c>
      <c r="AJ256" s="48">
        <f t="shared" si="62"/>
        <v>5.7740908724402519E-3</v>
      </c>
      <c r="AK256" s="48">
        <f t="shared" si="62"/>
        <v>1.3832553160422055E-3</v>
      </c>
      <c r="AL256" s="48">
        <f t="shared" si="62"/>
        <v>2.8995402006577346E-4</v>
      </c>
      <c r="AM256" s="48">
        <f t="shared" si="62"/>
        <v>5.4026072668994724E-5</v>
      </c>
      <c r="AN256" s="48">
        <f t="shared" si="62"/>
        <v>9.0598325715092571E-6</v>
      </c>
      <c r="AO256" s="48">
        <f t="shared" si="61"/>
        <v>0.39730897457828418</v>
      </c>
      <c r="AP256" s="48">
        <f t="shared" si="64"/>
        <v>0.36673248412803527</v>
      </c>
      <c r="AQ256" s="48">
        <f t="shared" si="64"/>
        <v>0.16925456448281129</v>
      </c>
      <c r="AR256" s="48">
        <f t="shared" si="64"/>
        <v>5.2076302369521807E-2</v>
      </c>
      <c r="AS256" s="48">
        <f t="shared" si="64"/>
        <v>1.2017140911836121E-2</v>
      </c>
      <c r="AT256" s="48">
        <f t="shared" si="64"/>
        <v>2.218462818964565E-3</v>
      </c>
      <c r="AU256" s="48">
        <f t="shared" si="64"/>
        <v>3.4128869997970709E-4</v>
      </c>
      <c r="AV256" s="48">
        <f t="shared" si="64"/>
        <v>4.5003353185995623E-5</v>
      </c>
      <c r="AW256" s="48">
        <f t="shared" si="64"/>
        <v>5.1924926706946074E-6</v>
      </c>
      <c r="AX256" s="48">
        <f t="shared" si="64"/>
        <v>5.3254264111358646E-7</v>
      </c>
      <c r="AY256" s="48">
        <f t="shared" si="64"/>
        <v>4.9155870663880236E-8</v>
      </c>
    </row>
    <row r="257" spans="1:51">
      <c r="A257" s="48">
        <v>256</v>
      </c>
      <c r="B257" s="48">
        <f t="shared" si="54"/>
        <v>56</v>
      </c>
      <c r="C257" s="93">
        <v>44303</v>
      </c>
      <c r="D257" t="s">
        <v>10</v>
      </c>
      <c r="E257" t="s">
        <v>6</v>
      </c>
      <c r="F257" s="48">
        <f>HLOOKUP(MAX($AD257:$AN257),$AD257:$AN$312,$B257,FALSE)</f>
        <v>0</v>
      </c>
      <c r="G257" s="48">
        <f>HLOOKUP(MAX($AN257:$AY257),$AN257:$AY$312,$B257,FALSE)</f>
        <v>2</v>
      </c>
      <c r="H257" s="48">
        <f t="shared" si="50"/>
        <v>0</v>
      </c>
      <c r="I257" s="48">
        <f t="shared" si="51"/>
        <v>3</v>
      </c>
      <c r="J257" s="48">
        <f>COUNTIF('1. Data'!C:C,$D257)</f>
        <v>184</v>
      </c>
      <c r="K257" s="48">
        <f>COUNTIF($D$2:D256,$D256)</f>
        <v>15</v>
      </c>
      <c r="L257" s="48">
        <f>SUMIF('1. Data'!C:C,D257,'1. Data'!E:E)</f>
        <v>347</v>
      </c>
      <c r="M257" s="48">
        <f>SUMIF($D$2:D256,$D257,$F$2:F256)</f>
        <v>17</v>
      </c>
      <c r="N257" s="48">
        <f t="shared" si="52"/>
        <v>1.1486906362799914</v>
      </c>
      <c r="O257" s="48">
        <f>SUMIF('1. Data'!C:C,$D257,'1. Data'!F:F)</f>
        <v>250</v>
      </c>
      <c r="P257" s="48">
        <f>SUMIF($D$2:D256,$D257,$G$2:G256)</f>
        <v>12</v>
      </c>
      <c r="Q257" s="48">
        <f t="shared" si="53"/>
        <v>1.0670873111296084</v>
      </c>
      <c r="R257" s="48">
        <f>COUNTIF('1. Data'!D:D,$E257)</f>
        <v>181</v>
      </c>
      <c r="S257" s="48">
        <f>COUNTIF($E$2:E256,$E256)</f>
        <v>15</v>
      </c>
      <c r="T257" s="48">
        <f>SUMIF('1. Data'!D:D,E257,'1. Data'!F:F)</f>
        <v>374</v>
      </c>
      <c r="U257" s="48">
        <f>SUMIF($E$2:E256,$E257,$G$2:G256)</f>
        <v>21</v>
      </c>
      <c r="V257" s="48">
        <f t="shared" si="55"/>
        <v>1.633400804084415</v>
      </c>
      <c r="W257" s="48">
        <f>SUMIF('1. Data'!D:D,$E257,'1. Data'!E:E)</f>
        <v>158</v>
      </c>
      <c r="X257" s="48">
        <f>SUMIF($E$2:E256,E257,$F$2:F256)</f>
        <v>1</v>
      </c>
      <c r="Y257" s="48">
        <f t="shared" si="56"/>
        <v>0.50944326674331697</v>
      </c>
      <c r="Z257" s="92">
        <f>AVERAGE('1. Data'!E:E,$F$2:F256)</f>
        <v>1.5923745444350996</v>
      </c>
      <c r="AA257" s="92">
        <f>IF(ISERROR(AVERAGE('1. Data'!F:F,$G$2:G256)),0,AVERAGE('1. Data'!F:F,$G$2:G256))</f>
        <v>1.2338099243061396</v>
      </c>
      <c r="AB257" s="48">
        <f t="shared" si="57"/>
        <v>0.9318459753495848</v>
      </c>
      <c r="AC257" s="48">
        <f t="shared" si="58"/>
        <v>2.150507591307119</v>
      </c>
      <c r="AD257" s="48">
        <f t="shared" si="63"/>
        <v>0.3938260457802511</v>
      </c>
      <c r="AE257" s="48">
        <f t="shared" si="62"/>
        <v>0.36698521574816834</v>
      </c>
      <c r="AF257" s="48">
        <f t="shared" si="62"/>
        <v>0.17098684815386483</v>
      </c>
      <c r="AG257" s="48">
        <f t="shared" si="62"/>
        <v>5.3111135429963194E-2</v>
      </c>
      <c r="AH257" s="48">
        <f t="shared" si="62"/>
        <v>1.2372849449164483E-2</v>
      </c>
      <c r="AI257" s="48">
        <f t="shared" si="62"/>
        <v>2.3059179925620506E-3</v>
      </c>
      <c r="AJ257" s="48">
        <f t="shared" si="62"/>
        <v>3.5812673347585666E-4</v>
      </c>
      <c r="AK257" s="48">
        <f t="shared" si="62"/>
        <v>4.7674136464938712E-5</v>
      </c>
      <c r="AL257" s="48">
        <f t="shared" si="62"/>
        <v>5.5531190241399813E-6</v>
      </c>
      <c r="AM257" s="48">
        <f t="shared" si="62"/>
        <v>5.7496129036467349E-7</v>
      </c>
      <c r="AN257" s="48">
        <f t="shared" si="62"/>
        <v>5.3577536440812439E-8</v>
      </c>
      <c r="AO257" s="48">
        <f t="shared" si="61"/>
        <v>0.11642504643106501</v>
      </c>
      <c r="AP257" s="48">
        <f t="shared" si="64"/>
        <v>0.25037294616828909</v>
      </c>
      <c r="AQ257" s="48">
        <f t="shared" si="64"/>
        <v>0.26921446069641725</v>
      </c>
      <c r="AR257" s="48">
        <f t="shared" si="64"/>
        <v>0.19298258047243239</v>
      </c>
      <c r="AS257" s="48">
        <f t="shared" si="64"/>
        <v>0.10375262607400076</v>
      </c>
      <c r="AT257" s="48">
        <f t="shared" si="64"/>
        <v>4.4624161998037509E-2</v>
      </c>
      <c r="AU257" s="48">
        <f t="shared" si="64"/>
        <v>1.5994099855416371E-2</v>
      </c>
      <c r="AV257" s="48">
        <f t="shared" si="64"/>
        <v>4.9136333078852916E-3</v>
      </c>
      <c r="AW257" s="48">
        <f t="shared" si="64"/>
        <v>1.3208507161883542E-3</v>
      </c>
      <c r="AX257" s="48">
        <f t="shared" si="64"/>
        <v>3.1561105468294479E-4</v>
      </c>
      <c r="AY257" s="48">
        <f t="shared" si="64"/>
        <v>6.7872396899611758E-5</v>
      </c>
    </row>
    <row r="258" spans="1:51">
      <c r="A258" s="48">
        <v>257</v>
      </c>
      <c r="B258" s="48">
        <f t="shared" si="54"/>
        <v>55</v>
      </c>
      <c r="C258" s="93">
        <v>44303</v>
      </c>
      <c r="D258" t="s">
        <v>26</v>
      </c>
      <c r="E258" t="s">
        <v>8</v>
      </c>
      <c r="F258" s="48">
        <f>HLOOKUP(MAX($AD258:$AN258),$AD258:$AN$312,$B258,FALSE)</f>
        <v>1</v>
      </c>
      <c r="G258" s="48">
        <f>HLOOKUP(MAX($AN258:$AY258),$AN258:$AY$312,$B258,FALSE)</f>
        <v>1</v>
      </c>
      <c r="H258" s="48">
        <f t="shared" si="50"/>
        <v>1</v>
      </c>
      <c r="I258" s="48">
        <f t="shared" si="51"/>
        <v>1</v>
      </c>
      <c r="J258" s="48">
        <f>COUNTIF('1. Data'!C:C,$D258)</f>
        <v>152</v>
      </c>
      <c r="K258" s="48">
        <f>COUNTIF($D$2:D257,$D257)</f>
        <v>14</v>
      </c>
      <c r="L258" s="48">
        <f>SUMIF('1. Data'!C:C,D258,'1. Data'!E:E)</f>
        <v>205</v>
      </c>
      <c r="M258" s="48">
        <f>SUMIF($D$2:D257,$D258,$F$2:F257)</f>
        <v>13</v>
      </c>
      <c r="N258" s="48">
        <f t="shared" si="52"/>
        <v>0.82494484982182248</v>
      </c>
      <c r="O258" s="48">
        <f>SUMIF('1. Data'!C:C,$D258,'1. Data'!F:F)</f>
        <v>205</v>
      </c>
      <c r="P258" s="48">
        <f>SUMIF($D$2:D257,$D258,$G$2:G257)</f>
        <v>12</v>
      </c>
      <c r="Q258" s="48">
        <f t="shared" si="53"/>
        <v>1.0593215469189954</v>
      </c>
      <c r="R258" s="48">
        <f>COUNTIF('1. Data'!D:D,$E258)</f>
        <v>181</v>
      </c>
      <c r="S258" s="48">
        <f>COUNTIF($E$2:E257,$E257)</f>
        <v>15</v>
      </c>
      <c r="T258" s="48">
        <f>SUMIF('1. Data'!D:D,E258,'1. Data'!F:F)</f>
        <v>234</v>
      </c>
      <c r="U258" s="48">
        <f>SUMIF($E$2:E257,$E258,$G$2:G257)</f>
        <v>10</v>
      </c>
      <c r="V258" s="48">
        <f t="shared" si="55"/>
        <v>1.0088112465063246</v>
      </c>
      <c r="W258" s="48">
        <f>SUMIF('1. Data'!D:D,$E258,'1. Data'!E:E)</f>
        <v>266</v>
      </c>
      <c r="X258" s="48">
        <f>SUMIF($E$2:E257,E258,$F$2:F257)</f>
        <v>14</v>
      </c>
      <c r="Y258" s="48">
        <f t="shared" si="56"/>
        <v>0.89738430583501017</v>
      </c>
      <c r="Z258" s="92">
        <f>AVERAGE('1. Data'!E:E,$F$2:F257)</f>
        <v>1.5919282511210762</v>
      </c>
      <c r="AA258" s="92">
        <f>IF(ISERROR(AVERAGE('1. Data'!F:F,$G$2:G257)),0,AVERAGE('1. Data'!F:F,$G$2:G257))</f>
        <v>1.2340246636771302</v>
      </c>
      <c r="AB258" s="48">
        <f t="shared" si="57"/>
        <v>1.1784926426026034</v>
      </c>
      <c r="AC258" s="48">
        <f t="shared" si="58"/>
        <v>1.3187472318787496</v>
      </c>
      <c r="AD258" s="48">
        <f t="shared" si="63"/>
        <v>0.3077422667443459</v>
      </c>
      <c r="AE258" s="48">
        <f t="shared" si="62"/>
        <v>0.36267199717605947</v>
      </c>
      <c r="AF258" s="48">
        <f t="shared" si="62"/>
        <v>0.21370314017498923</v>
      </c>
      <c r="AG258" s="48">
        <f t="shared" si="62"/>
        <v>8.3949192799099126E-2</v>
      </c>
      <c r="AH258" s="48">
        <f t="shared" si="62"/>
        <v>2.4733376516541467E-2</v>
      </c>
      <c r="AI258" s="48">
        <f t="shared" si="62"/>
        <v>5.8296204502928271E-3</v>
      </c>
      <c r="AJ258" s="48">
        <f t="shared" si="62"/>
        <v>1.1450274683059611E-3</v>
      </c>
      <c r="AK258" s="48">
        <f t="shared" si="62"/>
        <v>1.9277234956806597E-4</v>
      </c>
      <c r="AL258" s="48">
        <f t="shared" si="62"/>
        <v>2.8397599457897922E-5</v>
      </c>
      <c r="AM258" s="48">
        <f t="shared" si="62"/>
        <v>3.7184846698564729E-6</v>
      </c>
      <c r="AN258" s="48">
        <f t="shared" si="62"/>
        <v>4.382206825056449E-7</v>
      </c>
      <c r="AO258" s="48">
        <f t="shared" si="61"/>
        <v>0.26747017026858505</v>
      </c>
      <c r="AP258" s="48">
        <f t="shared" si="64"/>
        <v>0.35272554665183437</v>
      </c>
      <c r="AQ258" s="48">
        <f t="shared" si="64"/>
        <v>0.23257791913001274</v>
      </c>
      <c r="AR258" s="48">
        <f t="shared" si="64"/>
        <v>0.102237162349608</v>
      </c>
      <c r="AS258" s="48">
        <f t="shared" si="64"/>
        <v>3.3706243710920972E-2</v>
      </c>
      <c r="AT258" s="48">
        <f t="shared" si="64"/>
        <v>8.8900031181615002E-3</v>
      </c>
      <c r="AU258" s="48">
        <f t="shared" si="64"/>
        <v>1.9539445005781579E-3</v>
      </c>
      <c r="AV258" s="48">
        <f t="shared" si="64"/>
        <v>3.6810841448316439E-4</v>
      </c>
      <c r="AW258" s="48">
        <f t="shared" si="64"/>
        <v>6.0680244078868555E-5</v>
      </c>
      <c r="AX258" s="48">
        <f t="shared" si="64"/>
        <v>8.8913226565260955E-6</v>
      </c>
      <c r="AY258" s="48">
        <f t="shared" si="64"/>
        <v>1.172540714103459E-6</v>
      </c>
    </row>
    <row r="259" spans="1:51">
      <c r="A259" s="48">
        <v>258</v>
      </c>
      <c r="B259" s="48">
        <f t="shared" si="54"/>
        <v>54</v>
      </c>
      <c r="C259" s="93">
        <v>44303</v>
      </c>
      <c r="D259" t="s">
        <v>42</v>
      </c>
      <c r="E259" t="s">
        <v>23</v>
      </c>
      <c r="F259" s="48">
        <f>HLOOKUP(MAX($AD259:$AN259),$AD259:$AN$312,$B259,FALSE)</f>
        <v>0</v>
      </c>
      <c r="G259" s="48">
        <f>HLOOKUP(MAX($AN259:$AY259),$AN259:$AY$312,$B259,FALSE)</f>
        <v>0</v>
      </c>
      <c r="H259" s="48">
        <f t="shared" ref="H259:H309" si="65">IF(F259=G259,1,IF(F259&gt;G259,3,0))</f>
        <v>1</v>
      </c>
      <c r="I259" s="48">
        <f t="shared" ref="I259:I309" si="66">IF(F259=G259,1,IF(F259&lt;G259,3,0))</f>
        <v>1</v>
      </c>
      <c r="J259" s="48">
        <f>COUNTIF('1. Data'!C:C,$D259)</f>
        <v>0</v>
      </c>
      <c r="K259" s="48">
        <f>COUNTIF($D$2:D258,$D258)</f>
        <v>15</v>
      </c>
      <c r="L259" s="48">
        <f>SUMIF('1. Data'!C:C,D259,'1. Data'!E:E)</f>
        <v>0</v>
      </c>
      <c r="M259" s="48">
        <f>SUMIF($D$2:D258,$D259,$F$2:F258)</f>
        <v>0</v>
      </c>
      <c r="N259" s="48">
        <f t="shared" ref="N259:N322" si="67">((M259+L259)/(K259+J259))/Z259</f>
        <v>0</v>
      </c>
      <c r="O259" s="48">
        <f>SUMIF('1. Data'!C:C,$D259,'1. Data'!F:F)</f>
        <v>0</v>
      </c>
      <c r="P259" s="48">
        <f>SUMIF($D$2:D258,$D259,$G$2:G258)</f>
        <v>0</v>
      </c>
      <c r="Q259" s="48">
        <f t="shared" ref="Q259:Q322" si="68">((O259+P259)/(K259+J259))/AA259</f>
        <v>0</v>
      </c>
      <c r="R259" s="48">
        <f>COUNTIF('1. Data'!D:D,$E259)</f>
        <v>170</v>
      </c>
      <c r="S259" s="48">
        <f>COUNTIF($E$2:E258,$E258)</f>
        <v>14</v>
      </c>
      <c r="T259" s="48">
        <f>SUMIF('1. Data'!D:D,E259,'1. Data'!F:F)</f>
        <v>224</v>
      </c>
      <c r="U259" s="48">
        <f>SUMIF($E$2:E258,$E259,$G$2:G258)</f>
        <v>12</v>
      </c>
      <c r="V259" s="48">
        <f t="shared" si="55"/>
        <v>1.0394256209769774</v>
      </c>
      <c r="W259" s="48">
        <f>SUMIF('1. Data'!D:D,$E259,'1. Data'!E:E)</f>
        <v>316</v>
      </c>
      <c r="X259" s="48">
        <f>SUMIF($E$2:E258,E259,$F$2:F258)</f>
        <v>18</v>
      </c>
      <c r="Y259" s="48">
        <f t="shared" si="56"/>
        <v>1.1403821280699205</v>
      </c>
      <c r="Z259" s="92">
        <f>AVERAGE('1. Data'!E:E,$F$2:F258)</f>
        <v>1.591762398430933</v>
      </c>
      <c r="AA259" s="92">
        <f>IF(ISERROR(AVERAGE('1. Data'!F:F,$G$2:G258)),0,AVERAGE('1. Data'!F:F,$G$2:G258))</f>
        <v>1.2339590921826842</v>
      </c>
      <c r="AB259" s="48">
        <f t="shared" si="57"/>
        <v>0</v>
      </c>
      <c r="AC259" s="48">
        <f t="shared" si="58"/>
        <v>0</v>
      </c>
      <c r="AD259" s="48">
        <f t="shared" si="63"/>
        <v>1</v>
      </c>
      <c r="AE259" s="48">
        <f t="shared" si="62"/>
        <v>0</v>
      </c>
      <c r="AF259" s="48">
        <f t="shared" si="62"/>
        <v>0</v>
      </c>
      <c r="AG259" s="48">
        <f t="shared" si="62"/>
        <v>0</v>
      </c>
      <c r="AH259" s="48">
        <f t="shared" si="62"/>
        <v>0</v>
      </c>
      <c r="AI259" s="48">
        <f t="shared" si="62"/>
        <v>0</v>
      </c>
      <c r="AJ259" s="48">
        <f t="shared" si="62"/>
        <v>0</v>
      </c>
      <c r="AK259" s="48">
        <f t="shared" si="62"/>
        <v>0</v>
      </c>
      <c r="AL259" s="48">
        <f t="shared" si="62"/>
        <v>0</v>
      </c>
      <c r="AM259" s="48">
        <f t="shared" si="62"/>
        <v>0</v>
      </c>
      <c r="AN259" s="48">
        <f t="shared" si="62"/>
        <v>0</v>
      </c>
      <c r="AO259" s="48">
        <f t="shared" si="61"/>
        <v>1</v>
      </c>
      <c r="AP259" s="48">
        <f t="shared" si="64"/>
        <v>0</v>
      </c>
      <c r="AQ259" s="48">
        <f t="shared" si="64"/>
        <v>0</v>
      </c>
      <c r="AR259" s="48">
        <f t="shared" si="64"/>
        <v>0</v>
      </c>
      <c r="AS259" s="48">
        <f t="shared" si="64"/>
        <v>0</v>
      </c>
      <c r="AT259" s="48">
        <f t="shared" si="64"/>
        <v>0</v>
      </c>
      <c r="AU259" s="48">
        <f t="shared" si="64"/>
        <v>0</v>
      </c>
      <c r="AV259" s="48">
        <f t="shared" si="64"/>
        <v>0</v>
      </c>
      <c r="AW259" s="48">
        <f t="shared" si="64"/>
        <v>0</v>
      </c>
      <c r="AX259" s="48">
        <f t="shared" si="64"/>
        <v>0</v>
      </c>
      <c r="AY259" s="48">
        <f t="shared" si="64"/>
        <v>0</v>
      </c>
    </row>
    <row r="260" spans="1:51">
      <c r="A260" s="48">
        <v>259</v>
      </c>
      <c r="B260" s="48">
        <f t="shared" ref="B260:B311" si="69">B259-1</f>
        <v>53</v>
      </c>
      <c r="C260" s="93">
        <v>44303</v>
      </c>
      <c r="D260" t="s">
        <v>28</v>
      </c>
      <c r="E260" t="s">
        <v>18</v>
      </c>
      <c r="F260" s="48">
        <f>HLOOKUP(MAX($AD260:$AN260),$AD260:$AN$312,$B260,FALSE)</f>
        <v>1</v>
      </c>
      <c r="G260" s="48">
        <f>HLOOKUP(MAX($AN260:$AY260),$AN260:$AY$312,$B260,FALSE)</f>
        <v>0</v>
      </c>
      <c r="H260" s="48">
        <f t="shared" si="65"/>
        <v>3</v>
      </c>
      <c r="I260" s="48">
        <f t="shared" si="66"/>
        <v>0</v>
      </c>
      <c r="J260" s="48">
        <f>COUNTIF('1. Data'!C:C,$D260)</f>
        <v>136</v>
      </c>
      <c r="K260" s="48">
        <f>COUNTIF($D$2:D259,$D259)</f>
        <v>15</v>
      </c>
      <c r="L260" s="48">
        <f>SUMIF('1. Data'!C:C,D260,'1. Data'!E:E)</f>
        <v>192</v>
      </c>
      <c r="M260" s="48">
        <f>SUMIF($D$2:D259,$D260,$F$2:F259)</f>
        <v>12</v>
      </c>
      <c r="N260" s="48">
        <f t="shared" si="67"/>
        <v>0.8489784118317012</v>
      </c>
      <c r="O260" s="48">
        <f>SUMIF('1. Data'!C:C,$D260,'1. Data'!F:F)</f>
        <v>193</v>
      </c>
      <c r="P260" s="48">
        <f>SUMIF($D$2:D259,$D260,$G$2:G259)</f>
        <v>14</v>
      </c>
      <c r="Q260" s="48">
        <f t="shared" si="68"/>
        <v>1.1112564736452712</v>
      </c>
      <c r="R260" s="48">
        <f>COUNTIF('1. Data'!D:D,$E260)</f>
        <v>17</v>
      </c>
      <c r="S260" s="48">
        <f>COUNTIF($E$2:E259,$E259)</f>
        <v>15</v>
      </c>
      <c r="T260" s="48">
        <f>SUMIF('1. Data'!D:D,E260,'1. Data'!F:F)</f>
        <v>13</v>
      </c>
      <c r="U260" s="48">
        <f>SUMIF($E$2:E259,$E260,$G$2:G259)</f>
        <v>0</v>
      </c>
      <c r="V260" s="48">
        <f t="shared" ref="V260:V311" si="70">IF(ISERROR(((U260+T260)/(R260+S260))/AA260),0,((U260+T260)/(R260+S260))/AA260)</f>
        <v>0.32931709809264303</v>
      </c>
      <c r="W260" s="48">
        <f>SUMIF('1. Data'!D:D,$E260,'1. Data'!E:E)</f>
        <v>30</v>
      </c>
      <c r="X260" s="48">
        <f>SUMIF($E$2:E259,E260,$F$2:F259)</f>
        <v>12</v>
      </c>
      <c r="Y260" s="48">
        <f t="shared" ref="Y260:Y311" si="71">IF(ISERROR(((X260+W260)/(R260+S260))/Z260),0,((X260+W260)/(R260+S260))/Z260)</f>
        <v>0.82478876958281999</v>
      </c>
      <c r="Z260" s="92">
        <f>AVERAGE('1. Data'!E:E,$F$2:F259)</f>
        <v>1.5913165266106442</v>
      </c>
      <c r="AA260" s="92">
        <f>IF(ISERROR(AVERAGE('1. Data'!F:F,$G$2:G259)),0,AVERAGE('1. Data'!F:F,$G$2:G259))</f>
        <v>1.2336134453781513</v>
      </c>
      <c r="AB260" s="48">
        <f t="shared" ref="AB260:AB309" si="72">N260*Y260*Z260</f>
        <v>1.1142841655291078</v>
      </c>
      <c r="AC260" s="48">
        <f t="shared" ref="AC260:AC309" si="73">V260*Q260*AA260</f>
        <v>0.45144794241839142</v>
      </c>
      <c r="AD260" s="48">
        <f t="shared" si="63"/>
        <v>0.32815009599481559</v>
      </c>
      <c r="AE260" s="48">
        <f t="shared" si="62"/>
        <v>0.36565245588387968</v>
      </c>
      <c r="AF260" s="48">
        <f t="shared" si="62"/>
        <v>0.20372037083911901</v>
      </c>
      <c r="AG260" s="48">
        <f t="shared" si="62"/>
        <v>7.5667461140582676E-2</v>
      </c>
      <c r="AH260" s="48">
        <f t="shared" si="62"/>
        <v>2.10787634486851E-2</v>
      </c>
      <c r="AI260" s="48">
        <f t="shared" si="62"/>
        <v>4.6975464679607035E-3</v>
      </c>
      <c r="AJ260" s="48">
        <f t="shared" si="62"/>
        <v>8.7240027434763235E-4</v>
      </c>
      <c r="AK260" s="48">
        <f t="shared" si="62"/>
        <v>1.3887168738697418E-4</v>
      </c>
      <c r="AL260" s="48">
        <f t="shared" si="62"/>
        <v>1.9342815286951674E-5</v>
      </c>
      <c r="AM260" s="48">
        <f t="shared" si="62"/>
        <v>2.3948214212227324E-6</v>
      </c>
      <c r="AN260" s="48">
        <f t="shared" si="62"/>
        <v>2.6685115889384078E-7</v>
      </c>
      <c r="AO260" s="48">
        <f t="shared" si="61"/>
        <v>0.63670557085697688</v>
      </c>
      <c r="AP260" s="48">
        <f t="shared" si="64"/>
        <v>0.2874394198897095</v>
      </c>
      <c r="AQ260" s="48">
        <f t="shared" si="64"/>
        <v>6.4881967339572702E-2</v>
      </c>
      <c r="AR260" s="48">
        <f t="shared" si="64"/>
        <v>9.7636102185024616E-3</v>
      </c>
      <c r="AS260" s="48">
        <f t="shared" si="64"/>
        <v>1.1019404359295288E-3</v>
      </c>
      <c r="AT260" s="48">
        <f t="shared" si="64"/>
        <v>9.9493748493602199E-5</v>
      </c>
      <c r="AU260" s="48">
        <f t="shared" si="64"/>
        <v>7.4860413401549439E-6</v>
      </c>
      <c r="AV260" s="48">
        <f t="shared" si="64"/>
        <v>4.8279399426742448E-7</v>
      </c>
      <c r="AW260" s="48">
        <f t="shared" si="64"/>
        <v>2.724454441549807E-8</v>
      </c>
      <c r="AX260" s="48">
        <f t="shared" si="64"/>
        <v>1.3666103909447881E-9</v>
      </c>
      <c r="AY260" s="48">
        <f t="shared" si="64"/>
        <v>6.1695344907961719E-11</v>
      </c>
    </row>
    <row r="261" spans="1:51">
      <c r="A261" s="48">
        <v>260</v>
      </c>
      <c r="B261" s="48">
        <f t="shared" si="69"/>
        <v>52</v>
      </c>
      <c r="C261" s="93">
        <v>44303</v>
      </c>
      <c r="D261" t="s">
        <v>12</v>
      </c>
      <c r="E261" t="s">
        <v>11</v>
      </c>
      <c r="F261" s="48">
        <f>HLOOKUP(MAX($AD261:$AN261),$AD261:$AN$312,$B261,FALSE)</f>
        <v>1</v>
      </c>
      <c r="G261" s="48">
        <f>HLOOKUP(MAX($AN261:$AY261),$AN261:$AY$312,$B261,FALSE)</f>
        <v>0</v>
      </c>
      <c r="H261" s="48">
        <f t="shared" si="65"/>
        <v>3</v>
      </c>
      <c r="I261" s="48">
        <f t="shared" si="66"/>
        <v>0</v>
      </c>
      <c r="J261" s="48">
        <f>COUNTIF('1. Data'!C:C,$D261)</f>
        <v>186</v>
      </c>
      <c r="K261" s="48">
        <f>COUNTIF($D$2:D260,$D260)</f>
        <v>15</v>
      </c>
      <c r="L261" s="48">
        <f>SUMIF('1. Data'!C:C,D261,'1. Data'!E:E)</f>
        <v>358</v>
      </c>
      <c r="M261" s="48">
        <f>SUMIF($D$2:D260,$D261,$F$2:F260)</f>
        <v>17</v>
      </c>
      <c r="N261" s="48">
        <f t="shared" si="67"/>
        <v>1.1725296432305212</v>
      </c>
      <c r="O261" s="48">
        <f>SUMIF('1. Data'!C:C,$D261,'1. Data'!F:F)</f>
        <v>224</v>
      </c>
      <c r="P261" s="48">
        <f>SUMIF($D$2:D260,$D261,$G$2:G260)</f>
        <v>11</v>
      </c>
      <c r="Q261" s="48">
        <f t="shared" si="68"/>
        <v>0.94801311336143979</v>
      </c>
      <c r="R261" s="48">
        <f>COUNTIF('1. Data'!D:D,$E261)</f>
        <v>167</v>
      </c>
      <c r="S261" s="48">
        <f>COUNTIF($E$2:E260,$E260)</f>
        <v>14</v>
      </c>
      <c r="T261" s="48">
        <f>SUMIF('1. Data'!D:D,E261,'1. Data'!F:F)</f>
        <v>179</v>
      </c>
      <c r="U261" s="48">
        <f>SUMIF($E$2:E260,$E261,$G$2:G260)</f>
        <v>7</v>
      </c>
      <c r="V261" s="48">
        <f t="shared" si="70"/>
        <v>0.83325304469568107</v>
      </c>
      <c r="W261" s="48">
        <f>SUMIF('1. Data'!D:D,$E261,'1. Data'!E:E)</f>
        <v>293</v>
      </c>
      <c r="X261" s="48">
        <f>SUMIF($E$2:E260,E261,$F$2:F260)</f>
        <v>15</v>
      </c>
      <c r="Y261" s="48">
        <f t="shared" si="71"/>
        <v>1.0694506836554711</v>
      </c>
      <c r="Z261" s="92">
        <f>AVERAGE('1. Data'!E:E,$F$2:F260)</f>
        <v>1.5911509381125735</v>
      </c>
      <c r="AA261" s="92">
        <f>IF(ISERROR(AVERAGE('1. Data'!F:F,$G$2:G260)),0,AVERAGE('1. Data'!F:F,$G$2:G260))</f>
        <v>1.233267992159059</v>
      </c>
      <c r="AB261" s="48">
        <f t="shared" si="72"/>
        <v>1.995243812790058</v>
      </c>
      <c r="AC261" s="48">
        <f t="shared" si="73"/>
        <v>0.97420132091286094</v>
      </c>
      <c r="AD261" s="48">
        <f t="shared" si="63"/>
        <v>0.13598049634065607</v>
      </c>
      <c r="AE261" s="48">
        <f t="shared" si="62"/>
        <v>0.27131424398381515</v>
      </c>
      <c r="AF261" s="48">
        <f t="shared" si="62"/>
        <v>0.27066903331525977</v>
      </c>
      <c r="AG261" s="48">
        <f t="shared" si="62"/>
        <v>0.18001690467871267</v>
      </c>
      <c r="AH261" s="48">
        <f t="shared" si="62"/>
        <v>8.9794403814454804E-2</v>
      </c>
      <c r="AI261" s="48">
        <f t="shared" si="62"/>
        <v>3.5832345726792565E-2</v>
      </c>
      <c r="AJ261" s="48">
        <f t="shared" si="62"/>
        <v>1.1915711018189527E-2</v>
      </c>
      <c r="AK261" s="48">
        <f t="shared" si="62"/>
        <v>3.3963926691481404E-3</v>
      </c>
      <c r="AL261" s="48">
        <f t="shared" si="62"/>
        <v>8.4707893236541797E-4</v>
      </c>
      <c r="AM261" s="48">
        <f t="shared" si="62"/>
        <v>1.8779211097187835E-4</v>
      </c>
      <c r="AN261" s="48">
        <f t="shared" si="62"/>
        <v>3.7469104750742433E-5</v>
      </c>
      <c r="AO261" s="48">
        <f t="shared" si="61"/>
        <v>0.37749372954310251</v>
      </c>
      <c r="AP261" s="48">
        <f t="shared" si="64"/>
        <v>0.36775488995721273</v>
      </c>
      <c r="AQ261" s="48">
        <f t="shared" si="64"/>
        <v>0.17913364978424021</v>
      </c>
      <c r="AR261" s="48">
        <f t="shared" si="64"/>
        <v>5.8170746079916222E-2</v>
      </c>
      <c r="AS261" s="48">
        <f t="shared" si="64"/>
        <v>1.4167504417385251E-2</v>
      </c>
      <c r="AT261" s="48">
        <f t="shared" si="64"/>
        <v>2.7604003034911013E-3</v>
      </c>
      <c r="AU261" s="48">
        <f t="shared" si="64"/>
        <v>4.4819760365154873E-4</v>
      </c>
      <c r="AV261" s="48">
        <f t="shared" si="64"/>
        <v>6.2376385358188326E-5</v>
      </c>
      <c r="AW261" s="48">
        <f t="shared" si="64"/>
        <v>7.5958946262145604E-6</v>
      </c>
      <c r="AX261" s="48">
        <f t="shared" si="64"/>
        <v>8.2221450870812605E-7</v>
      </c>
      <c r="AY261" s="48">
        <f t="shared" si="64"/>
        <v>8.010024604571744E-8</v>
      </c>
    </row>
    <row r="262" spans="1:51">
      <c r="A262" s="48">
        <v>261</v>
      </c>
      <c r="B262" s="48">
        <f t="shared" si="69"/>
        <v>51</v>
      </c>
      <c r="C262" s="93">
        <v>44304</v>
      </c>
      <c r="D262" t="s">
        <v>13</v>
      </c>
      <c r="E262" t="s">
        <v>19</v>
      </c>
      <c r="F262" s="48">
        <f>HLOOKUP(MAX($AD262:$AN262),$AD262:$AN$312,$B262,FALSE)</f>
        <v>2</v>
      </c>
      <c r="G262" s="48">
        <f>HLOOKUP(MAX($AN262:$AY262),$AN262:$AY$312,$B262,FALSE)</f>
        <v>0</v>
      </c>
      <c r="H262" s="48">
        <f t="shared" si="65"/>
        <v>3</v>
      </c>
      <c r="I262" s="48">
        <f t="shared" si="66"/>
        <v>0</v>
      </c>
      <c r="J262" s="48">
        <f>COUNTIF('1. Data'!C:C,$D262)</f>
        <v>176</v>
      </c>
      <c r="K262" s="48">
        <f>COUNTIF($D$2:D261,$D261)</f>
        <v>15</v>
      </c>
      <c r="L262" s="48">
        <f>SUMIF('1. Data'!C:C,D262,'1. Data'!E:E)</f>
        <v>403</v>
      </c>
      <c r="M262" s="48">
        <f>SUMIF($D$2:D261,$D262,$F$2:F261)</f>
        <v>24</v>
      </c>
      <c r="N262" s="48">
        <f t="shared" si="67"/>
        <v>1.4051681648122951</v>
      </c>
      <c r="O262" s="48">
        <f>SUMIF('1. Data'!C:C,$D262,'1. Data'!F:F)</f>
        <v>163</v>
      </c>
      <c r="P262" s="48">
        <f>SUMIF($D$2:D261,$D262,$G$2:G261)</f>
        <v>2</v>
      </c>
      <c r="Q262" s="48">
        <f t="shared" si="68"/>
        <v>0.70067192604533712</v>
      </c>
      <c r="R262" s="48">
        <f>COUNTIF('1. Data'!D:D,$E262)</f>
        <v>184</v>
      </c>
      <c r="S262" s="48">
        <f>COUNTIF($E$2:E261,$E261)</f>
        <v>15</v>
      </c>
      <c r="T262" s="48">
        <f>SUMIF('1. Data'!D:D,E262,'1. Data'!F:F)</f>
        <v>263</v>
      </c>
      <c r="U262" s="48">
        <f>SUMIF($E$2:E261,$E262,$G$2:G261)</f>
        <v>14</v>
      </c>
      <c r="V262" s="48">
        <f t="shared" si="70"/>
        <v>1.128991916896015</v>
      </c>
      <c r="W262" s="48">
        <f>SUMIF('1. Data'!D:D,$E262,'1. Data'!E:E)</f>
        <v>350</v>
      </c>
      <c r="X262" s="48">
        <f>SUMIF($E$2:E261,E262,$F$2:F261)</f>
        <v>18</v>
      </c>
      <c r="Y262" s="48">
        <f t="shared" si="71"/>
        <v>1.1623275625001659</v>
      </c>
      <c r="Z262" s="92">
        <f>AVERAGE('1. Data'!E:E,$F$2:F261)</f>
        <v>1.5909854423292273</v>
      </c>
      <c r="AA262" s="92">
        <f>IF(ISERROR(AVERAGE('1. Data'!F:F,$G$2:G261)),0,AVERAGE('1. Data'!F:F,$G$2:G261))</f>
        <v>1.232922732362822</v>
      </c>
      <c r="AB262" s="48">
        <f t="shared" si="72"/>
        <v>2.5985019329192194</v>
      </c>
      <c r="AC262" s="48">
        <f t="shared" si="73"/>
        <v>0.97530715333948936</v>
      </c>
      <c r="AD262" s="48">
        <f t="shared" si="63"/>
        <v>7.4384928401028741E-2</v>
      </c>
      <c r="AE262" s="48">
        <f t="shared" si="62"/>
        <v>0.1932893802301309</v>
      </c>
      <c r="AF262" s="48">
        <f t="shared" si="62"/>
        <v>0.25113141407037659</v>
      </c>
      <c r="AG262" s="48">
        <f t="shared" si="62"/>
        <v>0.21752182162620345</v>
      </c>
      <c r="AH262" s="48">
        <f t="shared" si="62"/>
        <v>0.14130771848694984</v>
      </c>
      <c r="AI262" s="48">
        <f t="shared" si="62"/>
        <v>7.3437675924948778E-2</v>
      </c>
      <c r="AJ262" s="48">
        <f t="shared" si="62"/>
        <v>3.1804657140012432E-2</v>
      </c>
      <c r="AK262" s="48">
        <f t="shared" si="62"/>
        <v>1.1806351864879334E-2</v>
      </c>
      <c r="AL262" s="48">
        <f t="shared" si="62"/>
        <v>3.8348535177016711E-3</v>
      </c>
      <c r="AM262" s="48">
        <f t="shared" si="62"/>
        <v>1.1072082531344291E-3</v>
      </c>
      <c r="AN262" s="48">
        <f t="shared" si="62"/>
        <v>2.8770827859139227E-4</v>
      </c>
      <c r="AO262" s="48">
        <f t="shared" si="61"/>
        <v>0.37707651546307047</v>
      </c>
      <c r="AP262" s="48">
        <f t="shared" si="64"/>
        <v>0.36776542288746117</v>
      </c>
      <c r="AQ262" s="48">
        <f t="shared" si="64"/>
        <v>0.17934212384653164</v>
      </c>
      <c r="AR262" s="48">
        <f t="shared" si="64"/>
        <v>5.8304552094206312E-2</v>
      </c>
      <c r="AS262" s="48">
        <f t="shared" si="64"/>
        <v>1.4216211682433578E-2</v>
      </c>
      <c r="AT262" s="48">
        <f t="shared" si="64"/>
        <v>2.7730345894531779E-3</v>
      </c>
      <c r="AU262" s="48">
        <f t="shared" si="64"/>
        <v>4.5076007859191957E-4</v>
      </c>
      <c r="AV262" s="48">
        <f t="shared" si="64"/>
        <v>6.2804218441510042E-5</v>
      </c>
      <c r="AW262" s="48">
        <f t="shared" si="64"/>
        <v>7.6566754382375478E-6</v>
      </c>
      <c r="AX262" s="48">
        <f t="shared" si="64"/>
        <v>8.2973448063465109E-7</v>
      </c>
      <c r="AY262" s="48">
        <f t="shared" si="64"/>
        <v>8.0924597433540035E-8</v>
      </c>
    </row>
    <row r="263" spans="1:51">
      <c r="A263" s="48">
        <v>262</v>
      </c>
      <c r="B263" s="48">
        <f t="shared" si="69"/>
        <v>50</v>
      </c>
      <c r="C263" s="93">
        <v>44319</v>
      </c>
      <c r="D263" t="s">
        <v>25</v>
      </c>
      <c r="E263" t="s">
        <v>21</v>
      </c>
      <c r="F263" s="48">
        <f>HLOOKUP(MAX($AD263:$AN263),$AD263:$AN$312,$B263,FALSE)</f>
        <v>1</v>
      </c>
      <c r="G263" s="48">
        <f>HLOOKUP(MAX($AN263:$AY263),$AN263:$AY$312,$B263,FALSE)</f>
        <v>1</v>
      </c>
      <c r="H263" s="48">
        <f t="shared" si="65"/>
        <v>1</v>
      </c>
      <c r="I263" s="48">
        <f t="shared" si="66"/>
        <v>1</v>
      </c>
      <c r="J263" s="48">
        <f>COUNTIF('1. Data'!C:C,$D263)</f>
        <v>170</v>
      </c>
      <c r="K263" s="48">
        <f>COUNTIF($D$2:D262,$D262)</f>
        <v>14</v>
      </c>
      <c r="L263" s="48">
        <f>SUMIF('1. Data'!C:C,D263,'1. Data'!E:E)</f>
        <v>254</v>
      </c>
      <c r="M263" s="48">
        <f>SUMIF($D$2:D262,$D263,$F$2:F262)</f>
        <v>13</v>
      </c>
      <c r="N263" s="48">
        <f t="shared" si="67"/>
        <v>0.91200240908569463</v>
      </c>
      <c r="O263" s="48">
        <f>SUMIF('1. Data'!C:C,$D263,'1. Data'!F:F)</f>
        <v>198</v>
      </c>
      <c r="P263" s="48">
        <f>SUMIF($D$2:D262,$D263,$G$2:G262)</f>
        <v>8</v>
      </c>
      <c r="Q263" s="48">
        <f t="shared" si="68"/>
        <v>0.90831210757019309</v>
      </c>
      <c r="R263" s="48">
        <f>COUNTIF('1. Data'!D:D,$E263)</f>
        <v>149</v>
      </c>
      <c r="S263" s="48">
        <f>COUNTIF($E$2:E262,$E262)</f>
        <v>16</v>
      </c>
      <c r="T263" s="48">
        <f>SUMIF('1. Data'!D:D,E263,'1. Data'!F:F)</f>
        <v>176</v>
      </c>
      <c r="U263" s="48">
        <f>SUMIF($E$2:E262,$E263,$G$2:G262)</f>
        <v>10</v>
      </c>
      <c r="V263" s="48">
        <f t="shared" si="70"/>
        <v>0.91456527124102038</v>
      </c>
      <c r="W263" s="48">
        <f>SUMIF('1. Data'!D:D,$E263,'1. Data'!E:E)</f>
        <v>246</v>
      </c>
      <c r="X263" s="48">
        <f>SUMIF($E$2:E262,E263,$F$2:F262)</f>
        <v>14</v>
      </c>
      <c r="Y263" s="48">
        <f t="shared" si="71"/>
        <v>0.99035739985608062</v>
      </c>
      <c r="Z263" s="92">
        <f>AVERAGE('1. Data'!E:E,$F$2:F262)</f>
        <v>1.5910999160369437</v>
      </c>
      <c r="AA263" s="92">
        <f>IF(ISERROR(AVERAGE('1. Data'!F:F,$G$2:G262)),0,AVERAGE('1. Data'!F:F,$G$2:G262))</f>
        <v>1.2325776658270362</v>
      </c>
      <c r="AB263" s="48">
        <f t="shared" si="72"/>
        <v>1.4370947052259428</v>
      </c>
      <c r="AC263" s="48">
        <f t="shared" si="73"/>
        <v>1.0239154667154902</v>
      </c>
      <c r="AD263" s="48">
        <f t="shared" si="63"/>
        <v>0.23761710455284563</v>
      </c>
      <c r="AE263" s="48">
        <f t="shared" si="62"/>
        <v>0.34147828282401377</v>
      </c>
      <c r="AF263" s="48">
        <f t="shared" si="62"/>
        <v>0.24536831609801862</v>
      </c>
      <c r="AG263" s="48">
        <f t="shared" si="62"/>
        <v>0.11753916929822263</v>
      </c>
      <c r="AH263" s="48">
        <f t="shared" si="62"/>
        <v>4.2228729463782873E-2</v>
      </c>
      <c r="AI263" s="48">
        <f t="shared" si="62"/>
        <v>1.2137336704164222E-2</v>
      </c>
      <c r="AJ263" s="48">
        <f t="shared" si="62"/>
        <v>2.9070837188498182E-3</v>
      </c>
      <c r="AK263" s="48">
        <f t="shared" si="62"/>
        <v>5.9682208857251629E-4</v>
      </c>
      <c r="AL263" s="48">
        <f t="shared" si="62"/>
        <v>1.0721123293118164E-4</v>
      </c>
      <c r="AM263" s="48">
        <f t="shared" si="62"/>
        <v>1.7119188354016252E-5</v>
      </c>
      <c r="AN263" s="48">
        <f t="shared" si="62"/>
        <v>2.4601894941322354E-6</v>
      </c>
      <c r="AO263" s="48">
        <f t="shared" si="61"/>
        <v>0.35918580320178606</v>
      </c>
      <c r="AP263" s="48">
        <f t="shared" si="64"/>
        <v>0.36777589932293497</v>
      </c>
      <c r="AQ263" s="48">
        <f t="shared" si="64"/>
        <v>0.18828571580097606</v>
      </c>
      <c r="AR263" s="48">
        <f t="shared" si="64"/>
        <v>6.4262885523405505E-2</v>
      </c>
      <c r="AS263" s="48">
        <f t="shared" si="64"/>
        <v>1.6449940605795466E-2</v>
      </c>
      <c r="AT263" s="48">
        <f t="shared" si="64"/>
        <v>3.3686697225650325E-3</v>
      </c>
      <c r="AU263" s="48">
        <f t="shared" si="64"/>
        <v>5.7487217186508578E-4</v>
      </c>
      <c r="AV263" s="48">
        <f t="shared" si="64"/>
        <v>8.4088644022426817E-5</v>
      </c>
      <c r="AW263" s="48">
        <f t="shared" si="64"/>
        <v>1.0762457898711943E-5</v>
      </c>
      <c r="AX263" s="48">
        <f t="shared" si="64"/>
        <v>1.2244274558183851E-6</v>
      </c>
      <c r="AY263" s="48">
        <f t="shared" si="64"/>
        <v>1.2537102098835405E-7</v>
      </c>
    </row>
    <row r="264" spans="1:51">
      <c r="A264" s="48">
        <v>263</v>
      </c>
      <c r="B264" s="48">
        <f t="shared" si="69"/>
        <v>49</v>
      </c>
      <c r="C264" s="93">
        <v>44306</v>
      </c>
      <c r="D264" t="s">
        <v>11</v>
      </c>
      <c r="E264" t="s">
        <v>35</v>
      </c>
      <c r="F264" s="48">
        <f>HLOOKUP(MAX($AD264:$AN264),$AD264:$AN$312,$B264,FALSE)</f>
        <v>0</v>
      </c>
      <c r="G264" s="48">
        <f>HLOOKUP(MAX($AN264:$AY264),$AN264:$AY$312,$B264,FALSE)</f>
        <v>1</v>
      </c>
      <c r="H264" s="48">
        <f t="shared" si="65"/>
        <v>0</v>
      </c>
      <c r="I264" s="48">
        <f t="shared" si="66"/>
        <v>3</v>
      </c>
      <c r="J264" s="48">
        <f>COUNTIF('1. Data'!C:C,$D264)</f>
        <v>167</v>
      </c>
      <c r="K264" s="48">
        <f>COUNTIF($D$2:D263,$D263)</f>
        <v>15</v>
      </c>
      <c r="L264" s="48">
        <f>SUMIF('1. Data'!C:C,D264,'1. Data'!E:E)</f>
        <v>200</v>
      </c>
      <c r="M264" s="48">
        <f>SUMIF($D$2:D263,$D264,$F$2:F263)</f>
        <v>9</v>
      </c>
      <c r="N264" s="48">
        <f t="shared" si="67"/>
        <v>0.72180949546408557</v>
      </c>
      <c r="O264" s="48">
        <f>SUMIF('1. Data'!C:C,$D264,'1. Data'!F:F)</f>
        <v>226</v>
      </c>
      <c r="P264" s="48">
        <f>SUMIF($D$2:D263,$D264,$G$2:G263)</f>
        <v>13</v>
      </c>
      <c r="Q264" s="48">
        <f t="shared" si="68"/>
        <v>1.0654550897456687</v>
      </c>
      <c r="R264" s="48">
        <f>COUNTIF('1. Data'!D:D,$E264)</f>
        <v>48</v>
      </c>
      <c r="S264" s="48">
        <f>COUNTIF($E$2:E263,$E263)</f>
        <v>15</v>
      </c>
      <c r="T264" s="48">
        <f>SUMIF('1. Data'!D:D,E264,'1. Data'!F:F)</f>
        <v>79</v>
      </c>
      <c r="U264" s="48">
        <f>SUMIF($E$2:E263,$E264,$G$2:G263)</f>
        <v>13</v>
      </c>
      <c r="V264" s="48">
        <f t="shared" si="70"/>
        <v>1.1848296488478101</v>
      </c>
      <c r="W264" s="48">
        <f>SUMIF('1. Data'!D:D,$E264,'1. Data'!E:E)</f>
        <v>68</v>
      </c>
      <c r="X264" s="48">
        <f>SUMIF($E$2:E263,E264,$F$2:F263)</f>
        <v>14</v>
      </c>
      <c r="Y264" s="48">
        <f t="shared" si="71"/>
        <v>0.81812750894706576</v>
      </c>
      <c r="Z264" s="92">
        <f>AVERAGE('1. Data'!E:E,$F$2:F263)</f>
        <v>1.5909345271404589</v>
      </c>
      <c r="AA264" s="92">
        <f>IF(ISERROR(AVERAGE('1. Data'!F:F,$G$2:G263)),0,AVERAGE('1. Data'!F:F,$G$2:G263))</f>
        <v>1.2325125909345271</v>
      </c>
      <c r="AB264" s="48">
        <f t="shared" si="72"/>
        <v>0.93949807346119085</v>
      </c>
      <c r="AC264" s="48">
        <f t="shared" si="73"/>
        <v>1.5559026707397068</v>
      </c>
      <c r="AD264" s="48">
        <f t="shared" si="63"/>
        <v>0.39082395104960282</v>
      </c>
      <c r="AE264" s="48">
        <f t="shared" si="62"/>
        <v>0.36717834907359259</v>
      </c>
      <c r="AF264" s="48">
        <f t="shared" si="62"/>
        <v>0.17248167578565043</v>
      </c>
      <c r="AG264" s="48">
        <f t="shared" si="62"/>
        <v>5.4015400702658777E-2</v>
      </c>
      <c r="AH264" s="48">
        <f t="shared" si="62"/>
        <v>1.2686841224345541E-2</v>
      </c>
      <c r="AI264" s="48">
        <f t="shared" si="62"/>
        <v>2.3838525777161316E-3</v>
      </c>
      <c r="AJ264" s="48">
        <f t="shared" si="62"/>
        <v>3.7327081736329969E-4</v>
      </c>
      <c r="AK264" s="48">
        <f t="shared" ref="AE264:AN290" si="74">_xlfn.POISSON.DIST(AK$1,$AB264,FALSE)</f>
        <v>5.0098173398872091E-5</v>
      </c>
      <c r="AL264" s="48">
        <f t="shared" si="74"/>
        <v>5.8833921740206041E-6</v>
      </c>
      <c r="AM264" s="48">
        <f t="shared" si="74"/>
        <v>6.1415951254544567E-7</v>
      </c>
      <c r="AN264" s="48">
        <f t="shared" si="74"/>
        <v>5.770016788343097E-8</v>
      </c>
      <c r="AO264" s="48">
        <f t="shared" si="61"/>
        <v>0.21099883417892348</v>
      </c>
      <c r="AP264" s="48">
        <f t="shared" si="64"/>
        <v>0.32829364962195157</v>
      </c>
      <c r="AQ264" s="48">
        <f t="shared" si="64"/>
        <v>0.25539648311684005</v>
      </c>
      <c r="AR264" s="48">
        <f t="shared" si="64"/>
        <v>0.13245735672633996</v>
      </c>
      <c r="AS264" s="48">
        <f t="shared" si="64"/>
        <v>5.1522688772408599E-2</v>
      </c>
      <c r="AT264" s="48">
        <f t="shared" si="64"/>
        <v>1.6032857812936233E-2</v>
      </c>
      <c r="AU264" s="48">
        <f t="shared" si="64"/>
        <v>4.1575943817895814E-3</v>
      </c>
      <c r="AV264" s="48">
        <f t="shared" si="64"/>
        <v>9.2411602892554317E-4</v>
      </c>
      <c r="AW264" s="48">
        <f t="shared" si="64"/>
        <v>1.7972932468482834E-4</v>
      </c>
      <c r="AX264" s="48">
        <f t="shared" si="64"/>
        <v>3.1071259587485325E-5</v>
      </c>
      <c r="AY264" s="48">
        <f t="shared" si="64"/>
        <v>4.834385577541517E-6</v>
      </c>
    </row>
    <row r="265" spans="1:51">
      <c r="A265" s="48">
        <v>264</v>
      </c>
      <c r="B265" s="48">
        <f t="shared" si="69"/>
        <v>48</v>
      </c>
      <c r="C265" s="93">
        <v>44306</v>
      </c>
      <c r="D265" t="s">
        <v>6</v>
      </c>
      <c r="E265" t="s">
        <v>12</v>
      </c>
      <c r="F265" s="48">
        <f>HLOOKUP(MAX($AD265:$AN265),$AD265:$AN$312,$B265,FALSE)</f>
        <v>2</v>
      </c>
      <c r="G265" s="48">
        <f>HLOOKUP(MAX($AN265:$AY265),$AN265:$AY$312,$B265,FALSE)</f>
        <v>0</v>
      </c>
      <c r="H265" s="48">
        <f t="shared" si="65"/>
        <v>3</v>
      </c>
      <c r="I265" s="48">
        <f t="shared" si="66"/>
        <v>0</v>
      </c>
      <c r="J265" s="48">
        <f>COUNTIF('1. Data'!C:C,$D265)</f>
        <v>183</v>
      </c>
      <c r="K265" s="48">
        <f>COUNTIF($D$2:D264,$D264)</f>
        <v>15</v>
      </c>
      <c r="L265" s="48">
        <f>SUMIF('1. Data'!C:C,D265,'1. Data'!E:E)</f>
        <v>528</v>
      </c>
      <c r="M265" s="48">
        <f>SUMIF($D$2:D264,$D265,$F$2:F264)</f>
        <v>31</v>
      </c>
      <c r="N265" s="48">
        <f t="shared" si="67"/>
        <v>1.7750713252823698</v>
      </c>
      <c r="O265" s="48">
        <f>SUMIF('1. Data'!C:C,$D265,'1. Data'!F:F)</f>
        <v>132</v>
      </c>
      <c r="P265" s="48">
        <f>SUMIF($D$2:D264,$D265,$G$2:G264)</f>
        <v>0</v>
      </c>
      <c r="Q265" s="48">
        <f t="shared" si="68"/>
        <v>0.5409290361628083</v>
      </c>
      <c r="R265" s="48">
        <f>COUNTIF('1. Data'!D:D,$E265)</f>
        <v>184</v>
      </c>
      <c r="S265" s="48">
        <f>COUNTIF($E$2:E264,$E264)</f>
        <v>15</v>
      </c>
      <c r="T265" s="48">
        <f>SUMIF('1. Data'!D:D,E265,'1. Data'!F:F)</f>
        <v>300</v>
      </c>
      <c r="U265" s="48">
        <f>SUMIF($E$2:E264,$E265,$G$2:G264)</f>
        <v>13</v>
      </c>
      <c r="V265" s="48">
        <f t="shared" si="70"/>
        <v>1.2762119722534597</v>
      </c>
      <c r="W265" s="48">
        <f>SUMIF('1. Data'!D:D,$E265,'1. Data'!E:E)</f>
        <v>245</v>
      </c>
      <c r="X265" s="48">
        <f>SUMIF($E$2:E264,E265,$F$2:F264)</f>
        <v>10</v>
      </c>
      <c r="Y265" s="48">
        <f t="shared" si="71"/>
        <v>0.80566833463836951</v>
      </c>
      <c r="Z265" s="92">
        <f>AVERAGE('1. Data'!E:E,$F$2:F264)</f>
        <v>1.5904895104895105</v>
      </c>
      <c r="AA265" s="92">
        <f>IF(ISERROR(AVERAGE('1. Data'!F:F,$G$2:G264)),0,AVERAGE('1. Data'!F:F,$G$2:G264))</f>
        <v>1.2324475524475524</v>
      </c>
      <c r="AB265" s="48">
        <f t="shared" si="72"/>
        <v>2.2745888841558006</v>
      </c>
      <c r="AC265" s="48">
        <f t="shared" si="73"/>
        <v>0.85080798150230652</v>
      </c>
      <c r="AD265" s="48">
        <f t="shared" si="63"/>
        <v>0.10283917856144278</v>
      </c>
      <c r="AE265" s="48">
        <f t="shared" si="74"/>
        <v>0.23391685241157129</v>
      </c>
      <c r="AF265" s="48">
        <f t="shared" si="74"/>
        <v>0.26603233615603655</v>
      </c>
      <c r="AG265" s="48">
        <f t="shared" si="74"/>
        <v>0.20170473154883997</v>
      </c>
      <c r="AH265" s="48">
        <f t="shared" si="74"/>
        <v>0.1146988350656553</v>
      </c>
      <c r="AI265" s="48">
        <f t="shared" si="74"/>
        <v>5.2178539053191829E-2</v>
      </c>
      <c r="AJ265" s="48">
        <f t="shared" si="74"/>
        <v>1.9780787486979912E-2</v>
      </c>
      <c r="AK265" s="48">
        <f t="shared" si="74"/>
        <v>6.427594191104666E-3</v>
      </c>
      <c r="AL265" s="48">
        <f t="shared" si="74"/>
        <v>1.8275167873688849E-3</v>
      </c>
      <c r="AM265" s="48">
        <f t="shared" si="74"/>
        <v>4.6187215223970852E-4</v>
      </c>
      <c r="AN265" s="48">
        <f t="shared" si="74"/>
        <v>1.0505692633855569E-4</v>
      </c>
      <c r="AO265" s="48">
        <f t="shared" si="61"/>
        <v>0.4270697280678577</v>
      </c>
      <c r="AP265" s="48">
        <f t="shared" si="64"/>
        <v>0.36335433329815298</v>
      </c>
      <c r="AQ265" s="48">
        <f t="shared" si="64"/>
        <v>0.15457238344175889</v>
      </c>
      <c r="AR265" s="48">
        <f t="shared" si="64"/>
        <v>4.3837139184027811E-2</v>
      </c>
      <c r="AS265" s="48">
        <f t="shared" si="64"/>
        <v>9.3242469759995932E-3</v>
      </c>
      <c r="AT265" s="48">
        <f t="shared" si="64"/>
        <v>1.5866287497358403E-3</v>
      </c>
      <c r="AU265" s="48">
        <f t="shared" si="64"/>
        <v>2.2498606732604629E-4</v>
      </c>
      <c r="AV265" s="48">
        <f t="shared" si="64"/>
        <v>2.7345705972545116E-5</v>
      </c>
      <c r="AW265" s="48">
        <f t="shared" si="64"/>
        <v>2.908243112657074E-6</v>
      </c>
      <c r="AX265" s="48">
        <f t="shared" si="64"/>
        <v>2.7492849471086137E-7</v>
      </c>
      <c r="AY265" s="48">
        <f t="shared" si="64"/>
        <v>2.3391135764241529E-8</v>
      </c>
    </row>
    <row r="266" spans="1:51">
      <c r="A266" s="48">
        <v>265</v>
      </c>
      <c r="B266" s="48">
        <f t="shared" si="69"/>
        <v>47</v>
      </c>
      <c r="C266" s="93">
        <v>44306</v>
      </c>
      <c r="D266" t="s">
        <v>20</v>
      </c>
      <c r="E266" t="s">
        <v>28</v>
      </c>
      <c r="F266" s="48">
        <f>HLOOKUP(MAX($AD266:$AN266),$AD266:$AN$312,$B266,FALSE)</f>
        <v>1</v>
      </c>
      <c r="G266" s="48">
        <f>HLOOKUP(MAX($AN266:$AY266),$AN266:$AY$312,$B266,FALSE)</f>
        <v>1</v>
      </c>
      <c r="H266" s="48">
        <f t="shared" si="65"/>
        <v>1</v>
      </c>
      <c r="I266" s="48">
        <f t="shared" si="66"/>
        <v>1</v>
      </c>
      <c r="J266" s="48">
        <f>COUNTIF('1. Data'!C:C,$D266)</f>
        <v>168</v>
      </c>
      <c r="K266" s="48">
        <f>COUNTIF($D$2:D265,$D265)</f>
        <v>15</v>
      </c>
      <c r="L266" s="48">
        <f>SUMIF('1. Data'!C:C,D266,'1. Data'!E:E)</f>
        <v>258</v>
      </c>
      <c r="M266" s="48">
        <f>SUMIF($D$2:D265,$D266,$F$2:F265)</f>
        <v>12</v>
      </c>
      <c r="N266" s="48">
        <f t="shared" si="67"/>
        <v>0.92757833575430593</v>
      </c>
      <c r="O266" s="48">
        <f>SUMIF('1. Data'!C:C,$D266,'1. Data'!F:F)</f>
        <v>234</v>
      </c>
      <c r="P266" s="48">
        <f>SUMIF($D$2:D265,$D266,$G$2:G265)</f>
        <v>13</v>
      </c>
      <c r="Q266" s="48">
        <f t="shared" si="68"/>
        <v>1.0954659443530803</v>
      </c>
      <c r="R266" s="48">
        <f>COUNTIF('1. Data'!D:D,$E266)</f>
        <v>136</v>
      </c>
      <c r="S266" s="48">
        <f>COUNTIF($E$2:E265,$E265)</f>
        <v>15</v>
      </c>
      <c r="T266" s="48">
        <f>SUMIF('1. Data'!D:D,E266,'1. Data'!F:F)</f>
        <v>138</v>
      </c>
      <c r="U266" s="48">
        <f>SUMIF($E$2:E265,$E266,$G$2:G265)</f>
        <v>5</v>
      </c>
      <c r="V266" s="48">
        <f t="shared" si="70"/>
        <v>0.76862075496087512</v>
      </c>
      <c r="W266" s="48">
        <f>SUMIF('1. Data'!D:D,$E266,'1. Data'!E:E)</f>
        <v>217</v>
      </c>
      <c r="X266" s="48">
        <f>SUMIF($E$2:E265,E266,$F$2:F265)</f>
        <v>13</v>
      </c>
      <c r="Y266" s="48">
        <f t="shared" si="71"/>
        <v>0.95761030541816861</v>
      </c>
      <c r="Z266" s="92">
        <f>AVERAGE('1. Data'!E:E,$F$2:F265)</f>
        <v>1.5906040268456376</v>
      </c>
      <c r="AA266" s="92">
        <f>IF(ISERROR(AVERAGE('1. Data'!F:F,$G$2:G265)),0,AVERAGE('1. Data'!F:F,$G$2:G265))</f>
        <v>1.2321029082774049</v>
      </c>
      <c r="AB266" s="48">
        <f t="shared" si="72"/>
        <v>1.4128676637317243</v>
      </c>
      <c r="AC266" s="48">
        <f t="shared" si="73"/>
        <v>1.0374280135264269</v>
      </c>
      <c r="AD266" s="48">
        <f t="shared" si="63"/>
        <v>0.24344416521167611</v>
      </c>
      <c r="AE266" s="48">
        <f t="shared" si="74"/>
        <v>0.34395438895174074</v>
      </c>
      <c r="AF266" s="48">
        <f t="shared" si="74"/>
        <v>0.24298101697425945</v>
      </c>
      <c r="AG266" s="48">
        <f t="shared" si="74"/>
        <v>0.11443334059452678</v>
      </c>
      <c r="AH266" s="48">
        <f t="shared" si="74"/>
        <v>4.0419791644701449E-2</v>
      </c>
      <c r="AI266" s="48">
        <f t="shared" si="74"/>
        <v>1.1421563317914484E-2</v>
      </c>
      <c r="AJ266" s="48">
        <f t="shared" si="74"/>
        <v>2.6895262468576296E-3</v>
      </c>
      <c r="AK266" s="48">
        <f t="shared" si="74"/>
        <v>5.4284923784898549E-4</v>
      </c>
      <c r="AL266" s="48">
        <f t="shared" si="74"/>
        <v>9.5871766804780456E-5</v>
      </c>
      <c r="AM266" s="48">
        <f t="shared" si="74"/>
        <v>1.5050457687033611E-5</v>
      </c>
      <c r="AN266" s="48">
        <f t="shared" si="74"/>
        <v>2.126430499037238E-6</v>
      </c>
      <c r="AO266" s="48">
        <f t="shared" si="61"/>
        <v>0.35436493269430452</v>
      </c>
      <c r="AP266" s="48">
        <f t="shared" si="64"/>
        <v>0.3676281081884783</v>
      </c>
      <c r="AQ266" s="48">
        <f t="shared" si="64"/>
        <v>0.19069384899722569</v>
      </c>
      <c r="AR266" s="48">
        <f t="shared" si="64"/>
        <v>6.594371365230009E-2</v>
      </c>
      <c r="AS266" s="48">
        <f t="shared" si="64"/>
        <v>1.7102963964715296E-2</v>
      </c>
      <c r="AT266" s="48">
        <f t="shared" si="64"/>
        <v>3.5486187862657321E-3</v>
      </c>
      <c r="AU266" s="48">
        <f t="shared" si="64"/>
        <v>6.1357275636636944E-4</v>
      </c>
      <c r="AV266" s="48">
        <f t="shared" si="64"/>
        <v>9.0933937970156845E-5</v>
      </c>
      <c r="AW266" s="48">
        <f t="shared" si="64"/>
        <v>1.1792176828814347E-5</v>
      </c>
      <c r="AX266" s="48">
        <f t="shared" si="64"/>
        <v>1.3592816202965825E-6</v>
      </c>
      <c r="AY266" s="48">
        <f t="shared" si="64"/>
        <v>1.410156831167265E-7</v>
      </c>
    </row>
    <row r="267" spans="1:51">
      <c r="A267" s="48">
        <v>266</v>
      </c>
      <c r="B267" s="48">
        <f t="shared" si="69"/>
        <v>46</v>
      </c>
      <c r="C267" s="93">
        <v>44306</v>
      </c>
      <c r="D267" t="s">
        <v>18</v>
      </c>
      <c r="E267" t="s">
        <v>8</v>
      </c>
      <c r="F267" s="48">
        <f>HLOOKUP(MAX($AD267:$AN267),$AD267:$AN$312,$B267,FALSE)</f>
        <v>0</v>
      </c>
      <c r="G267" s="48">
        <f>HLOOKUP(MAX($AN267:$AY267),$AN267:$AY$312,$B267,FALSE)</f>
        <v>1</v>
      </c>
      <c r="H267" s="48">
        <f t="shared" si="65"/>
        <v>0</v>
      </c>
      <c r="I267" s="48">
        <f t="shared" si="66"/>
        <v>3</v>
      </c>
      <c r="J267" s="48">
        <f>COUNTIF('1. Data'!C:C,$D267)</f>
        <v>17</v>
      </c>
      <c r="K267" s="48">
        <f>COUNTIF($D$2:D266,$D266)</f>
        <v>15</v>
      </c>
      <c r="L267" s="48">
        <f>SUMIF('1. Data'!C:C,D267,'1. Data'!E:E)</f>
        <v>16</v>
      </c>
      <c r="M267" s="48">
        <f>SUMIF($D$2:D266,$D267,$F$2:F266)</f>
        <v>0</v>
      </c>
      <c r="N267" s="48">
        <f t="shared" si="67"/>
        <v>0.3143786254174723</v>
      </c>
      <c r="O267" s="48">
        <f>SUMIF('1. Data'!C:C,$D267,'1. Data'!F:F)</f>
        <v>26</v>
      </c>
      <c r="P267" s="48">
        <f>SUMIF($D$2:D266,$D267,$G$2:G266)</f>
        <v>17</v>
      </c>
      <c r="Q267" s="48">
        <f t="shared" si="68"/>
        <v>1.0906725096437486</v>
      </c>
      <c r="R267" s="48">
        <f>COUNTIF('1. Data'!D:D,$E267)</f>
        <v>181</v>
      </c>
      <c r="S267" s="48">
        <f>COUNTIF($E$2:E266,$E266)</f>
        <v>15</v>
      </c>
      <c r="T267" s="48">
        <f>SUMIF('1. Data'!D:D,E267,'1. Data'!F:F)</f>
        <v>234</v>
      </c>
      <c r="U267" s="48">
        <f>SUMIF($E$2:E266,$E267,$G$2:G266)</f>
        <v>11</v>
      </c>
      <c r="V267" s="48">
        <f t="shared" si="70"/>
        <v>1.0145790787383708</v>
      </c>
      <c r="W267" s="48">
        <f>SUMIF('1. Data'!D:D,$E267,'1. Data'!E:E)</f>
        <v>266</v>
      </c>
      <c r="X267" s="48">
        <f>SUMIF($E$2:E266,E267,$F$2:F266)</f>
        <v>15</v>
      </c>
      <c r="Y267" s="48">
        <f t="shared" si="71"/>
        <v>0.90143258920724201</v>
      </c>
      <c r="Z267" s="92">
        <f>AVERAGE('1. Data'!E:E,$F$2:F266)</f>
        <v>1.5904389152921443</v>
      </c>
      <c r="AA267" s="92">
        <f>IF(ISERROR(AVERAGE('1. Data'!F:F,$G$2:G266)),0,AVERAGE('1. Data'!F:F,$G$2:G266))</f>
        <v>1.2320380206877271</v>
      </c>
      <c r="AB267" s="48">
        <f t="shared" si="72"/>
        <v>0.450716294603621</v>
      </c>
      <c r="AC267" s="48">
        <f t="shared" si="73"/>
        <v>1.3633406370546859</v>
      </c>
      <c r="AD267" s="48">
        <f t="shared" si="63"/>
        <v>0.6371715855550758</v>
      </c>
      <c r="AE267" s="48">
        <f t="shared" si="74"/>
        <v>0.28718361606809784</v>
      </c>
      <c r="AF267" s="48">
        <f t="shared" si="74"/>
        <v>6.4719167652541001E-2</v>
      </c>
      <c r="AG267" s="48">
        <f t="shared" si="74"/>
        <v>9.7233278113946046E-3</v>
      </c>
      <c r="AH267" s="48">
        <f t="shared" si="74"/>
        <v>1.0956155705920277E-3</v>
      </c>
      <c r="AI267" s="48">
        <f t="shared" si="74"/>
        <v>9.876235805745417E-5</v>
      </c>
      <c r="AJ267" s="48">
        <f t="shared" si="74"/>
        <v>7.4189673449953024E-6</v>
      </c>
      <c r="AK267" s="48">
        <f t="shared" si="74"/>
        <v>4.7769278164593575E-7</v>
      </c>
      <c r="AL267" s="48">
        <f t="shared" si="74"/>
        <v>2.6912990062794008E-8</v>
      </c>
      <c r="AM267" s="48">
        <f t="shared" si="74"/>
        <v>1.3477914619785118E-9</v>
      </c>
      <c r="AN267" s="48">
        <f t="shared" si="74"/>
        <v>6.0747157364135094E-11</v>
      </c>
      <c r="AO267" s="48">
        <f t="shared" si="61"/>
        <v>0.25580479700679537</v>
      </c>
      <c r="AP267" s="48">
        <f t="shared" si="64"/>
        <v>0.34874907491288903</v>
      </c>
      <c r="AQ267" s="48">
        <f t="shared" si="64"/>
        <v>0.2377318929819853</v>
      </c>
      <c r="AR267" s="48">
        <f t="shared" si="64"/>
        <v>0.10803651680875873</v>
      </c>
      <c r="AS267" s="48">
        <f t="shared" si="64"/>
        <v>3.6822643412805618E-2</v>
      </c>
      <c r="AT267" s="48">
        <f t="shared" si="64"/>
        <v>1.0040361225690384E-2</v>
      </c>
      <c r="AU267" s="48">
        <f t="shared" si="64"/>
        <v>2.2814054116153159E-3</v>
      </c>
      <c r="AV267" s="48">
        <f t="shared" si="64"/>
        <v>4.4433324389309001E-4</v>
      </c>
      <c r="AW267" s="48">
        <f t="shared" si="64"/>
        <v>7.5722195974222667E-5</v>
      </c>
      <c r="AX267" s="48">
        <f t="shared" si="64"/>
        <v>1.1470571877630704E-5</v>
      </c>
      <c r="AY267" s="48">
        <f t="shared" si="64"/>
        <v>1.5638296771030618E-6</v>
      </c>
    </row>
    <row r="268" spans="1:51">
      <c r="A268" s="48">
        <v>267</v>
      </c>
      <c r="B268" s="48">
        <f t="shared" si="69"/>
        <v>45</v>
      </c>
      <c r="C268" s="93">
        <v>44307</v>
      </c>
      <c r="D268" t="s">
        <v>13</v>
      </c>
      <c r="E268" t="s">
        <v>42</v>
      </c>
      <c r="F268" s="48">
        <f>HLOOKUP(MAX($AD268:$AN268),$AD268:$AN$312,$B268,FALSE)</f>
        <v>0</v>
      </c>
      <c r="G268" s="48">
        <f>HLOOKUP(MAX($AN268:$AY268),$AN268:$AY$312,$B268,FALSE)</f>
        <v>0</v>
      </c>
      <c r="H268" s="48">
        <f t="shared" si="65"/>
        <v>1</v>
      </c>
      <c r="I268" s="48">
        <f t="shared" si="66"/>
        <v>1</v>
      </c>
      <c r="J268" s="48">
        <f>COUNTIF('1. Data'!C:C,$D268)</f>
        <v>176</v>
      </c>
      <c r="K268" s="48">
        <f>COUNTIF($D$2:D267,$D267)</f>
        <v>17</v>
      </c>
      <c r="L268" s="48">
        <f>SUMIF('1. Data'!C:C,D268,'1. Data'!E:E)</f>
        <v>403</v>
      </c>
      <c r="M268" s="48">
        <f>SUMIF($D$2:D267,$D268,$F$2:F267)</f>
        <v>26</v>
      </c>
      <c r="N268" s="48">
        <f t="shared" si="67"/>
        <v>1.3979910325990434</v>
      </c>
      <c r="O268" s="48">
        <f>SUMIF('1. Data'!C:C,$D268,'1. Data'!F:F)</f>
        <v>163</v>
      </c>
      <c r="P268" s="48">
        <f>SUMIF($D$2:D267,$D268,$G$2:G267)</f>
        <v>2</v>
      </c>
      <c r="Q268" s="48">
        <f t="shared" si="68"/>
        <v>0.69394553473195231</v>
      </c>
      <c r="R268" s="48">
        <f>COUNTIF('1. Data'!D:D,$E268)</f>
        <v>0</v>
      </c>
      <c r="S268" s="48">
        <f>COUNTIF($E$2:E267,$E267)</f>
        <v>15</v>
      </c>
      <c r="T268" s="48">
        <f>SUMIF('1. Data'!D:D,E268,'1. Data'!F:F)</f>
        <v>0</v>
      </c>
      <c r="U268" s="48">
        <f>SUMIF($E$2:E267,$E268,$G$2:G267)</f>
        <v>0</v>
      </c>
      <c r="V268" s="48">
        <f t="shared" si="70"/>
        <v>0</v>
      </c>
      <c r="W268" s="48">
        <f>SUMIF('1. Data'!D:D,$E268,'1. Data'!E:E)</f>
        <v>0</v>
      </c>
      <c r="X268" s="48">
        <f>SUMIF($E$2:E267,E268,$F$2:F267)</f>
        <v>0</v>
      </c>
      <c r="Y268" s="48">
        <f t="shared" si="71"/>
        <v>0</v>
      </c>
      <c r="Z268" s="92">
        <f>AVERAGE('1. Data'!E:E,$F$2:F267)</f>
        <v>1.5899944102850754</v>
      </c>
      <c r="AA268" s="92">
        <f>IF(ISERROR(AVERAGE('1. Data'!F:F,$G$2:G267)),0,AVERAGE('1. Data'!F:F,$G$2:G267))</f>
        <v>1.2319731693683622</v>
      </c>
      <c r="AB268" s="48">
        <f t="shared" si="72"/>
        <v>0</v>
      </c>
      <c r="AC268" s="48">
        <f t="shared" si="73"/>
        <v>0</v>
      </c>
      <c r="AD268" s="48">
        <f t="shared" si="63"/>
        <v>1</v>
      </c>
      <c r="AE268" s="48">
        <f t="shared" si="74"/>
        <v>0</v>
      </c>
      <c r="AF268" s="48">
        <f t="shared" si="74"/>
        <v>0</v>
      </c>
      <c r="AG268" s="48">
        <f t="shared" si="74"/>
        <v>0</v>
      </c>
      <c r="AH268" s="48">
        <f t="shared" si="74"/>
        <v>0</v>
      </c>
      <c r="AI268" s="48">
        <f t="shared" si="74"/>
        <v>0</v>
      </c>
      <c r="AJ268" s="48">
        <f t="shared" si="74"/>
        <v>0</v>
      </c>
      <c r="AK268" s="48">
        <f t="shared" si="74"/>
        <v>0</v>
      </c>
      <c r="AL268" s="48">
        <f t="shared" si="74"/>
        <v>0</v>
      </c>
      <c r="AM268" s="48">
        <f t="shared" si="74"/>
        <v>0</v>
      </c>
      <c r="AN268" s="48">
        <f t="shared" si="74"/>
        <v>0</v>
      </c>
      <c r="AO268" s="48">
        <f t="shared" si="61"/>
        <v>1</v>
      </c>
      <c r="AP268" s="48">
        <f t="shared" si="64"/>
        <v>0</v>
      </c>
      <c r="AQ268" s="48">
        <f t="shared" si="64"/>
        <v>0</v>
      </c>
      <c r="AR268" s="48">
        <f t="shared" si="64"/>
        <v>0</v>
      </c>
      <c r="AS268" s="48">
        <f t="shared" si="64"/>
        <v>0</v>
      </c>
      <c r="AT268" s="48">
        <f t="shared" si="64"/>
        <v>0</v>
      </c>
      <c r="AU268" s="48">
        <f t="shared" si="64"/>
        <v>0</v>
      </c>
      <c r="AV268" s="48">
        <f t="shared" si="64"/>
        <v>0</v>
      </c>
      <c r="AW268" s="48">
        <f t="shared" si="64"/>
        <v>0</v>
      </c>
      <c r="AX268" s="48">
        <f t="shared" si="64"/>
        <v>0</v>
      </c>
      <c r="AY268" s="48">
        <f t="shared" si="64"/>
        <v>0</v>
      </c>
    </row>
    <row r="269" spans="1:51">
      <c r="A269" s="48">
        <v>268</v>
      </c>
      <c r="B269" s="48">
        <f t="shared" si="69"/>
        <v>44</v>
      </c>
      <c r="C269" s="93">
        <v>44307</v>
      </c>
      <c r="D269" t="s">
        <v>17</v>
      </c>
      <c r="E269" t="s">
        <v>22</v>
      </c>
      <c r="F269" s="48">
        <f>HLOOKUP(MAX($AD269:$AN269),$AD269:$AN$312,$B269,FALSE)</f>
        <v>1</v>
      </c>
      <c r="G269" s="48">
        <f>HLOOKUP(MAX($AN269:$AY269),$AN269:$AY$312,$B269,FALSE)</f>
        <v>1</v>
      </c>
      <c r="H269" s="48">
        <f t="shared" si="65"/>
        <v>1</v>
      </c>
      <c r="I269" s="48">
        <f t="shared" si="66"/>
        <v>1</v>
      </c>
      <c r="J269" s="48">
        <f>COUNTIF('1. Data'!C:C,$D269)</f>
        <v>186</v>
      </c>
      <c r="K269" s="48">
        <f>COUNTIF($D$2:D268,$D268)</f>
        <v>15</v>
      </c>
      <c r="L269" s="48">
        <f>SUMIF('1. Data'!C:C,D269,'1. Data'!E:E)</f>
        <v>321</v>
      </c>
      <c r="M269" s="48">
        <f>SUMIF($D$2:D268,$D269,$F$2:F268)</f>
        <v>12</v>
      </c>
      <c r="N269" s="48">
        <f t="shared" si="67"/>
        <v>1.0422548883286151</v>
      </c>
      <c r="O269" s="48">
        <f>SUMIF('1. Data'!C:C,$D269,'1. Data'!F:F)</f>
        <v>236</v>
      </c>
      <c r="P269" s="48">
        <f>SUMIF($D$2:D268,$D269,$G$2:G268)</f>
        <v>12</v>
      </c>
      <c r="Q269" s="48">
        <f t="shared" si="68"/>
        <v>1.0017877942411355</v>
      </c>
      <c r="R269" s="48">
        <f>COUNTIF('1. Data'!D:D,$E269)</f>
        <v>186</v>
      </c>
      <c r="S269" s="48">
        <f>COUNTIF($E$2:E268,$E268)</f>
        <v>15</v>
      </c>
      <c r="T269" s="48">
        <f>SUMIF('1. Data'!D:D,E269,'1. Data'!F:F)</f>
        <v>222</v>
      </c>
      <c r="U269" s="48">
        <f>SUMIF($E$2:E268,$E269,$G$2:G268)</f>
        <v>10</v>
      </c>
      <c r="V269" s="48">
        <f t="shared" si="70"/>
        <v>0.93715632364493329</v>
      </c>
      <c r="W269" s="48">
        <f>SUMIF('1. Data'!D:D,$E269,'1. Data'!E:E)</f>
        <v>299</v>
      </c>
      <c r="X269" s="48">
        <f>SUMIF($E$2:E268,E269,$F$2:F268)</f>
        <v>13</v>
      </c>
      <c r="Y269" s="48">
        <f t="shared" si="71"/>
        <v>0.97652710257816211</v>
      </c>
      <c r="Z269" s="92">
        <f>AVERAGE('1. Data'!E:E,$F$2:F268)</f>
        <v>1.5895501536742107</v>
      </c>
      <c r="AA269" s="92">
        <f>IF(ISERROR(AVERAGE('1. Data'!F:F,$G$2:G268)),0,AVERAGE('1. Data'!F:F,$G$2:G268))</f>
        <v>1.2316289466331378</v>
      </c>
      <c r="AB269" s="48">
        <f t="shared" si="72"/>
        <v>1.6178284833757606</v>
      </c>
      <c r="AC269" s="48">
        <f t="shared" si="73"/>
        <v>1.1562923794226043</v>
      </c>
      <c r="AD269" s="48">
        <f t="shared" si="63"/>
        <v>0.19832890633063155</v>
      </c>
      <c r="AE269" s="48">
        <f t="shared" si="74"/>
        <v>0.32086215373845889</v>
      </c>
      <c r="AF269" s="48">
        <f t="shared" si="74"/>
        <v>0.25954996577768558</v>
      </c>
      <c r="AG269" s="48">
        <f t="shared" si="74"/>
        <v>0.1399691091647812</v>
      </c>
      <c r="AH269" s="48">
        <f t="shared" si="74"/>
        <v>5.6611502899878555E-2</v>
      </c>
      <c r="AI269" s="48">
        <f t="shared" si="74"/>
        <v>1.8317540375626603E-2</v>
      </c>
      <c r="AJ269" s="48">
        <f t="shared" si="74"/>
        <v>4.9391064275123775E-3</v>
      </c>
      <c r="AK269" s="48">
        <f t="shared" si="74"/>
        <v>1.1415181515505456E-3</v>
      </c>
      <c r="AL269" s="48">
        <f t="shared" si="74"/>
        <v>2.3084757248361505E-4</v>
      </c>
      <c r="AM269" s="48">
        <f t="shared" si="74"/>
        <v>4.1496864231349229E-5</v>
      </c>
      <c r="AN269" s="48">
        <f t="shared" si="74"/>
        <v>6.7134808924253621E-6</v>
      </c>
      <c r="AO269" s="48">
        <f t="shared" si="61"/>
        <v>0.31465062602404337</v>
      </c>
      <c r="AP269" s="48">
        <f t="shared" si="64"/>
        <v>0.36382812105215312</v>
      </c>
      <c r="AQ269" s="48">
        <f t="shared" si="64"/>
        <v>0.21034584189612474</v>
      </c>
      <c r="AR269" s="48">
        <f t="shared" si="64"/>
        <v>8.1073764675907004E-2</v>
      </c>
      <c r="AS269" s="48">
        <f t="shared" ref="AP269:AY294" si="75">_xlfn.POISSON.DIST(AS$1,$AC269,FALSE)</f>
        <v>2.3436244066463194E-2</v>
      </c>
      <c r="AT269" s="48">
        <f t="shared" si="75"/>
        <v>5.4198300832679252E-3</v>
      </c>
      <c r="AU269" s="48">
        <f t="shared" si="75"/>
        <v>1.044484703841347E-3</v>
      </c>
      <c r="AV269" s="48">
        <f t="shared" si="75"/>
        <v>1.7253281478217533E-4</v>
      </c>
      <c r="AW269" s="48">
        <f t="shared" si="75"/>
        <v>2.4937297366620086E-5</v>
      </c>
      <c r="AX269" s="48">
        <f t="shared" si="75"/>
        <v>3.2038674342686786E-6</v>
      </c>
      <c r="AY269" s="48">
        <f t="shared" si="75"/>
        <v>3.7046074989251297E-7</v>
      </c>
    </row>
    <row r="270" spans="1:51">
      <c r="A270" s="48">
        <v>269</v>
      </c>
      <c r="B270" s="48">
        <f t="shared" si="69"/>
        <v>43</v>
      </c>
      <c r="C270" s="93">
        <v>44307</v>
      </c>
      <c r="D270" t="s">
        <v>19</v>
      </c>
      <c r="E270" t="s">
        <v>25</v>
      </c>
      <c r="F270" s="48">
        <f>HLOOKUP(MAX($AD270:$AN270),$AD270:$AN$312,$B270,FALSE)</f>
        <v>1</v>
      </c>
      <c r="G270" s="48">
        <f>HLOOKUP(MAX($AN270:$AY270),$AN270:$AY$312,$B270,FALSE)</f>
        <v>1</v>
      </c>
      <c r="H270" s="48">
        <f t="shared" si="65"/>
        <v>1</v>
      </c>
      <c r="I270" s="48">
        <f t="shared" si="66"/>
        <v>1</v>
      </c>
      <c r="J270" s="48">
        <f>COUNTIF('1. Data'!C:C,$D270)</f>
        <v>181</v>
      </c>
      <c r="K270" s="48">
        <f>COUNTIF($D$2:D269,$D269)</f>
        <v>15</v>
      </c>
      <c r="L270" s="48">
        <f>SUMIF('1. Data'!C:C,D270,'1. Data'!E:E)</f>
        <v>307</v>
      </c>
      <c r="M270" s="48">
        <f>SUMIF($D$2:D269,$D270,$F$2:F269)</f>
        <v>12</v>
      </c>
      <c r="N270" s="48">
        <f t="shared" si="67"/>
        <v>1.0240127685520606</v>
      </c>
      <c r="O270" s="48">
        <f>SUMIF('1. Data'!C:C,$D270,'1. Data'!F:F)</f>
        <v>263</v>
      </c>
      <c r="P270" s="48">
        <f>SUMIF($D$2:D269,$D270,$G$2:G269)</f>
        <v>14</v>
      </c>
      <c r="Q270" s="48">
        <f t="shared" si="68"/>
        <v>1.1475368101425192</v>
      </c>
      <c r="R270" s="48">
        <f>COUNTIF('1. Data'!D:D,$E270)</f>
        <v>170</v>
      </c>
      <c r="S270" s="48">
        <f>COUNTIF($E$2:E269,$E269)</f>
        <v>15</v>
      </c>
      <c r="T270" s="48">
        <f>SUMIF('1. Data'!D:D,E270,'1. Data'!F:F)</f>
        <v>194</v>
      </c>
      <c r="U270" s="48">
        <f>SUMIF($E$2:E269,$E270,$G$2:G269)</f>
        <v>8</v>
      </c>
      <c r="V270" s="48">
        <f t="shared" si="70"/>
        <v>0.88658946994170384</v>
      </c>
      <c r="W270" s="48">
        <f>SUMIF('1. Data'!D:D,$E270,'1. Data'!E:E)</f>
        <v>284</v>
      </c>
      <c r="X270" s="48">
        <f>SUMIF($E$2:E269,E270,$F$2:F269)</f>
        <v>14</v>
      </c>
      <c r="Y270" s="48">
        <f t="shared" si="71"/>
        <v>1.0134802640953784</v>
      </c>
      <c r="Z270" s="92">
        <f>AVERAGE('1. Data'!E:E,$F$2:F269)</f>
        <v>1.5893854748603351</v>
      </c>
      <c r="AA270" s="92">
        <f>IF(ISERROR(AVERAGE('1. Data'!F:F,$G$2:G269)),0,AVERAGE('1. Data'!F:F,$G$2:G269))</f>
        <v>1.231564245810056</v>
      </c>
      <c r="AB270" s="48">
        <f t="shared" si="72"/>
        <v>1.6494908379919679</v>
      </c>
      <c r="AC270" s="48">
        <f t="shared" si="73"/>
        <v>1.252986138642102</v>
      </c>
      <c r="AD270" s="48">
        <f t="shared" si="63"/>
        <v>0.19214771803617595</v>
      </c>
      <c r="AE270" s="48">
        <f t="shared" si="74"/>
        <v>0.31694590044173621</v>
      </c>
      <c r="AF270" s="48">
        <f t="shared" si="74"/>
        <v>0.26139967945887921</v>
      </c>
      <c r="AG270" s="48">
        <f t="shared" si="74"/>
        <v>0.14372545877381951</v>
      </c>
      <c r="AH270" s="48">
        <f t="shared" si="74"/>
        <v>5.9268456858401881E-2</v>
      </c>
      <c r="AI270" s="48">
        <f t="shared" si="74"/>
        <v>1.9552555313971216E-2</v>
      </c>
      <c r="AJ270" s="48">
        <f t="shared" si="74"/>
        <v>5.3752934749544505E-3</v>
      </c>
      <c r="AK270" s="48">
        <f t="shared" si="74"/>
        <v>1.2666424769221969E-3</v>
      </c>
      <c r="AL270" s="48">
        <f t="shared" si="74"/>
        <v>2.6116439508682679E-4</v>
      </c>
      <c r="AM270" s="48">
        <f t="shared" si="74"/>
        <v>4.7865364100603972E-5</v>
      </c>
      <c r="AN270" s="48">
        <f t="shared" si="74"/>
        <v>7.8953479541096032E-6</v>
      </c>
      <c r="AO270" s="48">
        <f t="shared" si="61"/>
        <v>0.28565052992967738</v>
      </c>
      <c r="AP270" s="48">
        <f t="shared" si="75"/>
        <v>0.35791615449765662</v>
      </c>
      <c r="AQ270" s="48">
        <f t="shared" si="75"/>
        <v>0.22423199019082446</v>
      </c>
      <c r="AR270" s="48">
        <f t="shared" si="75"/>
        <v>9.3653191849744924E-2</v>
      </c>
      <c r="AS270" s="48">
        <f t="shared" si="75"/>
        <v>2.9336537806829967E-2</v>
      </c>
      <c r="AT270" s="48">
        <f t="shared" si="75"/>
        <v>7.3516550455415813E-3</v>
      </c>
      <c r="AU270" s="48">
        <f t="shared" si="75"/>
        <v>1.5352536446903132E-3</v>
      </c>
      <c r="AV270" s="48">
        <f t="shared" si="75"/>
        <v>2.7480736229953251E-4</v>
      </c>
      <c r="AW270" s="48">
        <f t="shared" si="75"/>
        <v>4.3041226969764113E-5</v>
      </c>
      <c r="AX270" s="48">
        <f t="shared" si="75"/>
        <v>5.9922289759181072E-6</v>
      </c>
      <c r="AY270" s="48">
        <f t="shared" si="75"/>
        <v>7.5081798463949525E-7</v>
      </c>
    </row>
    <row r="271" spans="1:51">
      <c r="A271" s="48">
        <v>270</v>
      </c>
      <c r="B271" s="48">
        <f t="shared" si="69"/>
        <v>42</v>
      </c>
      <c r="C271" s="93">
        <v>44307</v>
      </c>
      <c r="D271" t="s">
        <v>23</v>
      </c>
      <c r="E271" t="s">
        <v>10</v>
      </c>
      <c r="F271" s="48">
        <f>HLOOKUP(MAX($AD271:$AN271),$AD271:$AN$312,$B271,FALSE)</f>
        <v>1</v>
      </c>
      <c r="G271" s="48">
        <f>HLOOKUP(MAX($AN271:$AY271),$AN271:$AY$312,$B271,FALSE)</f>
        <v>1</v>
      </c>
      <c r="H271" s="48">
        <f t="shared" si="65"/>
        <v>1</v>
      </c>
      <c r="I271" s="48">
        <f t="shared" si="66"/>
        <v>1</v>
      </c>
      <c r="J271" s="48">
        <f>COUNTIF('1. Data'!C:C,$D271)</f>
        <v>169</v>
      </c>
      <c r="K271" s="48">
        <f>COUNTIF($D$2:D270,$D270)</f>
        <v>15</v>
      </c>
      <c r="L271" s="48">
        <f>SUMIF('1. Data'!C:C,D271,'1. Data'!E:E)</f>
        <v>260</v>
      </c>
      <c r="M271" s="48">
        <f>SUMIF($D$2:D270,$D271,$F$2:F270)</f>
        <v>12</v>
      </c>
      <c r="N271" s="48">
        <f t="shared" si="67"/>
        <v>0.93017961235512969</v>
      </c>
      <c r="O271" s="48">
        <f>SUMIF('1. Data'!C:C,$D271,'1. Data'!F:F)</f>
        <v>232</v>
      </c>
      <c r="P271" s="48">
        <f>SUMIF($D$2:D270,$D271,$G$2:G270)</f>
        <v>14</v>
      </c>
      <c r="Q271" s="48">
        <f t="shared" si="68"/>
        <v>1.0856329488317065</v>
      </c>
      <c r="R271" s="48">
        <f>COUNTIF('1. Data'!D:D,$E271)</f>
        <v>184</v>
      </c>
      <c r="S271" s="48">
        <f>COUNTIF($E$2:E270,$E270)</f>
        <v>15</v>
      </c>
      <c r="T271" s="48">
        <f>SUMIF('1. Data'!D:D,E271,'1. Data'!F:F)</f>
        <v>244</v>
      </c>
      <c r="U271" s="48">
        <f>SUMIF($E$2:E270,$E271,$G$2:G270)</f>
        <v>12</v>
      </c>
      <c r="V271" s="48">
        <f t="shared" si="70"/>
        <v>1.0446062512107019</v>
      </c>
      <c r="W271" s="48">
        <f>SUMIF('1. Data'!D:D,$E271,'1. Data'!E:E)</f>
        <v>282</v>
      </c>
      <c r="X271" s="48">
        <f>SUMIF($E$2:E270,E271,$F$2:F270)</f>
        <v>15</v>
      </c>
      <c r="Y271" s="48">
        <f t="shared" si="71"/>
        <v>0.93911571563669682</v>
      </c>
      <c r="Z271" s="92">
        <f>AVERAGE('1. Data'!E:E,$F$2:F270)</f>
        <v>1.5892208880201062</v>
      </c>
      <c r="AA271" s="92">
        <f>IF(ISERROR(AVERAGE('1. Data'!F:F,$G$2:G270)),0,AVERAGE('1. Data'!F:F,$G$2:G270))</f>
        <v>1.2314995811225915</v>
      </c>
      <c r="AB271" s="48">
        <f t="shared" si="72"/>
        <v>1.3882580144194649</v>
      </c>
      <c r="AC271" s="48">
        <f t="shared" si="73"/>
        <v>1.3965931402056122</v>
      </c>
      <c r="AD271" s="48">
        <f t="shared" si="63"/>
        <v>0.2495095683515581</v>
      </c>
      <c r="AE271" s="48">
        <f t="shared" si="74"/>
        <v>0.34638365793839182</v>
      </c>
      <c r="AF271" s="48">
        <f t="shared" si="74"/>
        <v>0.24043494459845149</v>
      </c>
      <c r="AG271" s="48">
        <f t="shared" si="74"/>
        <v>0.11126191292843346</v>
      </c>
      <c r="AH271" s="48">
        <f t="shared" si="74"/>
        <v>3.8615060580634582E-2</v>
      </c>
      <c r="AI271" s="48">
        <f t="shared" si="74"/>
        <v>1.0721533465671824E-2</v>
      </c>
      <c r="AJ271" s="48">
        <f t="shared" si="74"/>
        <v>2.480709126764233E-3</v>
      </c>
      <c r="AK271" s="48">
        <f t="shared" si="74"/>
        <v>4.9198061809628015E-4</v>
      </c>
      <c r="AL271" s="48">
        <f t="shared" si="74"/>
        <v>8.5374504501400453E-5</v>
      </c>
      <c r="AM271" s="48">
        <f t="shared" si="74"/>
        <v>1.3169093344573316E-5</v>
      </c>
      <c r="AN271" s="48">
        <f t="shared" si="74"/>
        <v>1.8282099378241979E-6</v>
      </c>
      <c r="AO271" s="48">
        <f t="shared" si="61"/>
        <v>0.24743851793774288</v>
      </c>
      <c r="AP271" s="48">
        <f t="shared" si="75"/>
        <v>0.34557093677449502</v>
      </c>
      <c r="AQ271" s="48">
        <f t="shared" si="75"/>
        <v>0.2413109998768436</v>
      </c>
      <c r="AR271" s="48">
        <f t="shared" si="75"/>
        <v>0.11233776236138568</v>
      </c>
      <c r="AS271" s="48">
        <f t="shared" si="75"/>
        <v>3.9222537074989863E-2</v>
      </c>
      <c r="AT271" s="48">
        <f t="shared" si="75"/>
        <v>1.0955585244078232E-2</v>
      </c>
      <c r="AU271" s="48">
        <f t="shared" si="75"/>
        <v>2.5500825331362447E-3</v>
      </c>
      <c r="AV271" s="48">
        <f t="shared" si="75"/>
        <v>5.0877539610517746E-4</v>
      </c>
      <c r="AW271" s="48">
        <f t="shared" si="75"/>
        <v>8.8819028513235384E-5</v>
      </c>
      <c r="AX271" s="48">
        <f t="shared" si="75"/>
        <v>1.3782671771256789E-5</v>
      </c>
      <c r="AY271" s="48">
        <f t="shared" si="75"/>
        <v>1.924878484944276E-6</v>
      </c>
    </row>
    <row r="272" spans="1:51">
      <c r="A272" s="48">
        <v>271</v>
      </c>
      <c r="B272" s="48">
        <f t="shared" si="69"/>
        <v>41</v>
      </c>
      <c r="C272" s="93">
        <v>44322</v>
      </c>
      <c r="D272" t="s">
        <v>21</v>
      </c>
      <c r="E272" t="s">
        <v>26</v>
      </c>
      <c r="F272" s="48">
        <f>HLOOKUP(MAX($AD272:$AN272),$AD272:$AN$312,$B272,FALSE)</f>
        <v>1</v>
      </c>
      <c r="G272" s="48">
        <f>HLOOKUP(MAX($AN272:$AY272),$AN272:$AY$312,$B272,FALSE)</f>
        <v>1</v>
      </c>
      <c r="H272" s="48">
        <f t="shared" si="65"/>
        <v>1</v>
      </c>
      <c r="I272" s="48">
        <f t="shared" si="66"/>
        <v>1</v>
      </c>
      <c r="J272" s="48">
        <f>COUNTIF('1. Data'!C:C,$D272)</f>
        <v>150</v>
      </c>
      <c r="K272" s="48">
        <f>COUNTIF($D$2:D271,$D271)</f>
        <v>15</v>
      </c>
      <c r="L272" s="48">
        <f>SUMIF('1. Data'!C:C,D272,'1. Data'!E:E)</f>
        <v>192</v>
      </c>
      <c r="M272" s="48">
        <f>SUMIF($D$2:D271,$D272,$F$2:F271)</f>
        <v>10</v>
      </c>
      <c r="N272" s="48">
        <f t="shared" si="67"/>
        <v>0.77042100555803994</v>
      </c>
      <c r="O272" s="48">
        <f>SUMIF('1. Data'!C:C,$D272,'1. Data'!F:F)</f>
        <v>200</v>
      </c>
      <c r="P272" s="48">
        <f>SUMIF($D$2:D271,$D272,$G$2:G271)</f>
        <v>13</v>
      </c>
      <c r="Q272" s="48">
        <f t="shared" si="68"/>
        <v>1.0482966138373075</v>
      </c>
      <c r="R272" s="48">
        <f>COUNTIF('1. Data'!D:D,$E272)</f>
        <v>152</v>
      </c>
      <c r="S272" s="48">
        <f>COUNTIF($E$2:E271,$E271)</f>
        <v>16</v>
      </c>
      <c r="T272" s="48">
        <f>SUMIF('1. Data'!D:D,E272,'1. Data'!F:F)</f>
        <v>159</v>
      </c>
      <c r="U272" s="48">
        <f>SUMIF($E$2:E271,$E272,$G$2:G271)</f>
        <v>6</v>
      </c>
      <c r="V272" s="48">
        <f t="shared" si="70"/>
        <v>0.79755967224795155</v>
      </c>
      <c r="W272" s="48">
        <f>SUMIF('1. Data'!D:D,$E272,'1. Data'!E:E)</f>
        <v>285</v>
      </c>
      <c r="X272" s="48">
        <f>SUMIF($E$2:E271,E272,$F$2:F271)</f>
        <v>18</v>
      </c>
      <c r="Y272" s="48">
        <f t="shared" si="71"/>
        <v>1.1349952314024696</v>
      </c>
      <c r="Z272" s="92">
        <f>AVERAGE('1. Data'!E:E,$F$2:F271)</f>
        <v>1.5890563930764936</v>
      </c>
      <c r="AA272" s="92">
        <f>IF(ISERROR(AVERAGE('1. Data'!F:F,$G$2:G271)),0,AVERAGE('1. Data'!F:F,$G$2:G271))</f>
        <v>1.2314349525404802</v>
      </c>
      <c r="AB272" s="48">
        <f t="shared" si="72"/>
        <v>1.3895093135957506</v>
      </c>
      <c r="AC272" s="48">
        <f t="shared" si="73"/>
        <v>1.0295770314473556</v>
      </c>
      <c r="AD272" s="48">
        <f t="shared" si="63"/>
        <v>0.2491975524875128</v>
      </c>
      <c r="AE272" s="48">
        <f t="shared" si="74"/>
        <v>0.34626232010666491</v>
      </c>
      <c r="AF272" s="48">
        <f t="shared" si="74"/>
        <v>0.2405673593677421</v>
      </c>
      <c r="AG272" s="48">
        <f t="shared" si="74"/>
        <v>0.11142352879620453</v>
      </c>
      <c r="AH272" s="48">
        <f t="shared" si="74"/>
        <v>3.8706007754007628E-2</v>
      </c>
      <c r="AI272" s="48">
        <f t="shared" si="74"/>
        <v>1.0756471653260586E-2</v>
      </c>
      <c r="AJ272" s="48">
        <f t="shared" si="74"/>
        <v>2.4910362572723773E-3</v>
      </c>
      <c r="AK272" s="48">
        <f t="shared" si="74"/>
        <v>4.9447401142638106E-4</v>
      </c>
      <c r="AL272" s="48">
        <f t="shared" si="74"/>
        <v>8.5884530526001012E-5</v>
      </c>
      <c r="AM272" s="48">
        <f t="shared" si="74"/>
        <v>1.3259706117741892E-5</v>
      </c>
      <c r="AN272" s="48">
        <f t="shared" si="74"/>
        <v>1.8424485146144897E-6</v>
      </c>
      <c r="AO272" s="48">
        <f t="shared" si="61"/>
        <v>0.35715799522574665</v>
      </c>
      <c r="AP272" s="48">
        <f t="shared" si="75"/>
        <v>0.36772166848221299</v>
      </c>
      <c r="AQ272" s="48">
        <f t="shared" si="75"/>
        <v>0.18929889191739271</v>
      </c>
      <c r="AR272" s="48">
        <f t="shared" si="75"/>
        <v>6.4965930398861019E-2</v>
      </c>
      <c r="AS272" s="48">
        <f t="shared" si="75"/>
        <v>1.6721857441318707E-2</v>
      </c>
      <c r="AT272" s="48">
        <f t="shared" si="75"/>
        <v>3.4432880689437583E-3</v>
      </c>
      <c r="AU272" s="48">
        <f t="shared" si="75"/>
        <v>5.908550514068685E-4</v>
      </c>
      <c r="AV272" s="48">
        <f t="shared" si="75"/>
        <v>8.6904398549022757E-5</v>
      </c>
      <c r="AW272" s="48">
        <f t="shared" si="75"/>
        <v>1.1184346584727548E-5</v>
      </c>
      <c r="AX272" s="48">
        <f t="shared" si="75"/>
        <v>1.2794607061535747E-6</v>
      </c>
      <c r="AY272" s="48">
        <f t="shared" si="75"/>
        <v>1.3173033556951332E-7</v>
      </c>
    </row>
    <row r="273" spans="1:51">
      <c r="A273" s="48">
        <v>272</v>
      </c>
      <c r="B273" s="48">
        <f t="shared" si="69"/>
        <v>40</v>
      </c>
      <c r="C273" s="93">
        <v>44309</v>
      </c>
      <c r="D273" t="s">
        <v>28</v>
      </c>
      <c r="E273" t="s">
        <v>11</v>
      </c>
      <c r="F273" s="48">
        <f>HLOOKUP(MAX($AD273:$AN273),$AD273:$AN$312,$B273,FALSE)</f>
        <v>1</v>
      </c>
      <c r="G273" s="48">
        <f>HLOOKUP(MAX($AN273:$AY273),$AN273:$AY$312,$B273,FALSE)</f>
        <v>1</v>
      </c>
      <c r="H273" s="48">
        <f t="shared" si="65"/>
        <v>1</v>
      </c>
      <c r="I273" s="48">
        <f t="shared" si="66"/>
        <v>1</v>
      </c>
      <c r="J273" s="48">
        <f>COUNTIF('1. Data'!C:C,$D273)</f>
        <v>136</v>
      </c>
      <c r="K273" s="48">
        <f>COUNTIF($D$2:D272,$D272)</f>
        <v>15</v>
      </c>
      <c r="L273" s="48">
        <f>SUMIF('1. Data'!C:C,D273,'1. Data'!E:E)</f>
        <v>192</v>
      </c>
      <c r="M273" s="48">
        <f>SUMIF($D$2:D272,$D273,$F$2:F272)</f>
        <v>13</v>
      </c>
      <c r="N273" s="48">
        <f t="shared" si="67"/>
        <v>0.85444190204538395</v>
      </c>
      <c r="O273" s="48">
        <f>SUMIF('1. Data'!C:C,$D273,'1. Data'!F:F)</f>
        <v>193</v>
      </c>
      <c r="P273" s="48">
        <f>SUMIF($D$2:D272,$D273,$G$2:G272)</f>
        <v>14</v>
      </c>
      <c r="Q273" s="48">
        <f t="shared" si="68"/>
        <v>1.1132807574765988</v>
      </c>
      <c r="R273" s="48">
        <f>COUNTIF('1. Data'!D:D,$E273)</f>
        <v>167</v>
      </c>
      <c r="S273" s="48">
        <f>COUNTIF($E$2:E272,$E272)</f>
        <v>15</v>
      </c>
      <c r="T273" s="48">
        <f>SUMIF('1. Data'!D:D,E273,'1. Data'!F:F)</f>
        <v>179</v>
      </c>
      <c r="U273" s="48">
        <f>SUMIF($E$2:E272,$E273,$G$2:G272)</f>
        <v>7</v>
      </c>
      <c r="V273" s="48">
        <f t="shared" si="70"/>
        <v>0.8299517798611179</v>
      </c>
      <c r="W273" s="48">
        <f>SUMIF('1. Data'!D:D,$E273,'1. Data'!E:E)</f>
        <v>293</v>
      </c>
      <c r="X273" s="48">
        <f>SUMIF($E$2:E272,E273,$F$2:F272)</f>
        <v>16</v>
      </c>
      <c r="Y273" s="48">
        <f t="shared" si="71"/>
        <v>1.0685447522791629</v>
      </c>
      <c r="Z273" s="92">
        <f>AVERAGE('1. Data'!E:E,$F$2:F272)</f>
        <v>1.5888919899525538</v>
      </c>
      <c r="AA273" s="92">
        <f>IF(ISERROR(AVERAGE('1. Data'!F:F,$G$2:G272)),0,AVERAGE('1. Data'!F:F,$G$2:G272))</f>
        <v>1.2313703600334915</v>
      </c>
      <c r="AB273" s="48">
        <f t="shared" si="72"/>
        <v>1.4506733391869431</v>
      </c>
      <c r="AC273" s="48">
        <f t="shared" si="73"/>
        <v>1.1377484664321285</v>
      </c>
      <c r="AD273" s="48">
        <f t="shared" si="63"/>
        <v>0.23441239589020108</v>
      </c>
      <c r="AE273" s="48">
        <f t="shared" si="74"/>
        <v>0.34005581309284966</v>
      </c>
      <c r="AF273" s="48">
        <f t="shared" si="74"/>
        <v>0.24665495094466761</v>
      </c>
      <c r="AG273" s="48">
        <f t="shared" si="74"/>
        <v>0.11927192043796425</v>
      </c>
      <c r="AH273" s="48">
        <f t="shared" si="74"/>
        <v>4.3256148773245247E-2</v>
      </c>
      <c r="AI273" s="48">
        <f t="shared" si="74"/>
        <v>1.2550108356250167E-2</v>
      </c>
      <c r="AJ273" s="48">
        <f t="shared" si="74"/>
        <v>3.0343512660532335E-3</v>
      </c>
      <c r="AK273" s="48">
        <f t="shared" si="74"/>
        <v>6.2883606905593829E-4</v>
      </c>
      <c r="AL273" s="48">
        <f t="shared" si="74"/>
        <v>1.1402946501232132E-4</v>
      </c>
      <c r="AM273" s="48">
        <f t="shared" si="74"/>
        <v>1.8379944975013846E-5</v>
      </c>
      <c r="AN273" s="48">
        <f t="shared" si="74"/>
        <v>2.6663296150975635E-6</v>
      </c>
      <c r="AO273" s="48">
        <f t="shared" si="61"/>
        <v>0.32053991633412798</v>
      </c>
      <c r="AP273" s="48">
        <f t="shared" si="75"/>
        <v>0.36469379823943687</v>
      </c>
      <c r="AQ273" s="48">
        <f t="shared" si="75"/>
        <v>0.20746490483211374</v>
      </c>
      <c r="AR273" s="48">
        <f t="shared" si="75"/>
        <v>7.8680959103741635E-2</v>
      </c>
      <c r="AS273" s="48">
        <f t="shared" si="75"/>
        <v>2.2379785139422761E-2</v>
      </c>
      <c r="AT273" s="48">
        <f t="shared" si="75"/>
        <v>5.0925132442917534E-3</v>
      </c>
      <c r="AU273" s="48">
        <f t="shared" si="75"/>
        <v>9.656665223297077E-4</v>
      </c>
      <c r="AV273" s="48">
        <f t="shared" si="75"/>
        <v>1.5695508640935332E-4</v>
      </c>
      <c r="AW273" s="48">
        <f t="shared" si="75"/>
        <v>2.2321926107620464E-5</v>
      </c>
      <c r="AX273" s="48">
        <f t="shared" si="75"/>
        <v>2.8218596885284892E-6</v>
      </c>
      <c r="AY273" s="48">
        <f t="shared" si="75"/>
        <v>3.2105665331099368E-7</v>
      </c>
    </row>
    <row r="274" spans="1:51">
      <c r="A274" s="48">
        <v>273</v>
      </c>
      <c r="B274" s="48">
        <f t="shared" si="69"/>
        <v>39</v>
      </c>
      <c r="C274" s="93">
        <v>44310</v>
      </c>
      <c r="D274" t="s">
        <v>10</v>
      </c>
      <c r="E274" t="s">
        <v>13</v>
      </c>
      <c r="F274" s="48">
        <f>HLOOKUP(MAX($AD274:$AN274),$AD274:$AN$312,$B274,FALSE)</f>
        <v>1</v>
      </c>
      <c r="G274" s="48">
        <f>HLOOKUP(MAX($AN274:$AY274),$AN274:$AY$312,$B274,FALSE)</f>
        <v>1</v>
      </c>
      <c r="H274" s="48">
        <f t="shared" si="65"/>
        <v>1</v>
      </c>
      <c r="I274" s="48">
        <f t="shared" si="66"/>
        <v>1</v>
      </c>
      <c r="J274" s="48">
        <f>COUNTIF('1. Data'!C:C,$D274)</f>
        <v>184</v>
      </c>
      <c r="K274" s="48">
        <f>COUNTIF($D$2:D273,$D273)</f>
        <v>16</v>
      </c>
      <c r="L274" s="48">
        <f>SUMIF('1. Data'!C:C,D274,'1. Data'!E:E)</f>
        <v>347</v>
      </c>
      <c r="M274" s="48">
        <f>SUMIF($D$2:D273,$D274,$F$2:F273)</f>
        <v>17</v>
      </c>
      <c r="N274" s="48">
        <f t="shared" si="67"/>
        <v>1.1455707762557077</v>
      </c>
      <c r="O274" s="48">
        <f>SUMIF('1. Data'!C:C,$D274,'1. Data'!F:F)</f>
        <v>250</v>
      </c>
      <c r="P274" s="48">
        <f>SUMIF($D$2:D273,$D274,$G$2:G273)</f>
        <v>14</v>
      </c>
      <c r="Q274" s="48">
        <f t="shared" si="68"/>
        <v>1.0720326308633583</v>
      </c>
      <c r="R274" s="48">
        <f>COUNTIF('1. Data'!D:D,$E274)</f>
        <v>178</v>
      </c>
      <c r="S274" s="48">
        <f>COUNTIF($E$2:E273,$E273)</f>
        <v>16</v>
      </c>
      <c r="T274" s="48">
        <f>SUMIF('1. Data'!D:D,E274,'1. Data'!F:F)</f>
        <v>322</v>
      </c>
      <c r="U274" s="48">
        <f>SUMIF($E$2:E273,$E274,$G$2:G273)</f>
        <v>15</v>
      </c>
      <c r="V274" s="48">
        <f t="shared" si="70"/>
        <v>1.4107895837275528</v>
      </c>
      <c r="W274" s="48">
        <f>SUMIF('1. Data'!D:D,$E274,'1. Data'!E:E)</f>
        <v>232</v>
      </c>
      <c r="X274" s="48">
        <f>SUMIF($E$2:E273,E274,$F$2:F273)</f>
        <v>12</v>
      </c>
      <c r="Y274" s="48">
        <f t="shared" si="71"/>
        <v>0.79165987709978669</v>
      </c>
      <c r="Z274" s="92">
        <f>AVERAGE('1. Data'!E:E,$F$2:F273)</f>
        <v>1.5887276785714286</v>
      </c>
      <c r="AA274" s="92">
        <f>IF(ISERROR(AVERAGE('1. Data'!F:F,$G$2:G273)),0,AVERAGE('1. Data'!F:F,$G$2:G273))</f>
        <v>1.2313058035714286</v>
      </c>
      <c r="AB274" s="48">
        <f t="shared" si="72"/>
        <v>1.4408209763216118</v>
      </c>
      <c r="AC274" s="48">
        <f t="shared" si="73"/>
        <v>1.8622422505203697</v>
      </c>
      <c r="AD274" s="48">
        <f t="shared" si="63"/>
        <v>0.23673332642537132</v>
      </c>
      <c r="AE274" s="48">
        <f t="shared" si="74"/>
        <v>0.3410903425080663</v>
      </c>
      <c r="AF274" s="48">
        <f t="shared" si="74"/>
        <v>0.24572506015317255</v>
      </c>
      <c r="AG274" s="48">
        <f t="shared" si="74"/>
        <v>0.11801527369219363</v>
      </c>
      <c r="AH274" s="48">
        <f t="shared" si="74"/>
        <v>4.2509720465512157E-2</v>
      </c>
      <c r="AI274" s="48">
        <f t="shared" si="74"/>
        <v>1.2249779388855601E-2</v>
      </c>
      <c r="AJ274" s="48">
        <f t="shared" si="74"/>
        <v>2.9416231831292153E-3</v>
      </c>
      <c r="AK274" s="48">
        <f t="shared" si="74"/>
        <v>6.0547891238378962E-4</v>
      </c>
      <c r="AL274" s="48">
        <f t="shared" si="74"/>
        <v>1.0904833971036989E-4</v>
      </c>
      <c r="AM274" s="48">
        <f t="shared" si="74"/>
        <v>1.7457681698638398E-5</v>
      </c>
      <c r="AN274" s="48">
        <f t="shared" si="74"/>
        <v>2.5153393989344127E-6</v>
      </c>
      <c r="AO274" s="48">
        <f t="shared" si="61"/>
        <v>0.15532396437588042</v>
      </c>
      <c r="AP274" s="48">
        <f t="shared" si="75"/>
        <v>0.28925084897908526</v>
      </c>
      <c r="AQ274" s="48">
        <f t="shared" si="75"/>
        <v>0.26932757598386975</v>
      </c>
      <c r="AR274" s="48">
        <f t="shared" si="75"/>
        <v>0.16718439707579913</v>
      </c>
      <c r="AS274" s="48">
        <f t="shared" si="75"/>
        <v>7.7834461965581858E-2</v>
      </c>
      <c r="AT274" s="48">
        <f t="shared" si="75"/>
        <v>2.8989324723765419E-2</v>
      </c>
      <c r="AU274" s="48">
        <f t="shared" si="75"/>
        <v>8.9975242191084603E-3</v>
      </c>
      <c r="AV274" s="48">
        <f t="shared" si="75"/>
        <v>2.3936528215577242E-3</v>
      </c>
      <c r="AW274" s="48">
        <f t="shared" si="75"/>
        <v>5.5719517717276162E-4</v>
      </c>
      <c r="AX274" s="48">
        <f t="shared" si="75"/>
        <v>1.1529248896858862E-4</v>
      </c>
      <c r="AY274" s="48">
        <f t="shared" si="75"/>
        <v>2.1470254412496E-5</v>
      </c>
    </row>
    <row r="275" spans="1:51">
      <c r="A275" s="48">
        <v>274</v>
      </c>
      <c r="B275" s="48">
        <f t="shared" si="69"/>
        <v>38</v>
      </c>
      <c r="C275" s="93">
        <v>44310</v>
      </c>
      <c r="D275" t="s">
        <v>26</v>
      </c>
      <c r="E275" t="s">
        <v>17</v>
      </c>
      <c r="F275" s="48">
        <f>HLOOKUP(MAX($AD275:$AN275),$AD275:$AN$312,$B275,FALSE)</f>
        <v>1</v>
      </c>
      <c r="G275" s="48">
        <f>HLOOKUP(MAX($AN275:$AY275),$AN275:$AY$312,$B275,FALSE)</f>
        <v>1</v>
      </c>
      <c r="H275" s="48">
        <f t="shared" si="65"/>
        <v>1</v>
      </c>
      <c r="I275" s="48">
        <f t="shared" si="66"/>
        <v>1</v>
      </c>
      <c r="J275" s="48">
        <f>COUNTIF('1. Data'!C:C,$D275)</f>
        <v>152</v>
      </c>
      <c r="K275" s="48">
        <f>COUNTIF($D$2:D274,$D274)</f>
        <v>15</v>
      </c>
      <c r="L275" s="48">
        <f>SUMIF('1. Data'!C:C,D275,'1. Data'!E:E)</f>
        <v>205</v>
      </c>
      <c r="M275" s="48">
        <f>SUMIF($D$2:D274,$D275,$F$2:F274)</f>
        <v>14</v>
      </c>
      <c r="N275" s="48">
        <f t="shared" si="67"/>
        <v>0.8255114003774715</v>
      </c>
      <c r="O275" s="48">
        <f>SUMIF('1. Data'!C:C,$D275,'1. Data'!F:F)</f>
        <v>205</v>
      </c>
      <c r="P275" s="48">
        <f>SUMIF($D$2:D274,$D275,$G$2:G274)</f>
        <v>13</v>
      </c>
      <c r="Q275" s="48">
        <f t="shared" si="68"/>
        <v>1.0602221022386582</v>
      </c>
      <c r="R275" s="48">
        <f>COUNTIF('1. Data'!D:D,$E275)</f>
        <v>186</v>
      </c>
      <c r="S275" s="48">
        <f>COUNTIF($E$2:E274,$E274)</f>
        <v>16</v>
      </c>
      <c r="T275" s="48">
        <f>SUMIF('1. Data'!D:D,E275,'1. Data'!F:F)</f>
        <v>276</v>
      </c>
      <c r="U275" s="48">
        <f>SUMIF($E$2:E274,$E275,$G$2:G274)</f>
        <v>13</v>
      </c>
      <c r="V275" s="48">
        <f t="shared" si="70"/>
        <v>1.16199244527987</v>
      </c>
      <c r="W275" s="48">
        <f>SUMIF('1. Data'!D:D,$E275,'1. Data'!E:E)</f>
        <v>331</v>
      </c>
      <c r="X275" s="48">
        <f>SUMIF($E$2:E274,E275,$F$2:F274)</f>
        <v>19</v>
      </c>
      <c r="Y275" s="48">
        <f t="shared" si="71"/>
        <v>1.0907170611705594</v>
      </c>
      <c r="Z275" s="92">
        <f>AVERAGE('1. Data'!E:E,$F$2:F274)</f>
        <v>1.588563458856346</v>
      </c>
      <c r="AA275" s="92">
        <f>IF(ISERROR(AVERAGE('1. Data'!F:F,$G$2:G274)),0,AVERAGE('1. Data'!F:F,$G$2:G274))</f>
        <v>1.2312412831241284</v>
      </c>
      <c r="AB275" s="48">
        <f t="shared" si="72"/>
        <v>1.4303415353075002</v>
      </c>
      <c r="AC275" s="48">
        <f t="shared" si="73"/>
        <v>1.5168524135988724</v>
      </c>
      <c r="AD275" s="48">
        <f t="shared" si="63"/>
        <v>0.23922720375307774</v>
      </c>
      <c r="AE275" s="48">
        <f t="shared" si="74"/>
        <v>0.34217660590349741</v>
      </c>
      <c r="AF275" s="48">
        <f t="shared" si="74"/>
        <v>0.24471470591715896</v>
      </c>
      <c r="AG275" s="48">
        <f t="shared" si="74"/>
        <v>0.1166752027246242</v>
      </c>
      <c r="AH275" s="48">
        <f t="shared" si="74"/>
        <v>4.1721347149363194E-2</v>
      </c>
      <c r="AI275" s="48">
        <f t="shared" si="74"/>
        <v>1.1935155147343465E-2</v>
      </c>
      <c r="AJ275" s="48">
        <f t="shared" si="74"/>
        <v>2.845224689597416E-3</v>
      </c>
      <c r="AK275" s="48">
        <f t="shared" si="74"/>
        <v>5.8137757868765303E-4</v>
      </c>
      <c r="AL275" s="48">
        <f t="shared" si="74"/>
        <v>1.039460623116818E-4</v>
      </c>
      <c r="AM275" s="48">
        <f t="shared" si="74"/>
        <v>1.6519818928451062E-5</v>
      </c>
      <c r="AN275" s="48">
        <f t="shared" si="74"/>
        <v>2.3628983169122698E-6</v>
      </c>
      <c r="AO275" s="48">
        <f t="shared" si="61"/>
        <v>0.21940138607312268</v>
      </c>
      <c r="AP275" s="48">
        <f t="shared" si="75"/>
        <v>0.33279952201195412</v>
      </c>
      <c r="AQ275" s="48">
        <f t="shared" si="75"/>
        <v>0.25240387910419188</v>
      </c>
      <c r="AR275" s="48">
        <f t="shared" si="75"/>
        <v>0.12761981107363712</v>
      </c>
      <c r="AS275" s="48">
        <f t="shared" si="75"/>
        <v>4.839510461251964E-2</v>
      </c>
      <c r="AT275" s="48">
        <f t="shared" si="75"/>
        <v>1.4681646247574072E-2</v>
      </c>
      <c r="AU275" s="48">
        <f t="shared" si="75"/>
        <v>3.7116484243729228E-3</v>
      </c>
      <c r="AV275" s="48">
        <f t="shared" si="75"/>
        <v>8.042889815629324E-4</v>
      </c>
      <c r="AW275" s="48">
        <f t="shared" si="75"/>
        <v>1.5249846036433917E-4</v>
      </c>
      <c r="AX275" s="48">
        <f t="shared" si="75"/>
        <v>2.570196196375103E-5</v>
      </c>
      <c r="AY275" s="48">
        <f t="shared" si="75"/>
        <v>3.8986083038942216E-6</v>
      </c>
    </row>
    <row r="276" spans="1:51">
      <c r="A276" s="48">
        <v>275</v>
      </c>
      <c r="B276" s="48">
        <f t="shared" si="69"/>
        <v>37</v>
      </c>
      <c r="C276" s="93">
        <v>44310</v>
      </c>
      <c r="D276" t="s">
        <v>42</v>
      </c>
      <c r="E276" t="s">
        <v>19</v>
      </c>
      <c r="F276" s="48">
        <f>HLOOKUP(MAX($AD276:$AN276),$AD276:$AN$312,$B276,FALSE)</f>
        <v>0</v>
      </c>
      <c r="G276" s="48">
        <f>HLOOKUP(MAX($AN276:$AY276),$AN276:$AY$312,$B276,FALSE)</f>
        <v>0</v>
      </c>
      <c r="H276" s="48">
        <f t="shared" si="65"/>
        <v>1</v>
      </c>
      <c r="I276" s="48">
        <f t="shared" si="66"/>
        <v>1</v>
      </c>
      <c r="J276" s="48">
        <f>COUNTIF('1. Data'!C:C,$D276)</f>
        <v>0</v>
      </c>
      <c r="K276" s="48">
        <f>COUNTIF($D$2:D275,$D275)</f>
        <v>16</v>
      </c>
      <c r="L276" s="48">
        <f>SUMIF('1. Data'!C:C,D276,'1. Data'!E:E)</f>
        <v>0</v>
      </c>
      <c r="M276" s="48">
        <f>SUMIF($D$2:D275,$D276,$F$2:F275)</f>
        <v>0</v>
      </c>
      <c r="N276" s="48">
        <f t="shared" si="67"/>
        <v>0</v>
      </c>
      <c r="O276" s="48">
        <f>SUMIF('1. Data'!C:C,$D276,'1. Data'!F:F)</f>
        <v>0</v>
      </c>
      <c r="P276" s="48">
        <f>SUMIF($D$2:D275,$D276,$G$2:G275)</f>
        <v>0</v>
      </c>
      <c r="Q276" s="48">
        <f t="shared" si="68"/>
        <v>0</v>
      </c>
      <c r="R276" s="48">
        <f>COUNTIF('1. Data'!D:D,$E276)</f>
        <v>184</v>
      </c>
      <c r="S276" s="48">
        <f>COUNTIF($E$2:E275,$E275)</f>
        <v>16</v>
      </c>
      <c r="T276" s="48">
        <f>SUMIF('1. Data'!D:D,E276,'1. Data'!F:F)</f>
        <v>263</v>
      </c>
      <c r="U276" s="48">
        <f>SUMIF($E$2:E275,$E276,$G$2:G275)</f>
        <v>14</v>
      </c>
      <c r="V276" s="48">
        <f t="shared" si="70"/>
        <v>1.1249399773499433</v>
      </c>
      <c r="W276" s="48">
        <f>SUMIF('1. Data'!D:D,$E276,'1. Data'!E:E)</f>
        <v>350</v>
      </c>
      <c r="X276" s="48">
        <f>SUMIF($E$2:E275,E276,$F$2:F275)</f>
        <v>20</v>
      </c>
      <c r="Y276" s="48">
        <f t="shared" si="71"/>
        <v>1.1646945224719103</v>
      </c>
      <c r="Z276" s="92">
        <f>AVERAGE('1. Data'!E:E,$F$2:F275)</f>
        <v>1.588399330730619</v>
      </c>
      <c r="AA276" s="92">
        <f>IF(ISERROR(AVERAGE('1. Data'!F:F,$G$2:G275)),0,AVERAGE('1. Data'!F:F,$G$2:G275))</f>
        <v>1.2311767986614612</v>
      </c>
      <c r="AB276" s="48">
        <f t="shared" si="72"/>
        <v>0</v>
      </c>
      <c r="AC276" s="48">
        <f t="shared" si="73"/>
        <v>0</v>
      </c>
      <c r="AD276" s="48">
        <f t="shared" si="63"/>
        <v>1</v>
      </c>
      <c r="AE276" s="48">
        <f t="shared" si="74"/>
        <v>0</v>
      </c>
      <c r="AF276" s="48">
        <f t="shared" si="74"/>
        <v>0</v>
      </c>
      <c r="AG276" s="48">
        <f t="shared" si="74"/>
        <v>0</v>
      </c>
      <c r="AH276" s="48">
        <f t="shared" si="74"/>
        <v>0</v>
      </c>
      <c r="AI276" s="48">
        <f t="shared" si="74"/>
        <v>0</v>
      </c>
      <c r="AJ276" s="48">
        <f t="shared" si="74"/>
        <v>0</v>
      </c>
      <c r="AK276" s="48">
        <f t="shared" si="74"/>
        <v>0</v>
      </c>
      <c r="AL276" s="48">
        <f t="shared" si="74"/>
        <v>0</v>
      </c>
      <c r="AM276" s="48">
        <f t="shared" si="74"/>
        <v>0</v>
      </c>
      <c r="AN276" s="48">
        <f t="shared" si="74"/>
        <v>0</v>
      </c>
      <c r="AO276" s="48">
        <f t="shared" si="61"/>
        <v>1</v>
      </c>
      <c r="AP276" s="48">
        <f t="shared" si="75"/>
        <v>0</v>
      </c>
      <c r="AQ276" s="48">
        <f t="shared" si="75"/>
        <v>0</v>
      </c>
      <c r="AR276" s="48">
        <f t="shared" si="75"/>
        <v>0</v>
      </c>
      <c r="AS276" s="48">
        <f t="shared" si="75"/>
        <v>0</v>
      </c>
      <c r="AT276" s="48">
        <f t="shared" si="75"/>
        <v>0</v>
      </c>
      <c r="AU276" s="48">
        <f t="shared" si="75"/>
        <v>0</v>
      </c>
      <c r="AV276" s="48">
        <f t="shared" si="75"/>
        <v>0</v>
      </c>
      <c r="AW276" s="48">
        <f t="shared" si="75"/>
        <v>0</v>
      </c>
      <c r="AX276" s="48">
        <f t="shared" si="75"/>
        <v>0</v>
      </c>
      <c r="AY276" s="48">
        <f t="shared" si="75"/>
        <v>0</v>
      </c>
    </row>
    <row r="277" spans="1:51">
      <c r="A277" s="48">
        <v>276</v>
      </c>
      <c r="B277" s="48">
        <f t="shared" si="69"/>
        <v>36</v>
      </c>
      <c r="C277" s="93">
        <v>44310</v>
      </c>
      <c r="D277" t="s">
        <v>25</v>
      </c>
      <c r="E277" t="s">
        <v>6</v>
      </c>
      <c r="F277" s="48">
        <f>HLOOKUP(MAX($AD277:$AN277),$AD277:$AN$312,$B277,FALSE)</f>
        <v>0</v>
      </c>
      <c r="G277" s="48">
        <f>HLOOKUP(MAX($AN277:$AY277),$AN277:$AY$312,$B277,FALSE)</f>
        <v>1</v>
      </c>
      <c r="H277" s="48">
        <f t="shared" si="65"/>
        <v>0</v>
      </c>
      <c r="I277" s="48">
        <f t="shared" si="66"/>
        <v>3</v>
      </c>
      <c r="J277" s="48">
        <f>COUNTIF('1. Data'!C:C,$D277)</f>
        <v>170</v>
      </c>
      <c r="K277" s="48">
        <f>COUNTIF($D$2:D276,$D276)</f>
        <v>16</v>
      </c>
      <c r="L277" s="48">
        <f>SUMIF('1. Data'!C:C,D277,'1. Data'!E:E)</f>
        <v>254</v>
      </c>
      <c r="M277" s="48">
        <f>SUMIF($D$2:D276,$D277,$F$2:F276)</f>
        <v>14</v>
      </c>
      <c r="N277" s="48">
        <f t="shared" si="67"/>
        <v>0.90736755466956631</v>
      </c>
      <c r="O277" s="48">
        <f>SUMIF('1. Data'!C:C,$D277,'1. Data'!F:F)</f>
        <v>198</v>
      </c>
      <c r="P277" s="48">
        <f>SUMIF($D$2:D276,$D277,$G$2:G276)</f>
        <v>9</v>
      </c>
      <c r="Q277" s="48">
        <f t="shared" si="68"/>
        <v>0.90418660724071154</v>
      </c>
      <c r="R277" s="48">
        <f>COUNTIF('1. Data'!D:D,$E277)</f>
        <v>181</v>
      </c>
      <c r="S277" s="48">
        <f>COUNTIF($E$2:E276,$E276)</f>
        <v>17</v>
      </c>
      <c r="T277" s="48">
        <f>SUMIF('1. Data'!D:D,E277,'1. Data'!F:F)</f>
        <v>374</v>
      </c>
      <c r="U277" s="48">
        <f>SUMIF($E$2:E276,$E277,$G$2:G276)</f>
        <v>23</v>
      </c>
      <c r="V277" s="48">
        <f t="shared" si="70"/>
        <v>1.6290183831520186</v>
      </c>
      <c r="W277" s="48">
        <f>SUMIF('1. Data'!D:D,$E277,'1. Data'!E:E)</f>
        <v>158</v>
      </c>
      <c r="X277" s="48">
        <f>SUMIF($E$2:E276,E277,$F$2:F276)</f>
        <v>1</v>
      </c>
      <c r="Y277" s="48">
        <f t="shared" si="71"/>
        <v>0.5057004383724889</v>
      </c>
      <c r="Z277" s="92">
        <f>AVERAGE('1. Data'!E:E,$F$2:F276)</f>
        <v>1.5879565096180652</v>
      </c>
      <c r="AA277" s="92">
        <f>IF(ISERROR(AVERAGE('1. Data'!F:F,$G$2:G276)),0,AVERAGE('1. Data'!F:F,$G$2:G276))</f>
        <v>1.2308335656537497</v>
      </c>
      <c r="AB277" s="48">
        <f t="shared" si="72"/>
        <v>0.72864364238616686</v>
      </c>
      <c r="AC277" s="48">
        <f t="shared" si="73"/>
        <v>1.8129398135078916</v>
      </c>
      <c r="AD277" s="48">
        <f t="shared" si="63"/>
        <v>0.48256307450399638</v>
      </c>
      <c r="AE277" s="48">
        <f t="shared" si="74"/>
        <v>0.35161651628765911</v>
      </c>
      <c r="AF277" s="48">
        <f t="shared" si="74"/>
        <v>0.12810156957548743</v>
      </c>
      <c r="AG277" s="48">
        <f t="shared" si="74"/>
        <v>3.1113464750289383E-2</v>
      </c>
      <c r="AH277" s="48">
        <f t="shared" si="74"/>
        <v>5.6676570707261155E-3</v>
      </c>
      <c r="AI277" s="48">
        <f t="shared" si="74"/>
        <v>8.2594045836191824E-4</v>
      </c>
      <c r="AJ277" s="48">
        <f t="shared" si="74"/>
        <v>1.0030271066248798E-4</v>
      </c>
      <c r="AK277" s="48">
        <f t="shared" si="74"/>
        <v>1.0440704634045885E-5</v>
      </c>
      <c r="AL277" s="48">
        <f t="shared" si="74"/>
        <v>9.5094413170366179E-7</v>
      </c>
      <c r="AM277" s="48">
        <f t="shared" si="74"/>
        <v>7.6988821758923059E-8</v>
      </c>
      <c r="AN277" s="48">
        <f t="shared" si="74"/>
        <v>5.6097415509441032E-9</v>
      </c>
      <c r="AO277" s="48">
        <f t="shared" si="61"/>
        <v>0.16317373065893709</v>
      </c>
      <c r="AP277" s="48">
        <f t="shared" si="75"/>
        <v>0.2958241528302003</v>
      </c>
      <c r="AQ277" s="48">
        <f t="shared" si="75"/>
        <v>0.26815569223155677</v>
      </c>
      <c r="AR277" s="48">
        <f t="shared" si="75"/>
        <v>0.16205004355511934</v>
      </c>
      <c r="AS277" s="48">
        <f t="shared" si="75"/>
        <v>7.3446743935441011E-2</v>
      </c>
      <c r="AT277" s="48">
        <f t="shared" si="75"/>
        <v>2.6630905250616035E-2</v>
      </c>
      <c r="AU277" s="48">
        <f t="shared" si="75"/>
        <v>8.0467047330997007E-3</v>
      </c>
      <c r="AV277" s="48">
        <f t="shared" si="75"/>
        <v>2.0840273397398305E-3</v>
      </c>
      <c r="AW277" s="48">
        <f t="shared" si="75"/>
        <v>4.7227701708166026E-4</v>
      </c>
      <c r="AX277" s="48">
        <f t="shared" si="75"/>
        <v>9.5134423030231925E-5</v>
      </c>
      <c r="AY277" s="48">
        <f t="shared" si="75"/>
        <v>1.7247298314660984E-5</v>
      </c>
    </row>
    <row r="278" spans="1:51">
      <c r="A278" s="48">
        <v>277</v>
      </c>
      <c r="B278" s="48">
        <f t="shared" si="69"/>
        <v>35</v>
      </c>
      <c r="C278" s="93">
        <v>44310</v>
      </c>
      <c r="D278" t="s">
        <v>12</v>
      </c>
      <c r="E278" t="s">
        <v>20</v>
      </c>
      <c r="F278" s="48">
        <f>HLOOKUP(MAX($AD278:$AN278),$AD278:$AN$312,$B278,FALSE)</f>
        <v>1</v>
      </c>
      <c r="G278" s="48">
        <f>HLOOKUP(MAX($AN278:$AY278),$AN278:$AY$312,$B278,FALSE)</f>
        <v>0</v>
      </c>
      <c r="H278" s="48">
        <f t="shared" si="65"/>
        <v>3</v>
      </c>
      <c r="I278" s="48">
        <f t="shared" si="66"/>
        <v>0</v>
      </c>
      <c r="J278" s="48">
        <f>COUNTIF('1. Data'!C:C,$D278)</f>
        <v>186</v>
      </c>
      <c r="K278" s="48">
        <f>COUNTIF($D$2:D277,$D277)</f>
        <v>16</v>
      </c>
      <c r="L278" s="48">
        <f>SUMIF('1. Data'!C:C,D278,'1. Data'!E:E)</f>
        <v>358</v>
      </c>
      <c r="M278" s="48">
        <f>SUMIF($D$2:D277,$D278,$F$2:F277)</f>
        <v>18</v>
      </c>
      <c r="N278" s="48">
        <f t="shared" si="67"/>
        <v>1.1725164089442652</v>
      </c>
      <c r="O278" s="48">
        <f>SUMIF('1. Data'!C:C,$D278,'1. Data'!F:F)</f>
        <v>224</v>
      </c>
      <c r="P278" s="48">
        <f>SUMIF($D$2:D277,$D278,$G$2:G277)</f>
        <v>11</v>
      </c>
      <c r="Q278" s="48">
        <f t="shared" si="68"/>
        <v>0.94523514851485135</v>
      </c>
      <c r="R278" s="48">
        <f>COUNTIF('1. Data'!D:D,$E278)</f>
        <v>166</v>
      </c>
      <c r="S278" s="48">
        <f>COUNTIF($E$2:E277,$E277)</f>
        <v>16</v>
      </c>
      <c r="T278" s="48">
        <f>SUMIF('1. Data'!D:D,E278,'1. Data'!F:F)</f>
        <v>175</v>
      </c>
      <c r="U278" s="48">
        <f>SUMIF($E$2:E277,$E278,$G$2:G277)</f>
        <v>9</v>
      </c>
      <c r="V278" s="48">
        <f t="shared" si="70"/>
        <v>0.8214285714285714</v>
      </c>
      <c r="W278" s="48">
        <f>SUMIF('1. Data'!D:D,$E278,'1. Data'!E:E)</f>
        <v>274</v>
      </c>
      <c r="X278" s="48">
        <f>SUMIF($E$2:E277,E278,$F$2:F277)</f>
        <v>15</v>
      </c>
      <c r="Y278" s="48">
        <f t="shared" si="71"/>
        <v>1.0002508025682182</v>
      </c>
      <c r="Z278" s="92">
        <f>AVERAGE('1. Data'!E:E,$F$2:F277)</f>
        <v>1.5875139353400223</v>
      </c>
      <c r="AA278" s="92">
        <f>IF(ISERROR(AVERAGE('1. Data'!F:F,$G$2:G277)),0,AVERAGE('1. Data'!F:F,$G$2:G277))</f>
        <v>1.2307692307692308</v>
      </c>
      <c r="AB278" s="48">
        <f t="shared" si="72"/>
        <v>1.8618529790378715</v>
      </c>
      <c r="AC278" s="48">
        <f t="shared" si="73"/>
        <v>0.95562234794908041</v>
      </c>
      <c r="AD278" s="48">
        <f t="shared" si="63"/>
        <v>0.15538443933558549</v>
      </c>
      <c r="AE278" s="48">
        <f t="shared" si="74"/>
        <v>0.28930298127308923</v>
      </c>
      <c r="AF278" s="48">
        <f t="shared" si="74"/>
        <v>0.26931980876391942</v>
      </c>
      <c r="AG278" s="48">
        <f t="shared" si="74"/>
        <v>0.1671446294203377</v>
      </c>
      <c r="AH278" s="48">
        <f t="shared" si="74"/>
        <v>7.779968155410924E-2</v>
      </c>
      <c r="AI278" s="48">
        <f t="shared" si="74"/>
        <v>2.8970313773943199E-2</v>
      </c>
      <c r="AJ278" s="48">
        <f t="shared" si="74"/>
        <v>8.9897441672796684E-3</v>
      </c>
      <c r="AK278" s="48">
        <f t="shared" si="74"/>
        <v>2.3910831369482817E-3</v>
      </c>
      <c r="AL278" s="48">
        <f t="shared" si="74"/>
        <v>5.5648065770679716E-4</v>
      </c>
      <c r="AM278" s="48">
        <f t="shared" si="74"/>
        <v>1.1512057448092829E-4</v>
      </c>
      <c r="AN278" s="48">
        <f t="shared" si="74"/>
        <v>2.1433758454586767E-5</v>
      </c>
      <c r="AO278" s="48">
        <f t="shared" si="61"/>
        <v>0.38457273201071446</v>
      </c>
      <c r="AP278" s="48">
        <f t="shared" si="75"/>
        <v>0.36750629712127142</v>
      </c>
      <c r="AQ278" s="48">
        <f t="shared" si="75"/>
        <v>0.17559861527055087</v>
      </c>
      <c r="AR278" s="48">
        <f t="shared" si="75"/>
        <v>5.5935320340483694E-2</v>
      </c>
      <c r="AS278" s="48">
        <f t="shared" si="75"/>
        <v>1.3363260539264244E-2</v>
      </c>
      <c r="AT278" s="48">
        <f t="shared" si="75"/>
        <v>2.5540460825573988E-3</v>
      </c>
      <c r="AU278" s="48">
        <f t="shared" si="75"/>
        <v>4.0678391903060864E-4</v>
      </c>
      <c r="AV278" s="48">
        <f t="shared" si="75"/>
        <v>5.553311483027992E-5</v>
      </c>
      <c r="AW278" s="48">
        <f t="shared" si="75"/>
        <v>6.6335856978797238E-6</v>
      </c>
      <c r="AX278" s="48">
        <f t="shared" si="75"/>
        <v>7.0435585999214086E-7</v>
      </c>
      <c r="AY278" s="48">
        <f t="shared" si="75"/>
        <v>6.7309820071738272E-8</v>
      </c>
    </row>
    <row r="279" spans="1:51">
      <c r="A279" s="48">
        <v>278</v>
      </c>
      <c r="B279" s="48">
        <f t="shared" si="69"/>
        <v>34</v>
      </c>
      <c r="C279" s="93">
        <v>44311</v>
      </c>
      <c r="D279" t="s">
        <v>35</v>
      </c>
      <c r="E279" t="s">
        <v>23</v>
      </c>
      <c r="F279" s="48">
        <f>HLOOKUP(MAX($AD279:$AN279),$AD279:$AN$312,$B279,FALSE)</f>
        <v>1</v>
      </c>
      <c r="G279" s="48">
        <f>HLOOKUP(MAX($AN279:$AY279),$AN279:$AY$312,$B279,FALSE)</f>
        <v>0</v>
      </c>
      <c r="H279" s="48">
        <f t="shared" si="65"/>
        <v>3</v>
      </c>
      <c r="I279" s="48">
        <f t="shared" si="66"/>
        <v>0</v>
      </c>
      <c r="J279" s="48">
        <f>COUNTIF('1. Data'!C:C,$D279)</f>
        <v>47</v>
      </c>
      <c r="K279" s="48">
        <f>COUNTIF($D$2:D278,$D278)</f>
        <v>16</v>
      </c>
      <c r="L279" s="48">
        <f>SUMIF('1. Data'!C:C,D279,'1. Data'!E:E)</f>
        <v>94</v>
      </c>
      <c r="M279" s="48">
        <f>SUMIF($D$2:D278,$D279,$F$2:F278)</f>
        <v>15</v>
      </c>
      <c r="N279" s="48">
        <f t="shared" si="67"/>
        <v>1.0899665933894476</v>
      </c>
      <c r="O279" s="48">
        <f>SUMIF('1. Data'!C:C,$D279,'1. Data'!F:F)</f>
        <v>49</v>
      </c>
      <c r="P279" s="48">
        <f>SUMIF($D$2:D278,$D279,$G$2:G278)</f>
        <v>6</v>
      </c>
      <c r="Q279" s="48">
        <f t="shared" si="68"/>
        <v>0.70952309063722108</v>
      </c>
      <c r="R279" s="48">
        <f>COUNTIF('1. Data'!D:D,$E279)</f>
        <v>170</v>
      </c>
      <c r="S279" s="48">
        <f>COUNTIF($E$2:E278,$E278)</f>
        <v>16</v>
      </c>
      <c r="T279" s="48">
        <f>SUMIF('1. Data'!D:D,E279,'1. Data'!F:F)</f>
        <v>224</v>
      </c>
      <c r="U279" s="48">
        <f>SUMIF($E$2:E278,$E279,$G$2:G278)</f>
        <v>12</v>
      </c>
      <c r="V279" s="48">
        <f t="shared" si="70"/>
        <v>1.031201301231105</v>
      </c>
      <c r="W279" s="48">
        <f>SUMIF('1. Data'!D:D,$E279,'1. Data'!E:E)</f>
        <v>316</v>
      </c>
      <c r="X279" s="48">
        <f>SUMIF($E$2:E278,E279,$F$2:F278)</f>
        <v>18</v>
      </c>
      <c r="Y279" s="48">
        <f t="shared" si="71"/>
        <v>1.1312556504932798</v>
      </c>
      <c r="Z279" s="92">
        <f>AVERAGE('1. Data'!E:E,$F$2:F278)</f>
        <v>1.5873502368347729</v>
      </c>
      <c r="AA279" s="92">
        <f>IF(ISERROR(AVERAGE('1. Data'!F:F,$G$2:G278)),0,AVERAGE('1. Data'!F:F,$G$2:G278))</f>
        <v>1.230426302591251</v>
      </c>
      <c r="AB279" s="48">
        <f t="shared" si="72"/>
        <v>1.9572518397423415</v>
      </c>
      <c r="AC279" s="48">
        <f t="shared" si="73"/>
        <v>0.90025510424937727</v>
      </c>
      <c r="AD279" s="48">
        <f t="shared" si="63"/>
        <v>0.14124605483146696</v>
      </c>
      <c r="AE279" s="48">
        <f t="shared" si="74"/>
        <v>0.27645410067523635</v>
      </c>
      <c r="AF279" s="48">
        <f t="shared" si="74"/>
        <v>0.27054514857546053</v>
      </c>
      <c r="AG279" s="48">
        <f t="shared" si="74"/>
        <v>0.17650832992756177</v>
      </c>
      <c r="AH279" s="48">
        <f t="shared" si="74"/>
        <v>8.6367813370142085E-2</v>
      </c>
      <c r="AI279" s="48">
        <f t="shared" si="74"/>
        <v>3.380871232264674E-2</v>
      </c>
      <c r="AJ279" s="48">
        <f t="shared" si="74"/>
        <v>1.1028694065469991E-2</v>
      </c>
      <c r="AK279" s="48">
        <f t="shared" si="74"/>
        <v>3.0837045356566541E-3</v>
      </c>
      <c r="AL279" s="48">
        <f t="shared" si="74"/>
        <v>7.5444829695447404E-4</v>
      </c>
      <c r="AM279" s="48">
        <f t="shared" si="74"/>
        <v>1.6407170191162413E-4</v>
      </c>
      <c r="AN279" s="48">
        <f t="shared" si="74"/>
        <v>3.2112964041618365E-5</v>
      </c>
      <c r="AO279" s="48">
        <f t="shared" si="61"/>
        <v>0.40646595532101287</v>
      </c>
      <c r="AP279" s="48">
        <f t="shared" si="75"/>
        <v>0.3659230509813412</v>
      </c>
      <c r="AQ279" s="48">
        <f t="shared" si="75"/>
        <v>0.16471204720422872</v>
      </c>
      <c r="AR279" s="48">
        <f t="shared" si="75"/>
        <v>4.9427620408990437E-2</v>
      </c>
      <c r="AS279" s="48">
        <f t="shared" si="75"/>
        <v>1.112436689102358E-2</v>
      </c>
      <c r="AT279" s="48">
        <f t="shared" si="75"/>
        <v>2.0029536150373514E-3</v>
      </c>
      <c r="AU279" s="48">
        <f t="shared" si="75"/>
        <v>3.0052820258535289E-4</v>
      </c>
      <c r="AV279" s="48">
        <f t="shared" si="75"/>
        <v>3.8650292621193604E-5</v>
      </c>
      <c r="AW279" s="48">
        <f t="shared" si="75"/>
        <v>4.3493904016201819E-6</v>
      </c>
      <c r="AX279" s="48">
        <f t="shared" si="75"/>
        <v>4.3506232327020249E-7</v>
      </c>
      <c r="AY279" s="48">
        <f t="shared" si="75"/>
        <v>3.9166707719059198E-8</v>
      </c>
    </row>
    <row r="280" spans="1:51">
      <c r="A280" s="48">
        <v>279</v>
      </c>
      <c r="B280" s="48">
        <f t="shared" si="69"/>
        <v>33</v>
      </c>
      <c r="C280" s="93">
        <v>44311</v>
      </c>
      <c r="D280" t="s">
        <v>22</v>
      </c>
      <c r="E280" t="s">
        <v>18</v>
      </c>
      <c r="F280" s="48">
        <f>HLOOKUP(MAX($AD280:$AN280),$AD280:$AN$312,$B280,FALSE)</f>
        <v>1</v>
      </c>
      <c r="G280" s="48">
        <f>HLOOKUP(MAX($AN280:$AY280),$AN280:$AY$312,$B280,FALSE)</f>
        <v>0</v>
      </c>
      <c r="H280" s="48">
        <f t="shared" si="65"/>
        <v>3</v>
      </c>
      <c r="I280" s="48">
        <f t="shared" si="66"/>
        <v>0</v>
      </c>
      <c r="J280" s="48">
        <f>COUNTIF('1. Data'!C:C,$D280)</f>
        <v>184</v>
      </c>
      <c r="K280" s="48">
        <f>COUNTIF($D$2:D279,$D279)</f>
        <v>16</v>
      </c>
      <c r="L280" s="48">
        <f>SUMIF('1. Data'!C:C,D280,'1. Data'!E:E)</f>
        <v>322</v>
      </c>
      <c r="M280" s="48">
        <f>SUMIF($D$2:D279,$D280,$F$2:F279)</f>
        <v>13</v>
      </c>
      <c r="N280" s="48">
        <f t="shared" si="67"/>
        <v>1.0553264303264303</v>
      </c>
      <c r="O280" s="48">
        <f>SUMIF('1. Data'!C:C,$D280,'1. Data'!F:F)</f>
        <v>214</v>
      </c>
      <c r="P280" s="48">
        <f>SUMIF($D$2:D279,$D280,$G$2:G279)</f>
        <v>9</v>
      </c>
      <c r="Q280" s="48">
        <f t="shared" si="68"/>
        <v>0.90644248188405796</v>
      </c>
      <c r="R280" s="48">
        <f>COUNTIF('1. Data'!D:D,$E280)</f>
        <v>17</v>
      </c>
      <c r="S280" s="48">
        <f>COUNTIF($E$2:E279,$E279)</f>
        <v>16</v>
      </c>
      <c r="T280" s="48">
        <f>SUMIF('1. Data'!D:D,E280,'1. Data'!F:F)</f>
        <v>13</v>
      </c>
      <c r="U280" s="48">
        <f>SUMIF($E$2:E279,$E280,$G$2:G279)</f>
        <v>0</v>
      </c>
      <c r="V280" s="48">
        <f t="shared" si="70"/>
        <v>0.32025417215634605</v>
      </c>
      <c r="W280" s="48">
        <f>SUMIF('1. Data'!D:D,$E280,'1. Data'!E:E)</f>
        <v>30</v>
      </c>
      <c r="X280" s="48">
        <f>SUMIF($E$2:E279,E280,$F$2:F279)</f>
        <v>13</v>
      </c>
      <c r="Y280" s="48">
        <f t="shared" si="71"/>
        <v>0.82096854824127541</v>
      </c>
      <c r="Z280" s="92">
        <f>AVERAGE('1. Data'!E:E,$F$2:F279)</f>
        <v>1.5871866295264625</v>
      </c>
      <c r="AA280" s="92">
        <f>IF(ISERROR(AVERAGE('1. Data'!F:F,$G$2:G279)),0,AVERAGE('1. Data'!F:F,$G$2:G279))</f>
        <v>1.2300835654596101</v>
      </c>
      <c r="AB280" s="48">
        <f t="shared" si="72"/>
        <v>1.3751223183041363</v>
      </c>
      <c r="AC280" s="48">
        <f t="shared" si="73"/>
        <v>0.35708340195432581</v>
      </c>
      <c r="AD280" s="48">
        <f t="shared" si="63"/>
        <v>0.25280867078555563</v>
      </c>
      <c r="AE280" s="48">
        <f t="shared" si="74"/>
        <v>0.34764284545802043</v>
      </c>
      <c r="AF280" s="48">
        <f t="shared" si="74"/>
        <v>0.23902571779403989</v>
      </c>
      <c r="AG280" s="48">
        <f t="shared" si="74"/>
        <v>0.10956319972908342</v>
      </c>
      <c r="AH280" s="48">
        <f t="shared" si="74"/>
        <v>3.7665700303069094E-2</v>
      </c>
      <c r="AI280" s="48">
        <f t="shared" si="74"/>
        <v>1.0358989024261037E-2</v>
      </c>
      <c r="AJ280" s="48">
        <f t="shared" si="74"/>
        <v>2.374146167054822E-3</v>
      </c>
      <c r="AK280" s="48">
        <f t="shared" si="74"/>
        <v>4.6639162589047294E-4</v>
      </c>
      <c r="AL280" s="48">
        <f t="shared" si="74"/>
        <v>8.0168191729017695E-5</v>
      </c>
      <c r="AM280" s="48">
        <f t="shared" si="74"/>
        <v>1.2249007740517487E-5</v>
      </c>
      <c r="AN280" s="48">
        <f t="shared" si="74"/>
        <v>1.6843883921065679E-6</v>
      </c>
      <c r="AO280" s="48">
        <f t="shared" si="61"/>
        <v>0.69971413777441771</v>
      </c>
      <c r="AP280" s="48">
        <f t="shared" si="75"/>
        <v>0.24985630471202688</v>
      </c>
      <c r="AQ280" s="48">
        <f t="shared" si="75"/>
        <v>4.46097696431536E-2</v>
      </c>
      <c r="AR280" s="48">
        <f t="shared" si="75"/>
        <v>5.309802768192034E-3</v>
      </c>
      <c r="AS280" s="48">
        <f t="shared" si="75"/>
        <v>4.7401060904312677E-4</v>
      </c>
      <c r="AT280" s="48">
        <f t="shared" si="75"/>
        <v>3.3852264167912324E-5</v>
      </c>
      <c r="AU280" s="48">
        <f t="shared" si="75"/>
        <v>2.0146802754891099E-6</v>
      </c>
      <c r="AV280" s="48">
        <f t="shared" si="75"/>
        <v>1.0277269808884726E-7</v>
      </c>
      <c r="AW280" s="48">
        <f t="shared" si="75"/>
        <v>4.5873030826987828E-9</v>
      </c>
      <c r="AX280" s="48">
        <f t="shared" si="75"/>
        <v>1.8200553228507211E-10</v>
      </c>
      <c r="AY280" s="48">
        <f t="shared" si="75"/>
        <v>6.4991154642861338E-12</v>
      </c>
    </row>
    <row r="281" spans="1:51">
      <c r="A281" s="48">
        <v>280</v>
      </c>
      <c r="B281" s="48">
        <f t="shared" si="69"/>
        <v>32</v>
      </c>
      <c r="C281" s="93">
        <v>44328</v>
      </c>
      <c r="D281" t="s">
        <v>8</v>
      </c>
      <c r="E281" t="s">
        <v>21</v>
      </c>
      <c r="F281" s="48">
        <f>HLOOKUP(MAX($AD281:$AN281),$AD281:$AN$312,$B281,FALSE)</f>
        <v>1</v>
      </c>
      <c r="G281" s="48">
        <f>HLOOKUP(MAX($AN281:$AY281),$AN281:$AY$312,$B281,FALSE)</f>
        <v>0</v>
      </c>
      <c r="H281" s="48">
        <f t="shared" si="65"/>
        <v>3</v>
      </c>
      <c r="I281" s="48">
        <f t="shared" si="66"/>
        <v>0</v>
      </c>
      <c r="J281" s="48">
        <f>COUNTIF('1. Data'!C:C,$D281)</f>
        <v>187</v>
      </c>
      <c r="K281" s="48">
        <f>COUNTIF($D$2:D280,$D280)</f>
        <v>16</v>
      </c>
      <c r="L281" s="48">
        <f>SUMIF('1. Data'!C:C,D281,'1. Data'!E:E)</f>
        <v>324</v>
      </c>
      <c r="M281" s="48">
        <f>SUMIF($D$2:D280,$D281,$F$2:F280)</f>
        <v>13</v>
      </c>
      <c r="N281" s="48">
        <f t="shared" si="67"/>
        <v>1.0460455857349444</v>
      </c>
      <c r="O281" s="48">
        <f>SUMIF('1. Data'!C:C,$D281,'1. Data'!F:F)</f>
        <v>196</v>
      </c>
      <c r="P281" s="48">
        <f>SUMIF($D$2:D280,$D281,$G$2:G280)</f>
        <v>8</v>
      </c>
      <c r="Q281" s="48">
        <f t="shared" si="68"/>
        <v>0.8171851574212895</v>
      </c>
      <c r="R281" s="48">
        <f>COUNTIF('1. Data'!D:D,$E281)</f>
        <v>149</v>
      </c>
      <c r="S281" s="48">
        <f>COUNTIF($E$2:E280,$E280)</f>
        <v>15</v>
      </c>
      <c r="T281" s="48">
        <f>SUMIF('1. Data'!D:D,E281,'1. Data'!F:F)</f>
        <v>176</v>
      </c>
      <c r="U281" s="48">
        <f>SUMIF($E$2:E280,$E281,$G$2:G280)</f>
        <v>11</v>
      </c>
      <c r="V281" s="48">
        <f t="shared" si="70"/>
        <v>0.92722279294803811</v>
      </c>
      <c r="W281" s="48">
        <f>SUMIF('1. Data'!D:D,$E281,'1. Data'!E:E)</f>
        <v>246</v>
      </c>
      <c r="X281" s="48">
        <f>SUMIF($E$2:E280,E281,$F$2:F280)</f>
        <v>15</v>
      </c>
      <c r="Y281" s="48">
        <f t="shared" si="71"/>
        <v>1.0027978806722617</v>
      </c>
      <c r="Z281" s="92">
        <f>AVERAGE('1. Data'!E:E,$F$2:F280)</f>
        <v>1.5870231133389028</v>
      </c>
      <c r="AA281" s="92">
        <f>IF(ISERROR(AVERAGE('1. Data'!F:F,$G$2:G280)),0,AVERAGE('1. Data'!F:F,$G$2:G280))</f>
        <v>1.2297410192147034</v>
      </c>
      <c r="AB281" s="48">
        <f t="shared" si="72"/>
        <v>1.6647432797367103</v>
      </c>
      <c r="AC281" s="48">
        <f t="shared" si="73"/>
        <v>0.93179039291329946</v>
      </c>
      <c r="AD281" s="48">
        <f t="shared" si="63"/>
        <v>0.18923923329237757</v>
      </c>
      <c r="AE281" s="48">
        <f t="shared" si="74"/>
        <v>0.3150347418860131</v>
      </c>
      <c r="AF281" s="48">
        <f t="shared" si="74"/>
        <v>0.26222598471916475</v>
      </c>
      <c r="AG281" s="48">
        <f t="shared" si="74"/>
        <v>0.14551298194452364</v>
      </c>
      <c r="AH281" s="48">
        <f t="shared" si="74"/>
        <v>6.0560439701648754E-2</v>
      </c>
      <c r="AI281" s="48">
        <f t="shared" si="74"/>
        <v>2.0163517002243996E-2</v>
      </c>
      <c r="AJ281" s="48">
        <f t="shared" si="74"/>
        <v>5.5945132375571022E-3</v>
      </c>
      <c r="AK281" s="48">
        <f t="shared" si="74"/>
        <v>1.3304897593744646E-3</v>
      </c>
      <c r="AL281" s="48">
        <f t="shared" si="74"/>
        <v>2.7686548570964432E-4</v>
      </c>
      <c r="AM281" s="48">
        <f t="shared" si="74"/>
        <v>5.1212217414018934E-5</v>
      </c>
      <c r="AN281" s="48">
        <f t="shared" si="74"/>
        <v>8.5255194780403354E-6</v>
      </c>
      <c r="AO281" s="48">
        <f t="shared" si="61"/>
        <v>0.39384793619970399</v>
      </c>
      <c r="AP281" s="48">
        <f t="shared" si="75"/>
        <v>0.36698372321961426</v>
      </c>
      <c r="AQ281" s="48">
        <f t="shared" si="75"/>
        <v>0.17097595382579495</v>
      </c>
      <c r="AR281" s="48">
        <f t="shared" si="75"/>
        <v>5.310458373135455E-2</v>
      </c>
      <c r="AS281" s="48">
        <f t="shared" si="75"/>
        <v>1.2370585235134015E-2</v>
      </c>
      <c r="AT281" s="48">
        <f t="shared" si="75"/>
        <v>2.3053584953625977E-3</v>
      </c>
      <c r="AU281" s="48">
        <f t="shared" si="75"/>
        <v>3.5801848303332112E-4</v>
      </c>
      <c r="AV281" s="48">
        <f t="shared" si="75"/>
        <v>4.7656883282263173E-5</v>
      </c>
      <c r="AW281" s="48">
        <f t="shared" si="75"/>
        <v>5.5507782498253866E-6</v>
      </c>
      <c r="AX281" s="48">
        <f t="shared" si="75"/>
        <v>5.7468464959771101E-7</v>
      </c>
      <c r="AY281" s="48">
        <f t="shared" si="75"/>
        <v>5.3548563544989245E-8</v>
      </c>
    </row>
    <row r="282" spans="1:51">
      <c r="A282" s="48">
        <v>281</v>
      </c>
      <c r="B282" s="48">
        <f t="shared" si="69"/>
        <v>31</v>
      </c>
      <c r="C282" s="93">
        <v>44319</v>
      </c>
      <c r="D282" t="s">
        <v>25</v>
      </c>
      <c r="E282" t="s">
        <v>21</v>
      </c>
      <c r="F282" s="48">
        <f>HLOOKUP(MAX($AD282:$AN282),$AD282:$AN$312,$B282,FALSE)</f>
        <v>1</v>
      </c>
      <c r="G282" s="48">
        <f>HLOOKUP(MAX($AN282:$AY282),$AN282:$AY$312,$B282,FALSE)</f>
        <v>1</v>
      </c>
      <c r="H282" s="48">
        <f t="shared" si="65"/>
        <v>1</v>
      </c>
      <c r="I282" s="48">
        <f t="shared" si="66"/>
        <v>1</v>
      </c>
      <c r="J282" s="48">
        <f>COUNTIF('1. Data'!C:C,$D282)</f>
        <v>170</v>
      </c>
      <c r="K282" s="48">
        <f>COUNTIF($D$2:D281,$D281)</f>
        <v>16</v>
      </c>
      <c r="L282" s="48">
        <f>SUMIF('1. Data'!C:C,D282,'1. Data'!E:E)</f>
        <v>254</v>
      </c>
      <c r="M282" s="48">
        <f>SUMIF($D$2:D281,$D282,$F$2:F281)</f>
        <v>14</v>
      </c>
      <c r="N282" s="48">
        <f t="shared" si="67"/>
        <v>0.90799471797774012</v>
      </c>
      <c r="O282" s="48">
        <f>SUMIF('1. Data'!C:C,$D282,'1. Data'!F:F)</f>
        <v>198</v>
      </c>
      <c r="P282" s="48">
        <f>SUMIF($D$2:D281,$D282,$G$2:G281)</f>
        <v>10</v>
      </c>
      <c r="Q282" s="48">
        <f t="shared" si="68"/>
        <v>0.90961508493065291</v>
      </c>
      <c r="R282" s="48">
        <f>COUNTIF('1. Data'!D:D,$E282)</f>
        <v>149</v>
      </c>
      <c r="S282" s="48">
        <f>COUNTIF($E$2:E281,$E281)</f>
        <v>16</v>
      </c>
      <c r="T282" s="48">
        <f>SUMIF('1. Data'!D:D,E282,'1. Data'!F:F)</f>
        <v>176</v>
      </c>
      <c r="U282" s="48">
        <f>SUMIF($E$2:E281,$E282,$G$2:G281)</f>
        <v>11</v>
      </c>
      <c r="V282" s="48">
        <f t="shared" si="70"/>
        <v>0.92185990338164259</v>
      </c>
      <c r="W282" s="48">
        <f>SUMIF('1. Data'!D:D,$E282,'1. Data'!E:E)</f>
        <v>246</v>
      </c>
      <c r="X282" s="48">
        <f>SUMIF($E$2:E281,E282,$F$2:F281)</f>
        <v>16</v>
      </c>
      <c r="Y282" s="48">
        <f t="shared" si="71"/>
        <v>1.0006422115895801</v>
      </c>
      <c r="Z282" s="92">
        <f>AVERAGE('1. Data'!E:E,$F$2:F281)</f>
        <v>1.5868596881959911</v>
      </c>
      <c r="AA282" s="92">
        <f>IF(ISERROR(AVERAGE('1. Data'!F:F,$G$2:G281)),0,AVERAGE('1. Data'!F:F,$G$2:G281))</f>
        <v>1.2293986636971046</v>
      </c>
      <c r="AB282" s="48">
        <f t="shared" si="72"/>
        <v>1.441785552182836</v>
      </c>
      <c r="AC282" s="48">
        <f t="shared" si="73"/>
        <v>1.0308970962547399</v>
      </c>
      <c r="AD282" s="48">
        <f t="shared" si="63"/>
        <v>0.23650508926687705</v>
      </c>
      <c r="AE282" s="48">
        <f t="shared" si="74"/>
        <v>0.34098962072269523</v>
      </c>
      <c r="AF282" s="48">
        <f t="shared" si="74"/>
        <v>0.24581695430114353</v>
      </c>
      <c r="AG282" s="48">
        <f t="shared" si="74"/>
        <v>0.11813844439765904</v>
      </c>
      <c r="AH282" s="48">
        <f t="shared" si="74"/>
        <v>4.2582575572475037E-2</v>
      </c>
      <c r="AI282" s="48">
        <f t="shared" si="74"/>
        <v>1.227898844702565E-2</v>
      </c>
      <c r="AJ282" s="48">
        <f t="shared" si="74"/>
        <v>2.9506113563902568E-3</v>
      </c>
      <c r="AK282" s="48">
        <f t="shared" si="74"/>
        <v>6.0773554625001124E-4</v>
      </c>
      <c r="AL282" s="48">
        <f t="shared" si="74"/>
        <v>1.0952804126640122E-4</v>
      </c>
      <c r="AM282" s="48">
        <f t="shared" si="74"/>
        <v>1.7546216384086916E-5</v>
      </c>
      <c r="AN282" s="48">
        <f t="shared" si="74"/>
        <v>2.5297881278050397E-6</v>
      </c>
      <c r="AO282" s="48">
        <f t="shared" si="61"/>
        <v>0.35668683457528905</v>
      </c>
      <c r="AP282" s="48">
        <f t="shared" si="75"/>
        <v>0.3677074220359603</v>
      </c>
      <c r="AQ282" s="48">
        <f t="shared" si="75"/>
        <v>0.18953425682409375</v>
      </c>
      <c r="AR282" s="48">
        <f t="shared" si="75"/>
        <v>6.5130105000252805E-2</v>
      </c>
      <c r="AS282" s="48">
        <f t="shared" si="75"/>
        <v>1.6785609030881731E-2</v>
      </c>
      <c r="AT282" s="48">
        <f t="shared" si="75"/>
        <v>3.460847121760664E-3</v>
      </c>
      <c r="AU282" s="48">
        <f t="shared" si="75"/>
        <v>5.9462954140077355E-4</v>
      </c>
      <c r="AV282" s="48">
        <f t="shared" si="75"/>
        <v>8.75716953681923E-5</v>
      </c>
      <c r="AW282" s="48">
        <f t="shared" si="75"/>
        <v>1.1284675808646721E-5</v>
      </c>
      <c r="AX282" s="48">
        <f t="shared" si="75"/>
        <v>1.2925932803677807E-6</v>
      </c>
      <c r="AY282" s="48">
        <f t="shared" si="75"/>
        <v>1.3325306593695326E-7</v>
      </c>
    </row>
    <row r="283" spans="1:51">
      <c r="A283" s="48">
        <v>282</v>
      </c>
      <c r="B283" s="48">
        <f t="shared" si="69"/>
        <v>30</v>
      </c>
      <c r="C283" s="93">
        <v>44323</v>
      </c>
      <c r="D283" t="s">
        <v>23</v>
      </c>
      <c r="E283" t="s">
        <v>28</v>
      </c>
      <c r="F283" s="48">
        <f>HLOOKUP(MAX($AD283:$AN283),$AD283:$AN$312,$B283,FALSE)</f>
        <v>1</v>
      </c>
      <c r="G283" s="48">
        <f>HLOOKUP(MAX($AN283:$AY283),$AN283:$AY$312,$B283,FALSE)</f>
        <v>1</v>
      </c>
      <c r="H283" s="48">
        <f t="shared" si="65"/>
        <v>1</v>
      </c>
      <c r="I283" s="48">
        <f t="shared" si="66"/>
        <v>1</v>
      </c>
      <c r="J283" s="48">
        <f>COUNTIF('1. Data'!C:C,$D283)</f>
        <v>169</v>
      </c>
      <c r="K283" s="48">
        <f>COUNTIF($D$2:D282,$D282)</f>
        <v>17</v>
      </c>
      <c r="L283" s="48">
        <f>SUMIF('1. Data'!C:C,D283,'1. Data'!E:E)</f>
        <v>260</v>
      </c>
      <c r="M283" s="48">
        <f>SUMIF($D$2:D282,$D283,$F$2:F282)</f>
        <v>13</v>
      </c>
      <c r="N283" s="48">
        <f t="shared" si="67"/>
        <v>0.92503013053737038</v>
      </c>
      <c r="O283" s="48">
        <f>SUMIF('1. Data'!C:C,$D283,'1. Data'!F:F)</f>
        <v>232</v>
      </c>
      <c r="P283" s="48">
        <f>SUMIF($D$2:D282,$D283,$G$2:G282)</f>
        <v>15</v>
      </c>
      <c r="Q283" s="48">
        <f t="shared" si="68"/>
        <v>1.0802240123082616</v>
      </c>
      <c r="R283" s="48">
        <f>COUNTIF('1. Data'!D:D,$E283)</f>
        <v>136</v>
      </c>
      <c r="S283" s="48">
        <f>COUNTIF($E$2:E282,$E282)</f>
        <v>17</v>
      </c>
      <c r="T283" s="48">
        <f>SUMIF('1. Data'!D:D,E283,'1. Data'!F:F)</f>
        <v>138</v>
      </c>
      <c r="U283" s="48">
        <f>SUMIF($E$2:E282,$E283,$G$2:G282)</f>
        <v>6</v>
      </c>
      <c r="V283" s="48">
        <f t="shared" si="70"/>
        <v>0.76559815685386678</v>
      </c>
      <c r="W283" s="48">
        <f>SUMIF('1. Data'!D:D,$E283,'1. Data'!E:E)</f>
        <v>217</v>
      </c>
      <c r="X283" s="48">
        <f>SUMIF($E$2:E282,E283,$F$2:F282)</f>
        <v>14</v>
      </c>
      <c r="Y283" s="48">
        <f t="shared" si="71"/>
        <v>0.95153928963270973</v>
      </c>
      <c r="Z283" s="92">
        <f>AVERAGE('1. Data'!E:E,$F$2:F282)</f>
        <v>1.5866963540217089</v>
      </c>
      <c r="AA283" s="92">
        <f>IF(ISERROR(AVERAGE('1. Data'!F:F,$G$2:G282)),0,AVERAGE('1. Data'!F:F,$G$2:G282))</f>
        <v>1.2293348177010854</v>
      </c>
      <c r="AB283" s="48">
        <f t="shared" si="72"/>
        <v>1.3966141186544612</v>
      </c>
      <c r="AC283" s="48">
        <f t="shared" si="73"/>
        <v>1.0166814233489521</v>
      </c>
      <c r="AD283" s="48">
        <f t="shared" si="63"/>
        <v>0.24743332711589897</v>
      </c>
      <c r="AE283" s="48">
        <f t="shared" si="74"/>
        <v>0.34556887807571224</v>
      </c>
      <c r="AF283" s="48">
        <f t="shared" si="74"/>
        <v>0.24131318704406093</v>
      </c>
      <c r="AG283" s="48">
        <f t="shared" si="74"/>
        <v>0.11234046801441343</v>
      </c>
      <c r="AH283" s="48">
        <f t="shared" si="74"/>
        <v>3.9224070931294944E-2</v>
      </c>
      <c r="AI283" s="48">
        <f t="shared" si="74"/>
        <v>1.09561782507501E-2</v>
      </c>
      <c r="AJ283" s="48">
        <f t="shared" si="74"/>
        <v>2.5502588719154202E-3</v>
      </c>
      <c r="AK283" s="48">
        <f t="shared" si="74"/>
        <v>5.0881822096298312E-4</v>
      </c>
      <c r="AL283" s="48">
        <f t="shared" si="74"/>
        <v>8.8827838903193353E-5</v>
      </c>
      <c r="AM283" s="48">
        <f t="shared" si="74"/>
        <v>1.3784245993529299E-5</v>
      </c>
      <c r="AN283" s="48">
        <f t="shared" si="74"/>
        <v>1.9251272569569208E-6</v>
      </c>
      <c r="AO283" s="48">
        <f t="shared" si="61"/>
        <v>0.36179358992751093</v>
      </c>
      <c r="AP283" s="48">
        <f t="shared" si="75"/>
        <v>0.36782882196602884</v>
      </c>
      <c r="AQ283" s="48">
        <f t="shared" si="75"/>
        <v>0.18698236513259522</v>
      </c>
      <c r="AR283" s="48">
        <f t="shared" si="75"/>
        <v>6.3367165708053466E-2</v>
      </c>
      <c r="AS283" s="48">
        <f t="shared" si="75"/>
        <v>1.6106055056413174E-2</v>
      </c>
      <c r="AT283" s="48">
        <f t="shared" si="75"/>
        <v>3.2749453958581479E-3</v>
      </c>
      <c r="AU283" s="48">
        <f t="shared" si="75"/>
        <v>5.5492935774185959E-4</v>
      </c>
      <c r="AV283" s="48">
        <f t="shared" si="75"/>
        <v>8.059805275530207E-5</v>
      </c>
      <c r="AW283" s="48">
        <f t="shared" si="75"/>
        <v>1.0242817874301766E-5</v>
      </c>
      <c r="AX283" s="48">
        <f t="shared" si="75"/>
        <v>1.1570758506165798E-6</v>
      </c>
      <c r="AY283" s="48">
        <f t="shared" si="75"/>
        <v>1.1763775227275627E-7</v>
      </c>
    </row>
    <row r="284" spans="1:51">
      <c r="A284" s="48">
        <v>283</v>
      </c>
      <c r="B284" s="48">
        <f t="shared" si="69"/>
        <v>29</v>
      </c>
      <c r="C284" s="93">
        <v>44324</v>
      </c>
      <c r="D284" t="s">
        <v>13</v>
      </c>
      <c r="E284" t="s">
        <v>35</v>
      </c>
      <c r="F284" s="48">
        <f>HLOOKUP(MAX($AD284:$AN284),$AD284:$AN$312,$B284,FALSE)</f>
        <v>1</v>
      </c>
      <c r="G284" s="48">
        <f>HLOOKUP(MAX($AN284:$AY284),$AN284:$AY$312,$B284,FALSE)</f>
        <v>1</v>
      </c>
      <c r="H284" s="48">
        <f t="shared" si="65"/>
        <v>1</v>
      </c>
      <c r="I284" s="48">
        <f t="shared" si="66"/>
        <v>1</v>
      </c>
      <c r="J284" s="48">
        <f>COUNTIF('1. Data'!C:C,$D284)</f>
        <v>176</v>
      </c>
      <c r="K284" s="48">
        <f>COUNTIF($D$2:D283,$D283)</f>
        <v>16</v>
      </c>
      <c r="L284" s="48">
        <f>SUMIF('1. Data'!C:C,D284,'1. Data'!E:E)</f>
        <v>403</v>
      </c>
      <c r="M284" s="48">
        <f>SUMIF($D$2:D283,$D284,$F$2:F283)</f>
        <v>26</v>
      </c>
      <c r="N284" s="48">
        <f t="shared" si="67"/>
        <v>1.4083380831287269</v>
      </c>
      <c r="O284" s="48">
        <f>SUMIF('1. Data'!C:C,$D284,'1. Data'!F:F)</f>
        <v>163</v>
      </c>
      <c r="P284" s="48">
        <f>SUMIF($D$2:D283,$D284,$G$2:G283)</f>
        <v>2</v>
      </c>
      <c r="Q284" s="48">
        <f t="shared" si="68"/>
        <v>0.69909319827976457</v>
      </c>
      <c r="R284" s="48">
        <f>COUNTIF('1. Data'!D:D,$E284)</f>
        <v>48</v>
      </c>
      <c r="S284" s="48">
        <f>COUNTIF($E$2:E283,$E283)</f>
        <v>16</v>
      </c>
      <c r="T284" s="48">
        <f>SUMIF('1. Data'!D:D,E284,'1. Data'!F:F)</f>
        <v>79</v>
      </c>
      <c r="U284" s="48">
        <f>SUMIF($E$2:E283,$E284,$G$2:G283)</f>
        <v>14</v>
      </c>
      <c r="V284" s="48">
        <f t="shared" si="70"/>
        <v>1.1821030443639655</v>
      </c>
      <c r="W284" s="48">
        <f>SUMIF('1. Data'!D:D,$E284,'1. Data'!E:E)</f>
        <v>68</v>
      </c>
      <c r="X284" s="48">
        <f>SUMIF($E$2:E283,E284,$F$2:F283)</f>
        <v>14</v>
      </c>
      <c r="Y284" s="48">
        <f t="shared" si="71"/>
        <v>0.80757848123465448</v>
      </c>
      <c r="Z284" s="92">
        <f>AVERAGE('1. Data'!E:E,$F$2:F283)</f>
        <v>1.5865331107401224</v>
      </c>
      <c r="AA284" s="92">
        <f>IF(ISERROR(AVERAGE('1. Data'!F:F,$G$2:G283)),0,AVERAGE('1. Data'!F:F,$G$2:G283))</f>
        <v>1.2292710072342794</v>
      </c>
      <c r="AB284" s="48">
        <f t="shared" si="72"/>
        <v>1.8044331690086814</v>
      </c>
      <c r="AC284" s="48">
        <f t="shared" si="73"/>
        <v>1.0158698037502829</v>
      </c>
      <c r="AD284" s="48">
        <f t="shared" si="63"/>
        <v>0.16456771222402158</v>
      </c>
      <c r="AE284" s="48">
        <f t="shared" si="74"/>
        <v>0.29695143848489997</v>
      </c>
      <c r="AF284" s="48">
        <f t="shared" si="74"/>
        <v>0.26791451259349736</v>
      </c>
      <c r="AG284" s="48">
        <f t="shared" si="74"/>
        <v>0.16114461099416696</v>
      </c>
      <c r="AH284" s="48">
        <f t="shared" si="74"/>
        <v>7.269367027121898E-2</v>
      </c>
      <c r="AI284" s="48">
        <f t="shared" si="74"/>
        <v>2.6234173962873562E-2</v>
      </c>
      <c r="AJ284" s="48">
        <f t="shared" si="74"/>
        <v>7.8896356100254961E-3</v>
      </c>
      <c r="AK284" s="48">
        <f t="shared" si="74"/>
        <v>2.0337600265888634E-3</v>
      </c>
      <c r="AL284" s="48">
        <f t="shared" si="74"/>
        <v>4.5872300622261522E-4</v>
      </c>
      <c r="AM284" s="48">
        <f t="shared" si="74"/>
        <v>9.1970556423940332E-5</v>
      </c>
      <c r="AN284" s="48">
        <f t="shared" si="74"/>
        <v>1.6595472258354242E-5</v>
      </c>
      <c r="AO284" s="48">
        <f t="shared" si="61"/>
        <v>0.36208734788950303</v>
      </c>
      <c r="AP284" s="48">
        <f t="shared" si="75"/>
        <v>0.36783360304096985</v>
      </c>
      <c r="AQ284" s="48">
        <f t="shared" si="75"/>
        <v>0.18683552506699475</v>
      </c>
      <c r="AR284" s="48">
        <f t="shared" si="75"/>
        <v>6.3266856061129681E-2</v>
      </c>
      <c r="AS284" s="48">
        <f t="shared" si="75"/>
        <v>1.6067722162679297E-2</v>
      </c>
      <c r="AT284" s="48">
        <f t="shared" si="75"/>
        <v>3.2645427520230194E-3</v>
      </c>
      <c r="AU284" s="48">
        <f t="shared" si="75"/>
        <v>5.527250674720052E-4</v>
      </c>
      <c r="AV284" s="48">
        <f t="shared" si="75"/>
        <v>8.0213815117235535E-5</v>
      </c>
      <c r="AW284" s="48">
        <f t="shared" si="75"/>
        <v>1.0185849077650904E-5</v>
      </c>
      <c r="AX284" s="48">
        <f t="shared" si="75"/>
        <v>1.1497218337270263E-6</v>
      </c>
      <c r="AY284" s="48">
        <f t="shared" si="75"/>
        <v>1.1679676935956883E-7</v>
      </c>
    </row>
    <row r="285" spans="1:51">
      <c r="A285" s="48">
        <v>284</v>
      </c>
      <c r="B285" s="48">
        <f t="shared" si="69"/>
        <v>28</v>
      </c>
      <c r="C285" s="93">
        <v>44324</v>
      </c>
      <c r="D285" t="s">
        <v>17</v>
      </c>
      <c r="E285" t="s">
        <v>8</v>
      </c>
      <c r="F285" s="48">
        <f>HLOOKUP(MAX($AD285:$AN285),$AD285:$AN$312,$B285,FALSE)</f>
        <v>1</v>
      </c>
      <c r="G285" s="48">
        <f>HLOOKUP(MAX($AN285:$AY285),$AN285:$AY$312,$B285,FALSE)</f>
        <v>1</v>
      </c>
      <c r="H285" s="48">
        <f t="shared" si="65"/>
        <v>1</v>
      </c>
      <c r="I285" s="48">
        <f t="shared" si="66"/>
        <v>1</v>
      </c>
      <c r="J285" s="48">
        <f>COUNTIF('1. Data'!C:C,$D285)</f>
        <v>186</v>
      </c>
      <c r="K285" s="48">
        <f>COUNTIF($D$2:D284,$D284)</f>
        <v>16</v>
      </c>
      <c r="L285" s="48">
        <f>SUMIF('1. Data'!C:C,D285,'1. Data'!E:E)</f>
        <v>321</v>
      </c>
      <c r="M285" s="48">
        <f>SUMIF($D$2:D284,$D285,$F$2:F284)</f>
        <v>13</v>
      </c>
      <c r="N285" s="48">
        <f t="shared" si="67"/>
        <v>1.0422949186028545</v>
      </c>
      <c r="O285" s="48">
        <f>SUMIF('1. Data'!C:C,$D285,'1. Data'!F:F)</f>
        <v>236</v>
      </c>
      <c r="P285" s="48">
        <f>SUMIF($D$2:D284,$D285,$G$2:G284)</f>
        <v>13</v>
      </c>
      <c r="Q285" s="48">
        <f t="shared" si="68"/>
        <v>1.0028197320750405</v>
      </c>
      <c r="R285" s="48">
        <f>COUNTIF('1. Data'!D:D,$E285)</f>
        <v>181</v>
      </c>
      <c r="S285" s="48">
        <f>COUNTIF($E$2:E284,$E284)</f>
        <v>16</v>
      </c>
      <c r="T285" s="48">
        <f>SUMIF('1. Data'!D:D,E285,'1. Data'!F:F)</f>
        <v>234</v>
      </c>
      <c r="U285" s="48">
        <f>SUMIF($E$2:E284,$E285,$G$2:G284)</f>
        <v>12</v>
      </c>
      <c r="V285" s="48">
        <f t="shared" si="70"/>
        <v>1.0158831901468395</v>
      </c>
      <c r="W285" s="48">
        <f>SUMIF('1. Data'!D:D,$E285,'1. Data'!E:E)</f>
        <v>266</v>
      </c>
      <c r="X285" s="48">
        <f>SUMIF($E$2:E284,E285,$F$2:F284)</f>
        <v>15</v>
      </c>
      <c r="Y285" s="48">
        <f t="shared" si="71"/>
        <v>0.89915718060936844</v>
      </c>
      <c r="Z285" s="92">
        <f>AVERAGE('1. Data'!E:E,$F$2:F284)</f>
        <v>1.5863699582753825</v>
      </c>
      <c r="AA285" s="92">
        <f>IF(ISERROR(AVERAGE('1. Data'!F:F,$G$2:G284)),0,AVERAGE('1. Data'!F:F,$G$2:G284))</f>
        <v>1.2292072322670375</v>
      </c>
      <c r="AB285" s="48">
        <f t="shared" si="72"/>
        <v>1.4867252392253916</v>
      </c>
      <c r="AC285" s="48">
        <f t="shared" si="73"/>
        <v>1.252252051220609</v>
      </c>
      <c r="AD285" s="48">
        <f t="shared" si="63"/>
        <v>0.22611190684641222</v>
      </c>
      <c r="AE285" s="48">
        <f t="shared" si="74"/>
        <v>0.33616627879794164</v>
      </c>
      <c r="AF285" s="48">
        <f t="shared" si="74"/>
        <v>0.24989344563268981</v>
      </c>
      <c r="AG285" s="48">
        <f t="shared" si="74"/>
        <v>0.1238409642463727</v>
      </c>
      <c r="AH285" s="48">
        <f t="shared" si="74"/>
        <v>4.6029371798772915E-2</v>
      </c>
      <c r="AI285" s="48">
        <f t="shared" si="74"/>
        <v>1.3686605759785029E-2</v>
      </c>
      <c r="AJ285" s="48">
        <f t="shared" si="74"/>
        <v>3.3913703704000048E-3</v>
      </c>
      <c r="AK285" s="48">
        <f t="shared" si="74"/>
        <v>7.2029084646212224E-4</v>
      </c>
      <c r="AL285" s="48">
        <f t="shared" si="74"/>
        <v>1.3385932262728207E-4</v>
      </c>
      <c r="AM285" s="48">
        <f t="shared" si="74"/>
        <v>2.2112448161732732E-5</v>
      </c>
      <c r="AN285" s="48">
        <f t="shared" si="74"/>
        <v>3.2875134783111197E-6</v>
      </c>
      <c r="AO285" s="48">
        <f t="shared" si="61"/>
        <v>0.28586029937577734</v>
      </c>
      <c r="AP285" s="48">
        <f t="shared" si="75"/>
        <v>0.35796914625585452</v>
      </c>
      <c r="AQ285" s="48">
        <f t="shared" si="75"/>
        <v>0.22413379883629203</v>
      </c>
      <c r="AR285" s="48">
        <f t="shared" si="75"/>
        <v>9.3557336446871336E-2</v>
      </c>
      <c r="AS285" s="48">
        <f t="shared" si="75"/>
        <v>2.9289341618082831E-2</v>
      </c>
      <c r="AT285" s="48">
        <f t="shared" si="75"/>
        <v>7.335527624029072E-3</v>
      </c>
      <c r="AU285" s="48">
        <f t="shared" si="75"/>
        <v>1.5309882523293092E-3</v>
      </c>
      <c r="AV285" s="48">
        <f t="shared" si="75"/>
        <v>2.7388331133914733E-4</v>
      </c>
      <c r="AW285" s="48">
        <f t="shared" si="75"/>
        <v>4.2871367302442479E-5</v>
      </c>
      <c r="AX285" s="48">
        <f t="shared" si="75"/>
        <v>5.9650841825684187E-6</v>
      </c>
      <c r="AY285" s="48">
        <f t="shared" si="75"/>
        <v>7.4697889033248921E-7</v>
      </c>
    </row>
    <row r="286" spans="1:51">
      <c r="A286" s="48">
        <v>285</v>
      </c>
      <c r="B286" s="48">
        <f t="shared" si="69"/>
        <v>27</v>
      </c>
      <c r="C286" s="93">
        <v>44324</v>
      </c>
      <c r="D286" t="s">
        <v>10</v>
      </c>
      <c r="E286" t="s">
        <v>42</v>
      </c>
      <c r="F286" s="48">
        <f>HLOOKUP(MAX($AD286:$AN286),$AD286:$AN$312,$B286,FALSE)</f>
        <v>0</v>
      </c>
      <c r="G286" s="48">
        <f>HLOOKUP(MAX($AN286:$AY286),$AN286:$AY$312,$B286,FALSE)</f>
        <v>0</v>
      </c>
      <c r="H286" s="48">
        <f t="shared" si="65"/>
        <v>1</v>
      </c>
      <c r="I286" s="48">
        <f t="shared" si="66"/>
        <v>1</v>
      </c>
      <c r="J286" s="48">
        <f>COUNTIF('1. Data'!C:C,$D286)</f>
        <v>184</v>
      </c>
      <c r="K286" s="48">
        <f>COUNTIF($D$2:D285,$D285)</f>
        <v>16</v>
      </c>
      <c r="L286" s="48">
        <f>SUMIF('1. Data'!C:C,D286,'1. Data'!E:E)</f>
        <v>347</v>
      </c>
      <c r="M286" s="48">
        <f>SUMIF($D$2:D285,$D286,$F$2:F285)</f>
        <v>18</v>
      </c>
      <c r="N286" s="48">
        <f t="shared" si="67"/>
        <v>1.1505434782608694</v>
      </c>
      <c r="O286" s="48">
        <f>SUMIF('1. Data'!C:C,$D286,'1. Data'!F:F)</f>
        <v>250</v>
      </c>
      <c r="P286" s="48">
        <f>SUMIF($D$2:D285,$D286,$G$2:G285)</f>
        <v>15</v>
      </c>
      <c r="Q286" s="48">
        <f t="shared" si="68"/>
        <v>1.0779864253393665</v>
      </c>
      <c r="R286" s="48">
        <f>COUNTIF('1. Data'!D:D,$E286)</f>
        <v>0</v>
      </c>
      <c r="S286" s="48">
        <f>COUNTIF($E$2:E285,$E285)</f>
        <v>16</v>
      </c>
      <c r="T286" s="48">
        <f>SUMIF('1. Data'!D:D,E286,'1. Data'!F:F)</f>
        <v>0</v>
      </c>
      <c r="U286" s="48">
        <f>SUMIF($E$2:E285,$E286,$G$2:G285)</f>
        <v>0</v>
      </c>
      <c r="V286" s="48">
        <f t="shared" si="70"/>
        <v>0</v>
      </c>
      <c r="W286" s="48">
        <f>SUMIF('1. Data'!D:D,$E286,'1. Data'!E:E)</f>
        <v>0</v>
      </c>
      <c r="X286" s="48">
        <f>SUMIF($E$2:E285,E286,$F$2:F285)</f>
        <v>0</v>
      </c>
      <c r="Y286" s="48">
        <f t="shared" si="71"/>
        <v>0</v>
      </c>
      <c r="Z286" s="92">
        <f>AVERAGE('1. Data'!E:E,$F$2:F285)</f>
        <v>1.5862068965517242</v>
      </c>
      <c r="AA286" s="92">
        <f>IF(ISERROR(AVERAGE('1. Data'!F:F,$G$2:G285)),0,AVERAGE('1. Data'!F:F,$G$2:G285))</f>
        <v>1.2291434927697442</v>
      </c>
      <c r="AB286" s="48">
        <f t="shared" si="72"/>
        <v>0</v>
      </c>
      <c r="AC286" s="48">
        <f t="shared" si="73"/>
        <v>0</v>
      </c>
      <c r="AD286" s="48">
        <f t="shared" si="63"/>
        <v>1</v>
      </c>
      <c r="AE286" s="48">
        <f t="shared" si="74"/>
        <v>0</v>
      </c>
      <c r="AF286" s="48">
        <f t="shared" si="74"/>
        <v>0</v>
      </c>
      <c r="AG286" s="48">
        <f t="shared" si="74"/>
        <v>0</v>
      </c>
      <c r="AH286" s="48">
        <f t="shared" si="74"/>
        <v>0</v>
      </c>
      <c r="AI286" s="48">
        <f t="shared" si="74"/>
        <v>0</v>
      </c>
      <c r="AJ286" s="48">
        <f t="shared" si="74"/>
        <v>0</v>
      </c>
      <c r="AK286" s="48">
        <f t="shared" si="74"/>
        <v>0</v>
      </c>
      <c r="AL286" s="48">
        <f t="shared" si="74"/>
        <v>0</v>
      </c>
      <c r="AM286" s="48">
        <f t="shared" si="74"/>
        <v>0</v>
      </c>
      <c r="AN286" s="48">
        <f t="shared" si="74"/>
        <v>0</v>
      </c>
      <c r="AO286" s="48">
        <f t="shared" si="61"/>
        <v>1</v>
      </c>
      <c r="AP286" s="48">
        <f t="shared" si="75"/>
        <v>0</v>
      </c>
      <c r="AQ286" s="48">
        <f t="shared" si="75"/>
        <v>0</v>
      </c>
      <c r="AR286" s="48">
        <f t="shared" si="75"/>
        <v>0</v>
      </c>
      <c r="AS286" s="48">
        <f t="shared" si="75"/>
        <v>0</v>
      </c>
      <c r="AT286" s="48">
        <f t="shared" si="75"/>
        <v>0</v>
      </c>
      <c r="AU286" s="48">
        <f t="shared" si="75"/>
        <v>0</v>
      </c>
      <c r="AV286" s="48">
        <f t="shared" si="75"/>
        <v>0</v>
      </c>
      <c r="AW286" s="48">
        <f t="shared" si="75"/>
        <v>0</v>
      </c>
      <c r="AX286" s="48">
        <f t="shared" si="75"/>
        <v>0</v>
      </c>
      <c r="AY286" s="48">
        <f t="shared" si="75"/>
        <v>0</v>
      </c>
    </row>
    <row r="287" spans="1:51">
      <c r="A287" s="48">
        <v>286</v>
      </c>
      <c r="B287" s="48">
        <f t="shared" si="69"/>
        <v>26</v>
      </c>
      <c r="C287" s="93">
        <v>44324</v>
      </c>
      <c r="D287" t="s">
        <v>19</v>
      </c>
      <c r="E287" t="s">
        <v>12</v>
      </c>
      <c r="F287" s="48">
        <f>HLOOKUP(MAX($AD287:$AN287),$AD287:$AN$312,$B287,FALSE)</f>
        <v>1</v>
      </c>
      <c r="G287" s="48">
        <f>HLOOKUP(MAX($AN287:$AY287),$AN287:$AY$312,$B287,FALSE)</f>
        <v>1</v>
      </c>
      <c r="H287" s="48">
        <f t="shared" si="65"/>
        <v>1</v>
      </c>
      <c r="I287" s="48">
        <f t="shared" si="66"/>
        <v>1</v>
      </c>
      <c r="J287" s="48">
        <f>COUNTIF('1. Data'!C:C,$D287)</f>
        <v>181</v>
      </c>
      <c r="K287" s="48">
        <f>COUNTIF($D$2:D286,$D286)</f>
        <v>16</v>
      </c>
      <c r="L287" s="48">
        <f>SUMIF('1. Data'!C:C,D287,'1. Data'!E:E)</f>
        <v>307</v>
      </c>
      <c r="M287" s="48">
        <f>SUMIF($D$2:D286,$D287,$F$2:F286)</f>
        <v>13</v>
      </c>
      <c r="N287" s="48">
        <f t="shared" si="67"/>
        <v>1.024341276226141</v>
      </c>
      <c r="O287" s="48">
        <f>SUMIF('1. Data'!C:C,$D287,'1. Data'!F:F)</f>
        <v>263</v>
      </c>
      <c r="P287" s="48">
        <f>SUMIF($D$2:D286,$D287,$G$2:G286)</f>
        <v>15</v>
      </c>
      <c r="Q287" s="48">
        <f t="shared" si="68"/>
        <v>1.1484093989020834</v>
      </c>
      <c r="R287" s="48">
        <f>COUNTIF('1. Data'!D:D,$E287)</f>
        <v>184</v>
      </c>
      <c r="S287" s="48">
        <f>COUNTIF($E$2:E286,$E286)</f>
        <v>16</v>
      </c>
      <c r="T287" s="48">
        <f>SUMIF('1. Data'!D:D,E287,'1. Data'!F:F)</f>
        <v>300</v>
      </c>
      <c r="U287" s="48">
        <f>SUMIF($E$2:E286,$E287,$G$2:G286)</f>
        <v>13</v>
      </c>
      <c r="V287" s="48">
        <f t="shared" si="70"/>
        <v>1.2735984162895928</v>
      </c>
      <c r="W287" s="48">
        <f>SUMIF('1. Data'!D:D,$E287,'1. Data'!E:E)</f>
        <v>245</v>
      </c>
      <c r="X287" s="48">
        <f>SUMIF($E$2:E286,E287,$F$2:F286)</f>
        <v>12</v>
      </c>
      <c r="Y287" s="48">
        <f t="shared" si="71"/>
        <v>0.81033397615708269</v>
      </c>
      <c r="Z287" s="92">
        <f>AVERAGE('1. Data'!E:E,$F$2:F286)</f>
        <v>1.5857659160411455</v>
      </c>
      <c r="AA287" s="92">
        <f>IF(ISERROR(AVERAGE('1. Data'!F:F,$G$2:G286)),0,AVERAGE('1. Data'!F:F,$G$2:G286))</f>
        <v>1.2288017792604948</v>
      </c>
      <c r="AB287" s="48">
        <f t="shared" si="72"/>
        <v>1.3162785399505912</v>
      </c>
      <c r="AC287" s="48">
        <f t="shared" si="73"/>
        <v>1.7972607092817605</v>
      </c>
      <c r="AD287" s="48">
        <f t="shared" si="63"/>
        <v>0.26813128743048931</v>
      </c>
      <c r="AE287" s="48">
        <f t="shared" si="74"/>
        <v>0.35293545953407679</v>
      </c>
      <c r="AF287" s="48">
        <f t="shared" si="74"/>
        <v>0.23228068568615279</v>
      </c>
      <c r="AG287" s="48">
        <f t="shared" si="74"/>
        <v>0.10191536060456378</v>
      </c>
      <c r="AH287" s="48">
        <f t="shared" si="74"/>
        <v>3.3537250513778309E-2</v>
      </c>
      <c r="AI287" s="48">
        <f t="shared" si="74"/>
        <v>8.8288726280466648E-3</v>
      </c>
      <c r="AJ287" s="48">
        <f t="shared" si="74"/>
        <v>1.9368759287091662E-3</v>
      </c>
      <c r="AK287" s="48">
        <f t="shared" si="74"/>
        <v>3.6420974564382148E-4</v>
      </c>
      <c r="AL287" s="48">
        <f t="shared" si="74"/>
        <v>5.9925184028978105E-5</v>
      </c>
      <c r="AM287" s="48">
        <f t="shared" si="74"/>
        <v>8.7642481933259676E-6</v>
      </c>
      <c r="AN287" s="48">
        <f t="shared" si="74"/>
        <v>1.1536191815675744E-6</v>
      </c>
      <c r="AO287" s="48">
        <f t="shared" si="61"/>
        <v>0.16575231067625867</v>
      </c>
      <c r="AP287" s="48">
        <f t="shared" si="75"/>
        <v>0.29790011545110334</v>
      </c>
      <c r="AQ287" s="48">
        <f t="shared" si="75"/>
        <v>0.26770208639538429</v>
      </c>
      <c r="AR287" s="48">
        <f t="shared" si="75"/>
        <v>0.1603768138903918</v>
      </c>
      <c r="AS287" s="48">
        <f t="shared" si="75"/>
        <v>7.2059736571248645E-2</v>
      </c>
      <c r="AT287" s="48">
        <f t="shared" si="75"/>
        <v>2.5902026652139816E-2</v>
      </c>
      <c r="AU287" s="48">
        <f t="shared" si="75"/>
        <v>7.7587824654433155E-3</v>
      </c>
      <c r="AV287" s="48">
        <f t="shared" si="75"/>
        <v>1.9920792681436482E-3</v>
      </c>
      <c r="AW287" s="48">
        <f t="shared" si="75"/>
        <v>4.4753572480116835E-4</v>
      </c>
      <c r="AX287" s="48">
        <f t="shared" si="75"/>
        <v>8.9370930465008095E-5</v>
      </c>
      <c r="AY287" s="48">
        <f t="shared" si="75"/>
        <v>1.6062286187671163E-5</v>
      </c>
    </row>
    <row r="288" spans="1:51">
      <c r="A288" s="48">
        <v>287</v>
      </c>
      <c r="B288" s="48">
        <f t="shared" si="69"/>
        <v>25</v>
      </c>
      <c r="C288" s="93">
        <v>44324</v>
      </c>
      <c r="D288" t="s">
        <v>6</v>
      </c>
      <c r="E288" t="s">
        <v>22</v>
      </c>
      <c r="F288" s="48">
        <f>HLOOKUP(MAX($AD288:$AN288),$AD288:$AN$312,$B288,FALSE)</f>
        <v>2</v>
      </c>
      <c r="G288" s="48">
        <f>HLOOKUP(MAX($AN288:$AY288),$AN288:$AY$312,$B288,FALSE)</f>
        <v>0</v>
      </c>
      <c r="H288" s="48">
        <f t="shared" si="65"/>
        <v>3</v>
      </c>
      <c r="I288" s="48">
        <f t="shared" si="66"/>
        <v>0</v>
      </c>
      <c r="J288" s="48">
        <f>COUNTIF('1. Data'!C:C,$D288)</f>
        <v>183</v>
      </c>
      <c r="K288" s="48">
        <f>COUNTIF($D$2:D287,$D287)</f>
        <v>16</v>
      </c>
      <c r="L288" s="48">
        <f>SUMIF('1. Data'!C:C,D288,'1. Data'!E:E)</f>
        <v>528</v>
      </c>
      <c r="M288" s="48">
        <f>SUMIF($D$2:D287,$D288,$F$2:F287)</f>
        <v>33</v>
      </c>
      <c r="N288" s="48">
        <f t="shared" si="67"/>
        <v>1.7779326078243982</v>
      </c>
      <c r="O288" s="48">
        <f>SUMIF('1. Data'!C:C,$D288,'1. Data'!F:F)</f>
        <v>132</v>
      </c>
      <c r="P288" s="48">
        <f>SUMIF($D$2:D287,$D288,$G$2:G287)</f>
        <v>0</v>
      </c>
      <c r="Q288" s="48">
        <f t="shared" si="68"/>
        <v>0.5398355723425996</v>
      </c>
      <c r="R288" s="48">
        <f>COUNTIF('1. Data'!D:D,$E288)</f>
        <v>186</v>
      </c>
      <c r="S288" s="48">
        <f>COUNTIF($E$2:E287,$E287)</f>
        <v>16</v>
      </c>
      <c r="T288" s="48">
        <f>SUMIF('1. Data'!D:D,E288,'1. Data'!F:F)</f>
        <v>222</v>
      </c>
      <c r="U288" s="48">
        <f>SUMIF($E$2:E287,$E288,$G$2:G287)</f>
        <v>11</v>
      </c>
      <c r="V288" s="48">
        <f t="shared" si="70"/>
        <v>0.93873972332768207</v>
      </c>
      <c r="W288" s="48">
        <f>SUMIF('1. Data'!D:D,$E288,'1. Data'!E:E)</f>
        <v>299</v>
      </c>
      <c r="X288" s="48">
        <f>SUMIF($E$2:E287,E288,$F$2:F287)</f>
        <v>14</v>
      </c>
      <c r="Y288" s="48">
        <f t="shared" si="71"/>
        <v>0.97723379699933188</v>
      </c>
      <c r="Z288" s="92">
        <f>AVERAGE('1. Data'!E:E,$F$2:F287)</f>
        <v>1.5856031128404668</v>
      </c>
      <c r="AA288" s="92">
        <f>IF(ISERROR(AVERAGE('1. Data'!F:F,$G$2:G287)),0,AVERAGE('1. Data'!F:F,$G$2:G287))</f>
        <v>1.2287381878821568</v>
      </c>
      <c r="AB288" s="48">
        <f t="shared" si="72"/>
        <v>2.7549153774704784</v>
      </c>
      <c r="AC288" s="48">
        <f t="shared" si="73"/>
        <v>0.62268162552388961</v>
      </c>
      <c r="AD288" s="48">
        <f t="shared" si="63"/>
        <v>6.3614402652674207E-2</v>
      </c>
      <c r="AE288" s="48">
        <f t="shared" si="74"/>
        <v>0.17525229609645096</v>
      </c>
      <c r="AF288" s="48">
        <f t="shared" si="74"/>
        <v>0.24140262272656118</v>
      </c>
      <c r="AG288" s="48">
        <f t="shared" si="74"/>
        <v>0.22168126583703593</v>
      </c>
      <c r="AH288" s="48">
        <f t="shared" si="74"/>
        <v>0.15267828203789283</v>
      </c>
      <c r="AI288" s="48">
        <f t="shared" si="74"/>
        <v>8.4123149398393118E-2</v>
      </c>
      <c r="AJ288" s="48">
        <f t="shared" si="74"/>
        <v>3.862535964647993E-2</v>
      </c>
      <c r="AK288" s="48">
        <f t="shared" si="74"/>
        <v>1.5201371035773608E-2</v>
      </c>
      <c r="AL288" s="48">
        <f t="shared" si="74"/>
        <v>5.2348113531358815E-3</v>
      </c>
      <c r="AM288" s="48">
        <f t="shared" si="74"/>
        <v>1.6023846994345655E-3</v>
      </c>
      <c r="AN288" s="48">
        <f t="shared" si="74"/>
        <v>4.414434249095693E-4</v>
      </c>
      <c r="AO288" s="48">
        <f t="shared" si="61"/>
        <v>0.53650380454288038</v>
      </c>
      <c r="AP288" s="48">
        <f t="shared" si="75"/>
        <v>0.33407106111251195</v>
      </c>
      <c r="AQ288" s="48">
        <f t="shared" si="75"/>
        <v>0.10400995568701478</v>
      </c>
      <c r="AR288" s="48">
        <f t="shared" si="75"/>
        <v>2.1588362759286033E-2</v>
      </c>
      <c r="AS288" s="48">
        <f t="shared" si="75"/>
        <v>3.3606692038379068E-3</v>
      </c>
      <c r="AT288" s="48">
        <f t="shared" si="75"/>
        <v>4.1852539253877291E-4</v>
      </c>
      <c r="AU288" s="48">
        <f t="shared" si="75"/>
        <v>4.3434678624844488E-5</v>
      </c>
      <c r="AV288" s="48">
        <f t="shared" si="75"/>
        <v>3.8637108986037086E-6</v>
      </c>
      <c r="AW288" s="48">
        <f t="shared" si="75"/>
        <v>3.0073272286211452E-7</v>
      </c>
      <c r="AX288" s="48">
        <f t="shared" si="75"/>
        <v>2.0806748968889683E-8</v>
      </c>
      <c r="AY288" s="48">
        <f t="shared" si="75"/>
        <v>1.2955980269815725E-9</v>
      </c>
    </row>
    <row r="289" spans="1:51">
      <c r="A289" s="48">
        <v>288</v>
      </c>
      <c r="B289" s="48">
        <f t="shared" si="69"/>
        <v>24</v>
      </c>
      <c r="C289" s="93">
        <v>44325</v>
      </c>
      <c r="D289" t="s">
        <v>11</v>
      </c>
      <c r="E289" t="s">
        <v>26</v>
      </c>
      <c r="F289" s="48">
        <f>HLOOKUP(MAX($AD289:$AN289),$AD289:$AN$312,$B289,FALSE)</f>
        <v>1</v>
      </c>
      <c r="G289" s="48">
        <f>HLOOKUP(MAX($AN289:$AY289),$AN289:$AY$312,$B289,FALSE)</f>
        <v>1</v>
      </c>
      <c r="H289" s="48">
        <f t="shared" si="65"/>
        <v>1</v>
      </c>
      <c r="I289" s="48">
        <f t="shared" si="66"/>
        <v>1</v>
      </c>
      <c r="J289" s="48">
        <f>COUNTIF('1. Data'!C:C,$D289)</f>
        <v>167</v>
      </c>
      <c r="K289" s="48">
        <f>COUNTIF($D$2:D288,$D288)</f>
        <v>16</v>
      </c>
      <c r="L289" s="48">
        <f>SUMIF('1. Data'!C:C,D289,'1. Data'!E:E)</f>
        <v>200</v>
      </c>
      <c r="M289" s="48">
        <f>SUMIF($D$2:D288,$D289,$F$2:F288)</f>
        <v>9</v>
      </c>
      <c r="N289" s="48">
        <f t="shared" si="67"/>
        <v>0.72022662227673606</v>
      </c>
      <c r="O289" s="48">
        <f>SUMIF('1. Data'!C:C,$D289,'1. Data'!F:F)</f>
        <v>226</v>
      </c>
      <c r="P289" s="48">
        <f>SUMIF($D$2:D288,$D289,$G$2:G288)</f>
        <v>14</v>
      </c>
      <c r="Q289" s="48">
        <f t="shared" si="68"/>
        <v>1.0676317575209229</v>
      </c>
      <c r="R289" s="48">
        <f>COUNTIF('1. Data'!D:D,$E289)</f>
        <v>152</v>
      </c>
      <c r="S289" s="48">
        <f>COUNTIF($E$2:E288,$E288)</f>
        <v>16</v>
      </c>
      <c r="T289" s="48">
        <f>SUMIF('1. Data'!D:D,E289,'1. Data'!F:F)</f>
        <v>159</v>
      </c>
      <c r="U289" s="48">
        <f>SUMIF($E$2:E288,$E289,$G$2:G288)</f>
        <v>7</v>
      </c>
      <c r="V289" s="48">
        <f t="shared" si="70"/>
        <v>0.80437791492982635</v>
      </c>
      <c r="W289" s="48">
        <f>SUMIF('1. Data'!D:D,$E289,'1. Data'!E:E)</f>
        <v>285</v>
      </c>
      <c r="X289" s="48">
        <f>SUMIF($E$2:E288,E289,$F$2:F288)</f>
        <v>19</v>
      </c>
      <c r="Y289" s="48">
        <f t="shared" si="71"/>
        <v>1.1411382846462572</v>
      </c>
      <c r="Z289" s="92">
        <f>AVERAGE('1. Data'!E:E,$F$2:F288)</f>
        <v>1.5857182550708531</v>
      </c>
      <c r="AA289" s="92">
        <f>IF(ISERROR(AVERAGE('1. Data'!F:F,$G$2:G288)),0,AVERAGE('1. Data'!F:F,$G$2:G288))</f>
        <v>1.2283967768824673</v>
      </c>
      <c r="AB289" s="48">
        <f t="shared" si="72"/>
        <v>1.3032672212626653</v>
      </c>
      <c r="AC289" s="48">
        <f t="shared" si="73"/>
        <v>1.0549218556456739</v>
      </c>
      <c r="AD289" s="48">
        <f t="shared" si="63"/>
        <v>0.27164282438448828</v>
      </c>
      <c r="AE289" s="48">
        <f t="shared" si="74"/>
        <v>0.35402318891151419</v>
      </c>
      <c r="AF289" s="48">
        <f t="shared" si="74"/>
        <v>0.23069340883762843</v>
      </c>
      <c r="AG289" s="48">
        <f t="shared" si="74"/>
        <v>0.10021838596647599</v>
      </c>
      <c r="AH289" s="48">
        <f t="shared" si="74"/>
        <v>3.2652834349489616E-2</v>
      </c>
      <c r="AI289" s="48">
        <f t="shared" si="74"/>
        <v>8.5110737378018848E-3</v>
      </c>
      <c r="AJ289" s="48">
        <f t="shared" si="74"/>
        <v>1.8487005700377839E-3</v>
      </c>
      <c r="AK289" s="48">
        <f t="shared" si="74"/>
        <v>3.4419297926569284E-4</v>
      </c>
      <c r="AL289" s="48">
        <f t="shared" si="74"/>
        <v>5.6071928458214783E-5</v>
      </c>
      <c r="AM289" s="48">
        <f t="shared" si="74"/>
        <v>8.1196340436196021E-6</v>
      </c>
      <c r="AN289" s="48">
        <f t="shared" si="74"/>
        <v>1.0582052897697847E-6</v>
      </c>
      <c r="AO289" s="48">
        <f t="shared" si="61"/>
        <v>0.34821963764176384</v>
      </c>
      <c r="AP289" s="48">
        <f t="shared" si="75"/>
        <v>0.36734450631331361</v>
      </c>
      <c r="AQ289" s="48">
        <f t="shared" si="75"/>
        <v>0.19375987413064238</v>
      </c>
      <c r="AR289" s="48">
        <f t="shared" si="75"/>
        <v>6.8133841989189828E-2</v>
      </c>
      <c r="AS289" s="48">
        <f t="shared" si="75"/>
        <v>1.7968969755876314E-2</v>
      </c>
      <c r="AT289" s="48">
        <f t="shared" si="75"/>
        <v>3.7911717837820075E-3</v>
      </c>
      <c r="AU289" s="48">
        <f t="shared" si="75"/>
        <v>6.6656499553647229E-4</v>
      </c>
      <c r="AV289" s="48">
        <f t="shared" si="75"/>
        <v>1.0045342599996952E-4</v>
      </c>
      <c r="AW289" s="48">
        <f t="shared" si="75"/>
        <v>1.3246314320231603E-5</v>
      </c>
      <c r="AX289" s="48">
        <f t="shared" si="75"/>
        <v>1.5526473870182894E-6</v>
      </c>
      <c r="AY289" s="48">
        <f t="shared" si="75"/>
        <v>1.6379216626767385E-7</v>
      </c>
    </row>
    <row r="290" spans="1:51">
      <c r="A290" s="48">
        <v>289</v>
      </c>
      <c r="B290" s="48">
        <f t="shared" si="69"/>
        <v>23</v>
      </c>
      <c r="C290" s="93">
        <v>44325</v>
      </c>
      <c r="D290" t="s">
        <v>20</v>
      </c>
      <c r="E290" t="s">
        <v>25</v>
      </c>
      <c r="F290" s="48">
        <f>HLOOKUP(MAX($AD290:$AN290),$AD290:$AN$312,$B290,FALSE)</f>
        <v>1</v>
      </c>
      <c r="G290" s="48">
        <f>HLOOKUP(MAX($AN290:$AY290),$AN290:$AY$312,$B290,FALSE)</f>
        <v>1</v>
      </c>
      <c r="H290" s="48">
        <f t="shared" si="65"/>
        <v>1</v>
      </c>
      <c r="I290" s="48">
        <f t="shared" si="66"/>
        <v>1</v>
      </c>
      <c r="J290" s="48">
        <f>COUNTIF('1. Data'!C:C,$D290)</f>
        <v>168</v>
      </c>
      <c r="K290" s="48">
        <f>COUNTIF($D$2:D289,$D289)</f>
        <v>16</v>
      </c>
      <c r="L290" s="48">
        <f>SUMIF('1. Data'!C:C,D290,'1. Data'!E:E)</f>
        <v>258</v>
      </c>
      <c r="M290" s="48">
        <f>SUMIF($D$2:D289,$D290,$F$2:F289)</f>
        <v>13</v>
      </c>
      <c r="N290" s="48">
        <f t="shared" si="67"/>
        <v>0.92890222723256444</v>
      </c>
      <c r="O290" s="48">
        <f>SUMIF('1. Data'!C:C,$D290,'1. Data'!F:F)</f>
        <v>234</v>
      </c>
      <c r="P290" s="48">
        <f>SUMIF($D$2:D289,$D290,$G$2:G289)</f>
        <v>14</v>
      </c>
      <c r="Q290" s="48">
        <f t="shared" si="68"/>
        <v>1.0972803964367885</v>
      </c>
      <c r="R290" s="48">
        <f>COUNTIF('1. Data'!D:D,$E290)</f>
        <v>170</v>
      </c>
      <c r="S290" s="48">
        <f>COUNTIF($E$2:E289,$E289)</f>
        <v>16</v>
      </c>
      <c r="T290" s="48">
        <f>SUMIF('1. Data'!D:D,E290,'1. Data'!F:F)</f>
        <v>194</v>
      </c>
      <c r="U290" s="48">
        <f>SUMIF($E$2:E289,$E290,$G$2:G289)</f>
        <v>9</v>
      </c>
      <c r="V290" s="48">
        <f t="shared" si="70"/>
        <v>0.88851928043069106</v>
      </c>
      <c r="W290" s="48">
        <f>SUMIF('1. Data'!D:D,$E290,'1. Data'!E:E)</f>
        <v>284</v>
      </c>
      <c r="X290" s="48">
        <f>SUMIF($E$2:E289,E290,$F$2:F289)</f>
        <v>15</v>
      </c>
      <c r="Y290" s="48">
        <f t="shared" si="71"/>
        <v>1.0138571783800889</v>
      </c>
      <c r="Z290" s="92">
        <f>AVERAGE('1. Data'!E:E,$F$2:F289)</f>
        <v>1.5855555555555556</v>
      </c>
      <c r="AA290" s="92">
        <f>IF(ISERROR(AVERAGE('1. Data'!F:F,$G$2:G289)),0,AVERAGE('1. Data'!F:F,$G$2:G289))</f>
        <v>1.2283333333333333</v>
      </c>
      <c r="AB290" s="48">
        <f t="shared" si="72"/>
        <v>1.4932353007663266</v>
      </c>
      <c r="AC290" s="48">
        <f t="shared" si="73"/>
        <v>1.1975694649283228</v>
      </c>
      <c r="AD290" s="48">
        <f t="shared" si="63"/>
        <v>0.22464468545033867</v>
      </c>
      <c r="AE290" s="48">
        <f t="shared" si="74"/>
        <v>0.33544737444399325</v>
      </c>
      <c r="AF290" s="48">
        <f t="shared" ref="AE290:AN310" si="76">_xlfn.POISSON.DIST(AF$1,$AB290,FALSE)</f>
        <v>0.25045093053457551</v>
      </c>
      <c r="AG290" s="48">
        <f t="shared" si="76"/>
        <v>0.12466072352800112</v>
      </c>
      <c r="AH290" s="48">
        <f t="shared" si="76"/>
        <v>4.6536948247770646E-2</v>
      </c>
      <c r="AI290" s="48">
        <f t="shared" si="76"/>
        <v>1.3898122782701347E-2</v>
      </c>
      <c r="AJ290" s="48">
        <f t="shared" si="76"/>
        <v>3.4588612589190656E-3</v>
      </c>
      <c r="AK290" s="48">
        <f t="shared" si="76"/>
        <v>7.3784196175300074E-4</v>
      </c>
      <c r="AL290" s="48">
        <f t="shared" si="76"/>
        <v>1.3772145795953243E-4</v>
      </c>
      <c r="AM290" s="48">
        <f t="shared" si="76"/>
        <v>2.2850060299797724E-5</v>
      </c>
      <c r="AN290" s="48">
        <f t="shared" si="76"/>
        <v>3.4120516664297038E-6</v>
      </c>
      <c r="AO290" s="48">
        <f t="shared" si="61"/>
        <v>0.30192716538137032</v>
      </c>
      <c r="AP290" s="48">
        <f t="shared" si="75"/>
        <v>0.36157875389309291</v>
      </c>
      <c r="AQ290" s="48">
        <f t="shared" si="75"/>
        <v>0.21650783741460053</v>
      </c>
      <c r="AR290" s="48">
        <f t="shared" si="75"/>
        <v>8.6427725001797129E-2</v>
      </c>
      <c r="AS290" s="48">
        <f t="shared" si="75"/>
        <v>2.5875801096343617E-2</v>
      </c>
      <c r="AT290" s="48">
        <f t="shared" si="75"/>
        <v>6.1976138547079765E-3</v>
      </c>
      <c r="AU290" s="48">
        <f t="shared" si="75"/>
        <v>1.2370121846358312E-3</v>
      </c>
      <c r="AV290" s="48">
        <f t="shared" si="75"/>
        <v>2.1162971715202132E-4</v>
      </c>
      <c r="AW290" s="48">
        <f t="shared" si="75"/>
        <v>3.1680160891584847E-5</v>
      </c>
      <c r="AX290" s="48">
        <f t="shared" si="75"/>
        <v>4.2154659253087E-6</v>
      </c>
      <c r="AY290" s="48">
        <f t="shared" si="75"/>
        <v>5.0483132725955191E-7</v>
      </c>
    </row>
    <row r="291" spans="1:51">
      <c r="A291" s="48">
        <v>290</v>
      </c>
      <c r="B291" s="48">
        <f t="shared" si="69"/>
        <v>22</v>
      </c>
      <c r="C291" s="93">
        <v>44325</v>
      </c>
      <c r="D291" t="s">
        <v>21</v>
      </c>
      <c r="E291" t="s">
        <v>18</v>
      </c>
      <c r="F291" s="48">
        <f>HLOOKUP(MAX($AD291:$AN291),$AD291:$AN$312,$B291,FALSE)</f>
        <v>1</v>
      </c>
      <c r="G291" s="48">
        <f>HLOOKUP(MAX($AN291:$AY291),$AN291:$AY$312,$B291,FALSE)</f>
        <v>0</v>
      </c>
      <c r="H291" s="48">
        <f t="shared" si="65"/>
        <v>3</v>
      </c>
      <c r="I291" s="48">
        <f t="shared" si="66"/>
        <v>0</v>
      </c>
      <c r="J291" s="48">
        <f>COUNTIF('1. Data'!C:C,$D291)</f>
        <v>150</v>
      </c>
      <c r="K291" s="48">
        <f>COUNTIF($D$2:D290,$D290)</f>
        <v>16</v>
      </c>
      <c r="L291" s="48">
        <f>SUMIF('1. Data'!C:C,D291,'1. Data'!E:E)</f>
        <v>192</v>
      </c>
      <c r="M291" s="48">
        <f>SUMIF($D$2:D290,$D291,$F$2:F290)</f>
        <v>11</v>
      </c>
      <c r="N291" s="48">
        <f t="shared" si="67"/>
        <v>0.77134919077254893</v>
      </c>
      <c r="O291" s="48">
        <f>SUMIF('1. Data'!C:C,$D291,'1. Data'!F:F)</f>
        <v>200</v>
      </c>
      <c r="P291" s="48">
        <f>SUMIF($D$2:D290,$D291,$G$2:G290)</f>
        <v>14</v>
      </c>
      <c r="Q291" s="48">
        <f t="shared" si="68"/>
        <v>1.0495711083084316</v>
      </c>
      <c r="R291" s="48">
        <f>COUNTIF('1. Data'!D:D,$E291)</f>
        <v>17</v>
      </c>
      <c r="S291" s="48">
        <f>COUNTIF($E$2:E290,$E290)</f>
        <v>16</v>
      </c>
      <c r="T291" s="48">
        <f>SUMIF('1. Data'!D:D,E291,'1. Data'!F:F)</f>
        <v>13</v>
      </c>
      <c r="U291" s="48">
        <f>SUMIF($E$2:E290,$E291,$G$2:G290)</f>
        <v>0</v>
      </c>
      <c r="V291" s="48">
        <f t="shared" si="70"/>
        <v>0.3207270534876232</v>
      </c>
      <c r="W291" s="48">
        <f>SUMIF('1. Data'!D:D,$E291,'1. Data'!E:E)</f>
        <v>30</v>
      </c>
      <c r="X291" s="48">
        <f>SUMIF($E$2:E290,E291,$F$2:F290)</f>
        <v>14</v>
      </c>
      <c r="Y291" s="48">
        <f t="shared" si="71"/>
        <v>0.84101126875693344</v>
      </c>
      <c r="Z291" s="92">
        <f>AVERAGE('1. Data'!E:E,$F$2:F290)</f>
        <v>1.5853929464037768</v>
      </c>
      <c r="AA291" s="92">
        <f>IF(ISERROR(AVERAGE('1. Data'!F:F,$G$2:G290)),0,AVERAGE('1. Data'!F:F,$G$2:G290))</f>
        <v>1.2282699250208275</v>
      </c>
      <c r="AB291" s="48">
        <f t="shared" si="72"/>
        <v>1.0284655876967319</v>
      </c>
      <c r="AC291" s="48">
        <f t="shared" si="73"/>
        <v>0.41346740630332146</v>
      </c>
      <c r="AD291" s="48">
        <f t="shared" si="63"/>
        <v>0.35755517692919986</v>
      </c>
      <c r="AE291" s="48">
        <f t="shared" si="76"/>
        <v>0.36773319517449848</v>
      </c>
      <c r="AF291" s="48">
        <f t="shared" si="76"/>
        <v>0.18910046834536878</v>
      </c>
      <c r="AG291" s="48">
        <f t="shared" si="76"/>
        <v>6.4827774770182325E-2</v>
      </c>
      <c r="AH291" s="48">
        <f t="shared" si="76"/>
        <v>1.6668283869521728E-2</v>
      </c>
      <c r="AI291" s="48">
        <f t="shared" si="76"/>
        <v>3.4285512731527259E-3</v>
      </c>
      <c r="AJ291" s="48">
        <f t="shared" si="76"/>
        <v>5.8769116668189929E-4</v>
      </c>
      <c r="AK291" s="48">
        <f t="shared" si="76"/>
        <v>8.6345734446525502E-5</v>
      </c>
      <c r="AL291" s="48">
        <f t="shared" si="76"/>
        <v>1.1100452065331431E-5</v>
      </c>
      <c r="AM291" s="48">
        <f t="shared" si="76"/>
        <v>1.2684925507856117E-6</v>
      </c>
      <c r="AN291" s="48">
        <f t="shared" si="76"/>
        <v>1.3046009367326492E-7</v>
      </c>
      <c r="AO291" s="48">
        <f t="shared" si="61"/>
        <v>0.66135308997115871</v>
      </c>
      <c r="AP291" s="48">
        <f t="shared" si="75"/>
        <v>0.27344794676106216</v>
      </c>
      <c r="AQ291" s="48">
        <f t="shared" si="75"/>
        <v>5.6530906653132554E-2</v>
      </c>
      <c r="AR291" s="48">
        <f t="shared" si="75"/>
        <v>7.7912291166152992E-3</v>
      </c>
      <c r="AS291" s="48">
        <f t="shared" si="75"/>
        <v>8.0535482369046153E-4</v>
      </c>
      <c r="AT291" s="48">
        <f t="shared" si="75"/>
        <v>6.6597594021032774E-5</v>
      </c>
      <c r="AU291" s="48">
        <f t="shared" si="75"/>
        <v>4.5893224109863343E-6</v>
      </c>
      <c r="AV291" s="48">
        <f t="shared" si="75"/>
        <v>2.7107646199431841E-7</v>
      </c>
      <c r="AW291" s="48">
        <f t="shared" si="75"/>
        <v>1.4010160206333913E-8</v>
      </c>
      <c r="AX291" s="48">
        <f t="shared" si="75"/>
        <v>6.4363828915632199E-10</v>
      </c>
      <c r="AY291" s="48">
        <f t="shared" si="75"/>
        <v>2.6612345401497119E-11</v>
      </c>
    </row>
    <row r="292" spans="1:51">
      <c r="A292" s="48">
        <v>291</v>
      </c>
      <c r="B292" s="48">
        <f t="shared" si="69"/>
        <v>21</v>
      </c>
      <c r="C292" s="93">
        <v>44322</v>
      </c>
      <c r="D292" t="s">
        <v>21</v>
      </c>
      <c r="E292" t="s">
        <v>26</v>
      </c>
      <c r="F292" s="48">
        <f>HLOOKUP(MAX($AD292:$AN292),$AD292:$AN$312,$B292,FALSE)</f>
        <v>1</v>
      </c>
      <c r="G292" s="48">
        <f>HLOOKUP(MAX($AN292:$AY292),$AN292:$AY$312,$B292,FALSE)</f>
        <v>1</v>
      </c>
      <c r="H292" s="48">
        <f t="shared" si="65"/>
        <v>1</v>
      </c>
      <c r="I292" s="48">
        <f t="shared" si="66"/>
        <v>1</v>
      </c>
      <c r="J292" s="48">
        <f>COUNTIF('1. Data'!C:C,$D292)</f>
        <v>150</v>
      </c>
      <c r="K292" s="48">
        <f>COUNTIF($D$2:D291,$D291)</f>
        <v>16</v>
      </c>
      <c r="L292" s="48">
        <f>SUMIF('1. Data'!C:C,D292,'1. Data'!E:E)</f>
        <v>192</v>
      </c>
      <c r="M292" s="48">
        <f>SUMIF($D$2:D291,$D292,$F$2:F291)</f>
        <v>12</v>
      </c>
      <c r="N292" s="48">
        <f t="shared" si="67"/>
        <v>0.77522840925875125</v>
      </c>
      <c r="O292" s="48">
        <f>SUMIF('1. Data'!C:C,$D292,'1. Data'!F:F)</f>
        <v>200</v>
      </c>
      <c r="P292" s="48">
        <f>SUMIF($D$2:D291,$D292,$G$2:G291)</f>
        <v>14</v>
      </c>
      <c r="Q292" s="48">
        <f t="shared" si="68"/>
        <v>1.0498625748755819</v>
      </c>
      <c r="R292" s="48">
        <f>COUNTIF('1. Data'!D:D,$E292)</f>
        <v>152</v>
      </c>
      <c r="S292" s="48">
        <f>COUNTIF($E$2:E291,$E291)</f>
        <v>16</v>
      </c>
      <c r="T292" s="48">
        <f>SUMIF('1. Data'!D:D,E292,'1. Data'!F:F)</f>
        <v>159</v>
      </c>
      <c r="U292" s="48">
        <f>SUMIF($E$2:E291,$E292,$G$2:G291)</f>
        <v>8</v>
      </c>
      <c r="V292" s="48">
        <f t="shared" si="70"/>
        <v>0.80953188419840016</v>
      </c>
      <c r="W292" s="48">
        <f>SUMIF('1. Data'!D:D,$E292,'1. Data'!E:E)</f>
        <v>285</v>
      </c>
      <c r="X292" s="48">
        <f>SUMIF($E$2:E291,E292,$F$2:F291)</f>
        <v>20</v>
      </c>
      <c r="Y292" s="48">
        <f t="shared" si="71"/>
        <v>1.1452443499291136</v>
      </c>
      <c r="Z292" s="92">
        <f>AVERAGE('1. Data'!E:E,$F$2:F291)</f>
        <v>1.5852304275402553</v>
      </c>
      <c r="AA292" s="92">
        <f>IF(ISERROR(AVERAGE('1. Data'!F:F,$G$2:G291)),0,AVERAGE('1. Data'!F:F,$G$2:G291))</f>
        <v>1.2279289283731261</v>
      </c>
      <c r="AB292" s="48">
        <f t="shared" si="72"/>
        <v>1.4074087191899949</v>
      </c>
      <c r="AC292" s="48">
        <f t="shared" si="73"/>
        <v>1.0436133928822748</v>
      </c>
      <c r="AD292" s="48">
        <f t="shared" si="63"/>
        <v>0.2447767473453043</v>
      </c>
      <c r="AE292" s="48">
        <f t="shared" si="76"/>
        <v>0.34450092846874769</v>
      </c>
      <c r="AF292" s="48">
        <f t="shared" si="76"/>
        <v>0.24242680524798216</v>
      </c>
      <c r="AG292" s="48">
        <f t="shared" si="76"/>
        <v>0.113731199823795</v>
      </c>
      <c r="AH292" s="48">
        <f t="shared" si="76"/>
        <v>4.0016570568987192E-2</v>
      </c>
      <c r="AI292" s="48">
        <f t="shared" si="76"/>
        <v>1.126393406617485E-2</v>
      </c>
      <c r="AJ292" s="48">
        <f t="shared" si="76"/>
        <v>2.6421598361859493E-3</v>
      </c>
      <c r="AK292" s="48">
        <f t="shared" si="76"/>
        <v>5.3122839870595922E-4</v>
      </c>
      <c r="AL292" s="48">
        <f t="shared" si="76"/>
        <v>9.3456935027513323E-5</v>
      </c>
      <c r="AM292" s="48">
        <f t="shared" si="76"/>
        <v>1.4614678358499423E-5</v>
      </c>
      <c r="AN292" s="48">
        <f t="shared" si="76"/>
        <v>2.0568825749909454E-6</v>
      </c>
      <c r="AO292" s="48">
        <f t="shared" si="61"/>
        <v>0.35217981600967518</v>
      </c>
      <c r="AP292" s="48">
        <f t="shared" si="75"/>
        <v>0.36753957269051241</v>
      </c>
      <c r="AQ292" s="48">
        <f t="shared" si="75"/>
        <v>0.19178461023702356</v>
      </c>
      <c r="AR292" s="48">
        <f t="shared" si="75"/>
        <v>6.6716329264021615E-2</v>
      </c>
      <c r="AS292" s="48">
        <f t="shared" si="75"/>
        <v>1.7406513685969145E-2</v>
      </c>
      <c r="AT292" s="48">
        <f t="shared" si="75"/>
        <v>3.6331341612132039E-3</v>
      </c>
      <c r="AU292" s="48">
        <f t="shared" si="75"/>
        <v>6.3193124479670143E-4</v>
      </c>
      <c r="AV292" s="48">
        <f t="shared" si="75"/>
        <v>9.4213130064372278E-5</v>
      </c>
      <c r="AW292" s="48">
        <f t="shared" si="75"/>
        <v>1.2290260540067279E-5</v>
      </c>
      <c r="AX292" s="48">
        <f t="shared" si="75"/>
        <v>1.4251422779585294E-6</v>
      </c>
      <c r="AY292" s="48">
        <f t="shared" si="75"/>
        <v>1.4872975680402733E-7</v>
      </c>
    </row>
    <row r="293" spans="1:51">
      <c r="A293" s="48">
        <v>292</v>
      </c>
      <c r="B293" s="48">
        <f t="shared" si="69"/>
        <v>20</v>
      </c>
      <c r="C293" s="93">
        <v>44328</v>
      </c>
      <c r="D293" t="s">
        <v>8</v>
      </c>
      <c r="E293" t="s">
        <v>21</v>
      </c>
      <c r="F293" s="48">
        <f>HLOOKUP(MAX($AD293:$AN293),$AD293:$AN$312,$B293,FALSE)</f>
        <v>1</v>
      </c>
      <c r="G293" s="48">
        <f>HLOOKUP(MAX($AN293:$AY293),$AN293:$AY$312,$B293,FALSE)</f>
        <v>0</v>
      </c>
      <c r="H293" s="48">
        <f t="shared" si="65"/>
        <v>3</v>
      </c>
      <c r="I293" s="48">
        <f t="shared" si="66"/>
        <v>0</v>
      </c>
      <c r="J293" s="48">
        <f>COUNTIF('1. Data'!C:C,$D293)</f>
        <v>187</v>
      </c>
      <c r="K293" s="48">
        <f>COUNTIF($D$2:D292,$D292)</f>
        <v>17</v>
      </c>
      <c r="L293" s="48">
        <f>SUMIF('1. Data'!C:C,D293,'1. Data'!E:E)</f>
        <v>324</v>
      </c>
      <c r="M293" s="48">
        <f>SUMIF($D$2:D292,$D293,$F$2:F292)</f>
        <v>14</v>
      </c>
      <c r="N293" s="48">
        <f t="shared" si="67"/>
        <v>1.045294426648264</v>
      </c>
      <c r="O293" s="48">
        <f>SUMIF('1. Data'!C:C,$D293,'1. Data'!F:F)</f>
        <v>196</v>
      </c>
      <c r="P293" s="48">
        <f>SUMIF($D$2:D292,$D293,$G$2:G292)</f>
        <v>8</v>
      </c>
      <c r="Q293" s="48">
        <f t="shared" si="68"/>
        <v>0.81442133815551543</v>
      </c>
      <c r="R293" s="48">
        <f>COUNTIF('1. Data'!D:D,$E293)</f>
        <v>149</v>
      </c>
      <c r="S293" s="48">
        <f>COUNTIF($E$2:E292,$E292)</f>
        <v>17</v>
      </c>
      <c r="T293" s="48">
        <f>SUMIF('1. Data'!D:D,E293,'1. Data'!F:F)</f>
        <v>176</v>
      </c>
      <c r="U293" s="48">
        <f>SUMIF($E$2:E292,$E293,$G$2:G292)</f>
        <v>12</v>
      </c>
      <c r="V293" s="48">
        <f t="shared" si="70"/>
        <v>0.92235669622431882</v>
      </c>
      <c r="W293" s="48">
        <f>SUMIF('1. Data'!D:D,$E293,'1. Data'!E:E)</f>
        <v>246</v>
      </c>
      <c r="X293" s="48">
        <f>SUMIF($E$2:E292,E293,$F$2:F292)</f>
        <v>17</v>
      </c>
      <c r="Y293" s="48">
        <f t="shared" si="71"/>
        <v>0.99953904217816814</v>
      </c>
      <c r="Z293" s="92">
        <f>AVERAGE('1. Data'!E:E,$F$2:F292)</f>
        <v>1.585067998889814</v>
      </c>
      <c r="AA293" s="92">
        <f>IF(ISERROR(AVERAGE('1. Data'!F:F,$G$2:G292)),0,AVERAGE('1. Data'!F:F,$G$2:G292))</f>
        <v>1.227865667499306</v>
      </c>
      <c r="AB293" s="48">
        <f t="shared" si="72"/>
        <v>1.6560990012559846</v>
      </c>
      <c r="AC293" s="48">
        <f t="shared" si="73"/>
        <v>0.92235669622431882</v>
      </c>
      <c r="AD293" s="48">
        <f t="shared" si="63"/>
        <v>0.1908821606548238</v>
      </c>
      <c r="AE293" s="48">
        <f t="shared" si="76"/>
        <v>0.31611975561803807</v>
      </c>
      <c r="AF293" s="48">
        <f t="shared" si="76"/>
        <v>0.26176280577815947</v>
      </c>
      <c r="AG293" s="48">
        <f t="shared" si="76"/>
        <v>0.14450170707172472</v>
      </c>
      <c r="AH293" s="48">
        <f t="shared" si="76"/>
        <v>5.9827283190317028E-2</v>
      </c>
      <c r="AI293" s="48">
        <f t="shared" si="76"/>
        <v>1.9815980787868587E-2</v>
      </c>
      <c r="AJ293" s="48">
        <f t="shared" si="76"/>
        <v>5.4695376652828245E-3</v>
      </c>
      <c r="AK293" s="48">
        <f t="shared" si="76"/>
        <v>1.2940136949724113E-3</v>
      </c>
      <c r="AL293" s="48">
        <f t="shared" si="76"/>
        <v>2.6787684848192194E-4</v>
      </c>
      <c r="AM293" s="48">
        <f t="shared" si="76"/>
        <v>4.9292286803390189E-5</v>
      </c>
      <c r="AN293" s="48">
        <f t="shared" si="76"/>
        <v>8.1632906944717963E-6</v>
      </c>
      <c r="AO293" s="48">
        <f t="shared" si="61"/>
        <v>0.39758095858698828</v>
      </c>
      <c r="AP293" s="48">
        <f t="shared" si="75"/>
        <v>0.36671145944399225</v>
      </c>
      <c r="AQ293" s="48">
        <f t="shared" si="75"/>
        <v>0.16911938510017946</v>
      </c>
      <c r="AR293" s="48">
        <f t="shared" si="75"/>
        <v>5.1996132436163287E-2</v>
      </c>
      <c r="AS293" s="48">
        <f t="shared" si="75"/>
        <v>1.1989745232565423E-2</v>
      </c>
      <c r="AT293" s="48">
        <f t="shared" si="75"/>
        <v>2.2117643602560647E-3</v>
      </c>
      <c r="AU293" s="48">
        <f t="shared" si="75"/>
        <v>3.4000594469207955E-4</v>
      </c>
      <c r="AV293" s="48">
        <f t="shared" si="75"/>
        <v>4.4800965691830786E-5</v>
      </c>
      <c r="AW293" s="48">
        <f t="shared" si="75"/>
        <v>5.1653088378969919E-6</v>
      </c>
      <c r="AX293" s="48">
        <f t="shared" si="75"/>
        <v>5.2936191052232781E-7</v>
      </c>
      <c r="AY293" s="48">
        <f t="shared" si="75"/>
        <v>4.8826050289636722E-8</v>
      </c>
    </row>
    <row r="294" spans="1:51">
      <c r="A294" s="48">
        <v>293</v>
      </c>
      <c r="B294" s="48">
        <f t="shared" si="69"/>
        <v>19</v>
      </c>
      <c r="C294" s="93">
        <v>44331</v>
      </c>
      <c r="D294" t="s">
        <v>22</v>
      </c>
      <c r="E294" t="s">
        <v>23</v>
      </c>
      <c r="F294" s="48">
        <f>HLOOKUP(MAX($AD294:$AN294),$AD294:$AN$312,$B294,FALSE)</f>
        <v>1</v>
      </c>
      <c r="G294" s="48">
        <f>HLOOKUP(MAX($AN294:$AY294),$AN294:$AY$312,$B294,FALSE)</f>
        <v>1</v>
      </c>
      <c r="H294" s="48">
        <f t="shared" si="65"/>
        <v>1</v>
      </c>
      <c r="I294" s="48">
        <f t="shared" si="66"/>
        <v>1</v>
      </c>
      <c r="J294" s="48">
        <f>COUNTIF('1. Data'!C:C,$D294)</f>
        <v>184</v>
      </c>
      <c r="K294" s="48">
        <f>COUNTIF($D$2:D293,$D293)</f>
        <v>17</v>
      </c>
      <c r="L294" s="48">
        <f>SUMIF('1. Data'!C:C,D294,'1. Data'!E:E)</f>
        <v>322</v>
      </c>
      <c r="M294" s="48">
        <f>SUMIF($D$2:D293,$D294,$F$2:F293)</f>
        <v>14</v>
      </c>
      <c r="N294" s="48">
        <f t="shared" si="67"/>
        <v>1.0547263681592038</v>
      </c>
      <c r="O294" s="48">
        <f>SUMIF('1. Data'!C:C,$D294,'1. Data'!F:F)</f>
        <v>214</v>
      </c>
      <c r="P294" s="48">
        <f>SUMIF($D$2:D293,$D294,$G$2:G293)</f>
        <v>9</v>
      </c>
      <c r="Q294" s="48">
        <f t="shared" si="68"/>
        <v>0.90381276258850407</v>
      </c>
      <c r="R294" s="48">
        <f>COUNTIF('1. Data'!D:D,$E294)</f>
        <v>170</v>
      </c>
      <c r="S294" s="48">
        <f>COUNTIF($E$2:E293,$E293)</f>
        <v>18</v>
      </c>
      <c r="T294" s="48">
        <f>SUMIF('1. Data'!D:D,E294,'1. Data'!F:F)</f>
        <v>224</v>
      </c>
      <c r="U294" s="48">
        <f>SUMIF($E$2:E293,$E294,$G$2:G293)</f>
        <v>12</v>
      </c>
      <c r="V294" s="48">
        <f t="shared" si="70"/>
        <v>1.0226424531568619</v>
      </c>
      <c r="W294" s="48">
        <f>SUMIF('1. Data'!D:D,$E294,'1. Data'!E:E)</f>
        <v>316</v>
      </c>
      <c r="X294" s="48">
        <f>SUMIF($E$2:E293,E294,$F$2:F293)</f>
        <v>19</v>
      </c>
      <c r="Y294" s="48">
        <f t="shared" si="71"/>
        <v>1.124303444782168</v>
      </c>
      <c r="Z294" s="92">
        <f>AVERAGE('1. Data'!E:E,$F$2:F293)</f>
        <v>1.5849056603773586</v>
      </c>
      <c r="AA294" s="92">
        <f>IF(ISERROR(AVERAGE('1. Data'!F:F,$G$2:G293)),0,AVERAGE('1. Data'!F:F,$G$2:G293))</f>
        <v>1.2275249722530521</v>
      </c>
      <c r="AB294" s="48">
        <f t="shared" si="72"/>
        <v>1.8794326241134747</v>
      </c>
      <c r="AC294" s="48">
        <f t="shared" si="73"/>
        <v>1.1345734679302497</v>
      </c>
      <c r="AD294" s="48">
        <f t="shared" si="63"/>
        <v>0.15267670626861057</v>
      </c>
      <c r="AE294" s="48">
        <f t="shared" si="76"/>
        <v>0.28694558270341691</v>
      </c>
      <c r="AF294" s="48">
        <f t="shared" si="76"/>
        <v>0.26964744473902652</v>
      </c>
      <c r="AG294" s="48">
        <f t="shared" si="76"/>
        <v>0.16892806821712056</v>
      </c>
      <c r="AH294" s="48">
        <f t="shared" si="76"/>
        <v>7.9372230633930785E-2</v>
      </c>
      <c r="AI294" s="48">
        <f t="shared" si="76"/>
        <v>2.9834951940413676E-2</v>
      </c>
      <c r="AJ294" s="48">
        <f t="shared" si="76"/>
        <v>9.3454636692785076E-3</v>
      </c>
      <c r="AK294" s="48">
        <f t="shared" si="76"/>
        <v>2.5091670439298937E-3</v>
      </c>
      <c r="AL294" s="48">
        <f t="shared" si="76"/>
        <v>5.8947630021402662E-4</v>
      </c>
      <c r="AM294" s="48">
        <f t="shared" si="76"/>
        <v>1.2309788775154978E-4</v>
      </c>
      <c r="AN294" s="48">
        <f t="shared" si="76"/>
        <v>2.3135418619972194E-5</v>
      </c>
      <c r="AO294" s="48">
        <f t="shared" si="61"/>
        <v>0.32155924741932512</v>
      </c>
      <c r="AP294" s="48">
        <f t="shared" si="75"/>
        <v>0.36483259048958488</v>
      </c>
      <c r="AQ294" s="48">
        <f t="shared" si="75"/>
        <v>0.20696468870287252</v>
      </c>
      <c r="AR294" s="48">
        <f t="shared" si="75"/>
        <v>7.827221486690758E-2</v>
      </c>
      <c r="AS294" s="48">
        <f t="shared" si="75"/>
        <v>2.2201394566032238E-2</v>
      </c>
      <c r="AT294" s="48">
        <f t="shared" si="75"/>
        <v>5.0378226451341995E-3</v>
      </c>
      <c r="AU294" s="48">
        <f t="shared" si="75"/>
        <v>9.5262998488457535E-4</v>
      </c>
      <c r="AV294" s="48">
        <f t="shared" si="75"/>
        <v>1.5440410080069076E-4</v>
      </c>
      <c r="AW294" s="48">
        <f t="shared" si="75"/>
        <v>2.1897849513511427E-5</v>
      </c>
      <c r="AX294" s="48">
        <f t="shared" ref="AP294:AY310" si="77">_xlfn.POISSON.DIST(AX$1,$AC294,FALSE)</f>
        <v>2.7605243403065961E-6</v>
      </c>
      <c r="AY294" s="48">
        <f t="shared" si="77"/>
        <v>3.132017674087523E-7</v>
      </c>
    </row>
    <row r="295" spans="1:51">
      <c r="A295" s="48">
        <v>294</v>
      </c>
      <c r="B295" s="48">
        <f t="shared" si="69"/>
        <v>18</v>
      </c>
      <c r="C295" s="93">
        <v>44331</v>
      </c>
      <c r="D295" t="s">
        <v>12</v>
      </c>
      <c r="E295" t="s">
        <v>42</v>
      </c>
      <c r="F295" s="48">
        <f>HLOOKUP(MAX($AD295:$AN295),$AD295:$AN$312,$B295,FALSE)</f>
        <v>0</v>
      </c>
      <c r="G295" s="48">
        <f>HLOOKUP(MAX($AN295:$AY295),$AN295:$AY$312,$B295,FALSE)</f>
        <v>0</v>
      </c>
      <c r="H295" s="48">
        <f t="shared" si="65"/>
        <v>1</v>
      </c>
      <c r="I295" s="48">
        <f t="shared" si="66"/>
        <v>1</v>
      </c>
      <c r="J295" s="48">
        <f>COUNTIF('1. Data'!C:C,$D295)</f>
        <v>186</v>
      </c>
      <c r="K295" s="48">
        <f>COUNTIF($D$2:D294,$D294)</f>
        <v>17</v>
      </c>
      <c r="L295" s="48">
        <f>SUMIF('1. Data'!C:C,D295,'1. Data'!E:E)</f>
        <v>358</v>
      </c>
      <c r="M295" s="48">
        <f>SUMIF($D$2:D294,$D295,$F$2:F294)</f>
        <v>19</v>
      </c>
      <c r="N295" s="48">
        <f t="shared" si="67"/>
        <v>1.1718886749518642</v>
      </c>
      <c r="O295" s="48">
        <f>SUMIF('1. Data'!C:C,$D295,'1. Data'!F:F)</f>
        <v>224</v>
      </c>
      <c r="P295" s="48">
        <f>SUMIF($D$2:D294,$D295,$G$2:G294)</f>
        <v>11</v>
      </c>
      <c r="Q295" s="48">
        <f t="shared" si="68"/>
        <v>0.94311318916812792</v>
      </c>
      <c r="R295" s="48">
        <f>COUNTIF('1. Data'!D:D,$E295)</f>
        <v>0</v>
      </c>
      <c r="S295" s="48">
        <f>COUNTIF($E$2:E294,$E294)</f>
        <v>17</v>
      </c>
      <c r="T295" s="48">
        <f>SUMIF('1. Data'!D:D,E295,'1. Data'!F:F)</f>
        <v>0</v>
      </c>
      <c r="U295" s="48">
        <f>SUMIF($E$2:E294,$E295,$G$2:G294)</f>
        <v>0</v>
      </c>
      <c r="V295" s="48">
        <f t="shared" si="70"/>
        <v>0</v>
      </c>
      <c r="W295" s="48">
        <f>SUMIF('1. Data'!D:D,$E295,'1. Data'!E:E)</f>
        <v>0</v>
      </c>
      <c r="X295" s="48">
        <f>SUMIF($E$2:E294,E295,$F$2:F294)</f>
        <v>0</v>
      </c>
      <c r="Y295" s="48">
        <f t="shared" si="71"/>
        <v>0</v>
      </c>
      <c r="Z295" s="92">
        <f>AVERAGE('1. Data'!E:E,$F$2:F294)</f>
        <v>1.584743411927878</v>
      </c>
      <c r="AA295" s="92">
        <f>IF(ISERROR(AVERAGE('1. Data'!F:F,$G$2:G294)),0,AVERAGE('1. Data'!F:F,$G$2:G294))</f>
        <v>1.2274618585298196</v>
      </c>
      <c r="AB295" s="48">
        <f t="shared" si="72"/>
        <v>0</v>
      </c>
      <c r="AC295" s="48">
        <f t="shared" si="73"/>
        <v>0</v>
      </c>
      <c r="AD295" s="48">
        <f t="shared" si="63"/>
        <v>1</v>
      </c>
      <c r="AE295" s="48">
        <f t="shared" si="76"/>
        <v>0</v>
      </c>
      <c r="AF295" s="48">
        <f t="shared" si="76"/>
        <v>0</v>
      </c>
      <c r="AG295" s="48">
        <f t="shared" si="76"/>
        <v>0</v>
      </c>
      <c r="AH295" s="48">
        <f t="shared" si="76"/>
        <v>0</v>
      </c>
      <c r="AI295" s="48">
        <f t="shared" si="76"/>
        <v>0</v>
      </c>
      <c r="AJ295" s="48">
        <f t="shared" si="76"/>
        <v>0</v>
      </c>
      <c r="AK295" s="48">
        <f t="shared" si="76"/>
        <v>0</v>
      </c>
      <c r="AL295" s="48">
        <f t="shared" si="76"/>
        <v>0</v>
      </c>
      <c r="AM295" s="48">
        <f t="shared" si="76"/>
        <v>0</v>
      </c>
      <c r="AN295" s="48">
        <f t="shared" si="76"/>
        <v>0</v>
      </c>
      <c r="AO295" s="48">
        <f t="shared" si="61"/>
        <v>1</v>
      </c>
      <c r="AP295" s="48">
        <f t="shared" si="77"/>
        <v>0</v>
      </c>
      <c r="AQ295" s="48">
        <f t="shared" si="77"/>
        <v>0</v>
      </c>
      <c r="AR295" s="48">
        <f t="shared" si="77"/>
        <v>0</v>
      </c>
      <c r="AS295" s="48">
        <f t="shared" si="77"/>
        <v>0</v>
      </c>
      <c r="AT295" s="48">
        <f t="shared" si="77"/>
        <v>0</v>
      </c>
      <c r="AU295" s="48">
        <f t="shared" si="77"/>
        <v>0</v>
      </c>
      <c r="AV295" s="48">
        <f t="shared" si="77"/>
        <v>0</v>
      </c>
      <c r="AW295" s="48">
        <f t="shared" si="77"/>
        <v>0</v>
      </c>
      <c r="AX295" s="48">
        <f t="shared" si="77"/>
        <v>0</v>
      </c>
      <c r="AY295" s="48">
        <f t="shared" si="77"/>
        <v>0</v>
      </c>
    </row>
    <row r="296" spans="1:51">
      <c r="A296" s="48">
        <v>295</v>
      </c>
      <c r="B296" s="48">
        <f t="shared" si="69"/>
        <v>17</v>
      </c>
      <c r="C296" s="93">
        <v>44331</v>
      </c>
      <c r="D296" t="s">
        <v>26</v>
      </c>
      <c r="E296" t="s">
        <v>6</v>
      </c>
      <c r="F296" s="48">
        <f>HLOOKUP(MAX($AD296:$AN296),$AD296:$AN$312,$B296,FALSE)</f>
        <v>0</v>
      </c>
      <c r="G296" s="48">
        <f>HLOOKUP(MAX($AN296:$AY296),$AN296:$AY$312,$B296,FALSE)</f>
        <v>2</v>
      </c>
      <c r="H296" s="48">
        <f t="shared" si="65"/>
        <v>0</v>
      </c>
      <c r="I296" s="48">
        <f t="shared" si="66"/>
        <v>3</v>
      </c>
      <c r="J296" s="48">
        <f>COUNTIF('1. Data'!C:C,$D296)</f>
        <v>152</v>
      </c>
      <c r="K296" s="48">
        <f>COUNTIF($D$2:D295,$D295)</f>
        <v>17</v>
      </c>
      <c r="L296" s="48">
        <f>SUMIF('1. Data'!C:C,D296,'1. Data'!E:E)</f>
        <v>205</v>
      </c>
      <c r="M296" s="48">
        <f>SUMIF($D$2:D295,$D296,$F$2:F295)</f>
        <v>15</v>
      </c>
      <c r="N296" s="48">
        <f t="shared" si="67"/>
        <v>0.82167008286923737</v>
      </c>
      <c r="O296" s="48">
        <f>SUMIF('1. Data'!C:C,$D296,'1. Data'!F:F)</f>
        <v>205</v>
      </c>
      <c r="P296" s="48">
        <f>SUMIF($D$2:D295,$D296,$G$2:G295)</f>
        <v>14</v>
      </c>
      <c r="Q296" s="48">
        <f t="shared" si="68"/>
        <v>1.0560144418814561</v>
      </c>
      <c r="R296" s="48">
        <f>COUNTIF('1. Data'!D:D,$E296)</f>
        <v>181</v>
      </c>
      <c r="S296" s="48">
        <f>COUNTIF($E$2:E295,$E295)</f>
        <v>17</v>
      </c>
      <c r="T296" s="48">
        <f>SUMIF('1. Data'!D:D,E296,'1. Data'!F:F)</f>
        <v>374</v>
      </c>
      <c r="U296" s="48">
        <f>SUMIF($E$2:E295,$E296,$G$2:G295)</f>
        <v>24</v>
      </c>
      <c r="V296" s="48">
        <f t="shared" si="70"/>
        <v>1.6380619756890942</v>
      </c>
      <c r="W296" s="48">
        <f>SUMIF('1. Data'!D:D,$E296,'1. Data'!E:E)</f>
        <v>158</v>
      </c>
      <c r="X296" s="48">
        <f>SUMIF($E$2:E295,E296,$F$2:F295)</f>
        <v>1</v>
      </c>
      <c r="Y296" s="48">
        <f t="shared" si="71"/>
        <v>0.50686631764874368</v>
      </c>
      <c r="Z296" s="92">
        <f>AVERAGE('1. Data'!E:E,$F$2:F295)</f>
        <v>1.5843039378813089</v>
      </c>
      <c r="AA296" s="92">
        <f>IF(ISERROR(AVERAGE('1. Data'!F:F,$G$2:G295)),0,AVERAGE('1. Data'!F:F,$G$2:G295))</f>
        <v>1.2271214642262895</v>
      </c>
      <c r="AB296" s="48">
        <f t="shared" si="72"/>
        <v>0.65982597563741785</v>
      </c>
      <c r="AC296" s="48">
        <f t="shared" si="73"/>
        <v>2.122695696307169</v>
      </c>
      <c r="AD296" s="48">
        <f t="shared" si="63"/>
        <v>0.51694128704247455</v>
      </c>
      <c r="AE296" s="48">
        <f t="shared" si="76"/>
        <v>0.34109128907006325</v>
      </c>
      <c r="AF296" s="48">
        <f t="shared" si="76"/>
        <v>0.11253044629603948</v>
      </c>
      <c r="AG296" s="48">
        <f t="shared" si="76"/>
        <v>2.4750170505399439E-2</v>
      </c>
      <c r="AH296" s="48">
        <f t="shared" si="76"/>
        <v>4.0827013502294065E-3</v>
      </c>
      <c r="AI296" s="48">
        <f t="shared" si="76"/>
        <v>5.3877448033026439E-4</v>
      </c>
      <c r="AJ296" s="48">
        <f t="shared" si="76"/>
        <v>5.9249566188743216E-5</v>
      </c>
      <c r="AK296" s="48">
        <f t="shared" si="76"/>
        <v>5.5849146880830478E-6</v>
      </c>
      <c r="AL296" s="48">
        <f t="shared" si="76"/>
        <v>4.6063397286451594E-7</v>
      </c>
      <c r="AM296" s="48">
        <f t="shared" si="76"/>
        <v>3.3770917839674377E-8</v>
      </c>
      <c r="AN296" s="48">
        <f t="shared" si="76"/>
        <v>2.2282928811734206E-9</v>
      </c>
      <c r="AO296" s="48">
        <f t="shared" ref="AO296:AY311" si="78">_xlfn.POISSON.DIST(AO$1,$AC296,FALSE)</f>
        <v>0.11970849542374858</v>
      </c>
      <c r="AP296" s="48">
        <f t="shared" si="77"/>
        <v>0.25410470804739754</v>
      </c>
      <c r="AQ296" s="48">
        <f t="shared" si="77"/>
        <v>0.26969348509180024</v>
      </c>
      <c r="AR296" s="48">
        <f t="shared" si="77"/>
        <v>0.19082573337548198</v>
      </c>
      <c r="AS296" s="48">
        <f t="shared" si="77"/>
        <v>0.10126624074519876</v>
      </c>
      <c r="AT296" s="48">
        <f t="shared" si="77"/>
        <v>4.2991482682207809E-2</v>
      </c>
      <c r="AU296" s="48">
        <f t="shared" si="77"/>
        <v>1.5209639211231115E-2</v>
      </c>
      <c r="AV296" s="48">
        <f t="shared" si="77"/>
        <v>4.6122050994378697E-3</v>
      </c>
      <c r="AW296" s="48">
        <f t="shared" si="77"/>
        <v>1.2237884893828439E-3</v>
      </c>
      <c r="AX296" s="48">
        <f t="shared" si="77"/>
        <v>2.8863672884480097E-4</v>
      </c>
      <c r="AY296" s="48">
        <f t="shared" si="77"/>
        <v>6.1268794211503824E-5</v>
      </c>
    </row>
    <row r="297" spans="1:51">
      <c r="A297" s="48">
        <v>296</v>
      </c>
      <c r="B297" s="48">
        <f t="shared" si="69"/>
        <v>16</v>
      </c>
      <c r="C297" s="93">
        <v>44331</v>
      </c>
      <c r="D297" t="s">
        <v>21</v>
      </c>
      <c r="E297" t="s">
        <v>11</v>
      </c>
      <c r="F297" s="48">
        <f>HLOOKUP(MAX($AD297:$AN297),$AD297:$AN$312,$B297,FALSE)</f>
        <v>1</v>
      </c>
      <c r="G297" s="48">
        <f>HLOOKUP(MAX($AN297:$AY297),$AN297:$AY$312,$B297,FALSE)</f>
        <v>1</v>
      </c>
      <c r="H297" s="48">
        <f t="shared" si="65"/>
        <v>1</v>
      </c>
      <c r="I297" s="48">
        <f t="shared" si="66"/>
        <v>1</v>
      </c>
      <c r="J297" s="48">
        <f>COUNTIF('1. Data'!C:C,$D297)</f>
        <v>150</v>
      </c>
      <c r="K297" s="48">
        <f>COUNTIF($D$2:D296,$D296)</f>
        <v>17</v>
      </c>
      <c r="L297" s="48">
        <f>SUMIF('1. Data'!C:C,D297,'1. Data'!E:E)</f>
        <v>192</v>
      </c>
      <c r="M297" s="48">
        <f>SUMIF($D$2:D296,$D297,$F$2:F296)</f>
        <v>13</v>
      </c>
      <c r="N297" s="48">
        <f t="shared" si="67"/>
        <v>0.77503141799719311</v>
      </c>
      <c r="O297" s="48">
        <f>SUMIF('1. Data'!C:C,$D297,'1. Data'!F:F)</f>
        <v>200</v>
      </c>
      <c r="P297" s="48">
        <f>SUMIF($D$2:D296,$D297,$G$2:G296)</f>
        <v>15</v>
      </c>
      <c r="Q297" s="48">
        <f t="shared" si="68"/>
        <v>1.0489592308493472</v>
      </c>
      <c r="R297" s="48">
        <f>COUNTIF('1. Data'!D:D,$E297)</f>
        <v>167</v>
      </c>
      <c r="S297" s="48">
        <f>COUNTIF($E$2:E296,$E296)</f>
        <v>17</v>
      </c>
      <c r="T297" s="48">
        <f>SUMIF('1. Data'!D:D,E297,'1. Data'!F:F)</f>
        <v>179</v>
      </c>
      <c r="U297" s="48">
        <f>SUMIF($E$2:E296,$E297,$G$2:G296)</f>
        <v>8</v>
      </c>
      <c r="V297" s="48">
        <f t="shared" si="70"/>
        <v>0.82805732609186711</v>
      </c>
      <c r="W297" s="48">
        <f>SUMIF('1. Data'!D:D,$E297,'1. Data'!E:E)</f>
        <v>293</v>
      </c>
      <c r="X297" s="48">
        <f>SUMIF($E$2:E296,E297,$F$2:F296)</f>
        <v>17</v>
      </c>
      <c r="Y297" s="48">
        <f t="shared" si="71"/>
        <v>1.0637162383275367</v>
      </c>
      <c r="Z297" s="92">
        <f>AVERAGE('1. Data'!E:E,$F$2:F296)</f>
        <v>1.5838647075131689</v>
      </c>
      <c r="AA297" s="92">
        <f>IF(ISERROR(AVERAGE('1. Data'!F:F,$G$2:G296)),0,AVERAGE('1. Data'!F:F,$G$2:G296))</f>
        <v>1.2273357360687551</v>
      </c>
      <c r="AB297" s="48">
        <f t="shared" si="72"/>
        <v>1.3057594542344013</v>
      </c>
      <c r="AC297" s="48">
        <f t="shared" si="73"/>
        <v>1.0660618270044995</v>
      </c>
      <c r="AD297" s="48">
        <f t="shared" si="63"/>
        <v>0.27096667009800396</v>
      </c>
      <c r="AE297" s="48">
        <f t="shared" si="76"/>
        <v>0.35381729126288275</v>
      </c>
      <c r="AF297" s="48">
        <f t="shared" si="76"/>
        <v>0.23100013656905805</v>
      </c>
      <c r="AG297" s="48">
        <f t="shared" si="76"/>
        <v>0.10054353741816179</v>
      </c>
      <c r="AH297" s="48">
        <f t="shared" si="76"/>
        <v>3.2821418636483767E-2</v>
      </c>
      <c r="AI297" s="48">
        <f t="shared" si="76"/>
        <v>8.5713755371947618E-3</v>
      </c>
      <c r="AJ297" s="48">
        <f t="shared" si="76"/>
        <v>1.8653591072475878E-3</v>
      </c>
      <c r="AK297" s="48">
        <f t="shared" si="76"/>
        <v>3.4795861283296937E-4</v>
      </c>
      <c r="AL297" s="48">
        <f t="shared" si="76"/>
        <v>5.6793781048617109E-5</v>
      </c>
      <c r="AM297" s="48">
        <f t="shared" si="76"/>
        <v>8.2398907273278301E-6</v>
      </c>
      <c r="AN297" s="48">
        <f t="shared" si="76"/>
        <v>1.0759315219066671E-6</v>
      </c>
      <c r="AO297" s="48">
        <f t="shared" si="78"/>
        <v>0.34436200768935221</v>
      </c>
      <c r="AP297" s="48">
        <f t="shared" si="77"/>
        <v>0.3671111910682483</v>
      </c>
      <c r="AQ297" s="48">
        <f t="shared" si="77"/>
        <v>0.19568161353200733</v>
      </c>
      <c r="AR297" s="48">
        <f t="shared" si="77"/>
        <v>6.9536232811040044E-2</v>
      </c>
      <c r="AS297" s="48">
        <f t="shared" si="77"/>
        <v>1.8532480848386892E-2</v>
      </c>
      <c r="AT297" s="48">
        <f t="shared" si="77"/>
        <v>3.951354078431446E-3</v>
      </c>
      <c r="AU297" s="48">
        <f t="shared" si="77"/>
        <v>7.0206462466571777E-4</v>
      </c>
      <c r="AV297" s="48">
        <f t="shared" si="77"/>
        <v>1.0692061377805208E-4</v>
      </c>
      <c r="AW297" s="48">
        <f t="shared" si="77"/>
        <v>1.4247998108584026E-5</v>
      </c>
      <c r="AX297" s="48">
        <f t="shared" si="77"/>
        <v>1.6876940994215285E-6</v>
      </c>
      <c r="AY297" s="48">
        <f t="shared" si="77"/>
        <v>1.7991862550540264E-7</v>
      </c>
    </row>
    <row r="298" spans="1:51">
      <c r="A298" s="48">
        <v>297</v>
      </c>
      <c r="B298" s="48">
        <f t="shared" si="69"/>
        <v>15</v>
      </c>
      <c r="C298" s="93">
        <v>44331</v>
      </c>
      <c r="D298" t="s">
        <v>8</v>
      </c>
      <c r="E298" t="s">
        <v>20</v>
      </c>
      <c r="F298" s="48">
        <f>HLOOKUP(MAX($AD298:$AN298),$AD298:$AN$312,$B298,FALSE)</f>
        <v>1</v>
      </c>
      <c r="G298" s="48">
        <f>HLOOKUP(MAX($AN298:$AY298),$AN298:$AY$312,$B298,FALSE)</f>
        <v>0</v>
      </c>
      <c r="H298" s="48">
        <f t="shared" si="65"/>
        <v>3</v>
      </c>
      <c r="I298" s="48">
        <f t="shared" si="66"/>
        <v>0</v>
      </c>
      <c r="J298" s="48">
        <f>COUNTIF('1. Data'!C:C,$D298)</f>
        <v>187</v>
      </c>
      <c r="K298" s="48">
        <f>COUNTIF($D$2:D297,$D297)</f>
        <v>18</v>
      </c>
      <c r="L298" s="48">
        <f>SUMIF('1. Data'!C:C,D298,'1. Data'!E:E)</f>
        <v>324</v>
      </c>
      <c r="M298" s="48">
        <f>SUMIF($D$2:D297,$D298,$F$2:F297)</f>
        <v>15</v>
      </c>
      <c r="N298" s="48">
        <f t="shared" si="67"/>
        <v>1.0441722086104304</v>
      </c>
      <c r="O298" s="48">
        <f>SUMIF('1. Data'!C:C,$D298,'1. Data'!F:F)</f>
        <v>196</v>
      </c>
      <c r="P298" s="48">
        <f>SUMIF($D$2:D297,$D298,$G$2:G297)</f>
        <v>8</v>
      </c>
      <c r="Q298" s="48">
        <f t="shared" si="68"/>
        <v>0.810840108401084</v>
      </c>
      <c r="R298" s="48">
        <f>COUNTIF('1. Data'!D:D,$E298)</f>
        <v>166</v>
      </c>
      <c r="S298" s="48">
        <f>COUNTIF($E$2:E297,$E297)</f>
        <v>17</v>
      </c>
      <c r="T298" s="48">
        <f>SUMIF('1. Data'!D:D,E298,'1. Data'!F:F)</f>
        <v>175</v>
      </c>
      <c r="U298" s="48">
        <f>SUMIF($E$2:E297,$E298,$G$2:G297)</f>
        <v>9</v>
      </c>
      <c r="V298" s="48">
        <f t="shared" si="70"/>
        <v>0.8192673547864805</v>
      </c>
      <c r="W298" s="48">
        <f>SUMIF('1. Data'!D:D,$E298,'1. Data'!E:E)</f>
        <v>274</v>
      </c>
      <c r="X298" s="48">
        <f>SUMIF($E$2:E297,E298,$F$2:F297)</f>
        <v>16</v>
      </c>
      <c r="Y298" s="48">
        <f t="shared" si="71"/>
        <v>1.0006292664359993</v>
      </c>
      <c r="Z298" s="92">
        <f>AVERAGE('1. Data'!E:E,$F$2:F297)</f>
        <v>1.5837028824833703</v>
      </c>
      <c r="AA298" s="92">
        <f>IF(ISERROR(AVERAGE('1. Data'!F:F,$G$2:G297)),0,AVERAGE('1. Data'!F:F,$G$2:G297))</f>
        <v>1.2272727272727273</v>
      </c>
      <c r="AB298" s="48">
        <f t="shared" si="72"/>
        <v>1.6546991283990422</v>
      </c>
      <c r="AC298" s="48">
        <f t="shared" si="73"/>
        <v>0.81527092866557083</v>
      </c>
      <c r="AD298" s="48">
        <f t="shared" si="63"/>
        <v>0.19114955852824445</v>
      </c>
      <c r="AE298" s="48">
        <f t="shared" si="76"/>
        <v>0.31629500789054776</v>
      </c>
      <c r="AF298" s="48">
        <f t="shared" si="76"/>
        <v>0.26168653693672889</v>
      </c>
      <c r="AG298" s="48">
        <f t="shared" si="76"/>
        <v>0.14433749486098968</v>
      </c>
      <c r="AH298" s="48">
        <f t="shared" si="76"/>
        <v>5.9708781735445207E-2</v>
      </c>
      <c r="AI298" s="48">
        <f t="shared" si="76"/>
        <v>1.9760013819081951E-2</v>
      </c>
      <c r="AJ298" s="48">
        <f t="shared" si="76"/>
        <v>5.4494796072646562E-3</v>
      </c>
      <c r="AK298" s="48">
        <f t="shared" si="76"/>
        <v>1.2881784509098837E-3</v>
      </c>
      <c r="AL298" s="48">
        <f t="shared" si="76"/>
        <v>2.6644346999287681E-4</v>
      </c>
      <c r="AM298" s="48">
        <f t="shared" si="76"/>
        <v>4.898708639609206E-5</v>
      </c>
      <c r="AN298" s="48">
        <f t="shared" si="76"/>
        <v>8.1058889162422173E-6</v>
      </c>
      <c r="AO298" s="48">
        <f t="shared" si="78"/>
        <v>0.4425194199229745</v>
      </c>
      <c r="AP298" s="48">
        <f t="shared" si="77"/>
        <v>0.36077321843315313</v>
      </c>
      <c r="AQ298" s="48">
        <f t="shared" si="77"/>
        <v>0.14706395841483177</v>
      </c>
      <c r="AR298" s="48">
        <f t="shared" si="77"/>
        <v>3.99656566500316E-2</v>
      </c>
      <c r="AS298" s="48">
        <f t="shared" si="77"/>
        <v>8.1457095029501513E-3</v>
      </c>
      <c r="AT298" s="48">
        <f t="shared" si="77"/>
        <v>1.3281920302220275E-3</v>
      </c>
      <c r="AU298" s="48">
        <f t="shared" si="77"/>
        <v>1.804727249875536E-4</v>
      </c>
      <c r="AV298" s="48">
        <f t="shared" si="77"/>
        <v>2.1019166585629893E-5</v>
      </c>
      <c r="AW298" s="48">
        <f t="shared" si="77"/>
        <v>2.1420394327553445E-6</v>
      </c>
      <c r="AX298" s="48">
        <f t="shared" si="77"/>
        <v>1.9403805306452492E-7</v>
      </c>
      <c r="AY298" s="48">
        <f t="shared" si="77"/>
        <v>1.5819358371837438E-8</v>
      </c>
    </row>
    <row r="299" spans="1:51">
      <c r="A299" s="48">
        <v>298</v>
      </c>
      <c r="B299" s="48">
        <f t="shared" si="69"/>
        <v>14</v>
      </c>
      <c r="C299" s="93">
        <v>44331</v>
      </c>
      <c r="D299" t="s">
        <v>28</v>
      </c>
      <c r="E299" t="s">
        <v>19</v>
      </c>
      <c r="F299" s="48">
        <f>HLOOKUP(MAX($AD299:$AN299),$AD299:$AN$312,$B299,FALSE)</f>
        <v>1</v>
      </c>
      <c r="G299" s="48">
        <f>HLOOKUP(MAX($AN299:$AY299),$AN299:$AY$312,$B299,FALSE)</f>
        <v>1</v>
      </c>
      <c r="H299" s="48">
        <f t="shared" si="65"/>
        <v>1</v>
      </c>
      <c r="I299" s="48">
        <f t="shared" si="66"/>
        <v>1</v>
      </c>
      <c r="J299" s="48">
        <f>COUNTIF('1. Data'!C:C,$D299)</f>
        <v>136</v>
      </c>
      <c r="K299" s="48">
        <f>COUNTIF($D$2:D298,$D298)</f>
        <v>18</v>
      </c>
      <c r="L299" s="48">
        <f>SUMIF('1. Data'!C:C,D299,'1. Data'!E:E)</f>
        <v>192</v>
      </c>
      <c r="M299" s="48">
        <f>SUMIF($D$2:D298,$D299,$F$2:F298)</f>
        <v>14</v>
      </c>
      <c r="N299" s="48">
        <f t="shared" si="67"/>
        <v>0.84472849984661003</v>
      </c>
      <c r="O299" s="48">
        <f>SUMIF('1. Data'!C:C,$D299,'1. Data'!F:F)</f>
        <v>193</v>
      </c>
      <c r="P299" s="48">
        <f>SUMIF($D$2:D298,$D299,$G$2:G298)</f>
        <v>15</v>
      </c>
      <c r="Q299" s="48">
        <f t="shared" si="68"/>
        <v>1.1008341252243692</v>
      </c>
      <c r="R299" s="48">
        <f>COUNTIF('1. Data'!D:D,$E299)</f>
        <v>184</v>
      </c>
      <c r="S299" s="48">
        <f>COUNTIF($E$2:E298,$E298)</f>
        <v>17</v>
      </c>
      <c r="T299" s="48">
        <f>SUMIF('1. Data'!D:D,E299,'1. Data'!F:F)</f>
        <v>263</v>
      </c>
      <c r="U299" s="48">
        <f>SUMIF($E$2:E298,$E299,$G$2:G298)</f>
        <v>14</v>
      </c>
      <c r="V299" s="48">
        <f t="shared" si="70"/>
        <v>1.1232152246895604</v>
      </c>
      <c r="W299" s="48">
        <f>SUMIF('1. Data'!D:D,$E299,'1. Data'!E:E)</f>
        <v>350</v>
      </c>
      <c r="X299" s="48">
        <f>SUMIF($E$2:E298,E299,$F$2:F298)</f>
        <v>20</v>
      </c>
      <c r="Y299" s="48">
        <f t="shared" si="71"/>
        <v>1.1624554393387394</v>
      </c>
      <c r="Z299" s="92">
        <f>AVERAGE('1. Data'!E:E,$F$2:F298)</f>
        <v>1.5835411471321696</v>
      </c>
      <c r="AA299" s="92">
        <f>IF(ISERROR(AVERAGE('1. Data'!F:F,$G$2:G298)),0,AVERAGE('1. Data'!F:F,$G$2:G298))</f>
        <v>1.226932668329177</v>
      </c>
      <c r="AB299" s="48">
        <f t="shared" si="72"/>
        <v>1.5549728604141577</v>
      </c>
      <c r="AC299" s="48">
        <f t="shared" si="73"/>
        <v>1.5170699138664192</v>
      </c>
      <c r="AD299" s="48">
        <f t="shared" si="63"/>
        <v>0.21119511431112756</v>
      </c>
      <c r="AE299" s="48">
        <f t="shared" si="76"/>
        <v>0.32840267100586901</v>
      </c>
      <c r="AF299" s="48">
        <f t="shared" si="76"/>
        <v>0.25532862035082293</v>
      </c>
      <c r="AG299" s="48">
        <f t="shared" si="76"/>
        <v>0.13234302504417322</v>
      </c>
      <c r="AH299" s="48">
        <f t="shared" si="76"/>
        <v>5.1447453052200137E-2</v>
      </c>
      <c r="AI299" s="48">
        <f t="shared" si="76"/>
        <v>1.5999878646720544E-2</v>
      </c>
      <c r="AJ299" s="48">
        <f t="shared" si="76"/>
        <v>4.1465628442617372E-3</v>
      </c>
      <c r="AK299" s="48">
        <f t="shared" si="76"/>
        <v>9.2111324097553541E-4</v>
      </c>
      <c r="AL299" s="48">
        <f t="shared" si="76"/>
        <v>1.7903826138563554E-4</v>
      </c>
      <c r="AM299" s="48">
        <f t="shared" si="76"/>
        <v>3.0933293047822096E-5</v>
      </c>
      <c r="AN299" s="48">
        <f t="shared" si="76"/>
        <v>4.8100431172601375E-6</v>
      </c>
      <c r="AO299" s="48">
        <f t="shared" si="78"/>
        <v>0.21935367140211656</v>
      </c>
      <c r="AP299" s="48">
        <f t="shared" si="77"/>
        <v>0.33277485538029178</v>
      </c>
      <c r="AQ299" s="48">
        <f t="shared" si="77"/>
        <v>0.25242136059434472</v>
      </c>
      <c r="AR299" s="48">
        <f t="shared" si="77"/>
        <v>0.12764695059163561</v>
      </c>
      <c r="AS299" s="48">
        <f t="shared" si="77"/>
        <v>4.8412337084840919E-2</v>
      </c>
      <c r="AT299" s="48">
        <f t="shared" si="77"/>
        <v>1.4688980010274336E-2</v>
      </c>
      <c r="AU299" s="48">
        <f t="shared" si="77"/>
        <v>3.7140349398287371E-3</v>
      </c>
      <c r="AV299" s="48">
        <f t="shared" si="77"/>
        <v>8.0492152375183747E-4</v>
      </c>
      <c r="AW299" s="48">
        <f t="shared" si="77"/>
        <v>1.5264027833842821E-4</v>
      </c>
      <c r="AX299" s="48">
        <f t="shared" si="77"/>
        <v>2.5729552656825069E-5</v>
      </c>
      <c r="AY299" s="48">
        <f t="shared" si="77"/>
        <v>3.9033530232911101E-6</v>
      </c>
    </row>
    <row r="300" spans="1:51">
      <c r="A300" s="48">
        <v>299</v>
      </c>
      <c r="B300" s="48">
        <f t="shared" si="69"/>
        <v>13</v>
      </c>
      <c r="C300" s="93">
        <v>44331</v>
      </c>
      <c r="D300" t="s">
        <v>18</v>
      </c>
      <c r="E300" t="s">
        <v>17</v>
      </c>
      <c r="F300" s="48">
        <f>HLOOKUP(MAX($AD300:$AN300),$AD300:$AN$312,$B300,FALSE)</f>
        <v>0</v>
      </c>
      <c r="G300" s="48">
        <f>HLOOKUP(MAX($AN300:$AY300),$AN300:$AY$312,$B300,FALSE)</f>
        <v>1</v>
      </c>
      <c r="H300" s="48">
        <f t="shared" si="65"/>
        <v>0</v>
      </c>
      <c r="I300" s="48">
        <f t="shared" si="66"/>
        <v>3</v>
      </c>
      <c r="J300" s="48">
        <f>COUNTIF('1. Data'!C:C,$D300)</f>
        <v>17</v>
      </c>
      <c r="K300" s="48">
        <f>COUNTIF($D$2:D299,$D299)</f>
        <v>17</v>
      </c>
      <c r="L300" s="48">
        <f>SUMIF('1. Data'!C:C,D300,'1. Data'!E:E)</f>
        <v>16</v>
      </c>
      <c r="M300" s="48">
        <f>SUMIF($D$2:D299,$D300,$F$2:F299)</f>
        <v>0</v>
      </c>
      <c r="N300" s="48">
        <f t="shared" si="67"/>
        <v>0.29720495616021075</v>
      </c>
      <c r="O300" s="48">
        <f>SUMIF('1. Data'!C:C,$D300,'1. Data'!F:F)</f>
        <v>26</v>
      </c>
      <c r="P300" s="48">
        <f>SUMIF($D$2:D299,$D300,$G$2:G299)</f>
        <v>18</v>
      </c>
      <c r="Q300" s="48">
        <f t="shared" si="68"/>
        <v>1.0548125323735276</v>
      </c>
      <c r="R300" s="48">
        <f>COUNTIF('1. Data'!D:D,$E300)</f>
        <v>186</v>
      </c>
      <c r="S300" s="48">
        <f>COUNTIF($E$2:E299,$E299)</f>
        <v>18</v>
      </c>
      <c r="T300" s="48">
        <f>SUMIF('1. Data'!D:D,E300,'1. Data'!F:F)</f>
        <v>276</v>
      </c>
      <c r="U300" s="48">
        <f>SUMIF($E$2:E299,$E300,$G$2:G299)</f>
        <v>14</v>
      </c>
      <c r="V300" s="48">
        <f t="shared" si="70"/>
        <v>1.1586955848042537</v>
      </c>
      <c r="W300" s="48">
        <f>SUMIF('1. Data'!D:D,$E300,'1. Data'!E:E)</f>
        <v>331</v>
      </c>
      <c r="X300" s="48">
        <f>SUMIF($E$2:E299,E300,$F$2:F299)</f>
        <v>20</v>
      </c>
      <c r="Y300" s="48">
        <f t="shared" si="71"/>
        <v>1.0866556209607707</v>
      </c>
      <c r="Z300" s="92">
        <f>AVERAGE('1. Data'!E:E,$F$2:F299)</f>
        <v>1.5833795013850416</v>
      </c>
      <c r="AA300" s="92">
        <f>IF(ISERROR(AVERAGE('1. Data'!F:F,$G$2:G299)),0,AVERAGE('1. Data'!F:F,$G$2:G299))</f>
        <v>1.2268698060941827</v>
      </c>
      <c r="AB300" s="48">
        <f t="shared" si="72"/>
        <v>0.51136735104036268</v>
      </c>
      <c r="AC300" s="48">
        <f t="shared" si="73"/>
        <v>1.4994884038643284</v>
      </c>
      <c r="AD300" s="48">
        <f t="shared" si="63"/>
        <v>0.59967505166001289</v>
      </c>
      <c r="AE300" s="48">
        <f t="shared" si="76"/>
        <v>0.3066542426523734</v>
      </c>
      <c r="AF300" s="48">
        <f t="shared" si="76"/>
        <v>7.8406483875216398E-2</v>
      </c>
      <c r="AG300" s="48">
        <f t="shared" si="76"/>
        <v>1.3364838654552772E-2</v>
      </c>
      <c r="AH300" s="48">
        <f t="shared" si="76"/>
        <v>1.7085855349651239E-3</v>
      </c>
      <c r="AI300" s="48">
        <f t="shared" si="76"/>
        <v>1.7474297180819934E-4</v>
      </c>
      <c r="AJ300" s="48">
        <f t="shared" si="76"/>
        <v>1.4892975101079934E-5</v>
      </c>
      <c r="AK300" s="48">
        <f t="shared" si="76"/>
        <v>1.0879687466499059E-6</v>
      </c>
      <c r="AL300" s="48">
        <f t="shared" si="76"/>
        <v>6.9543961998632927E-8</v>
      </c>
      <c r="AM300" s="48">
        <f t="shared" si="76"/>
        <v>3.9513901808991775E-9</v>
      </c>
      <c r="AN300" s="48">
        <f t="shared" si="76"/>
        <v>2.0206119297333106E-10</v>
      </c>
      <c r="AO300" s="48">
        <f t="shared" si="78"/>
        <v>0.22324434188108974</v>
      </c>
      <c r="AP300" s="48">
        <f t="shared" si="77"/>
        <v>0.33475230187901772</v>
      </c>
      <c r="AQ300" s="48">
        <f t="shared" si="77"/>
        <v>0.2509785974172391</v>
      </c>
      <c r="AR300" s="48">
        <f t="shared" si="77"/>
        <v>0.12544649881509454</v>
      </c>
      <c r="AS300" s="48">
        <f t="shared" si="77"/>
        <v>4.7026392569653644E-2</v>
      </c>
      <c r="AT300" s="48">
        <f t="shared" si="77"/>
        <v>1.4103106066753452E-2</v>
      </c>
      <c r="AU300" s="48">
        <f t="shared" si="77"/>
        <v>3.5245740009275761E-3</v>
      </c>
      <c r="AV300" s="48">
        <f t="shared" si="77"/>
        <v>7.5500826327894383E-4</v>
      </c>
      <c r="AW300" s="48">
        <f t="shared" si="77"/>
        <v>1.4151576695106504E-4</v>
      </c>
      <c r="AX300" s="48">
        <f t="shared" si="77"/>
        <v>2.3577916834120954E-5</v>
      </c>
      <c r="AY300" s="48">
        <f t="shared" si="77"/>
        <v>3.5354812880041892E-6</v>
      </c>
    </row>
    <row r="301" spans="1:51">
      <c r="A301" s="48">
        <v>300</v>
      </c>
      <c r="B301" s="48">
        <f t="shared" si="69"/>
        <v>12</v>
      </c>
      <c r="C301" s="93">
        <v>44332</v>
      </c>
      <c r="D301" t="s">
        <v>25</v>
      </c>
      <c r="E301" t="s">
        <v>13</v>
      </c>
      <c r="F301" s="48">
        <f>HLOOKUP(MAX($AD301:$AN301),$AD301:$AN$312,$B301,FALSE)</f>
        <v>1</v>
      </c>
      <c r="G301" s="48">
        <f>HLOOKUP(MAX($AN301:$AY301),$AN301:$AY$312,$B301,FALSE)</f>
        <v>1</v>
      </c>
      <c r="H301" s="48">
        <f t="shared" si="65"/>
        <v>1</v>
      </c>
      <c r="I301" s="48">
        <f t="shared" si="66"/>
        <v>1</v>
      </c>
      <c r="J301" s="48">
        <f>COUNTIF('1. Data'!C:C,$D301)</f>
        <v>170</v>
      </c>
      <c r="K301" s="48">
        <f>COUNTIF($D$2:D300,$D300)</f>
        <v>18</v>
      </c>
      <c r="L301" s="48">
        <f>SUMIF('1. Data'!C:C,D301,'1. Data'!E:E)</f>
        <v>254</v>
      </c>
      <c r="M301" s="48">
        <f>SUMIF($D$2:D300,$D301,$F$2:F300)</f>
        <v>15</v>
      </c>
      <c r="N301" s="48">
        <f t="shared" si="67"/>
        <v>0.90391938269582961</v>
      </c>
      <c r="O301" s="48">
        <f>SUMIF('1. Data'!C:C,$D301,'1. Data'!F:F)</f>
        <v>198</v>
      </c>
      <c r="P301" s="48">
        <f>SUMIF($D$2:D300,$D301,$G$2:G300)</f>
        <v>11</v>
      </c>
      <c r="Q301" s="48">
        <f t="shared" si="68"/>
        <v>0.90617525575140478</v>
      </c>
      <c r="R301" s="48">
        <f>COUNTIF('1. Data'!D:D,$E301)</f>
        <v>178</v>
      </c>
      <c r="S301" s="48">
        <f>COUNTIF($E$2:E300,$E300)</f>
        <v>17</v>
      </c>
      <c r="T301" s="48">
        <f>SUMIF('1. Data'!D:D,E301,'1. Data'!F:F)</f>
        <v>322</v>
      </c>
      <c r="U301" s="48">
        <f>SUMIF($E$2:E300,$E301,$G$2:G300)</f>
        <v>16</v>
      </c>
      <c r="V301" s="48">
        <f t="shared" si="70"/>
        <v>1.4128818660647104</v>
      </c>
      <c r="W301" s="48">
        <f>SUMIF('1. Data'!D:D,$E301,'1. Data'!E:E)</f>
        <v>232</v>
      </c>
      <c r="X301" s="48">
        <f>SUMIF($E$2:E300,E301,$F$2:F300)</f>
        <v>13</v>
      </c>
      <c r="Y301" s="48">
        <f t="shared" si="71"/>
        <v>0.79371893560137086</v>
      </c>
      <c r="Z301" s="92">
        <f>AVERAGE('1. Data'!E:E,$F$2:F300)</f>
        <v>1.5829410135696482</v>
      </c>
      <c r="AA301" s="92">
        <f>IF(ISERROR(AVERAGE('1. Data'!F:F,$G$2:G300)),0,AVERAGE('1. Data'!F:F,$G$2:G300))</f>
        <v>1.226806978676267</v>
      </c>
      <c r="AB301" s="48">
        <f t="shared" si="72"/>
        <v>1.1356935833870678</v>
      </c>
      <c r="AC301" s="48">
        <f t="shared" si="73"/>
        <v>1.5707037766357685</v>
      </c>
      <c r="AD301" s="48">
        <f t="shared" si="63"/>
        <v>0.3211992655842546</v>
      </c>
      <c r="AE301" s="48">
        <f t="shared" si="76"/>
        <v>0.36478394491267657</v>
      </c>
      <c r="AF301" s="48">
        <f t="shared" si="76"/>
        <v>0.20714139277997426</v>
      </c>
      <c r="AG301" s="48">
        <f t="shared" si="76"/>
        <v>7.8416383544692353E-2</v>
      </c>
      <c r="AH301" s="48">
        <f t="shared" si="76"/>
        <v>2.2264245906031602E-2</v>
      </c>
      <c r="AI301" s="48">
        <f t="shared" si="76"/>
        <v>5.0570722428863709E-3</v>
      </c>
      <c r="AJ301" s="48">
        <f t="shared" si="76"/>
        <v>9.5721408282848318E-4</v>
      </c>
      <c r="AK301" s="48">
        <f t="shared" si="76"/>
        <v>1.5530027025657795E-4</v>
      </c>
      <c r="AL301" s="48">
        <f t="shared" si="76"/>
        <v>2.2046690053584147E-5</v>
      </c>
      <c r="AM301" s="48">
        <f t="shared" si="76"/>
        <v>2.7820316031976706E-6</v>
      </c>
      <c r="AN301" s="48">
        <f t="shared" si="76"/>
        <v>3.1595354405316313E-7</v>
      </c>
      <c r="AO301" s="48">
        <f t="shared" si="78"/>
        <v>0.2078988165289597</v>
      </c>
      <c r="AP301" s="48">
        <f t="shared" si="77"/>
        <v>0.3265474562801437</v>
      </c>
      <c r="AQ301" s="48">
        <f t="shared" si="77"/>
        <v>0.25645466141501266</v>
      </c>
      <c r="AR301" s="48">
        <f t="shared" si="77"/>
        <v>0.13427143507346923</v>
      </c>
      <c r="AS301" s="48">
        <f t="shared" si="77"/>
        <v>5.2725162541050641E-2</v>
      </c>
      <c r="AT301" s="48">
        <f t="shared" si="77"/>
        <v>1.6563122385392596E-2</v>
      </c>
      <c r="AU301" s="48">
        <f t="shared" si="77"/>
        <v>4.3359598139360977E-3</v>
      </c>
      <c r="AV301" s="48">
        <f t="shared" si="77"/>
        <v>9.7292977929862171E-4</v>
      </c>
      <c r="AW301" s="48">
        <f t="shared" si="77"/>
        <v>1.9102305984321859E-4</v>
      </c>
      <c r="AX301" s="48">
        <f t="shared" si="77"/>
        <v>3.3337849057807077E-5</v>
      </c>
      <c r="AY301" s="48">
        <f t="shared" si="77"/>
        <v>5.236388542001089E-6</v>
      </c>
    </row>
    <row r="302" spans="1:51">
      <c r="A302" s="48">
        <v>301</v>
      </c>
      <c r="B302" s="48">
        <f t="shared" si="69"/>
        <v>11</v>
      </c>
      <c r="C302" s="93">
        <v>44332</v>
      </c>
      <c r="D302" t="s">
        <v>35</v>
      </c>
      <c r="E302" t="s">
        <v>10</v>
      </c>
      <c r="F302" s="48">
        <f>HLOOKUP(MAX($AD302:$AN302),$AD302:$AN$312,$B302,FALSE)</f>
        <v>1</v>
      </c>
      <c r="G302" s="48">
        <f>HLOOKUP(MAX($AN302:$AY302),$AN302:$AY$312,$B302,FALSE)</f>
        <v>0</v>
      </c>
      <c r="H302" s="48">
        <f t="shared" si="65"/>
        <v>3</v>
      </c>
      <c r="I302" s="48">
        <f t="shared" si="66"/>
        <v>0</v>
      </c>
      <c r="J302" s="48">
        <f>COUNTIF('1. Data'!C:C,$D302)</f>
        <v>47</v>
      </c>
      <c r="K302" s="48">
        <f>COUNTIF($D$2:D301,$D301)</f>
        <v>18</v>
      </c>
      <c r="L302" s="48">
        <f>SUMIF('1. Data'!C:C,D302,'1. Data'!E:E)</f>
        <v>94</v>
      </c>
      <c r="M302" s="48">
        <f>SUMIF($D$2:D301,$D302,$F$2:F301)</f>
        <v>16</v>
      </c>
      <c r="N302" s="48">
        <f t="shared" si="67"/>
        <v>1.069199822392056</v>
      </c>
      <c r="O302" s="48">
        <f>SUMIF('1. Data'!C:C,$D302,'1. Data'!F:F)</f>
        <v>49</v>
      </c>
      <c r="P302" s="48">
        <f>SUMIF($D$2:D301,$D302,$G$2:G301)</f>
        <v>6</v>
      </c>
      <c r="Q302" s="48">
        <f t="shared" si="68"/>
        <v>0.68975574188844335</v>
      </c>
      <c r="R302" s="48">
        <f>COUNTIF('1. Data'!D:D,$E302)</f>
        <v>184</v>
      </c>
      <c r="S302" s="48">
        <f>COUNTIF($E$2:E301,$E301)</f>
        <v>17</v>
      </c>
      <c r="T302" s="48">
        <f>SUMIF('1. Data'!D:D,E302,'1. Data'!F:F)</f>
        <v>244</v>
      </c>
      <c r="U302" s="48">
        <f>SUMIF($E$2:E301,$E302,$G$2:G301)</f>
        <v>13</v>
      </c>
      <c r="V302" s="48">
        <f t="shared" si="70"/>
        <v>1.0422767678196696</v>
      </c>
      <c r="W302" s="48">
        <f>SUMIF('1. Data'!D:D,$E302,'1. Data'!E:E)</f>
        <v>282</v>
      </c>
      <c r="X302" s="48">
        <f>SUMIF($E$2:E301,E302,$F$2:F301)</f>
        <v>16</v>
      </c>
      <c r="Y302" s="48">
        <f t="shared" si="71"/>
        <v>0.93669835186495365</v>
      </c>
      <c r="Z302" s="92">
        <f>AVERAGE('1. Data'!E:E,$F$2:F301)</f>
        <v>1.5827796234772979</v>
      </c>
      <c r="AA302" s="92">
        <f>IF(ISERROR(AVERAGE('1. Data'!F:F,$G$2:G301)),0,AVERAGE('1. Data'!F:F,$G$2:G301))</f>
        <v>1.2267441860465116</v>
      </c>
      <c r="AB302" s="48">
        <f t="shared" si="72"/>
        <v>1.5851818262329984</v>
      </c>
      <c r="AC302" s="48">
        <f t="shared" si="73"/>
        <v>0.88192649584741278</v>
      </c>
      <c r="AD302" s="48">
        <f t="shared" si="63"/>
        <v>0.20491053161927505</v>
      </c>
      <c r="AE302" s="48">
        <f t="shared" si="76"/>
        <v>0.32482045072661703</v>
      </c>
      <c r="AF302" s="48">
        <f t="shared" si="76"/>
        <v>0.25744973764032225</v>
      </c>
      <c r="AG302" s="48">
        <f t="shared" si="76"/>
        <v>0.13603488175863077</v>
      </c>
      <c r="AH302" s="48">
        <f t="shared" si="76"/>
        <v>5.3910005574384093E-2</v>
      </c>
      <c r="AI302" s="48">
        <f t="shared" si="76"/>
        <v>1.7091432217726632E-2</v>
      </c>
      <c r="AJ302" s="48">
        <f t="shared" si="76"/>
        <v>4.5155046226389066E-3</v>
      </c>
      <c r="AK302" s="48">
        <f t="shared" si="76"/>
        <v>1.0225565520111841E-3</v>
      </c>
      <c r="AL302" s="48">
        <f t="shared" si="76"/>
        <v>2.0261725781795111E-4</v>
      </c>
      <c r="AM302" s="48">
        <f t="shared" si="76"/>
        <v>3.5687243863797942E-5</v>
      </c>
      <c r="AN302" s="48">
        <f t="shared" si="76"/>
        <v>5.657077040123761E-6</v>
      </c>
      <c r="AO302" s="48">
        <f t="shared" si="78"/>
        <v>0.41398460334040366</v>
      </c>
      <c r="AP302" s="48">
        <f t="shared" si="77"/>
        <v>0.36510399055878334</v>
      </c>
      <c r="AQ302" s="48">
        <f t="shared" si="77"/>
        <v>0.16099744150670733</v>
      </c>
      <c r="AR302" s="48">
        <f t="shared" si="77"/>
        <v>4.7329303142803071E-2</v>
      </c>
      <c r="AS302" s="48">
        <f t="shared" si="77"/>
        <v>1.0435241617908063E-2</v>
      </c>
      <c r="AT302" s="48">
        <f t="shared" si="77"/>
        <v>1.8406232146805492E-3</v>
      </c>
      <c r="AU302" s="48">
        <f t="shared" si="77"/>
        <v>2.7054906364976935E-4</v>
      </c>
      <c r="AV302" s="48">
        <f t="shared" si="77"/>
        <v>3.4086341094205735E-5</v>
      </c>
      <c r="AW302" s="48">
        <f t="shared" si="77"/>
        <v>3.757705919684052E-6</v>
      </c>
      <c r="AX302" s="48">
        <f t="shared" si="77"/>
        <v>3.6822449046355988E-7</v>
      </c>
      <c r="AY302" s="48">
        <f t="shared" si="77"/>
        <v>3.2474693455972608E-8</v>
      </c>
    </row>
    <row r="303" spans="1:51">
      <c r="A303" s="48">
        <v>302</v>
      </c>
      <c r="B303" s="48">
        <f t="shared" si="69"/>
        <v>10</v>
      </c>
      <c r="C303" s="93">
        <v>44338</v>
      </c>
      <c r="D303" t="s">
        <v>6</v>
      </c>
      <c r="E303" t="s">
        <v>28</v>
      </c>
      <c r="F303" s="48">
        <f>HLOOKUP(MAX($AD303:$AN303),$AD303:$AN$312,$B303,FALSE)</f>
        <v>2</v>
      </c>
      <c r="G303" s="48">
        <f>HLOOKUP(MAX($AN303:$AY303),$AN303:$AY$312,$B303,FALSE)</f>
        <v>0</v>
      </c>
      <c r="H303" s="48">
        <f t="shared" si="65"/>
        <v>3</v>
      </c>
      <c r="I303" s="48">
        <f t="shared" si="66"/>
        <v>0</v>
      </c>
      <c r="J303" s="48">
        <f>COUNTIF('1. Data'!C:C,$D303)</f>
        <v>183</v>
      </c>
      <c r="K303" s="48">
        <f>COUNTIF($D$2:D302,$D302)</f>
        <v>17</v>
      </c>
      <c r="L303" s="48">
        <f>SUMIF('1. Data'!C:C,D303,'1. Data'!E:E)</f>
        <v>528</v>
      </c>
      <c r="M303" s="48">
        <f>SUMIF($D$2:D302,$D303,$F$2:F302)</f>
        <v>35</v>
      </c>
      <c r="N303" s="48">
        <f t="shared" si="67"/>
        <v>1.7786979713186428</v>
      </c>
      <c r="O303" s="48">
        <f>SUMIF('1. Data'!C:C,$D303,'1. Data'!F:F)</f>
        <v>132</v>
      </c>
      <c r="P303" s="48">
        <f>SUMIF($D$2:D302,$D303,$G$2:G302)</f>
        <v>0</v>
      </c>
      <c r="Q303" s="48">
        <f t="shared" si="68"/>
        <v>0.53815842924847668</v>
      </c>
      <c r="R303" s="48">
        <f>COUNTIF('1. Data'!D:D,$E303)</f>
        <v>136</v>
      </c>
      <c r="S303" s="48">
        <f>COUNTIF($E$2:E302,$E302)</f>
        <v>17</v>
      </c>
      <c r="T303" s="48">
        <f>SUMIF('1. Data'!D:D,E303,'1. Data'!F:F)</f>
        <v>138</v>
      </c>
      <c r="U303" s="48">
        <f>SUMIF($E$2:E302,$E303,$G$2:G302)</f>
        <v>7</v>
      </c>
      <c r="V303" s="48">
        <f t="shared" si="70"/>
        <v>0.77275670668478025</v>
      </c>
      <c r="W303" s="48">
        <f>SUMIF('1. Data'!D:D,$E303,'1. Data'!E:E)</f>
        <v>217</v>
      </c>
      <c r="X303" s="48">
        <f>SUMIF($E$2:E302,E303,$F$2:F302)</f>
        <v>15</v>
      </c>
      <c r="Y303" s="48">
        <f t="shared" si="71"/>
        <v>0.9581210121917485</v>
      </c>
      <c r="Z303" s="92">
        <f>AVERAGE('1. Data'!E:E,$F$2:F302)</f>
        <v>1.5826183227234984</v>
      </c>
      <c r="AA303" s="92">
        <f>IF(ISERROR(AVERAGE('1. Data'!F:F,$G$2:G302)),0,AVERAGE('1. Data'!F:F,$G$2:G302))</f>
        <v>1.2264046498754497</v>
      </c>
      <c r="AB303" s="48">
        <f t="shared" si="72"/>
        <v>2.6971106493197721</v>
      </c>
      <c r="AC303" s="48">
        <f t="shared" si="73"/>
        <v>0.51001942641195497</v>
      </c>
      <c r="AD303" s="48">
        <f t="shared" si="63"/>
        <v>6.7399973831557658E-2</v>
      </c>
      <c r="AE303" s="48">
        <f t="shared" si="76"/>
        <v>0.18178518718496814</v>
      </c>
      <c r="AF303" s="48">
        <f t="shared" si="76"/>
        <v>0.24514738212258289</v>
      </c>
      <c r="AG303" s="48">
        <f t="shared" si="76"/>
        <v>0.22039653832522729</v>
      </c>
      <c r="AH303" s="48">
        <f t="shared" si="76"/>
        <v>0.14860846264754596</v>
      </c>
      <c r="AI303" s="48">
        <f t="shared" si="76"/>
        <v>8.0162693437147131E-2</v>
      </c>
      <c r="AJ303" s="48">
        <f t="shared" si="76"/>
        <v>3.6034609024580971E-2</v>
      </c>
      <c r="AK303" s="48">
        <f t="shared" si="76"/>
        <v>1.3884189677753105E-2</v>
      </c>
      <c r="AL303" s="48">
        <f t="shared" si="76"/>
        <v>4.6808994796304435E-3</v>
      </c>
      <c r="AM303" s="48">
        <f t="shared" si="76"/>
        <v>1.4027670927674047E-3</v>
      </c>
      <c r="AN303" s="48">
        <f t="shared" si="76"/>
        <v>3.7834180644183044E-4</v>
      </c>
      <c r="AO303" s="48">
        <f t="shared" si="78"/>
        <v>0.60048391345108321</v>
      </c>
      <c r="AP303" s="48">
        <f t="shared" si="77"/>
        <v>0.30625846110792743</v>
      </c>
      <c r="AQ303" s="48">
        <f t="shared" si="77"/>
        <v>7.8098882334036585E-2</v>
      </c>
      <c r="AR303" s="48">
        <f t="shared" si="77"/>
        <v>1.3277315723806705E-2</v>
      </c>
      <c r="AS303" s="48">
        <f t="shared" si="77"/>
        <v>1.6929222374365807E-3</v>
      </c>
      <c r="AT303" s="48">
        <f t="shared" si="77"/>
        <v>1.7268464569948969E-4</v>
      </c>
      <c r="AU303" s="48">
        <f t="shared" si="77"/>
        <v>1.4678753991634238E-5</v>
      </c>
      <c r="AV303" s="48">
        <f t="shared" si="77"/>
        <v>1.0694928130364999E-6</v>
      </c>
      <c r="AW303" s="48">
        <f t="shared" si="77"/>
        <v>6.8182763882072698E-8</v>
      </c>
      <c r="AX303" s="48">
        <f t="shared" si="77"/>
        <v>3.8638371251462791E-9</v>
      </c>
      <c r="AY303" s="48">
        <f t="shared" si="77"/>
        <v>1.9706319943163195E-10</v>
      </c>
    </row>
    <row r="304" spans="1:51">
      <c r="A304" s="48">
        <v>303</v>
      </c>
      <c r="B304" s="48">
        <f t="shared" si="69"/>
        <v>9</v>
      </c>
      <c r="C304" s="93">
        <v>44338</v>
      </c>
      <c r="D304" t="s">
        <v>13</v>
      </c>
      <c r="E304" t="s">
        <v>12</v>
      </c>
      <c r="F304" s="48">
        <f>HLOOKUP(MAX($AD304:$AN304),$AD304:$AN$312,$B304,FALSE)</f>
        <v>1</v>
      </c>
      <c r="G304" s="48">
        <f>HLOOKUP(MAX($AN304:$AY304),$AN304:$AY$312,$B304,FALSE)</f>
        <v>1</v>
      </c>
      <c r="H304" s="48">
        <f t="shared" si="65"/>
        <v>1</v>
      </c>
      <c r="I304" s="48">
        <f t="shared" si="66"/>
        <v>1</v>
      </c>
      <c r="J304" s="48">
        <f>COUNTIF('1. Data'!C:C,$D304)</f>
        <v>176</v>
      </c>
      <c r="K304" s="48">
        <f>COUNTIF($D$2:D303,$D303)</f>
        <v>17</v>
      </c>
      <c r="L304" s="48">
        <f>SUMIF('1. Data'!C:C,D304,'1. Data'!E:E)</f>
        <v>403</v>
      </c>
      <c r="M304" s="48">
        <f>SUMIF($D$2:D303,$D304,$F$2:F303)</f>
        <v>27</v>
      </c>
      <c r="N304" s="48">
        <f t="shared" si="67"/>
        <v>1.4076778144135658</v>
      </c>
      <c r="O304" s="48">
        <f>SUMIF('1. Data'!C:C,$D304,'1. Data'!F:F)</f>
        <v>163</v>
      </c>
      <c r="P304" s="48">
        <f>SUMIF($D$2:D303,$D304,$G$2:G303)</f>
        <v>3</v>
      </c>
      <c r="Q304" s="48">
        <f t="shared" si="68"/>
        <v>0.70151534817693983</v>
      </c>
      <c r="R304" s="48">
        <f>COUNTIF('1. Data'!D:D,$E304)</f>
        <v>184</v>
      </c>
      <c r="S304" s="48">
        <f>COUNTIF($E$2:E303,$E303)</f>
        <v>17</v>
      </c>
      <c r="T304" s="48">
        <f>SUMIF('1. Data'!D:D,E304,'1. Data'!F:F)</f>
        <v>300</v>
      </c>
      <c r="U304" s="48">
        <f>SUMIF($E$2:E303,$E304,$G$2:G303)</f>
        <v>14</v>
      </c>
      <c r="V304" s="48">
        <f t="shared" si="70"/>
        <v>1.2741483285445936</v>
      </c>
      <c r="W304" s="48">
        <f>SUMIF('1. Data'!D:D,$E304,'1. Data'!E:E)</f>
        <v>245</v>
      </c>
      <c r="X304" s="48">
        <f>SUMIF($E$2:E303,E304,$F$2:F303)</f>
        <v>13</v>
      </c>
      <c r="Y304" s="48">
        <f t="shared" si="71"/>
        <v>0.81099050203527812</v>
      </c>
      <c r="Z304" s="92">
        <f>AVERAGE('1. Data'!E:E,$F$2:F303)</f>
        <v>1.5827338129496402</v>
      </c>
      <c r="AA304" s="92">
        <f>IF(ISERROR(AVERAGE('1. Data'!F:F,$G$2:G303)),0,AVERAGE('1. Data'!F:F,$G$2:G303))</f>
        <v>1.2260653016048699</v>
      </c>
      <c r="AB304" s="48">
        <f t="shared" si="72"/>
        <v>1.806870030441293</v>
      </c>
      <c r="AC304" s="48">
        <f t="shared" si="73"/>
        <v>1.0958995986445725</v>
      </c>
      <c r="AD304" s="48">
        <f t="shared" ref="AD304:AN311" si="79">_xlfn.POISSON.DIST(AD$1,$AB304,FALSE)</f>
        <v>0.16416717174208662</v>
      </c>
      <c r="AE304" s="48">
        <f t="shared" si="76"/>
        <v>0.29662874260308503</v>
      </c>
      <c r="AF304" s="48">
        <f t="shared" si="76"/>
        <v>0.26798479258849939</v>
      </c>
      <c r="AG304" s="48">
        <f t="shared" si="76"/>
        <v>0.16140456344739515</v>
      </c>
      <c r="AH304" s="48">
        <f t="shared" si="76"/>
        <v>7.2909267117389653E-2</v>
      </c>
      <c r="AI304" s="48">
        <f t="shared" si="76"/>
        <v>2.6347513939170033E-2</v>
      </c>
      <c r="AJ304" s="48">
        <f t="shared" si="76"/>
        <v>7.9344222188867594E-3</v>
      </c>
      <c r="AK304" s="48">
        <f t="shared" si="76"/>
        <v>2.0480671023105712E-3</v>
      </c>
      <c r="AL304" s="48">
        <f t="shared" si="76"/>
        <v>4.6257388343721355E-4</v>
      </c>
      <c r="AM304" s="48">
        <f t="shared" si="76"/>
        <v>9.286787631639387E-5</v>
      </c>
      <c r="AN304" s="48">
        <f t="shared" si="76"/>
        <v>1.6780018250682096E-5</v>
      </c>
      <c r="AO304" s="48">
        <f t="shared" si="78"/>
        <v>0.33423879089878311</v>
      </c>
      <c r="AP304" s="48">
        <f t="shared" si="77"/>
        <v>0.36629215679742366</v>
      </c>
      <c r="AQ304" s="48">
        <f t="shared" si="77"/>
        <v>0.2007097138104757</v>
      </c>
      <c r="AR304" s="48">
        <f t="shared" si="77"/>
        <v>7.3319231602989116E-2</v>
      </c>
      <c r="AS304" s="48">
        <f t="shared" si="77"/>
        <v>2.0087629121661055E-2</v>
      </c>
      <c r="AT304" s="48">
        <f t="shared" si="77"/>
        <v>4.402804938429877E-3</v>
      </c>
      <c r="AU304" s="48">
        <f t="shared" si="77"/>
        <v>8.0417202748927369E-4</v>
      </c>
      <c r="AV304" s="48">
        <f t="shared" si="77"/>
        <v>1.2589882888095548E-4</v>
      </c>
      <c r="AW304" s="48">
        <f t="shared" si="77"/>
        <v>1.724655950505754E-5</v>
      </c>
      <c r="AX304" s="48">
        <f t="shared" si="77"/>
        <v>2.1000552932880352E-6</v>
      </c>
      <c r="AY304" s="48">
        <f t="shared" si="77"/>
        <v>2.3014497530457655E-7</v>
      </c>
    </row>
    <row r="305" spans="1:51">
      <c r="A305" s="48">
        <v>304</v>
      </c>
      <c r="B305" s="48">
        <f t="shared" si="69"/>
        <v>8</v>
      </c>
      <c r="C305" s="93">
        <v>44338</v>
      </c>
      <c r="D305" t="s">
        <v>17</v>
      </c>
      <c r="E305" t="s">
        <v>21</v>
      </c>
      <c r="F305" s="48">
        <f>HLOOKUP(MAX($AD305:$AN305),$AD305:$AN$312,$B305,FALSE)</f>
        <v>1</v>
      </c>
      <c r="G305" s="48">
        <f>HLOOKUP(MAX($AN305:$AY305),$AN305:$AY$312,$B305,FALSE)</f>
        <v>1</v>
      </c>
      <c r="H305" s="48">
        <f t="shared" si="65"/>
        <v>1</v>
      </c>
      <c r="I305" s="48">
        <f t="shared" si="66"/>
        <v>1</v>
      </c>
      <c r="J305" s="48">
        <f>COUNTIF('1. Data'!C:C,$D305)</f>
        <v>186</v>
      </c>
      <c r="K305" s="48">
        <f>COUNTIF($D$2:D304,$D304)</f>
        <v>17</v>
      </c>
      <c r="L305" s="48">
        <f>SUMIF('1. Data'!C:C,D305,'1. Data'!E:E)</f>
        <v>321</v>
      </c>
      <c r="M305" s="48">
        <f>SUMIF($D$2:D304,$D305,$F$2:F304)</f>
        <v>14</v>
      </c>
      <c r="N305" s="48">
        <f t="shared" si="67"/>
        <v>1.0427618238225258</v>
      </c>
      <c r="O305" s="48">
        <f>SUMIF('1. Data'!C:C,$D305,'1. Data'!F:F)</f>
        <v>236</v>
      </c>
      <c r="P305" s="48">
        <f>SUMIF($D$2:D304,$D305,$G$2:G304)</f>
        <v>14</v>
      </c>
      <c r="Q305" s="48">
        <f t="shared" si="68"/>
        <v>1.004505966459782</v>
      </c>
      <c r="R305" s="48">
        <f>COUNTIF('1. Data'!D:D,$E305)</f>
        <v>149</v>
      </c>
      <c r="S305" s="48">
        <f>COUNTIF($E$2:E304,$E304)</f>
        <v>17</v>
      </c>
      <c r="T305" s="48">
        <f>SUMIF('1. Data'!D:D,E305,'1. Data'!F:F)</f>
        <v>176</v>
      </c>
      <c r="U305" s="48">
        <f>SUMIF($E$2:E304,$E305,$G$2:G304)</f>
        <v>12</v>
      </c>
      <c r="V305" s="48">
        <f t="shared" si="70"/>
        <v>0.92375820973424383</v>
      </c>
      <c r="W305" s="48">
        <f>SUMIF('1. Data'!D:D,$E305,'1. Data'!E:E)</f>
        <v>246</v>
      </c>
      <c r="X305" s="48">
        <f>SUMIF($E$2:E304,E305,$F$2:F304)</f>
        <v>18</v>
      </c>
      <c r="Y305" s="48">
        <f t="shared" si="71"/>
        <v>1.0049216267271499</v>
      </c>
      <c r="Z305" s="92">
        <f>AVERAGE('1. Data'!E:E,$F$2:F304)</f>
        <v>1.5825726141078837</v>
      </c>
      <c r="AA305" s="92">
        <f>IF(ISERROR(AVERAGE('1. Data'!F:F,$G$2:G304)),0,AVERAGE('1. Data'!F:F,$G$2:G304))</f>
        <v>1.226002766251729</v>
      </c>
      <c r="AB305" s="48">
        <f t="shared" si="72"/>
        <v>1.6583682017418484</v>
      </c>
      <c r="AC305" s="48">
        <f t="shared" si="73"/>
        <v>1.1376332632195121</v>
      </c>
      <c r="AD305" s="48">
        <f t="shared" si="79"/>
        <v>0.19044950184357193</v>
      </c>
      <c r="AE305" s="48">
        <f t="shared" si="76"/>
        <v>0.31583539789495524</v>
      </c>
      <c r="AF305" s="48">
        <f t="shared" si="76"/>
        <v>0.26188569042673909</v>
      </c>
      <c r="AG305" s="48">
        <f t="shared" si="76"/>
        <v>0.14476763383163785</v>
      </c>
      <c r="AH305" s="48">
        <f t="shared" si="76"/>
        <v>6.0019510146948923E-2</v>
      </c>
      <c r="AI305" s="48">
        <f t="shared" si="76"/>
        <v>1.9906889422364474E-2</v>
      </c>
      <c r="AJ305" s="48">
        <f t="shared" si="76"/>
        <v>5.5021587356067223E-3</v>
      </c>
      <c r="AK305" s="48">
        <f t="shared" si="76"/>
        <v>1.3035150125809056E-3</v>
      </c>
      <c r="AL305" s="48">
        <f t="shared" si="76"/>
        <v>2.7021348091966227E-4</v>
      </c>
      <c r="AM305" s="48">
        <f t="shared" si="76"/>
        <v>4.9790382715460617E-5</v>
      </c>
      <c r="AN305" s="48">
        <f t="shared" si="76"/>
        <v>8.2570787447876958E-6</v>
      </c>
      <c r="AO305" s="48">
        <f t="shared" si="78"/>
        <v>0.32057684568941075</v>
      </c>
      <c r="AP305" s="48">
        <f t="shared" si="77"/>
        <v>0.36469888307426235</v>
      </c>
      <c r="AQ305" s="48">
        <f t="shared" si="77"/>
        <v>0.20744679022214219</v>
      </c>
      <c r="AR305" s="48">
        <f t="shared" si="77"/>
        <v>7.8666122968276422E-2</v>
      </c>
      <c r="AS305" s="48">
        <f t="shared" si="77"/>
        <v>2.2373299544306922E-2</v>
      </c>
      <c r="AT305" s="48">
        <f t="shared" si="77"/>
        <v>5.0905219539155002E-3</v>
      </c>
      <c r="AU305" s="48">
        <f t="shared" si="77"/>
        <v>9.6519118365390947E-4</v>
      </c>
      <c r="AV305" s="48">
        <f t="shared" si="77"/>
        <v>1.5686194227012868E-4</v>
      </c>
      <c r="AW305" s="48">
        <f t="shared" si="77"/>
        <v>2.2306420407464608E-5</v>
      </c>
      <c r="AX305" s="48">
        <f t="shared" si="77"/>
        <v>2.8196139820989192E-6</v>
      </c>
      <c r="AY305" s="48">
        <f t="shared" si="77"/>
        <v>3.2076866554745625E-7</v>
      </c>
    </row>
    <row r="306" spans="1:51">
      <c r="A306" s="48">
        <v>305</v>
      </c>
      <c r="B306" s="48">
        <f t="shared" si="69"/>
        <v>7</v>
      </c>
      <c r="C306" s="93">
        <v>44338</v>
      </c>
      <c r="D306" t="s">
        <v>10</v>
      </c>
      <c r="E306" t="s">
        <v>25</v>
      </c>
      <c r="F306" s="48">
        <f>HLOOKUP(MAX($AD306:$AN306),$AD306:$AN$312,$B306,FALSE)</f>
        <v>1</v>
      </c>
      <c r="G306" s="48">
        <f>HLOOKUP(MAX($AN306:$AY306),$AN306:$AY$312,$B306,FALSE)</f>
        <v>1</v>
      </c>
      <c r="H306" s="48">
        <f t="shared" si="65"/>
        <v>1</v>
      </c>
      <c r="I306" s="48">
        <f t="shared" si="66"/>
        <v>1</v>
      </c>
      <c r="J306" s="48">
        <f>COUNTIF('1. Data'!C:C,$D306)</f>
        <v>184</v>
      </c>
      <c r="K306" s="48">
        <f>COUNTIF($D$2:D305,$D305)</f>
        <v>17</v>
      </c>
      <c r="L306" s="48">
        <f>SUMIF('1. Data'!C:C,D306,'1. Data'!E:E)</f>
        <v>347</v>
      </c>
      <c r="M306" s="48">
        <f>SUMIF($D$2:D305,$D306,$F$2:F305)</f>
        <v>18</v>
      </c>
      <c r="N306" s="48">
        <f t="shared" si="67"/>
        <v>1.1475652148206885</v>
      </c>
      <c r="O306" s="48">
        <f>SUMIF('1. Data'!C:C,$D306,'1. Data'!F:F)</f>
        <v>250</v>
      </c>
      <c r="P306" s="48">
        <f>SUMIF($D$2:D305,$D306,$G$2:G305)</f>
        <v>15</v>
      </c>
      <c r="Q306" s="48">
        <f t="shared" si="68"/>
        <v>1.0754259382087981</v>
      </c>
      <c r="R306" s="48">
        <f>COUNTIF('1. Data'!D:D,$E306)</f>
        <v>170</v>
      </c>
      <c r="S306" s="48">
        <f>COUNTIF($E$2:E305,$E305)</f>
        <v>19</v>
      </c>
      <c r="T306" s="48">
        <f>SUMIF('1. Data'!D:D,E306,'1. Data'!F:F)</f>
        <v>194</v>
      </c>
      <c r="U306" s="48">
        <f>SUMIF($E$2:E305,$E306,$G$2:G305)</f>
        <v>10</v>
      </c>
      <c r="V306" s="48">
        <f t="shared" si="70"/>
        <v>0.88043855785791258</v>
      </c>
      <c r="W306" s="48">
        <f>SUMIF('1. Data'!D:D,$E306,'1. Data'!E:E)</f>
        <v>284</v>
      </c>
      <c r="X306" s="48">
        <f>SUMIF($E$2:E305,E306,$F$2:F305)</f>
        <v>16</v>
      </c>
      <c r="Y306" s="48">
        <f t="shared" si="71"/>
        <v>1.0030902725764661</v>
      </c>
      <c r="Z306" s="92">
        <f>AVERAGE('1. Data'!E:E,$F$2:F305)</f>
        <v>1.5824115044247788</v>
      </c>
      <c r="AA306" s="92">
        <f>IF(ISERROR(AVERAGE('1. Data'!F:F,$G$2:G305)),0,AVERAGE('1. Data'!F:F,$G$2:G305))</f>
        <v>1.2259402654867257</v>
      </c>
      <c r="AB306" s="48">
        <f t="shared" si="72"/>
        <v>1.821532087016966</v>
      </c>
      <c r="AC306" s="48">
        <f t="shared" si="73"/>
        <v>1.1607772031460042</v>
      </c>
      <c r="AD306" s="48">
        <f t="shared" si="79"/>
        <v>0.16177770344814699</v>
      </c>
      <c r="AE306" s="48">
        <f t="shared" si="76"/>
        <v>0.29468327779471504</v>
      </c>
      <c r="AF306" s="48">
        <f t="shared" si="76"/>
        <v>0.26838752300520385</v>
      </c>
      <c r="AG306" s="48">
        <f t="shared" si="76"/>
        <v>0.16295882830299427</v>
      </c>
      <c r="AH306" s="48">
        <f t="shared" si="76"/>
        <v>7.4208683654148191E-2</v>
      </c>
      <c r="AI306" s="48">
        <f t="shared" si="76"/>
        <v>2.7034699682264438E-2</v>
      </c>
      <c r="AJ306" s="48">
        <f t="shared" si="76"/>
        <v>8.2074288223520087E-3</v>
      </c>
      <c r="AK306" s="48">
        <f t="shared" si="76"/>
        <v>2.135727850260298E-3</v>
      </c>
      <c r="AL306" s="48">
        <f t="shared" si="76"/>
        <v>4.86287101048112E-4</v>
      </c>
      <c r="AM306" s="48">
        <f t="shared" si="76"/>
        <v>9.8420839784621789E-5</v>
      </c>
      <c r="AN306" s="48">
        <f t="shared" si="76"/>
        <v>1.7927671769884497E-5</v>
      </c>
      <c r="AO306" s="48">
        <f t="shared" si="78"/>
        <v>0.31324263309190853</v>
      </c>
      <c r="AP306" s="48">
        <f t="shared" si="77"/>
        <v>0.36360490754651559</v>
      </c>
      <c r="AQ306" s="48">
        <f t="shared" si="77"/>
        <v>0.21103214381600294</v>
      </c>
      <c r="AR306" s="48">
        <f t="shared" si="77"/>
        <v>8.1653767224215038E-2</v>
      </c>
      <c r="AS306" s="48">
        <f t="shared" si="77"/>
        <v>2.3695457886214806E-2</v>
      </c>
      <c r="AT306" s="48">
        <f t="shared" si="77"/>
        <v>5.50102946648487E-3</v>
      </c>
      <c r="AU306" s="48">
        <f t="shared" si="77"/>
        <v>1.0642449330883431E-3</v>
      </c>
      <c r="AV306" s="48">
        <f t="shared" si="77"/>
        <v>1.7647875098465631E-4</v>
      </c>
      <c r="AW306" s="48">
        <f t="shared" si="77"/>
        <v>2.5606563872833668E-5</v>
      </c>
      <c r="AX306" s="48">
        <f t="shared" si="77"/>
        <v>3.3026128438319363E-6</v>
      </c>
      <c r="AY306" s="48">
        <f t="shared" si="77"/>
        <v>3.8335976999373145E-7</v>
      </c>
    </row>
    <row r="307" spans="1:51">
      <c r="A307" s="48">
        <v>306</v>
      </c>
      <c r="B307" s="48">
        <f t="shared" si="69"/>
        <v>6</v>
      </c>
      <c r="C307" s="93">
        <v>44338</v>
      </c>
      <c r="D307" t="s">
        <v>20</v>
      </c>
      <c r="E307" t="s">
        <v>26</v>
      </c>
      <c r="F307" s="48">
        <f>HLOOKUP(MAX($AD307:$AN307),$AD307:$AN$312,$B307,FALSE)</f>
        <v>1</v>
      </c>
      <c r="G307" s="48">
        <f>HLOOKUP(MAX($AN307:$AY307),$AN307:$AY$312,$B307,FALSE)</f>
        <v>1</v>
      </c>
      <c r="H307" s="48">
        <f t="shared" si="65"/>
        <v>1</v>
      </c>
      <c r="I307" s="48">
        <f t="shared" si="66"/>
        <v>1</v>
      </c>
      <c r="J307" s="48">
        <f>COUNTIF('1. Data'!C:C,$D307)</f>
        <v>168</v>
      </c>
      <c r="K307" s="48">
        <f>COUNTIF($D$2:D306,$D306)</f>
        <v>17</v>
      </c>
      <c r="L307" s="48">
        <f>SUMIF('1. Data'!C:C,D307,'1. Data'!E:E)</f>
        <v>258</v>
      </c>
      <c r="M307" s="48">
        <f>SUMIF($D$2:D306,$D307,$F$2:F306)</f>
        <v>14</v>
      </c>
      <c r="N307" s="48">
        <f t="shared" si="67"/>
        <v>0.92922725276385953</v>
      </c>
      <c r="O307" s="48">
        <f>SUMIF('1. Data'!C:C,$D307,'1. Data'!F:F)</f>
        <v>234</v>
      </c>
      <c r="P307" s="48">
        <f>SUMIF($D$2:D306,$D307,$G$2:G306)</f>
        <v>15</v>
      </c>
      <c r="Q307" s="48">
        <f t="shared" si="68"/>
        <v>1.0979446293384048</v>
      </c>
      <c r="R307" s="48">
        <f>COUNTIF('1. Data'!D:D,$E307)</f>
        <v>152</v>
      </c>
      <c r="S307" s="48">
        <f>COUNTIF($E$2:E306,$E306)</f>
        <v>17</v>
      </c>
      <c r="T307" s="48">
        <f>SUMIF('1. Data'!D:D,E307,'1. Data'!F:F)</f>
        <v>159</v>
      </c>
      <c r="U307" s="48">
        <f>SUMIF($E$2:E306,$E307,$G$2:G306)</f>
        <v>9</v>
      </c>
      <c r="V307" s="48">
        <f t="shared" si="70"/>
        <v>0.81091511798288107</v>
      </c>
      <c r="W307" s="48">
        <f>SUMIF('1. Data'!D:D,$E307,'1. Data'!E:E)</f>
        <v>285</v>
      </c>
      <c r="X307" s="48">
        <f>SUMIF($E$2:E306,E307,$F$2:F306)</f>
        <v>21</v>
      </c>
      <c r="Y307" s="48">
        <f t="shared" si="71"/>
        <v>1.1443516093578594</v>
      </c>
      <c r="Z307" s="92">
        <f>AVERAGE('1. Data'!E:E,$F$2:F306)</f>
        <v>1.5822504838263753</v>
      </c>
      <c r="AA307" s="92">
        <f>IF(ISERROR(AVERAGE('1. Data'!F:F,$G$2:G306)),0,AVERAGE('1. Data'!F:F,$G$2:G306))</f>
        <v>1.2258777992811722</v>
      </c>
      <c r="AB307" s="48">
        <f t="shared" si="72"/>
        <v>1.6825061499747989</v>
      </c>
      <c r="AC307" s="48">
        <f t="shared" si="73"/>
        <v>1.0914479155553374</v>
      </c>
      <c r="AD307" s="48">
        <f t="shared" si="79"/>
        <v>0.18590747970311006</v>
      </c>
      <c r="AE307" s="48">
        <f t="shared" si="76"/>
        <v>0.31279047792679776</v>
      </c>
      <c r="AF307" s="48">
        <f t="shared" si="76"/>
        <v>0.26313595138269696</v>
      </c>
      <c r="AG307" s="48">
        <f t="shared" si="76"/>
        <v>0.14757595216028571</v>
      </c>
      <c r="AH307" s="48">
        <f t="shared" si="76"/>
        <v>6.2074361774516862E-2</v>
      </c>
      <c r="AI307" s="48">
        <f t="shared" si="76"/>
        <v>2.0888099088277053E-2</v>
      </c>
      <c r="AJ307" s="48">
        <f t="shared" si="76"/>
        <v>5.857392529551521E-3</v>
      </c>
      <c r="AK307" s="48">
        <f t="shared" si="76"/>
        <v>1.4078712791124126E-3</v>
      </c>
      <c r="AL307" s="48">
        <f t="shared" si="76"/>
        <v>2.960940106849397E-4</v>
      </c>
      <c r="AM307" s="48">
        <f t="shared" si="76"/>
        <v>5.5353332660901596E-5</v>
      </c>
      <c r="AN307" s="48">
        <f t="shared" si="76"/>
        <v>9.3132322623567783E-6</v>
      </c>
      <c r="AO307" s="48">
        <f t="shared" si="78"/>
        <v>0.33573003287762226</v>
      </c>
      <c r="AP307" s="48">
        <f t="shared" si="77"/>
        <v>0.36643184457360573</v>
      </c>
      <c r="AQ307" s="48">
        <f t="shared" si="77"/>
        <v>0.19997063647647961</v>
      </c>
      <c r="AR307" s="48">
        <f t="shared" si="77"/>
        <v>7.275251145150928E-2</v>
      </c>
      <c r="AS307" s="48">
        <f t="shared" si="77"/>
        <v>1.9851394243791402E-2</v>
      </c>
      <c r="AT307" s="48">
        <f t="shared" si="77"/>
        <v>4.3333525736506708E-3</v>
      </c>
      <c r="AU307" s="48">
        <f t="shared" si="77"/>
        <v>7.8827143897956331E-4</v>
      </c>
      <c r="AV307" s="48">
        <f t="shared" si="77"/>
        <v>1.2290817413800742E-4</v>
      </c>
      <c r="AW307" s="48">
        <f t="shared" si="77"/>
        <v>1.6768483808455015E-5</v>
      </c>
      <c r="AX307" s="48">
        <f t="shared" si="77"/>
        <v>2.0335474110846303E-6</v>
      </c>
      <c r="AY307" s="48">
        <f t="shared" si="77"/>
        <v>2.2195110830112698E-7</v>
      </c>
    </row>
    <row r="308" spans="1:51">
      <c r="A308" s="48">
        <v>307</v>
      </c>
      <c r="B308" s="48">
        <f t="shared" si="69"/>
        <v>5</v>
      </c>
      <c r="C308" s="93">
        <v>44338</v>
      </c>
      <c r="D308" t="s">
        <v>42</v>
      </c>
      <c r="E308" t="s">
        <v>35</v>
      </c>
      <c r="F308" s="48">
        <f>HLOOKUP(MAX($AD308:$AN308),$AD308:$AN$312,$B308,FALSE)</f>
        <v>0</v>
      </c>
      <c r="G308" s="48">
        <f>HLOOKUP(MAX($AN308:$AY308),$AN308:$AY$312,$B308,FALSE)</f>
        <v>0</v>
      </c>
      <c r="H308" s="48">
        <f t="shared" si="65"/>
        <v>1</v>
      </c>
      <c r="I308" s="48">
        <f t="shared" si="66"/>
        <v>1</v>
      </c>
      <c r="J308" s="48">
        <f>COUNTIF('1. Data'!C:C,$D308)</f>
        <v>0</v>
      </c>
      <c r="K308" s="48">
        <f>COUNTIF($D$2:D307,$D307)</f>
        <v>17</v>
      </c>
      <c r="L308" s="48">
        <f>SUMIF('1. Data'!C:C,D308,'1. Data'!E:E)</f>
        <v>0</v>
      </c>
      <c r="M308" s="48">
        <f>SUMIF($D$2:D307,$D308,$F$2:F307)</f>
        <v>0</v>
      </c>
      <c r="N308" s="48">
        <f t="shared" si="67"/>
        <v>0</v>
      </c>
      <c r="O308" s="48">
        <f>SUMIF('1. Data'!C:C,$D308,'1. Data'!F:F)</f>
        <v>0</v>
      </c>
      <c r="P308" s="48">
        <f>SUMIF($D$2:D307,$D308,$G$2:G307)</f>
        <v>0</v>
      </c>
      <c r="Q308" s="48">
        <f t="shared" si="68"/>
        <v>0</v>
      </c>
      <c r="R308" s="48">
        <f>COUNTIF('1. Data'!D:D,$E308)</f>
        <v>48</v>
      </c>
      <c r="S308" s="48">
        <f>COUNTIF($E$2:E307,$E307)</f>
        <v>18</v>
      </c>
      <c r="T308" s="48">
        <f>SUMIF('1. Data'!D:D,E308,'1. Data'!F:F)</f>
        <v>79</v>
      </c>
      <c r="U308" s="48">
        <f>SUMIF($E$2:E307,$E308,$G$2:G307)</f>
        <v>15</v>
      </c>
      <c r="V308" s="48">
        <f t="shared" si="70"/>
        <v>1.1618735266987805</v>
      </c>
      <c r="W308" s="48">
        <f>SUMIF('1. Data'!D:D,$E308,'1. Data'!E:E)</f>
        <v>68</v>
      </c>
      <c r="X308" s="48">
        <f>SUMIF($E$2:E307,E308,$F$2:F307)</f>
        <v>15</v>
      </c>
      <c r="Y308" s="48">
        <f t="shared" si="71"/>
        <v>0.79488279016580909</v>
      </c>
      <c r="Z308" s="92">
        <f>AVERAGE('1. Data'!E:E,$F$2:F307)</f>
        <v>1.5820895522388059</v>
      </c>
      <c r="AA308" s="92">
        <f>IF(ISERROR(AVERAGE('1. Data'!F:F,$G$2:G307)),0,AVERAGE('1. Data'!F:F,$G$2:G307))</f>
        <v>1.2258153676064123</v>
      </c>
      <c r="AB308" s="48">
        <f t="shared" si="72"/>
        <v>0</v>
      </c>
      <c r="AC308" s="48">
        <f t="shared" si="73"/>
        <v>0</v>
      </c>
      <c r="AD308" s="48">
        <f t="shared" si="79"/>
        <v>1</v>
      </c>
      <c r="AE308" s="48">
        <f t="shared" si="76"/>
        <v>0</v>
      </c>
      <c r="AF308" s="48">
        <f t="shared" si="76"/>
        <v>0</v>
      </c>
      <c r="AG308" s="48">
        <f t="shared" si="76"/>
        <v>0</v>
      </c>
      <c r="AH308" s="48">
        <f t="shared" si="76"/>
        <v>0</v>
      </c>
      <c r="AI308" s="48">
        <f t="shared" si="76"/>
        <v>0</v>
      </c>
      <c r="AJ308" s="48">
        <f t="shared" si="76"/>
        <v>0</v>
      </c>
      <c r="AK308" s="48">
        <f t="shared" si="76"/>
        <v>0</v>
      </c>
      <c r="AL308" s="48">
        <f t="shared" si="76"/>
        <v>0</v>
      </c>
      <c r="AM308" s="48">
        <f t="shared" si="76"/>
        <v>0</v>
      </c>
      <c r="AN308" s="48">
        <f t="shared" si="76"/>
        <v>0</v>
      </c>
      <c r="AO308" s="48">
        <f t="shared" si="78"/>
        <v>1</v>
      </c>
      <c r="AP308" s="48">
        <f t="shared" si="77"/>
        <v>0</v>
      </c>
      <c r="AQ308" s="48">
        <f t="shared" si="77"/>
        <v>0</v>
      </c>
      <c r="AR308" s="48">
        <f t="shared" si="77"/>
        <v>0</v>
      </c>
      <c r="AS308" s="48">
        <f t="shared" si="77"/>
        <v>0</v>
      </c>
      <c r="AT308" s="48">
        <f t="shared" si="77"/>
        <v>0</v>
      </c>
      <c r="AU308" s="48">
        <f t="shared" si="77"/>
        <v>0</v>
      </c>
      <c r="AV308" s="48">
        <f t="shared" si="77"/>
        <v>0</v>
      </c>
      <c r="AW308" s="48">
        <f t="shared" si="77"/>
        <v>0</v>
      </c>
      <c r="AX308" s="48">
        <f t="shared" si="77"/>
        <v>0</v>
      </c>
      <c r="AY308" s="48">
        <f t="shared" si="77"/>
        <v>0</v>
      </c>
    </row>
    <row r="309" spans="1:51">
      <c r="A309" s="48">
        <v>308</v>
      </c>
      <c r="B309" s="48">
        <f t="shared" si="69"/>
        <v>4</v>
      </c>
      <c r="C309" s="93">
        <v>44338</v>
      </c>
      <c r="D309" t="s">
        <v>11</v>
      </c>
      <c r="E309" t="s">
        <v>8</v>
      </c>
      <c r="F309" s="48">
        <f>HLOOKUP(MAX($AD309:$AN309),$AD309:$AN$312,$B309,FALSE)</f>
        <v>1</v>
      </c>
      <c r="G309" s="48">
        <f>HLOOKUP(MAX($AN309:$AY309),$AN309:$AY$312,$B309,FALSE)</f>
        <v>1</v>
      </c>
      <c r="H309" s="48">
        <f t="shared" si="65"/>
        <v>1</v>
      </c>
      <c r="I309" s="48">
        <f t="shared" si="66"/>
        <v>1</v>
      </c>
      <c r="J309" s="48">
        <f>COUNTIF('1. Data'!C:C,$D309)</f>
        <v>167</v>
      </c>
      <c r="K309" s="48">
        <f>COUNTIF($D$2:D308,$D308)</f>
        <v>17</v>
      </c>
      <c r="L309" s="48">
        <f>SUMIF('1. Data'!C:C,D309,'1. Data'!E:E)</f>
        <v>200</v>
      </c>
      <c r="M309" s="48">
        <f>SUMIF($D$2:D308,$D309,$F$2:F308)</f>
        <v>10</v>
      </c>
      <c r="N309" s="48">
        <f t="shared" si="67"/>
        <v>0.72158987330234259</v>
      </c>
      <c r="O309" s="48">
        <f>SUMIF('1. Data'!C:C,$D309,'1. Data'!F:F)</f>
        <v>226</v>
      </c>
      <c r="P309" s="48">
        <f>SUMIF($D$2:D308,$D309,$G$2:G308)</f>
        <v>15</v>
      </c>
      <c r="Q309" s="48">
        <f t="shared" si="68"/>
        <v>1.0687944218420664</v>
      </c>
      <c r="R309" s="48">
        <f>COUNTIF('1. Data'!D:D,$E309)</f>
        <v>181</v>
      </c>
      <c r="S309" s="48">
        <f>COUNTIF($E$2:E308,$E308)</f>
        <v>17</v>
      </c>
      <c r="T309" s="48">
        <f>SUMIF('1. Data'!D:D,E309,'1. Data'!F:F)</f>
        <v>234</v>
      </c>
      <c r="U309" s="48">
        <f>SUMIF($E$2:E308,$E309,$G$2:G308)</f>
        <v>13</v>
      </c>
      <c r="V309" s="48">
        <f t="shared" si="70"/>
        <v>1.0179506451208817</v>
      </c>
      <c r="W309" s="48">
        <f>SUMIF('1. Data'!D:D,$E309,'1. Data'!E:E)</f>
        <v>266</v>
      </c>
      <c r="X309" s="48">
        <f>SUMIF($E$2:E308,E309,$F$2:F308)</f>
        <v>16</v>
      </c>
      <c r="Y309" s="48">
        <f t="shared" si="71"/>
        <v>0.90047752154670402</v>
      </c>
      <c r="Z309" s="92">
        <f>AVERAGE('1. Data'!E:E,$F$2:F308)</f>
        <v>1.5816523901630284</v>
      </c>
      <c r="AA309" s="92">
        <f>IF(ISERROR(AVERAGE('1. Data'!F:F,$G$2:G308)),0,AVERAGE('1. Data'!F:F,$G$2:G308))</f>
        <v>1.225476651008566</v>
      </c>
      <c r="AB309" s="48">
        <f t="shared" si="72"/>
        <v>1.0277189104609123</v>
      </c>
      <c r="AC309" s="48">
        <f t="shared" si="73"/>
        <v>1.3332940514898506</v>
      </c>
      <c r="AD309" s="48">
        <f t="shared" si="79"/>
        <v>0.35782225493848857</v>
      </c>
      <c r="AE309" s="48">
        <f t="shared" si="76"/>
        <v>0.36774069798405035</v>
      </c>
      <c r="AF309" s="48">
        <f t="shared" si="76"/>
        <v>0.18896703473215179</v>
      </c>
      <c r="AG309" s="48">
        <f t="shared" si="76"/>
        <v>6.4734998349318812E-2</v>
      </c>
      <c r="AH309" s="48">
        <f t="shared" si="76"/>
        <v>1.6632345493062719E-2</v>
      </c>
      <c r="AI309" s="48">
        <f t="shared" si="76"/>
        <v>3.418675197707978E-3</v>
      </c>
      <c r="AJ309" s="48">
        <f t="shared" si="76"/>
        <v>5.8557285823469763E-4</v>
      </c>
      <c r="AK309" s="48">
        <f t="shared" si="76"/>
        <v>8.5972042837206678E-5</v>
      </c>
      <c r="AL309" s="48">
        <f t="shared" si="76"/>
        <v>1.1044386774344073E-5</v>
      </c>
      <c r="AM309" s="48">
        <f t="shared" si="76"/>
        <v>1.2611694602708685E-6</v>
      </c>
      <c r="AN309" s="48">
        <f t="shared" si="76"/>
        <v>1.2961277036161522E-7</v>
      </c>
      <c r="AO309" s="48">
        <f t="shared" si="78"/>
        <v>0.26360749290062491</v>
      </c>
      <c r="AP309" s="48">
        <f t="shared" si="77"/>
        <v>0.3514663022125562</v>
      </c>
      <c r="AQ309" s="48">
        <f t="shared" si="77"/>
        <v>0.23430396501956768</v>
      </c>
      <c r="AR309" s="48">
        <f t="shared" si="77"/>
        <v>0.10413202760035856</v>
      </c>
      <c r="AS309" s="48">
        <f t="shared" si="77"/>
        <v>3.4709653242283756E-2</v>
      </c>
      <c r="AT309" s="48">
        <f t="shared" si="77"/>
        <v>9.2556348394424656E-3</v>
      </c>
      <c r="AU309" s="48">
        <f t="shared" si="77"/>
        <v>2.0567471456984752E-3</v>
      </c>
      <c r="AV309" s="48">
        <f t="shared" si="77"/>
        <v>3.9174981925407251E-4</v>
      </c>
      <c r="AW309" s="48">
        <f t="shared" si="77"/>
        <v>6.5289712960459812E-5</v>
      </c>
      <c r="AX309" s="48">
        <f t="shared" si="77"/>
        <v>9.6722651015178896E-6</v>
      </c>
      <c r="AY309" s="48">
        <f t="shared" si="77"/>
        <v>1.2895973524286633E-6</v>
      </c>
    </row>
    <row r="310" spans="1:51">
      <c r="A310" s="48">
        <v>309</v>
      </c>
      <c r="B310" s="48">
        <f t="shared" si="69"/>
        <v>3</v>
      </c>
      <c r="C310" s="93">
        <v>44338</v>
      </c>
      <c r="D310" t="s">
        <v>19</v>
      </c>
      <c r="E310" t="s">
        <v>22</v>
      </c>
      <c r="F310" s="48">
        <f>HLOOKUP(MAX($AD310:$AN310),$AD310:$AN$312,$B310,FALSE)</f>
        <v>1</v>
      </c>
      <c r="G310" s="48">
        <f>HLOOKUP(MAX($AN310:$AY310),$AN310:$AY$312,$B310,FALSE)</f>
        <v>1</v>
      </c>
      <c r="H310" s="48">
        <f t="shared" ref="H310:H311" si="80">IF(F310=G310,1,IF(F310&gt;G310,3,0))</f>
        <v>1</v>
      </c>
      <c r="I310" s="48">
        <f t="shared" ref="I310:I311" si="81">IF(F310=G310,1,IF(F310&lt;G310,3,0))</f>
        <v>1</v>
      </c>
      <c r="J310" s="48">
        <f>COUNTIF('1. Data'!C:C,$D310)</f>
        <v>181</v>
      </c>
      <c r="K310" s="48">
        <f>COUNTIF($D$2:D309,$D309)</f>
        <v>17</v>
      </c>
      <c r="L310" s="48">
        <f>SUMIF('1. Data'!C:C,D310,'1. Data'!E:E)</f>
        <v>307</v>
      </c>
      <c r="M310" s="48">
        <f>SUMIF($D$2:D309,$D310,$F$2:F309)</f>
        <v>14</v>
      </c>
      <c r="N310" s="48">
        <f t="shared" ref="N310:N311" si="82">((M310+L310)/(K310+J310))/Z310</f>
        <v>1.0251157866878391</v>
      </c>
      <c r="O310" s="48">
        <f>SUMIF('1. Data'!C:C,$D310,'1. Data'!F:F)</f>
        <v>263</v>
      </c>
      <c r="P310" s="48">
        <f>SUMIF($D$2:D309,$D310,$G$2:G309)</f>
        <v>16</v>
      </c>
      <c r="Q310" s="48">
        <f t="shared" ref="Q310:Q311" si="83">((O310+P310)/(K310+J310))/AA310</f>
        <v>1.1498893351914092</v>
      </c>
      <c r="R310" s="48">
        <f>COUNTIF('1. Data'!D:D,$E310)</f>
        <v>186</v>
      </c>
      <c r="S310" s="48">
        <f>COUNTIF($E$2:E309,$E309)</f>
        <v>17</v>
      </c>
      <c r="T310" s="48">
        <f>SUMIF('1. Data'!D:D,E310,'1. Data'!F:F)</f>
        <v>222</v>
      </c>
      <c r="U310" s="48">
        <f>SUMIF($E$2:E309,$E310,$G$2:G309)</f>
        <v>11</v>
      </c>
      <c r="V310" s="48">
        <f t="shared" si="70"/>
        <v>0.93664909140174224</v>
      </c>
      <c r="W310" s="48">
        <f>SUMIF('1. Data'!D:D,$E310,'1. Data'!E:E)</f>
        <v>299</v>
      </c>
      <c r="X310" s="48">
        <f>SUMIF($E$2:E309,E310,$F$2:F309)</f>
        <v>16</v>
      </c>
      <c r="Y310" s="48">
        <f t="shared" si="71"/>
        <v>0.98117753350399028</v>
      </c>
      <c r="Z310" s="92">
        <f>AVERAGE('1. Data'!E:E,$F$2:F309)</f>
        <v>1.5814917127071824</v>
      </c>
      <c r="AA310" s="92">
        <f>IF(ISERROR(AVERAGE('1. Data'!F:F,$G$2:G309)),0,AVERAGE('1. Data'!F:F,$G$2:G309))</f>
        <v>1.2254143646408839</v>
      </c>
      <c r="AB310" s="48">
        <f t="shared" ref="AB310:AB311" si="84">N310*Y310*Z310</f>
        <v>1.5906969103776811</v>
      </c>
      <c r="AC310" s="48">
        <f t="shared" ref="AC310:AC311" si="85">V310*Q310*AA310</f>
        <v>1.3198237197024552</v>
      </c>
      <c r="AD310" s="48">
        <f t="shared" si="79"/>
        <v>0.20378354336932983</v>
      </c>
      <c r="AE310" s="48">
        <f t="shared" si="76"/>
        <v>0.32415785282340914</v>
      </c>
      <c r="AF310" s="48">
        <f t="shared" si="76"/>
        <v>0.25781844748043004</v>
      </c>
      <c r="AG310" s="48">
        <f t="shared" si="76"/>
        <v>0.1367036692818302</v>
      </c>
      <c r="AH310" s="48">
        <f t="shared" si="76"/>
        <v>5.4363526090974917E-2</v>
      </c>
      <c r="AI310" s="48">
        <f t="shared" si="76"/>
        <v>1.7295178598030043E-2</v>
      </c>
      <c r="AJ310" s="48">
        <f t="shared" si="76"/>
        <v>4.5852311933860966E-3</v>
      </c>
      <c r="AK310" s="48">
        <f t="shared" si="76"/>
        <v>1.0419590132409483E-3</v>
      </c>
      <c r="AL310" s="48">
        <f t="shared" si="76"/>
        <v>2.0718012288781931E-4</v>
      </c>
      <c r="AM310" s="48">
        <f t="shared" si="76"/>
        <v>3.6617864596591382E-5</v>
      </c>
      <c r="AN310" s="48">
        <f t="shared" si="76"/>
        <v>5.8247924078426044E-6</v>
      </c>
      <c r="AO310" s="48">
        <f t="shared" si="78"/>
        <v>0.26718239680719003</v>
      </c>
      <c r="AP310" s="48">
        <f t="shared" si="77"/>
        <v>0.35263366479308289</v>
      </c>
      <c r="AQ310" s="48">
        <f t="shared" si="77"/>
        <v>0.23270713757975772</v>
      </c>
      <c r="AR310" s="48">
        <f t="shared" si="77"/>
        <v>0.10237746664060896</v>
      </c>
      <c r="AS310" s="48">
        <f t="shared" si="77"/>
        <v>3.3780052208830617E-2</v>
      </c>
      <c r="AT310" s="48">
        <f t="shared" si="77"/>
        <v>8.9167428316003911E-3</v>
      </c>
      <c r="AU310" s="48">
        <f t="shared" si="77"/>
        <v>1.9614214486055035E-3</v>
      </c>
      <c r="AV310" s="48">
        <f t="shared" si="77"/>
        <v>3.6981865031467109E-4</v>
      </c>
      <c r="AW310" s="48">
        <f t="shared" si="77"/>
        <v>6.1011928334206351E-5</v>
      </c>
      <c r="AX310" s="48">
        <f t="shared" si="77"/>
        <v>8.9472211333635287E-6</v>
      </c>
      <c r="AY310" s="48">
        <f t="shared" si="77"/>
        <v>1.1808754677236283E-6</v>
      </c>
    </row>
    <row r="311" spans="1:51">
      <c r="A311" s="48">
        <v>310</v>
      </c>
      <c r="B311" s="48">
        <f t="shared" si="69"/>
        <v>2</v>
      </c>
      <c r="C311" s="93">
        <v>44338</v>
      </c>
      <c r="D311" t="s">
        <v>23</v>
      </c>
      <c r="E311" t="s">
        <v>18</v>
      </c>
      <c r="F311" s="48">
        <f>HLOOKUP(MAX($AD311:$AN311),$AD311:$AN$312,$B311,FALSE)</f>
        <v>1</v>
      </c>
      <c r="G311" s="48">
        <f>HLOOKUP(MAX($AN311:$AY311),$AN311:$AY$312,$B311,FALSE)</f>
        <v>0</v>
      </c>
      <c r="H311" s="48">
        <f t="shared" si="80"/>
        <v>3</v>
      </c>
      <c r="I311" s="48">
        <f t="shared" si="81"/>
        <v>0</v>
      </c>
      <c r="J311" s="48">
        <f>COUNTIF('1. Data'!C:C,$D311)</f>
        <v>169</v>
      </c>
      <c r="K311" s="48">
        <f>COUNTIF($D$2:D310,$D310)</f>
        <v>17</v>
      </c>
      <c r="L311" s="48">
        <f>SUMIF('1. Data'!C:C,D311,'1. Data'!E:E)</f>
        <v>260</v>
      </c>
      <c r="M311" s="48">
        <f>SUMIF($D$2:D310,$D311,$F$2:F310)</f>
        <v>14</v>
      </c>
      <c r="N311" s="48">
        <f t="shared" si="82"/>
        <v>0.93156851036021315</v>
      </c>
      <c r="O311" s="48">
        <f>SUMIF('1. Data'!C:C,$D311,'1. Data'!F:F)</f>
        <v>232</v>
      </c>
      <c r="P311" s="48">
        <f>SUMIF($D$2:D310,$D311,$G$2:G310)</f>
        <v>16</v>
      </c>
      <c r="Q311" s="48">
        <f t="shared" si="83"/>
        <v>1.0881226053639848</v>
      </c>
      <c r="R311" s="48">
        <f>COUNTIF('1. Data'!D:D,$E311)</f>
        <v>17</v>
      </c>
      <c r="S311" s="48">
        <f>COUNTIF($E$2:E310,$E310)</f>
        <v>17</v>
      </c>
      <c r="T311" s="48">
        <f>SUMIF('1. Data'!D:D,E311,'1. Data'!F:F)</f>
        <v>13</v>
      </c>
      <c r="U311" s="48">
        <f>SUMIF($E$2:E310,$E311,$G$2:G310)</f>
        <v>0</v>
      </c>
      <c r="V311" s="48">
        <f t="shared" si="70"/>
        <v>0.31203515889114264</v>
      </c>
      <c r="W311" s="48">
        <f>SUMIF('1. Data'!D:D,$E311,'1. Data'!E:E)</f>
        <v>30</v>
      </c>
      <c r="X311" s="48">
        <f>SUMIF($E$2:E310,E311,$F$2:F310)</f>
        <v>15</v>
      </c>
      <c r="Y311" s="48">
        <f t="shared" si="71"/>
        <v>0.83697170799860277</v>
      </c>
      <c r="Z311" s="92">
        <f>AVERAGE('1. Data'!E:E,$F$2:F310)</f>
        <v>1.5813311239988954</v>
      </c>
      <c r="AA311" s="92">
        <f>IF(ISERROR(AVERAGE('1. Data'!F:F,$G$2:G310)),0,AVERAGE('1. Data'!F:F,$G$2:G310))</f>
        <v>1.2253521126760563</v>
      </c>
      <c r="AB311" s="48">
        <f t="shared" si="84"/>
        <v>1.2329583225355762</v>
      </c>
      <c r="AC311" s="48">
        <f t="shared" si="85"/>
        <v>0.4160468785215235</v>
      </c>
      <c r="AD311" s="48">
        <f t="shared" si="79"/>
        <v>0.29142915972541789</v>
      </c>
      <c r="AE311" s="48">
        <f t="shared" si="79"/>
        <v>0.35932000791300372</v>
      </c>
      <c r="AF311" s="48">
        <f t="shared" si="79"/>
        <v>0.22151329710494361</v>
      </c>
      <c r="AG311" s="48">
        <f t="shared" si="79"/>
        <v>9.1038887739278609E-2</v>
      </c>
      <c r="AH311" s="48">
        <f t="shared" si="79"/>
        <v>2.8061788578131422E-2</v>
      </c>
      <c r="AI311" s="48">
        <f t="shared" si="79"/>
        <v>6.9198031545281806E-3</v>
      </c>
      <c r="AJ311" s="48">
        <f t="shared" si="79"/>
        <v>1.4219714816139093E-3</v>
      </c>
      <c r="AK311" s="48">
        <f t="shared" si="79"/>
        <v>2.5046165323773083E-4</v>
      </c>
      <c r="AL311" s="48">
        <f t="shared" si="79"/>
        <v>3.8601097479435004E-5</v>
      </c>
      <c r="AM311" s="48">
        <f t="shared" si="79"/>
        <v>5.2881715995862464E-6</v>
      </c>
      <c r="AN311" s="48">
        <f t="shared" si="79"/>
        <v>6.5200951847061412E-7</v>
      </c>
      <c r="AO311" s="48">
        <f t="shared" si="78"/>
        <v>0.6596493463734745</v>
      </c>
      <c r="AP311" s="48">
        <f t="shared" si="78"/>
        <v>0.2744450514774473</v>
      </c>
      <c r="AQ311" s="48">
        <f t="shared" si="78"/>
        <v>5.7091003496435387E-2</v>
      </c>
      <c r="AR311" s="48">
        <f t="shared" si="78"/>
        <v>7.9175112654511111E-3</v>
      </c>
      <c r="AS311" s="48">
        <f t="shared" si="78"/>
        <v>8.2351396191248283E-4</v>
      </c>
      <c r="AT311" s="48">
        <f t="shared" si="78"/>
        <v>6.8524082654516271E-5</v>
      </c>
      <c r="AU311" s="48">
        <f t="shared" si="78"/>
        <v>4.7515384486603933E-6</v>
      </c>
      <c r="AV311" s="48">
        <f t="shared" si="78"/>
        <v>2.8240896282002302E-7</v>
      </c>
      <c r="AW311" s="48">
        <f t="shared" si="78"/>
        <v>1.4686920930971393E-8</v>
      </c>
      <c r="AX311" s="48">
        <f t="shared" si="78"/>
        <v>6.7893862315812066E-10</v>
      </c>
      <c r="AY311" s="48">
        <f t="shared" si="78"/>
        <v>2.8247029487263655E-11</v>
      </c>
    </row>
    <row r="312" spans="1:51">
      <c r="B312" s="48"/>
      <c r="AD312" s="48">
        <v>0</v>
      </c>
      <c r="AE312" s="48">
        <v>1</v>
      </c>
      <c r="AF312" s="48">
        <v>2</v>
      </c>
      <c r="AG312" s="48">
        <v>3</v>
      </c>
      <c r="AH312" s="48">
        <v>4</v>
      </c>
      <c r="AI312" s="48">
        <v>5</v>
      </c>
      <c r="AJ312" s="48">
        <v>6</v>
      </c>
      <c r="AK312" s="48">
        <v>7</v>
      </c>
      <c r="AL312" s="48">
        <v>8</v>
      </c>
      <c r="AM312" s="48">
        <v>9</v>
      </c>
      <c r="AN312" s="48">
        <v>10</v>
      </c>
      <c r="AO312" s="48">
        <v>0</v>
      </c>
      <c r="AP312" s="48">
        <v>1</v>
      </c>
      <c r="AQ312" s="48">
        <v>2</v>
      </c>
      <c r="AR312" s="48">
        <v>3</v>
      </c>
      <c r="AS312" s="48">
        <v>4</v>
      </c>
      <c r="AT312" s="48">
        <v>5</v>
      </c>
      <c r="AU312" s="48">
        <v>6</v>
      </c>
      <c r="AV312" s="48">
        <v>7</v>
      </c>
      <c r="AW312" s="48">
        <v>8</v>
      </c>
      <c r="AX312" s="48">
        <v>9</v>
      </c>
      <c r="AY312" s="48">
        <v>10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0549-D065-4AD3-AB6A-D461389D5CFA}">
  <dimension ref="A1:O19"/>
  <sheetViews>
    <sheetView tabSelected="1" topLeftCell="B1" workbookViewId="0">
      <selection activeCell="L2" sqref="L2"/>
    </sheetView>
  </sheetViews>
  <sheetFormatPr defaultColWidth="11.42578125" defaultRowHeight="15"/>
  <cols>
    <col min="2" max="2" width="21.42578125" bestFit="1" customWidth="1"/>
  </cols>
  <sheetData>
    <row r="1" spans="1:15">
      <c r="A1" s="48" t="s">
        <v>96</v>
      </c>
      <c r="B1" s="48" t="s">
        <v>97</v>
      </c>
      <c r="C1" s="48" t="s">
        <v>74</v>
      </c>
      <c r="D1" s="48" t="s">
        <v>98</v>
      </c>
      <c r="E1" s="48" t="s">
        <v>99</v>
      </c>
      <c r="F1" s="48" t="s">
        <v>100</v>
      </c>
      <c r="G1" s="48" t="s">
        <v>101</v>
      </c>
      <c r="H1" s="48" t="s">
        <v>102</v>
      </c>
      <c r="I1" s="48" t="s">
        <v>103</v>
      </c>
      <c r="J1" s="48" t="s">
        <v>104</v>
      </c>
      <c r="K1" s="48" t="s">
        <v>105</v>
      </c>
      <c r="L1" s="48" t="s">
        <v>106</v>
      </c>
      <c r="M1" s="48" t="s">
        <v>107</v>
      </c>
      <c r="N1" s="48" t="s">
        <v>108</v>
      </c>
      <c r="O1" s="48" t="s">
        <v>109</v>
      </c>
    </row>
    <row r="2" spans="1:15">
      <c r="A2" s="48">
        <f>RANK(O2,O:O)</f>
        <v>1</v>
      </c>
      <c r="B2" t="s">
        <v>6</v>
      </c>
      <c r="C2" s="48">
        <f>SUMIF('sim. matches 2020_2021'!D:D,'table 2020_2021'!B2,'sim. matches 2020_2021'!H:H)</f>
        <v>49</v>
      </c>
      <c r="D2" s="48">
        <f>SUMIF('sim. matches 2020_2021'!E:E,'table 2020_2021'!B2,'sim. matches 2020_2021'!I:I)</f>
        <v>47</v>
      </c>
      <c r="E2" s="48">
        <f>SUMIF('sim. matches 2020_2021'!$D:$D,'table 2020_2021'!$B2,'sim. matches 2020_2021'!$F:$F)</f>
        <v>37</v>
      </c>
      <c r="F2" s="48">
        <f>SUMIF('sim. matches 2020_2021'!$E:$E,'table 2020_2021'!$B2,'sim. matches 2020_2021'!$G:$G)</f>
        <v>26</v>
      </c>
      <c r="G2" s="48">
        <f>E2+F2</f>
        <v>63</v>
      </c>
      <c r="H2" s="48">
        <f>SUMIF('sim. matches 2020_2021'!$D:$D,'table 2020_2021'!$B2,'sim. matches 2020_2021'!$G:$G)</f>
        <v>0</v>
      </c>
      <c r="I2" s="48">
        <f>SUMIF('sim. matches 2020_2021'!$E:$E,'table 2020_2021'!$B2,'sim. matches 2020_2021'!$F:$F)</f>
        <v>1</v>
      </c>
      <c r="J2" s="48">
        <f>H2+I2</f>
        <v>1</v>
      </c>
      <c r="K2" s="48">
        <f>G2-J2</f>
        <v>62</v>
      </c>
      <c r="L2" s="48">
        <f>C2+D2</f>
        <v>96</v>
      </c>
      <c r="M2" s="48">
        <f>L2+(K2/100)</f>
        <v>96.62</v>
      </c>
      <c r="N2" s="48">
        <f>M2+(E2/1000)</f>
        <v>96.657000000000011</v>
      </c>
      <c r="O2" s="48">
        <f>N2+(F2/10000)</f>
        <v>96.659600000000012</v>
      </c>
    </row>
    <row r="3" spans="1:15">
      <c r="A3" s="48">
        <f>RANK(O3,O:O)</f>
        <v>14</v>
      </c>
      <c r="B3" t="s">
        <v>20</v>
      </c>
      <c r="C3" s="48">
        <f>SUMIF('sim. matches 2020_2021'!D:D,'table 2020_2021'!B3,'sim. matches 2020_2021'!H:H)</f>
        <v>18</v>
      </c>
      <c r="D3" s="48">
        <f>SUMIF('sim. matches 2020_2021'!E:E,'table 2020_2021'!B3,'sim. matches 2020_2021'!I:I)</f>
        <v>12</v>
      </c>
      <c r="E3" s="48">
        <f>SUMIF('sim. matches 2020_2021'!$D:$D,'table 2020_2021'!$B3,'sim. matches 2020_2021'!$F:$F)</f>
        <v>15</v>
      </c>
      <c r="F3" s="48">
        <f>SUMIF('sim. matches 2020_2021'!$E:$E,'table 2020_2021'!$B3,'sim. matches 2020_2021'!$G:$G)</f>
        <v>9</v>
      </c>
      <c r="G3" s="48">
        <f t="shared" ref="G3:G19" si="0">E3+F3</f>
        <v>24</v>
      </c>
      <c r="H3" s="48">
        <f>SUMIF('sim. matches 2020_2021'!$D:$D,'table 2020_2021'!$B3,'sim. matches 2020_2021'!$G:$G)</f>
        <v>16</v>
      </c>
      <c r="I3" s="48">
        <f>SUMIF('sim. matches 2020_2021'!$E:$E,'table 2020_2021'!$B3,'sim. matches 2020_2021'!$F:$F)</f>
        <v>17</v>
      </c>
      <c r="J3" s="48">
        <f t="shared" ref="J3:J19" si="1">H3+I3</f>
        <v>33</v>
      </c>
      <c r="K3" s="48">
        <f t="shared" ref="K3:K19" si="2">G3-J3</f>
        <v>-9</v>
      </c>
      <c r="L3" s="48">
        <f t="shared" ref="L3:L19" si="3">C3+D3</f>
        <v>30</v>
      </c>
      <c r="M3" s="48">
        <f t="shared" ref="M3:M19" si="4">L3+(K3/100)</f>
        <v>29.91</v>
      </c>
      <c r="N3" s="48">
        <f t="shared" ref="N3:N19" si="5">M3+(E3/1000)</f>
        <v>29.925000000000001</v>
      </c>
      <c r="O3" s="48">
        <f t="shared" ref="O3:O19" si="6">N3+(F3/10000)</f>
        <v>29.925900000000002</v>
      </c>
    </row>
    <row r="4" spans="1:15">
      <c r="A4" s="48">
        <f>RANK(O4,O:O)</f>
        <v>11</v>
      </c>
      <c r="B4" t="s">
        <v>42</v>
      </c>
      <c r="C4" s="48">
        <f>SUMIF('sim. matches 2020_2021'!D:D,'table 2020_2021'!B4,'sim. matches 2020_2021'!H:H)</f>
        <v>17</v>
      </c>
      <c r="D4" s="48">
        <f>SUMIF('sim. matches 2020_2021'!E:E,'table 2020_2021'!B4,'sim. matches 2020_2021'!I:I)</f>
        <v>17</v>
      </c>
      <c r="E4" s="48">
        <f>SUMIF('sim. matches 2020_2021'!$D:$D,'table 2020_2021'!$B4,'sim. matches 2020_2021'!$F:$F)</f>
        <v>0</v>
      </c>
      <c r="F4" s="48">
        <f>SUMIF('sim. matches 2020_2021'!$E:$E,'table 2020_2021'!$B4,'sim. matches 2020_2021'!$G:$G)</f>
        <v>0</v>
      </c>
      <c r="G4" s="48">
        <f t="shared" si="0"/>
        <v>0</v>
      </c>
      <c r="H4" s="48">
        <f>SUMIF('sim. matches 2020_2021'!$D:$D,'table 2020_2021'!$B4,'sim. matches 2020_2021'!$G:$G)</f>
        <v>0</v>
      </c>
      <c r="I4" s="48">
        <f>SUMIF('sim. matches 2020_2021'!$E:$E,'table 2020_2021'!$B4,'sim. matches 2020_2021'!$F:$F)</f>
        <v>0</v>
      </c>
      <c r="J4" s="48">
        <f t="shared" si="1"/>
        <v>0</v>
      </c>
      <c r="K4" s="48">
        <f t="shared" si="2"/>
        <v>0</v>
      </c>
      <c r="L4" s="48">
        <f t="shared" si="3"/>
        <v>34</v>
      </c>
      <c r="M4" s="48">
        <f t="shared" si="4"/>
        <v>34</v>
      </c>
      <c r="N4" s="48">
        <f t="shared" si="5"/>
        <v>34</v>
      </c>
      <c r="O4" s="48">
        <f t="shared" si="6"/>
        <v>34</v>
      </c>
    </row>
    <row r="5" spans="1:15">
      <c r="A5" s="48">
        <f>RANK(O5,O:O)</f>
        <v>17</v>
      </c>
      <c r="B5" t="s">
        <v>11</v>
      </c>
      <c r="C5" s="48">
        <f>SUMIF('sim. matches 2020_2021'!D:D,'table 2020_2021'!B5,'sim. matches 2020_2021'!H:H)</f>
        <v>13</v>
      </c>
      <c r="D5" s="48">
        <f>SUMIF('sim. matches 2020_2021'!E:E,'table 2020_2021'!B5,'sim. matches 2020_2021'!I:I)</f>
        <v>12</v>
      </c>
      <c r="E5" s="48">
        <f>SUMIF('sim. matches 2020_2021'!$D:$D,'table 2020_2021'!$B5,'sim. matches 2020_2021'!$F:$F)</f>
        <v>11</v>
      </c>
      <c r="F5" s="48">
        <f>SUMIF('sim. matches 2020_2021'!$E:$E,'table 2020_2021'!$B5,'sim. matches 2020_2021'!$G:$G)</f>
        <v>9</v>
      </c>
      <c r="G5" s="48">
        <f t="shared" si="0"/>
        <v>20</v>
      </c>
      <c r="H5" s="48">
        <f>SUMIF('sim. matches 2020_2021'!$D:$D,'table 2020_2021'!$B5,'sim. matches 2020_2021'!$G:$G)</f>
        <v>16</v>
      </c>
      <c r="I5" s="48">
        <f>SUMIF('sim. matches 2020_2021'!$E:$E,'table 2020_2021'!$B5,'sim. matches 2020_2021'!$F:$F)</f>
        <v>18</v>
      </c>
      <c r="J5" s="48">
        <f t="shared" si="1"/>
        <v>34</v>
      </c>
      <c r="K5" s="48">
        <f t="shared" si="2"/>
        <v>-14</v>
      </c>
      <c r="L5" s="48">
        <f t="shared" si="3"/>
        <v>25</v>
      </c>
      <c r="M5" s="48">
        <f t="shared" si="4"/>
        <v>24.86</v>
      </c>
      <c r="N5" s="48">
        <f t="shared" si="5"/>
        <v>24.870999999999999</v>
      </c>
      <c r="O5" s="48">
        <f t="shared" si="6"/>
        <v>24.8719</v>
      </c>
    </row>
    <row r="6" spans="1:15">
      <c r="A6" s="48">
        <f>RANK(O6,O:O)</f>
        <v>12</v>
      </c>
      <c r="B6" t="s">
        <v>19</v>
      </c>
      <c r="C6" s="48">
        <f>SUMIF('sim. matches 2020_2021'!D:D,'table 2020_2021'!B6,'sim. matches 2020_2021'!H:H)</f>
        <v>17</v>
      </c>
      <c r="D6" s="48">
        <f>SUMIF('sim. matches 2020_2021'!E:E,'table 2020_2021'!B6,'sim. matches 2020_2021'!I:I)</f>
        <v>17</v>
      </c>
      <c r="E6" s="48">
        <f>SUMIF('sim. matches 2020_2021'!$D:$D,'table 2020_2021'!$B6,'sim. matches 2020_2021'!$F:$F)</f>
        <v>15</v>
      </c>
      <c r="F6" s="48">
        <f>SUMIF('sim. matches 2020_2021'!$E:$E,'table 2020_2021'!$B6,'sim. matches 2020_2021'!$G:$G)</f>
        <v>15</v>
      </c>
      <c r="G6" s="48">
        <f t="shared" si="0"/>
        <v>30</v>
      </c>
      <c r="H6" s="48">
        <f>SUMIF('sim. matches 2020_2021'!$D:$D,'table 2020_2021'!$B6,'sim. matches 2020_2021'!$G:$G)</f>
        <v>17</v>
      </c>
      <c r="I6" s="48">
        <f>SUMIF('sim. matches 2020_2021'!$E:$E,'table 2020_2021'!$B6,'sim. matches 2020_2021'!$F:$F)</f>
        <v>21</v>
      </c>
      <c r="J6" s="48">
        <f t="shared" si="1"/>
        <v>38</v>
      </c>
      <c r="K6" s="48">
        <f t="shared" si="2"/>
        <v>-8</v>
      </c>
      <c r="L6" s="48">
        <f t="shared" si="3"/>
        <v>34</v>
      </c>
      <c r="M6" s="48">
        <f t="shared" si="4"/>
        <v>33.92</v>
      </c>
      <c r="N6" s="48">
        <f t="shared" si="5"/>
        <v>33.935000000000002</v>
      </c>
      <c r="O6" s="48">
        <f t="shared" si="6"/>
        <v>33.936500000000002</v>
      </c>
    </row>
    <row r="7" spans="1:15">
      <c r="A7" s="48">
        <f>RANK(O7,O:O)</f>
        <v>13</v>
      </c>
      <c r="B7" t="s">
        <v>23</v>
      </c>
      <c r="C7" s="48">
        <f>SUMIF('sim. matches 2020_2021'!D:D,'table 2020_2021'!B7,'sim. matches 2020_2021'!H:H)</f>
        <v>18</v>
      </c>
      <c r="D7" s="48">
        <f>SUMIF('sim. matches 2020_2021'!E:E,'table 2020_2021'!B7,'sim. matches 2020_2021'!I:I)</f>
        <v>14</v>
      </c>
      <c r="E7" s="48">
        <f>SUMIF('sim. matches 2020_2021'!$D:$D,'table 2020_2021'!$B7,'sim. matches 2020_2021'!$F:$F)</f>
        <v>15</v>
      </c>
      <c r="F7" s="48">
        <f>SUMIF('sim. matches 2020_2021'!$E:$E,'table 2020_2021'!$B7,'sim. matches 2020_2021'!$G:$G)</f>
        <v>13</v>
      </c>
      <c r="G7" s="48">
        <f t="shared" si="0"/>
        <v>28</v>
      </c>
      <c r="H7" s="48">
        <f>SUMIF('sim. matches 2020_2021'!$D:$D,'table 2020_2021'!$B7,'sim. matches 2020_2021'!$G:$G)</f>
        <v>16</v>
      </c>
      <c r="I7" s="48">
        <f>SUMIF('sim. matches 2020_2021'!$E:$E,'table 2020_2021'!$B7,'sim. matches 2020_2021'!$F:$F)</f>
        <v>20</v>
      </c>
      <c r="J7" s="48">
        <f t="shared" si="1"/>
        <v>36</v>
      </c>
      <c r="K7" s="48">
        <f t="shared" si="2"/>
        <v>-8</v>
      </c>
      <c r="L7" s="48">
        <f t="shared" si="3"/>
        <v>32</v>
      </c>
      <c r="M7" s="48">
        <f t="shared" si="4"/>
        <v>31.92</v>
      </c>
      <c r="N7" s="48">
        <f t="shared" si="5"/>
        <v>31.935000000000002</v>
      </c>
      <c r="O7" s="48">
        <f t="shared" si="6"/>
        <v>31.936300000000003</v>
      </c>
    </row>
    <row r="8" spans="1:15">
      <c r="A8" s="48">
        <f>RANK(O8,O:O)</f>
        <v>2</v>
      </c>
      <c r="B8" t="s">
        <v>13</v>
      </c>
      <c r="C8" s="48">
        <f>SUMIF('sim. matches 2020_2021'!D:D,'table 2020_2021'!B8,'sim. matches 2020_2021'!H:H)</f>
        <v>43</v>
      </c>
      <c r="D8" s="48">
        <f>SUMIF('sim. matches 2020_2021'!E:E,'table 2020_2021'!B8,'sim. matches 2020_2021'!I:I)</f>
        <v>24</v>
      </c>
      <c r="E8" s="48">
        <f>SUMIF('sim. matches 2020_2021'!$D:$D,'table 2020_2021'!$B8,'sim. matches 2020_2021'!$F:$F)</f>
        <v>28</v>
      </c>
      <c r="F8" s="48">
        <f>SUMIF('sim. matches 2020_2021'!$E:$E,'table 2020_2021'!$B8,'sim. matches 2020_2021'!$G:$G)</f>
        <v>17</v>
      </c>
      <c r="G8" s="48">
        <f t="shared" si="0"/>
        <v>45</v>
      </c>
      <c r="H8" s="48">
        <f>SUMIF('sim. matches 2020_2021'!$D:$D,'table 2020_2021'!$B8,'sim. matches 2020_2021'!$G:$G)</f>
        <v>4</v>
      </c>
      <c r="I8" s="48">
        <f>SUMIF('sim. matches 2020_2021'!$E:$E,'table 2020_2021'!$B8,'sim. matches 2020_2021'!$F:$F)</f>
        <v>14</v>
      </c>
      <c r="J8" s="48">
        <f t="shared" si="1"/>
        <v>18</v>
      </c>
      <c r="K8" s="48">
        <f t="shared" si="2"/>
        <v>27</v>
      </c>
      <c r="L8" s="48">
        <f t="shared" si="3"/>
        <v>67</v>
      </c>
      <c r="M8" s="48">
        <f t="shared" si="4"/>
        <v>67.27</v>
      </c>
      <c r="N8" s="48">
        <f t="shared" si="5"/>
        <v>67.298000000000002</v>
      </c>
      <c r="O8" s="48">
        <f t="shared" si="6"/>
        <v>67.299700000000001</v>
      </c>
    </row>
    <row r="9" spans="1:15">
      <c r="A9" s="48">
        <f>RANK(O9,O:O)</f>
        <v>3</v>
      </c>
      <c r="B9" t="s">
        <v>35</v>
      </c>
      <c r="C9" s="48">
        <f>SUMIF('sim. matches 2020_2021'!D:D,'table 2020_2021'!B9,'sim. matches 2020_2021'!H:H)</f>
        <v>38</v>
      </c>
      <c r="D9" s="48">
        <f>SUMIF('sim. matches 2020_2021'!E:E,'table 2020_2021'!B9,'sim. matches 2020_2021'!I:I)</f>
        <v>20</v>
      </c>
      <c r="E9" s="48">
        <f>SUMIF('sim. matches 2020_2021'!$D:$D,'table 2020_2021'!$B9,'sim. matches 2020_2021'!$F:$F)</f>
        <v>17</v>
      </c>
      <c r="F9" s="48">
        <f>SUMIF('sim. matches 2020_2021'!$E:$E,'table 2020_2021'!$B9,'sim. matches 2020_2021'!$G:$G)</f>
        <v>15</v>
      </c>
      <c r="G9" s="48">
        <f t="shared" si="0"/>
        <v>32</v>
      </c>
      <c r="H9" s="48">
        <f>SUMIF('sim. matches 2020_2021'!$D:$D,'table 2020_2021'!$B9,'sim. matches 2020_2021'!$G:$G)</f>
        <v>6</v>
      </c>
      <c r="I9" s="48">
        <f>SUMIF('sim. matches 2020_2021'!$E:$E,'table 2020_2021'!$B9,'sim. matches 2020_2021'!$F:$F)</f>
        <v>15</v>
      </c>
      <c r="J9" s="48">
        <f t="shared" si="1"/>
        <v>21</v>
      </c>
      <c r="K9" s="48">
        <f t="shared" si="2"/>
        <v>11</v>
      </c>
      <c r="L9" s="48">
        <f t="shared" si="3"/>
        <v>58</v>
      </c>
      <c r="M9" s="48">
        <f t="shared" si="4"/>
        <v>58.11</v>
      </c>
      <c r="N9" s="48">
        <f t="shared" si="5"/>
        <v>58.127000000000002</v>
      </c>
      <c r="O9" s="48">
        <f t="shared" si="6"/>
        <v>58.128500000000003</v>
      </c>
    </row>
    <row r="10" spans="1:15">
      <c r="A10" s="48">
        <f>RANK(O10,O:O)</f>
        <v>7</v>
      </c>
      <c r="B10" t="s">
        <v>10</v>
      </c>
      <c r="C10" s="48">
        <f>SUMIF('sim. matches 2020_2021'!D:D,'table 2020_2021'!B10,'sim. matches 2020_2021'!H:H)</f>
        <v>26</v>
      </c>
      <c r="D10" s="48">
        <f>SUMIF('sim. matches 2020_2021'!E:E,'table 2020_2021'!B10,'sim. matches 2020_2021'!I:I)</f>
        <v>16</v>
      </c>
      <c r="E10" s="48">
        <f>SUMIF('sim. matches 2020_2021'!$D:$D,'table 2020_2021'!$B10,'sim. matches 2020_2021'!$F:$F)</f>
        <v>19</v>
      </c>
      <c r="F10" s="48">
        <f>SUMIF('sim. matches 2020_2021'!$E:$E,'table 2020_2021'!$B10,'sim. matches 2020_2021'!$G:$G)</f>
        <v>13</v>
      </c>
      <c r="G10" s="48">
        <f t="shared" si="0"/>
        <v>32</v>
      </c>
      <c r="H10" s="48">
        <f>SUMIF('sim. matches 2020_2021'!$D:$D,'table 2020_2021'!$B10,'sim. matches 2020_2021'!$G:$G)</f>
        <v>16</v>
      </c>
      <c r="I10" s="48">
        <f>SUMIF('sim. matches 2020_2021'!$E:$E,'table 2020_2021'!$B10,'sim. matches 2020_2021'!$F:$F)</f>
        <v>17</v>
      </c>
      <c r="J10" s="48">
        <f t="shared" si="1"/>
        <v>33</v>
      </c>
      <c r="K10" s="48">
        <f t="shared" si="2"/>
        <v>-1</v>
      </c>
      <c r="L10" s="48">
        <f t="shared" si="3"/>
        <v>42</v>
      </c>
      <c r="M10" s="48">
        <f t="shared" si="4"/>
        <v>41.99</v>
      </c>
      <c r="N10" s="48">
        <f t="shared" si="5"/>
        <v>42.009</v>
      </c>
      <c r="O10" s="48">
        <f t="shared" si="6"/>
        <v>42.010300000000001</v>
      </c>
    </row>
    <row r="11" spans="1:15">
      <c r="A11" s="48">
        <f>RANK(O11,O:O)</f>
        <v>10</v>
      </c>
      <c r="B11" t="s">
        <v>21</v>
      </c>
      <c r="C11" s="48">
        <f>SUMIF('sim. matches 2020_2021'!D:D,'table 2020_2021'!B11,'sim. matches 2020_2021'!H:H)</f>
        <v>19</v>
      </c>
      <c r="D11" s="48">
        <f>SUMIF('sim. matches 2020_2021'!E:E,'table 2020_2021'!B11,'sim. matches 2020_2021'!I:I)</f>
        <v>16</v>
      </c>
      <c r="E11" s="48">
        <f>SUMIF('sim. matches 2020_2021'!$D:$D,'table 2020_2021'!$B11,'sim. matches 2020_2021'!$F:$F)</f>
        <v>14</v>
      </c>
      <c r="F11" s="48">
        <f>SUMIF('sim. matches 2020_2021'!$E:$E,'table 2020_2021'!$B11,'sim. matches 2020_2021'!$G:$G)</f>
        <v>13</v>
      </c>
      <c r="G11" s="48">
        <f t="shared" si="0"/>
        <v>27</v>
      </c>
      <c r="H11" s="48">
        <f>SUMIF('sim. matches 2020_2021'!$D:$D,'table 2020_2021'!$B11,'sim. matches 2020_2021'!$G:$G)</f>
        <v>16</v>
      </c>
      <c r="I11" s="48">
        <f>SUMIF('sim. matches 2020_2021'!$E:$E,'table 2020_2021'!$B11,'sim. matches 2020_2021'!$F:$F)</f>
        <v>19</v>
      </c>
      <c r="J11" s="48">
        <f t="shared" si="1"/>
        <v>35</v>
      </c>
      <c r="K11" s="48">
        <f t="shared" si="2"/>
        <v>-8</v>
      </c>
      <c r="L11" s="48">
        <f t="shared" si="3"/>
        <v>35</v>
      </c>
      <c r="M11" s="48">
        <f t="shared" si="4"/>
        <v>34.92</v>
      </c>
      <c r="N11" s="48">
        <f t="shared" si="5"/>
        <v>34.934000000000005</v>
      </c>
      <c r="O11" s="48">
        <f t="shared" si="6"/>
        <v>34.935300000000005</v>
      </c>
    </row>
    <row r="12" spans="1:15">
      <c r="A12" s="48">
        <f>RANK(O12,O:O)</f>
        <v>6</v>
      </c>
      <c r="B12" t="s">
        <v>22</v>
      </c>
      <c r="C12" s="48">
        <f>SUMIF('sim. matches 2020_2021'!D:D,'table 2020_2021'!B12,'sim. matches 2020_2021'!H:H)</f>
        <v>28</v>
      </c>
      <c r="D12" s="48">
        <f>SUMIF('sim. matches 2020_2021'!E:E,'table 2020_2021'!B12,'sim. matches 2020_2021'!I:I)</f>
        <v>15</v>
      </c>
      <c r="E12" s="48">
        <f>SUMIF('sim. matches 2020_2021'!$D:$D,'table 2020_2021'!$B12,'sim. matches 2020_2021'!$F:$F)</f>
        <v>15</v>
      </c>
      <c r="F12" s="48">
        <f>SUMIF('sim. matches 2020_2021'!$E:$E,'table 2020_2021'!$B12,'sim. matches 2020_2021'!$G:$G)</f>
        <v>12</v>
      </c>
      <c r="G12" s="48">
        <f t="shared" si="0"/>
        <v>27</v>
      </c>
      <c r="H12" s="48">
        <f>SUMIF('sim. matches 2020_2021'!$D:$D,'table 2020_2021'!$B12,'sim. matches 2020_2021'!$G:$G)</f>
        <v>10</v>
      </c>
      <c r="I12" s="48">
        <f>SUMIF('sim. matches 2020_2021'!$E:$E,'table 2020_2021'!$B12,'sim. matches 2020_2021'!$F:$F)</f>
        <v>17</v>
      </c>
      <c r="J12" s="48">
        <f t="shared" si="1"/>
        <v>27</v>
      </c>
      <c r="K12" s="48">
        <f t="shared" si="2"/>
        <v>0</v>
      </c>
      <c r="L12" s="48">
        <f t="shared" si="3"/>
        <v>43</v>
      </c>
      <c r="M12" s="48">
        <f t="shared" si="4"/>
        <v>43</v>
      </c>
      <c r="N12" s="48">
        <f t="shared" si="5"/>
        <v>43.015000000000001</v>
      </c>
      <c r="O12" s="48">
        <f t="shared" si="6"/>
        <v>43.016199999999998</v>
      </c>
    </row>
    <row r="13" spans="1:15">
      <c r="A13" s="48">
        <f>RANK(O13,O:O)</f>
        <v>4</v>
      </c>
      <c r="B13" t="s">
        <v>12</v>
      </c>
      <c r="C13" s="48">
        <f>SUMIF('sim. matches 2020_2021'!D:D,'table 2020_2021'!B13,'sim. matches 2020_2021'!H:H)</f>
        <v>32</v>
      </c>
      <c r="D13" s="48">
        <f>SUMIF('sim. matches 2020_2021'!E:E,'table 2020_2021'!B13,'sim. matches 2020_2021'!I:I)</f>
        <v>22</v>
      </c>
      <c r="E13" s="48">
        <f>SUMIF('sim. matches 2020_2021'!$D:$D,'table 2020_2021'!$B13,'sim. matches 2020_2021'!$F:$F)</f>
        <v>19</v>
      </c>
      <c r="F13" s="48">
        <f>SUMIF('sim. matches 2020_2021'!$E:$E,'table 2020_2021'!$B13,'sim. matches 2020_2021'!$G:$G)</f>
        <v>15</v>
      </c>
      <c r="G13" s="48">
        <f t="shared" si="0"/>
        <v>34</v>
      </c>
      <c r="H13" s="48">
        <f>SUMIF('sim. matches 2020_2021'!$D:$D,'table 2020_2021'!$B13,'sim. matches 2020_2021'!$G:$G)</f>
        <v>11</v>
      </c>
      <c r="I13" s="48">
        <f>SUMIF('sim. matches 2020_2021'!$E:$E,'table 2020_2021'!$B13,'sim. matches 2020_2021'!$F:$F)</f>
        <v>14</v>
      </c>
      <c r="J13" s="48">
        <f t="shared" si="1"/>
        <v>25</v>
      </c>
      <c r="K13" s="48">
        <f t="shared" si="2"/>
        <v>9</v>
      </c>
      <c r="L13" s="48">
        <f t="shared" si="3"/>
        <v>54</v>
      </c>
      <c r="M13" s="48">
        <f t="shared" si="4"/>
        <v>54.09</v>
      </c>
      <c r="N13" s="48">
        <f t="shared" si="5"/>
        <v>54.109000000000002</v>
      </c>
      <c r="O13" s="48">
        <f t="shared" si="6"/>
        <v>54.110500000000002</v>
      </c>
    </row>
    <row r="14" spans="1:15">
      <c r="A14" s="48">
        <f>RANK(O14,O:O)</f>
        <v>8</v>
      </c>
      <c r="B14" t="s">
        <v>25</v>
      </c>
      <c r="C14" s="48">
        <f>SUMIF('sim. matches 2020_2021'!D:D,'table 2020_2021'!B14,'sim. matches 2020_2021'!H:H)</f>
        <v>27</v>
      </c>
      <c r="D14" s="48">
        <f>SUMIF('sim. matches 2020_2021'!E:E,'table 2020_2021'!B14,'sim. matches 2020_2021'!I:I)</f>
        <v>14</v>
      </c>
      <c r="E14" s="48">
        <f>SUMIF('sim. matches 2020_2021'!$D:$D,'table 2020_2021'!$B14,'sim. matches 2020_2021'!$F:$F)</f>
        <v>16</v>
      </c>
      <c r="F14" s="48">
        <f>SUMIF('sim. matches 2020_2021'!$E:$E,'table 2020_2021'!$B14,'sim. matches 2020_2021'!$G:$G)</f>
        <v>11</v>
      </c>
      <c r="G14" s="48">
        <f t="shared" si="0"/>
        <v>27</v>
      </c>
      <c r="H14" s="48">
        <f>SUMIF('sim. matches 2020_2021'!$D:$D,'table 2020_2021'!$B14,'sim. matches 2020_2021'!$G:$G)</f>
        <v>12</v>
      </c>
      <c r="I14" s="48">
        <f>SUMIF('sim. matches 2020_2021'!$E:$E,'table 2020_2021'!$B14,'sim. matches 2020_2021'!$F:$F)</f>
        <v>17</v>
      </c>
      <c r="J14" s="48">
        <f t="shared" si="1"/>
        <v>29</v>
      </c>
      <c r="K14" s="48">
        <f t="shared" si="2"/>
        <v>-2</v>
      </c>
      <c r="L14" s="48">
        <f t="shared" si="3"/>
        <v>41</v>
      </c>
      <c r="M14" s="48">
        <f t="shared" si="4"/>
        <v>40.98</v>
      </c>
      <c r="N14" s="48">
        <f t="shared" si="5"/>
        <v>40.995999999999995</v>
      </c>
      <c r="O14" s="48">
        <f t="shared" si="6"/>
        <v>40.997099999999996</v>
      </c>
    </row>
    <row r="15" spans="1:15">
      <c r="A15" s="48">
        <f>RANK(O15,O:O)</f>
        <v>16</v>
      </c>
      <c r="B15" t="s">
        <v>28</v>
      </c>
      <c r="C15" s="48">
        <f>SUMIF('sim. matches 2020_2021'!D:D,'table 2020_2021'!B15,'sim. matches 2020_2021'!H:H)</f>
        <v>18</v>
      </c>
      <c r="D15" s="48">
        <f>SUMIF('sim. matches 2020_2021'!E:E,'table 2020_2021'!B15,'sim. matches 2020_2021'!I:I)</f>
        <v>10</v>
      </c>
      <c r="E15" s="48">
        <f>SUMIF('sim. matches 2020_2021'!$D:$D,'table 2020_2021'!$B15,'sim. matches 2020_2021'!$F:$F)</f>
        <v>15</v>
      </c>
      <c r="F15" s="48">
        <f>SUMIF('sim. matches 2020_2021'!$E:$E,'table 2020_2021'!$B15,'sim. matches 2020_2021'!$G:$G)</f>
        <v>7</v>
      </c>
      <c r="G15" s="48">
        <f t="shared" si="0"/>
        <v>22</v>
      </c>
      <c r="H15" s="48">
        <f>SUMIF('sim. matches 2020_2021'!$D:$D,'table 2020_2021'!$B15,'sim. matches 2020_2021'!$G:$G)</f>
        <v>16</v>
      </c>
      <c r="I15" s="48">
        <f>SUMIF('sim. matches 2020_2021'!$E:$E,'table 2020_2021'!$B15,'sim. matches 2020_2021'!$F:$F)</f>
        <v>17</v>
      </c>
      <c r="J15" s="48">
        <f t="shared" si="1"/>
        <v>33</v>
      </c>
      <c r="K15" s="48">
        <f t="shared" si="2"/>
        <v>-11</v>
      </c>
      <c r="L15" s="48">
        <f t="shared" si="3"/>
        <v>28</v>
      </c>
      <c r="M15" s="48">
        <f t="shared" si="4"/>
        <v>27.89</v>
      </c>
      <c r="N15" s="48">
        <f t="shared" si="5"/>
        <v>27.905000000000001</v>
      </c>
      <c r="O15" s="48">
        <f t="shared" si="6"/>
        <v>27.9057</v>
      </c>
    </row>
    <row r="16" spans="1:15">
      <c r="A16" s="48">
        <f>RANK(O16,O:O)</f>
        <v>18</v>
      </c>
      <c r="B16" t="s">
        <v>18</v>
      </c>
      <c r="C16" s="48">
        <f>SUMIF('sim. matches 2020_2021'!D:D,'table 2020_2021'!B16,'sim. matches 2020_2021'!H:H)</f>
        <v>1</v>
      </c>
      <c r="D16" s="48">
        <f>SUMIF('sim. matches 2020_2021'!E:E,'table 2020_2021'!B16,'sim. matches 2020_2021'!I:I)</f>
        <v>2</v>
      </c>
      <c r="E16" s="48">
        <f>SUMIF('sim. matches 2020_2021'!$D:$D,'table 2020_2021'!$B16,'sim. matches 2020_2021'!$F:$F)</f>
        <v>0</v>
      </c>
      <c r="F16" s="48">
        <f>SUMIF('sim. matches 2020_2021'!$E:$E,'table 2020_2021'!$B16,'sim. matches 2020_2021'!$G:$G)</f>
        <v>0</v>
      </c>
      <c r="G16" s="48">
        <f t="shared" si="0"/>
        <v>0</v>
      </c>
      <c r="H16" s="48">
        <f>SUMIF('sim. matches 2020_2021'!$D:$D,'table 2020_2021'!$B16,'sim. matches 2020_2021'!$G:$G)</f>
        <v>19</v>
      </c>
      <c r="I16" s="48">
        <f>SUMIF('sim. matches 2020_2021'!$E:$E,'table 2020_2021'!$B16,'sim. matches 2020_2021'!$F:$F)</f>
        <v>16</v>
      </c>
      <c r="J16" s="48">
        <f t="shared" si="1"/>
        <v>35</v>
      </c>
      <c r="K16" s="48">
        <f t="shared" si="2"/>
        <v>-35</v>
      </c>
      <c r="L16" s="48">
        <f t="shared" si="3"/>
        <v>3</v>
      </c>
      <c r="M16" s="48">
        <f t="shared" si="4"/>
        <v>2.65</v>
      </c>
      <c r="N16" s="48">
        <f t="shared" si="5"/>
        <v>2.65</v>
      </c>
      <c r="O16" s="48">
        <f t="shared" si="6"/>
        <v>2.65</v>
      </c>
    </row>
    <row r="17" spans="1:15">
      <c r="A17" s="48">
        <f>RANK(O17,O:O)</f>
        <v>5</v>
      </c>
      <c r="B17" t="s">
        <v>8</v>
      </c>
      <c r="C17" s="48">
        <f>SUMIF('sim. matches 2020_2021'!D:D,'table 2020_2021'!B17,'sim. matches 2020_2021'!H:H)</f>
        <v>35</v>
      </c>
      <c r="D17" s="48">
        <f>SUMIF('sim. matches 2020_2021'!E:E,'table 2020_2021'!B17,'sim. matches 2020_2021'!I:I)</f>
        <v>17</v>
      </c>
      <c r="E17" s="48">
        <f>SUMIF('sim. matches 2020_2021'!$D:$D,'table 2020_2021'!$B17,'sim. matches 2020_2021'!$F:$F)</f>
        <v>16</v>
      </c>
      <c r="F17" s="48">
        <f>SUMIF('sim. matches 2020_2021'!$E:$E,'table 2020_2021'!$B17,'sim. matches 2020_2021'!$G:$G)</f>
        <v>14</v>
      </c>
      <c r="G17" s="48">
        <f t="shared" si="0"/>
        <v>30</v>
      </c>
      <c r="H17" s="48">
        <f>SUMIF('sim. matches 2020_2021'!$D:$D,'table 2020_2021'!$B17,'sim. matches 2020_2021'!$G:$G)</f>
        <v>8</v>
      </c>
      <c r="I17" s="48">
        <f>SUMIF('sim. matches 2020_2021'!$E:$E,'table 2020_2021'!$B17,'sim. matches 2020_2021'!$F:$F)</f>
        <v>17</v>
      </c>
      <c r="J17" s="48">
        <f t="shared" si="1"/>
        <v>25</v>
      </c>
      <c r="K17" s="48">
        <f t="shared" si="2"/>
        <v>5</v>
      </c>
      <c r="L17" s="48">
        <f t="shared" si="3"/>
        <v>52</v>
      </c>
      <c r="M17" s="48">
        <f t="shared" si="4"/>
        <v>52.05</v>
      </c>
      <c r="N17" s="48">
        <f t="shared" si="5"/>
        <v>52.065999999999995</v>
      </c>
      <c r="O17" s="48">
        <f t="shared" si="6"/>
        <v>52.067399999999992</v>
      </c>
    </row>
    <row r="18" spans="1:15">
      <c r="A18" s="48">
        <f>RANK(O18,O:O)</f>
        <v>9</v>
      </c>
      <c r="B18" t="s">
        <v>17</v>
      </c>
      <c r="C18" s="48">
        <f>SUMIF('sim. matches 2020_2021'!D:D,'table 2020_2021'!B18,'sim. matches 2020_2021'!H:H)</f>
        <v>20</v>
      </c>
      <c r="D18" s="48">
        <f>SUMIF('sim. matches 2020_2021'!E:E,'table 2020_2021'!B18,'sim. matches 2020_2021'!I:I)</f>
        <v>15</v>
      </c>
      <c r="E18" s="48">
        <f>SUMIF('sim. matches 2020_2021'!$D:$D,'table 2020_2021'!$B18,'sim. matches 2020_2021'!$F:$F)</f>
        <v>15</v>
      </c>
      <c r="F18" s="48">
        <f>SUMIF('sim. matches 2020_2021'!$E:$E,'table 2020_2021'!$B18,'sim. matches 2020_2021'!$G:$G)</f>
        <v>15</v>
      </c>
      <c r="G18" s="48">
        <f t="shared" si="0"/>
        <v>30</v>
      </c>
      <c r="H18" s="48">
        <f>SUMIF('sim. matches 2020_2021'!$D:$D,'table 2020_2021'!$B18,'sim. matches 2020_2021'!$G:$G)</f>
        <v>15</v>
      </c>
      <c r="I18" s="48">
        <f>SUMIF('sim. matches 2020_2021'!$E:$E,'table 2020_2021'!$B18,'sim. matches 2020_2021'!$F:$F)</f>
        <v>20</v>
      </c>
      <c r="J18" s="48">
        <f t="shared" si="1"/>
        <v>35</v>
      </c>
      <c r="K18" s="48">
        <f t="shared" si="2"/>
        <v>-5</v>
      </c>
      <c r="L18" s="48">
        <f t="shared" si="3"/>
        <v>35</v>
      </c>
      <c r="M18" s="48">
        <f t="shared" si="4"/>
        <v>34.950000000000003</v>
      </c>
      <c r="N18" s="48">
        <f t="shared" si="5"/>
        <v>34.965000000000003</v>
      </c>
      <c r="O18" s="48">
        <f t="shared" si="6"/>
        <v>34.966500000000003</v>
      </c>
    </row>
    <row r="19" spans="1:15">
      <c r="A19" s="48">
        <f>RANK(O19,O:O)</f>
        <v>15</v>
      </c>
      <c r="B19" t="s">
        <v>26</v>
      </c>
      <c r="C19" s="48">
        <f>SUMIF('sim. matches 2020_2021'!D:D,'table 2020_2021'!B19,'sim. matches 2020_2021'!H:H)</f>
        <v>18</v>
      </c>
      <c r="D19" s="48">
        <f>SUMIF('sim. matches 2020_2021'!E:E,'table 2020_2021'!B19,'sim. matches 2020_2021'!I:I)</f>
        <v>12</v>
      </c>
      <c r="E19" s="48">
        <f>SUMIF('sim. matches 2020_2021'!$D:$D,'table 2020_2021'!$B19,'sim. matches 2020_2021'!$F:$F)</f>
        <v>15</v>
      </c>
      <c r="F19" s="48">
        <f>SUMIF('sim. matches 2020_2021'!$E:$E,'table 2020_2021'!$B19,'sim. matches 2020_2021'!$G:$G)</f>
        <v>10</v>
      </c>
      <c r="G19" s="48">
        <f t="shared" si="0"/>
        <v>25</v>
      </c>
      <c r="H19" s="48">
        <f>SUMIF('sim. matches 2020_2021'!$D:$D,'table 2020_2021'!$B19,'sim. matches 2020_2021'!$G:$G)</f>
        <v>16</v>
      </c>
      <c r="I19" s="48">
        <f>SUMIF('sim. matches 2020_2021'!$E:$E,'table 2020_2021'!$B19,'sim. matches 2020_2021'!$F:$F)</f>
        <v>22</v>
      </c>
      <c r="J19" s="48">
        <f t="shared" si="1"/>
        <v>38</v>
      </c>
      <c r="K19" s="48">
        <f t="shared" si="2"/>
        <v>-13</v>
      </c>
      <c r="L19" s="48">
        <f t="shared" si="3"/>
        <v>30</v>
      </c>
      <c r="M19" s="48">
        <f t="shared" si="4"/>
        <v>29.87</v>
      </c>
      <c r="N19" s="48">
        <f t="shared" si="5"/>
        <v>29.885000000000002</v>
      </c>
      <c r="O19" s="48">
        <f t="shared" si="6"/>
        <v>29.886000000000003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Cloos</cp:lastModifiedBy>
  <cp:revision/>
  <dcterms:created xsi:type="dcterms:W3CDTF">2020-12-22T16:42:48Z</dcterms:created>
  <dcterms:modified xsi:type="dcterms:W3CDTF">2023-01-15T09:22:29Z</dcterms:modified>
  <cp:category/>
  <cp:contentStatus/>
</cp:coreProperties>
</file>