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bdavi\Downloads\"/>
    </mc:Choice>
  </mc:AlternateContent>
  <xr:revisionPtr revIDLastSave="0" documentId="13_ncr:1_{54376FFE-9434-45F0-868A-F446B4C47B14}" xr6:coauthVersionLast="47" xr6:coauthVersionMax="47" xr10:uidLastSave="{00000000-0000-0000-0000-000000000000}"/>
  <bookViews>
    <workbookView xWindow="-105" yWindow="0" windowWidth="14610" windowHeight="15585" firstSheet="3" activeTab="7" xr2:uid="{00000000-000D-0000-FFFF-FFFF00000000}"/>
  </bookViews>
  <sheets>
    <sheet name="proveedores" sheetId="1" r:id="rId1"/>
    <sheet name="productos" sheetId="2" r:id="rId2"/>
    <sheet name="producto_proveedor" sheetId="3" r:id="rId3"/>
    <sheet name="clientes" sheetId="4" r:id="rId4"/>
    <sheet name="ventas" sheetId="5" r:id="rId5"/>
    <sheet name="detalle_venta" sheetId="6" r:id="rId6"/>
    <sheet name="vw_ventas_detalladas" sheetId="14" r:id="rId7"/>
    <sheet name="Tablas Dinamicas" sheetId="17" r:id="rId8"/>
  </sheets>
  <calcPr calcId="191029"/>
  <pivotCaches>
    <pivotCache cacheId="47" r:id="rId9"/>
  </pivotCaches>
</workbook>
</file>

<file path=xl/calcChain.xml><?xml version="1.0" encoding="utf-8"?>
<calcChain xmlns="http://schemas.openxmlformats.org/spreadsheetml/2006/main">
  <c r="L2" i="14" l="1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L142" i="14"/>
  <c r="L143" i="14"/>
  <c r="L144" i="14"/>
  <c r="L145" i="14"/>
  <c r="L146" i="14"/>
  <c r="L147" i="14"/>
  <c r="L148" i="14"/>
  <c r="L149" i="14"/>
  <c r="L150" i="14"/>
  <c r="L151" i="14"/>
  <c r="L152" i="14"/>
  <c r="L153" i="14"/>
  <c r="L154" i="14"/>
  <c r="L155" i="14"/>
  <c r="L156" i="14"/>
  <c r="L157" i="14"/>
  <c r="L158" i="14"/>
  <c r="L159" i="14"/>
  <c r="L160" i="14"/>
  <c r="L161" i="14"/>
  <c r="L162" i="14"/>
  <c r="L163" i="14"/>
  <c r="L164" i="14"/>
  <c r="L165" i="14"/>
  <c r="L166" i="14"/>
  <c r="L167" i="14"/>
  <c r="L168" i="14"/>
  <c r="L169" i="14"/>
  <c r="L170" i="14"/>
  <c r="L171" i="14"/>
  <c r="L172" i="14"/>
  <c r="L173" i="14"/>
  <c r="L174" i="14"/>
  <c r="L175" i="14"/>
  <c r="L176" i="14"/>
  <c r="L177" i="14"/>
  <c r="L178" i="14"/>
  <c r="L179" i="14"/>
  <c r="L180" i="14"/>
  <c r="L181" i="14"/>
  <c r="L182" i="14"/>
  <c r="L183" i="14"/>
  <c r="L184" i="14"/>
  <c r="L185" i="14"/>
  <c r="L186" i="14"/>
  <c r="L187" i="14"/>
  <c r="L188" i="14"/>
  <c r="L189" i="14"/>
  <c r="L190" i="14"/>
  <c r="L191" i="14"/>
  <c r="L192" i="14"/>
  <c r="L193" i="14"/>
  <c r="L194" i="14"/>
  <c r="L195" i="14"/>
  <c r="L196" i="14"/>
  <c r="L197" i="14"/>
  <c r="L198" i="14"/>
  <c r="L199" i="14"/>
  <c r="L200" i="14"/>
  <c r="L201" i="14"/>
  <c r="L202" i="14"/>
  <c r="L203" i="14"/>
  <c r="L204" i="14"/>
  <c r="L205" i="14"/>
  <c r="L206" i="14"/>
  <c r="L207" i="14"/>
  <c r="L208" i="14"/>
  <c r="L209" i="14"/>
  <c r="L210" i="14"/>
  <c r="L211" i="14"/>
  <c r="L212" i="14"/>
  <c r="L213" i="14"/>
  <c r="L214" i="14"/>
  <c r="L215" i="14"/>
  <c r="L216" i="14"/>
  <c r="L217" i="14"/>
  <c r="L218" i="14"/>
  <c r="L219" i="14"/>
  <c r="L220" i="14"/>
  <c r="L221" i="14"/>
  <c r="L222" i="14"/>
  <c r="L223" i="14"/>
  <c r="L224" i="14"/>
  <c r="L225" i="14"/>
  <c r="L226" i="14"/>
  <c r="L227" i="14"/>
  <c r="L228" i="14"/>
  <c r="L229" i="14"/>
  <c r="L230" i="14"/>
  <c r="L231" i="14"/>
  <c r="L232" i="14"/>
  <c r="L233" i="14"/>
  <c r="L234" i="14"/>
  <c r="L235" i="14"/>
  <c r="L236" i="14"/>
  <c r="L237" i="14"/>
  <c r="L238" i="14"/>
  <c r="L239" i="14"/>
  <c r="L240" i="14"/>
  <c r="L241" i="14"/>
  <c r="P2" i="14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74" i="14"/>
  <c r="P75" i="14"/>
  <c r="P76" i="14"/>
  <c r="P77" i="14"/>
  <c r="P78" i="14"/>
  <c r="P79" i="14"/>
  <c r="P80" i="14"/>
  <c r="P81" i="14"/>
  <c r="P82" i="14"/>
  <c r="P83" i="14"/>
  <c r="P84" i="14"/>
  <c r="P85" i="14"/>
  <c r="P86" i="14"/>
  <c r="P87" i="14"/>
  <c r="P88" i="14"/>
  <c r="P89" i="14"/>
  <c r="P90" i="14"/>
  <c r="P91" i="14"/>
  <c r="P92" i="14"/>
  <c r="P93" i="14"/>
  <c r="P94" i="14"/>
  <c r="P95" i="14"/>
  <c r="P96" i="14"/>
  <c r="P97" i="14"/>
  <c r="P98" i="14"/>
  <c r="P99" i="14"/>
  <c r="P100" i="14"/>
  <c r="P101" i="14"/>
  <c r="P102" i="14"/>
  <c r="P103" i="14"/>
  <c r="P104" i="14"/>
  <c r="P105" i="14"/>
  <c r="P106" i="14"/>
  <c r="P107" i="14"/>
  <c r="P108" i="14"/>
  <c r="P109" i="14"/>
  <c r="P110" i="14"/>
  <c r="P111" i="14"/>
  <c r="P112" i="14"/>
  <c r="P113" i="14"/>
  <c r="P114" i="14"/>
  <c r="P115" i="14"/>
  <c r="P116" i="14"/>
  <c r="P117" i="14"/>
  <c r="P118" i="14"/>
  <c r="P119" i="14"/>
  <c r="P120" i="14"/>
  <c r="P121" i="14"/>
  <c r="P122" i="14"/>
  <c r="P123" i="14"/>
  <c r="P124" i="14"/>
  <c r="P125" i="14"/>
  <c r="P126" i="14"/>
  <c r="P127" i="14"/>
  <c r="P128" i="14"/>
  <c r="P129" i="14"/>
  <c r="P130" i="14"/>
  <c r="P131" i="14"/>
  <c r="P132" i="14"/>
  <c r="P133" i="14"/>
  <c r="P134" i="14"/>
  <c r="P135" i="14"/>
  <c r="P136" i="14"/>
  <c r="P137" i="14"/>
  <c r="P138" i="14"/>
  <c r="P139" i="14"/>
  <c r="P140" i="14"/>
  <c r="P141" i="14"/>
  <c r="P142" i="14"/>
  <c r="P143" i="14"/>
  <c r="P144" i="14"/>
  <c r="P145" i="14"/>
  <c r="P146" i="14"/>
  <c r="P147" i="14"/>
  <c r="P148" i="14"/>
  <c r="P149" i="14"/>
  <c r="P150" i="14"/>
  <c r="P151" i="14"/>
  <c r="P152" i="14"/>
  <c r="P153" i="14"/>
  <c r="P154" i="14"/>
  <c r="P155" i="14"/>
  <c r="P156" i="14"/>
  <c r="P157" i="14"/>
  <c r="P158" i="14"/>
  <c r="P159" i="14"/>
  <c r="P160" i="14"/>
  <c r="P161" i="14"/>
  <c r="P162" i="14"/>
  <c r="P163" i="14"/>
  <c r="P164" i="14"/>
  <c r="P165" i="14"/>
  <c r="P166" i="14"/>
  <c r="P167" i="14"/>
  <c r="P168" i="14"/>
  <c r="P169" i="14"/>
  <c r="P170" i="14"/>
  <c r="P171" i="14"/>
  <c r="P172" i="14"/>
  <c r="P173" i="14"/>
  <c r="P174" i="14"/>
  <c r="P175" i="14"/>
  <c r="P176" i="14"/>
  <c r="P177" i="14"/>
  <c r="P178" i="14"/>
  <c r="P179" i="14"/>
  <c r="P180" i="14"/>
  <c r="P181" i="14"/>
  <c r="P182" i="14"/>
  <c r="P183" i="14"/>
  <c r="P184" i="14"/>
  <c r="P185" i="14"/>
  <c r="P186" i="14"/>
  <c r="P187" i="14"/>
  <c r="P188" i="14"/>
  <c r="P189" i="14"/>
  <c r="P190" i="14"/>
  <c r="P191" i="14"/>
  <c r="P192" i="14"/>
  <c r="P193" i="14"/>
  <c r="P194" i="14"/>
  <c r="P195" i="14"/>
  <c r="P196" i="14"/>
  <c r="P197" i="14"/>
  <c r="P198" i="14"/>
  <c r="P199" i="14"/>
  <c r="P200" i="14"/>
  <c r="P201" i="14"/>
  <c r="P202" i="14"/>
  <c r="P203" i="14"/>
  <c r="P204" i="14"/>
  <c r="P205" i="14"/>
  <c r="P206" i="14"/>
  <c r="P207" i="14"/>
  <c r="P208" i="14"/>
  <c r="P209" i="14"/>
  <c r="P210" i="14"/>
  <c r="P211" i="14"/>
  <c r="P212" i="14"/>
  <c r="P213" i="14"/>
  <c r="P214" i="14"/>
  <c r="P215" i="14"/>
  <c r="P216" i="14"/>
  <c r="P217" i="14"/>
  <c r="P218" i="14"/>
  <c r="P219" i="14"/>
  <c r="P220" i="14"/>
  <c r="P221" i="14"/>
  <c r="P222" i="14"/>
  <c r="P223" i="14"/>
  <c r="P224" i="14"/>
  <c r="P225" i="14"/>
  <c r="P226" i="14"/>
  <c r="P227" i="14"/>
  <c r="P228" i="14"/>
  <c r="P229" i="14"/>
  <c r="P230" i="14"/>
  <c r="P231" i="14"/>
  <c r="P232" i="14"/>
  <c r="P233" i="14"/>
  <c r="P234" i="14"/>
  <c r="P235" i="14"/>
  <c r="P236" i="14"/>
  <c r="P237" i="14"/>
  <c r="P238" i="14"/>
  <c r="P239" i="14"/>
  <c r="P240" i="14"/>
  <c r="P241" i="14"/>
  <c r="O2" i="14"/>
  <c r="O3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10" i="14"/>
  <c r="O111" i="14"/>
  <c r="O112" i="14"/>
  <c r="O113" i="14"/>
  <c r="O114" i="14"/>
  <c r="O115" i="14"/>
  <c r="O116" i="14"/>
  <c r="O117" i="14"/>
  <c r="O118" i="14"/>
  <c r="O119" i="14"/>
  <c r="O120" i="14"/>
  <c r="O121" i="14"/>
  <c r="O122" i="14"/>
  <c r="O123" i="14"/>
  <c r="O124" i="14"/>
  <c r="O125" i="14"/>
  <c r="O126" i="14"/>
  <c r="O127" i="14"/>
  <c r="O128" i="14"/>
  <c r="O129" i="14"/>
  <c r="O130" i="14"/>
  <c r="O131" i="14"/>
  <c r="O132" i="14"/>
  <c r="O133" i="14"/>
  <c r="O134" i="14"/>
  <c r="O135" i="14"/>
  <c r="O136" i="14"/>
  <c r="O137" i="14"/>
  <c r="O138" i="14"/>
  <c r="O139" i="14"/>
  <c r="O140" i="14"/>
  <c r="O141" i="14"/>
  <c r="O142" i="14"/>
  <c r="O143" i="14"/>
  <c r="O144" i="14"/>
  <c r="O145" i="14"/>
  <c r="O146" i="14"/>
  <c r="O147" i="14"/>
  <c r="O148" i="14"/>
  <c r="O149" i="14"/>
  <c r="O150" i="14"/>
  <c r="O151" i="14"/>
  <c r="O152" i="14"/>
  <c r="O153" i="14"/>
  <c r="O154" i="14"/>
  <c r="O155" i="14"/>
  <c r="O156" i="14"/>
  <c r="O157" i="14"/>
  <c r="O158" i="14"/>
  <c r="O159" i="14"/>
  <c r="O160" i="14"/>
  <c r="O161" i="14"/>
  <c r="O162" i="14"/>
  <c r="O163" i="14"/>
  <c r="O164" i="14"/>
  <c r="O165" i="14"/>
  <c r="O166" i="14"/>
  <c r="O167" i="14"/>
  <c r="O168" i="14"/>
  <c r="O169" i="14"/>
  <c r="O170" i="14"/>
  <c r="O171" i="14"/>
  <c r="O172" i="14"/>
  <c r="O173" i="14"/>
  <c r="O174" i="14"/>
  <c r="O175" i="14"/>
  <c r="O176" i="14"/>
  <c r="O177" i="14"/>
  <c r="O178" i="14"/>
  <c r="O179" i="14"/>
  <c r="O180" i="14"/>
  <c r="O181" i="14"/>
  <c r="O182" i="14"/>
  <c r="O183" i="14"/>
  <c r="O184" i="14"/>
  <c r="O185" i="14"/>
  <c r="O186" i="14"/>
  <c r="O187" i="14"/>
  <c r="O188" i="14"/>
  <c r="O189" i="14"/>
  <c r="O190" i="14"/>
  <c r="O191" i="14"/>
  <c r="O192" i="14"/>
  <c r="O193" i="14"/>
  <c r="O194" i="14"/>
  <c r="O195" i="14"/>
  <c r="O196" i="14"/>
  <c r="O197" i="14"/>
  <c r="O198" i="14"/>
  <c r="O199" i="14"/>
  <c r="O200" i="14"/>
  <c r="O201" i="14"/>
  <c r="O202" i="14"/>
  <c r="O203" i="14"/>
  <c r="O204" i="14"/>
  <c r="O205" i="14"/>
  <c r="O206" i="14"/>
  <c r="O207" i="14"/>
  <c r="O208" i="14"/>
  <c r="O209" i="14"/>
  <c r="O210" i="14"/>
  <c r="O211" i="14"/>
  <c r="O212" i="14"/>
  <c r="O213" i="14"/>
  <c r="O214" i="14"/>
  <c r="O215" i="14"/>
  <c r="O216" i="14"/>
  <c r="O217" i="14"/>
  <c r="O218" i="14"/>
  <c r="O219" i="14"/>
  <c r="O220" i="14"/>
  <c r="O221" i="14"/>
  <c r="O222" i="14"/>
  <c r="O223" i="14"/>
  <c r="O224" i="14"/>
  <c r="O225" i="14"/>
  <c r="O226" i="14"/>
  <c r="O227" i="14"/>
  <c r="O228" i="14"/>
  <c r="O229" i="14"/>
  <c r="O230" i="14"/>
  <c r="O231" i="14"/>
  <c r="O232" i="14"/>
  <c r="O233" i="14"/>
  <c r="O234" i="14"/>
  <c r="O235" i="14"/>
  <c r="O236" i="14"/>
  <c r="O237" i="14"/>
  <c r="O238" i="14"/>
  <c r="O239" i="14"/>
  <c r="O240" i="14"/>
  <c r="O241" i="14"/>
  <c r="N2" i="14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90" i="14"/>
  <c r="N91" i="14"/>
  <c r="N92" i="14"/>
  <c r="N93" i="14"/>
  <c r="N94" i="14"/>
  <c r="N95" i="14"/>
  <c r="N96" i="14"/>
  <c r="N97" i="14"/>
  <c r="N98" i="14"/>
  <c r="N99" i="14"/>
  <c r="N100" i="14"/>
  <c r="N101" i="14"/>
  <c r="N102" i="14"/>
  <c r="N103" i="14"/>
  <c r="N104" i="14"/>
  <c r="N105" i="14"/>
  <c r="N106" i="14"/>
  <c r="N107" i="14"/>
  <c r="N108" i="14"/>
  <c r="N109" i="14"/>
  <c r="N110" i="14"/>
  <c r="N111" i="14"/>
  <c r="N112" i="14"/>
  <c r="N113" i="14"/>
  <c r="N114" i="14"/>
  <c r="N115" i="14"/>
  <c r="N116" i="14"/>
  <c r="N117" i="14"/>
  <c r="N118" i="14"/>
  <c r="N119" i="14"/>
  <c r="N120" i="14"/>
  <c r="N121" i="14"/>
  <c r="N122" i="14"/>
  <c r="N123" i="14"/>
  <c r="N124" i="14"/>
  <c r="N125" i="14"/>
  <c r="N126" i="14"/>
  <c r="N127" i="14"/>
  <c r="N128" i="14"/>
  <c r="N129" i="14"/>
  <c r="N130" i="14"/>
  <c r="N131" i="14"/>
  <c r="N132" i="14"/>
  <c r="N133" i="14"/>
  <c r="N134" i="14"/>
  <c r="N135" i="14"/>
  <c r="N136" i="14"/>
  <c r="N137" i="14"/>
  <c r="N138" i="14"/>
  <c r="N139" i="14"/>
  <c r="N140" i="14"/>
  <c r="N141" i="14"/>
  <c r="N142" i="14"/>
  <c r="N143" i="14"/>
  <c r="N144" i="14"/>
  <c r="N145" i="14"/>
  <c r="N146" i="14"/>
  <c r="N147" i="14"/>
  <c r="N148" i="14"/>
  <c r="N149" i="14"/>
  <c r="N150" i="14"/>
  <c r="N151" i="14"/>
  <c r="N152" i="14"/>
  <c r="N153" i="14"/>
  <c r="N154" i="14"/>
  <c r="N155" i="14"/>
  <c r="N156" i="14"/>
  <c r="N157" i="14"/>
  <c r="N158" i="14"/>
  <c r="N159" i="14"/>
  <c r="N160" i="14"/>
  <c r="N161" i="14"/>
  <c r="N162" i="14"/>
  <c r="N163" i="14"/>
  <c r="N164" i="14"/>
  <c r="N165" i="14"/>
  <c r="N166" i="14"/>
  <c r="N167" i="14"/>
  <c r="N168" i="14"/>
  <c r="N169" i="14"/>
  <c r="N170" i="14"/>
  <c r="N171" i="14"/>
  <c r="N172" i="14"/>
  <c r="N173" i="14"/>
  <c r="N174" i="14"/>
  <c r="N175" i="14"/>
  <c r="N176" i="14"/>
  <c r="N177" i="14"/>
  <c r="N178" i="14"/>
  <c r="N179" i="14"/>
  <c r="N180" i="14"/>
  <c r="N181" i="14"/>
  <c r="N182" i="14"/>
  <c r="N183" i="14"/>
  <c r="N184" i="14"/>
  <c r="N185" i="14"/>
  <c r="N186" i="14"/>
  <c r="N187" i="14"/>
  <c r="N188" i="14"/>
  <c r="N189" i="14"/>
  <c r="N190" i="14"/>
  <c r="N191" i="14"/>
  <c r="N192" i="14"/>
  <c r="N193" i="14"/>
  <c r="N194" i="14"/>
  <c r="N195" i="14"/>
  <c r="N196" i="14"/>
  <c r="N197" i="14"/>
  <c r="N198" i="14"/>
  <c r="N199" i="14"/>
  <c r="N200" i="14"/>
  <c r="N201" i="14"/>
  <c r="N202" i="14"/>
  <c r="N203" i="14"/>
  <c r="N204" i="14"/>
  <c r="N205" i="14"/>
  <c r="N206" i="14"/>
  <c r="N207" i="14"/>
  <c r="N208" i="14"/>
  <c r="N209" i="14"/>
  <c r="N210" i="14"/>
  <c r="N211" i="14"/>
  <c r="N212" i="14"/>
  <c r="N213" i="14"/>
  <c r="N214" i="14"/>
  <c r="N215" i="14"/>
  <c r="N216" i="14"/>
  <c r="N217" i="14"/>
  <c r="N218" i="14"/>
  <c r="N219" i="14"/>
  <c r="N220" i="14"/>
  <c r="N221" i="14"/>
  <c r="N222" i="14"/>
  <c r="N223" i="14"/>
  <c r="N224" i="14"/>
  <c r="N225" i="14"/>
  <c r="N226" i="14"/>
  <c r="N227" i="14"/>
  <c r="N228" i="14"/>
  <c r="N229" i="14"/>
  <c r="N230" i="14"/>
  <c r="N231" i="14"/>
  <c r="N232" i="14"/>
  <c r="N233" i="14"/>
  <c r="N234" i="14"/>
  <c r="N235" i="14"/>
  <c r="N236" i="14"/>
  <c r="N237" i="14"/>
  <c r="N238" i="14"/>
  <c r="N239" i="14"/>
  <c r="N240" i="14"/>
  <c r="N241" i="14"/>
  <c r="I241" i="14"/>
  <c r="H241" i="14"/>
  <c r="G241" i="14" s="1"/>
  <c r="E241" i="14"/>
  <c r="J241" i="14" s="1"/>
  <c r="I240" i="14"/>
  <c r="H240" i="14"/>
  <c r="G240" i="14" s="1"/>
  <c r="E240" i="14"/>
  <c r="J240" i="14" s="1"/>
  <c r="I239" i="14"/>
  <c r="H239" i="14"/>
  <c r="G239" i="14" s="1"/>
  <c r="E239" i="14"/>
  <c r="J239" i="14" s="1"/>
  <c r="I238" i="14"/>
  <c r="H238" i="14"/>
  <c r="G238" i="14" s="1"/>
  <c r="E238" i="14"/>
  <c r="J238" i="14" s="1"/>
  <c r="I237" i="14"/>
  <c r="H237" i="14"/>
  <c r="G237" i="14" s="1"/>
  <c r="E237" i="14"/>
  <c r="J237" i="14" s="1"/>
  <c r="I236" i="14"/>
  <c r="H236" i="14"/>
  <c r="G236" i="14" s="1"/>
  <c r="E236" i="14"/>
  <c r="J236" i="14" s="1"/>
  <c r="I235" i="14"/>
  <c r="H235" i="14"/>
  <c r="G235" i="14" s="1"/>
  <c r="E235" i="14"/>
  <c r="J235" i="14" s="1"/>
  <c r="I234" i="14"/>
  <c r="H234" i="14"/>
  <c r="G234" i="14" s="1"/>
  <c r="E234" i="14"/>
  <c r="J234" i="14" s="1"/>
  <c r="I233" i="14"/>
  <c r="H233" i="14"/>
  <c r="G233" i="14" s="1"/>
  <c r="E233" i="14"/>
  <c r="J233" i="14" s="1"/>
  <c r="I232" i="14"/>
  <c r="H232" i="14"/>
  <c r="G232" i="14" s="1"/>
  <c r="E232" i="14"/>
  <c r="J232" i="14" s="1"/>
  <c r="I231" i="14"/>
  <c r="H231" i="14"/>
  <c r="G231" i="14" s="1"/>
  <c r="E231" i="14"/>
  <c r="J231" i="14" s="1"/>
  <c r="I230" i="14"/>
  <c r="H230" i="14"/>
  <c r="G230" i="14" s="1"/>
  <c r="E230" i="14"/>
  <c r="J230" i="14" s="1"/>
  <c r="I229" i="14"/>
  <c r="H229" i="14"/>
  <c r="G229" i="14" s="1"/>
  <c r="E229" i="14"/>
  <c r="I228" i="14"/>
  <c r="H228" i="14"/>
  <c r="G228" i="14" s="1"/>
  <c r="E228" i="14"/>
  <c r="J228" i="14" s="1"/>
  <c r="I227" i="14"/>
  <c r="H227" i="14"/>
  <c r="G227" i="14" s="1"/>
  <c r="E227" i="14"/>
  <c r="J227" i="14" s="1"/>
  <c r="I226" i="14"/>
  <c r="H226" i="14"/>
  <c r="G226" i="14" s="1"/>
  <c r="E226" i="14"/>
  <c r="J226" i="14" s="1"/>
  <c r="I225" i="14"/>
  <c r="H225" i="14"/>
  <c r="G225" i="14" s="1"/>
  <c r="E225" i="14"/>
  <c r="J225" i="14" s="1"/>
  <c r="I224" i="14"/>
  <c r="H224" i="14"/>
  <c r="G224" i="14" s="1"/>
  <c r="E224" i="14"/>
  <c r="J224" i="14" s="1"/>
  <c r="I223" i="14"/>
  <c r="H223" i="14"/>
  <c r="G223" i="14" s="1"/>
  <c r="E223" i="14"/>
  <c r="J223" i="14" s="1"/>
  <c r="I222" i="14"/>
  <c r="H222" i="14"/>
  <c r="G222" i="14" s="1"/>
  <c r="E222" i="14"/>
  <c r="J222" i="14" s="1"/>
  <c r="I221" i="14"/>
  <c r="H221" i="14"/>
  <c r="G221" i="14" s="1"/>
  <c r="E221" i="14"/>
  <c r="I220" i="14"/>
  <c r="H220" i="14"/>
  <c r="G220" i="14" s="1"/>
  <c r="E220" i="14"/>
  <c r="J220" i="14" s="1"/>
  <c r="I219" i="14"/>
  <c r="H219" i="14"/>
  <c r="G219" i="14" s="1"/>
  <c r="E219" i="14"/>
  <c r="J219" i="14" s="1"/>
  <c r="I218" i="14"/>
  <c r="H218" i="14"/>
  <c r="G218" i="14" s="1"/>
  <c r="E218" i="14"/>
  <c r="J218" i="14" s="1"/>
  <c r="I217" i="14"/>
  <c r="H217" i="14"/>
  <c r="G217" i="14" s="1"/>
  <c r="E217" i="14"/>
  <c r="J217" i="14" s="1"/>
  <c r="I216" i="14"/>
  <c r="H216" i="14"/>
  <c r="G216" i="14" s="1"/>
  <c r="E216" i="14"/>
  <c r="J216" i="14" s="1"/>
  <c r="I215" i="14"/>
  <c r="H215" i="14"/>
  <c r="G215" i="14" s="1"/>
  <c r="E215" i="14"/>
  <c r="J215" i="14" s="1"/>
  <c r="I214" i="14"/>
  <c r="H214" i="14"/>
  <c r="G214" i="14" s="1"/>
  <c r="E214" i="14"/>
  <c r="J214" i="14" s="1"/>
  <c r="I213" i="14"/>
  <c r="H213" i="14"/>
  <c r="G213" i="14" s="1"/>
  <c r="E213" i="14"/>
  <c r="I212" i="14"/>
  <c r="H212" i="14"/>
  <c r="G212" i="14" s="1"/>
  <c r="E212" i="14"/>
  <c r="J212" i="14" s="1"/>
  <c r="I211" i="14"/>
  <c r="H211" i="14"/>
  <c r="G211" i="14" s="1"/>
  <c r="E211" i="14"/>
  <c r="J211" i="14" s="1"/>
  <c r="I210" i="14"/>
  <c r="H210" i="14"/>
  <c r="G210" i="14" s="1"/>
  <c r="E210" i="14"/>
  <c r="J210" i="14" s="1"/>
  <c r="I209" i="14"/>
  <c r="H209" i="14"/>
  <c r="G209" i="14" s="1"/>
  <c r="E209" i="14"/>
  <c r="J209" i="14" s="1"/>
  <c r="I208" i="14"/>
  <c r="H208" i="14"/>
  <c r="G208" i="14" s="1"/>
  <c r="E208" i="14"/>
  <c r="J208" i="14" s="1"/>
  <c r="I207" i="14"/>
  <c r="H207" i="14"/>
  <c r="G207" i="14" s="1"/>
  <c r="E207" i="14"/>
  <c r="J207" i="14" s="1"/>
  <c r="I206" i="14"/>
  <c r="H206" i="14"/>
  <c r="G206" i="14" s="1"/>
  <c r="E206" i="14"/>
  <c r="J206" i="14" s="1"/>
  <c r="I205" i="14"/>
  <c r="H205" i="14"/>
  <c r="G205" i="14" s="1"/>
  <c r="E205" i="14"/>
  <c r="J205" i="14" s="1"/>
  <c r="I204" i="14"/>
  <c r="H204" i="14"/>
  <c r="G204" i="14" s="1"/>
  <c r="E204" i="14"/>
  <c r="I203" i="14"/>
  <c r="H203" i="14"/>
  <c r="G203" i="14" s="1"/>
  <c r="E203" i="14"/>
  <c r="J203" i="14" s="1"/>
  <c r="I202" i="14"/>
  <c r="H202" i="14"/>
  <c r="G202" i="14" s="1"/>
  <c r="E202" i="14"/>
  <c r="J202" i="14" s="1"/>
  <c r="I201" i="14"/>
  <c r="H201" i="14"/>
  <c r="G201" i="14" s="1"/>
  <c r="E201" i="14"/>
  <c r="J201" i="14" s="1"/>
  <c r="I200" i="14"/>
  <c r="H200" i="14"/>
  <c r="G200" i="14"/>
  <c r="E200" i="14"/>
  <c r="J200" i="14" s="1"/>
  <c r="I199" i="14"/>
  <c r="H199" i="14"/>
  <c r="G199" i="14" s="1"/>
  <c r="E199" i="14"/>
  <c r="J199" i="14" s="1"/>
  <c r="I198" i="14"/>
  <c r="H198" i="14"/>
  <c r="G198" i="14" s="1"/>
  <c r="E198" i="14"/>
  <c r="J198" i="14" s="1"/>
  <c r="I197" i="14"/>
  <c r="H197" i="14"/>
  <c r="G197" i="14" s="1"/>
  <c r="E197" i="14"/>
  <c r="I196" i="14"/>
  <c r="H196" i="14"/>
  <c r="G196" i="14" s="1"/>
  <c r="E196" i="14"/>
  <c r="J196" i="14" s="1"/>
  <c r="I195" i="14"/>
  <c r="H195" i="14"/>
  <c r="G195" i="14" s="1"/>
  <c r="E195" i="14"/>
  <c r="J195" i="14" s="1"/>
  <c r="I194" i="14"/>
  <c r="H194" i="14"/>
  <c r="G194" i="14" s="1"/>
  <c r="E194" i="14"/>
  <c r="J194" i="14" s="1"/>
  <c r="I193" i="14"/>
  <c r="H193" i="14"/>
  <c r="G193" i="14" s="1"/>
  <c r="E193" i="14"/>
  <c r="J193" i="14" s="1"/>
  <c r="I192" i="14"/>
  <c r="H192" i="14"/>
  <c r="G192" i="14" s="1"/>
  <c r="E192" i="14"/>
  <c r="J192" i="14" s="1"/>
  <c r="I191" i="14"/>
  <c r="H191" i="14"/>
  <c r="G191" i="14" s="1"/>
  <c r="E191" i="14"/>
  <c r="J191" i="14" s="1"/>
  <c r="I190" i="14"/>
  <c r="H190" i="14"/>
  <c r="G190" i="14" s="1"/>
  <c r="E190" i="14"/>
  <c r="J190" i="14" s="1"/>
  <c r="I189" i="14"/>
  <c r="H189" i="14"/>
  <c r="G189" i="14" s="1"/>
  <c r="E189" i="14"/>
  <c r="J189" i="14" s="1"/>
  <c r="I188" i="14"/>
  <c r="H188" i="14"/>
  <c r="G188" i="14" s="1"/>
  <c r="E188" i="14"/>
  <c r="J188" i="14" s="1"/>
  <c r="I187" i="14"/>
  <c r="H187" i="14"/>
  <c r="G187" i="14" s="1"/>
  <c r="E187" i="14"/>
  <c r="J187" i="14" s="1"/>
  <c r="I186" i="14"/>
  <c r="H186" i="14"/>
  <c r="G186" i="14" s="1"/>
  <c r="E186" i="14"/>
  <c r="J186" i="14" s="1"/>
  <c r="I185" i="14"/>
  <c r="H185" i="14"/>
  <c r="G185" i="14" s="1"/>
  <c r="E185" i="14"/>
  <c r="J185" i="14" s="1"/>
  <c r="I184" i="14"/>
  <c r="H184" i="14"/>
  <c r="G184" i="14" s="1"/>
  <c r="E184" i="14"/>
  <c r="J184" i="14" s="1"/>
  <c r="I183" i="14"/>
  <c r="H183" i="14"/>
  <c r="G183" i="14" s="1"/>
  <c r="E183" i="14"/>
  <c r="J183" i="14" s="1"/>
  <c r="I182" i="14"/>
  <c r="H182" i="14"/>
  <c r="G182" i="14" s="1"/>
  <c r="E182" i="14"/>
  <c r="J182" i="14" s="1"/>
  <c r="I181" i="14"/>
  <c r="H181" i="14"/>
  <c r="G181" i="14" s="1"/>
  <c r="E181" i="14"/>
  <c r="J181" i="14" s="1"/>
  <c r="I180" i="14"/>
  <c r="H180" i="14"/>
  <c r="G180" i="14" s="1"/>
  <c r="E180" i="14"/>
  <c r="J180" i="14" s="1"/>
  <c r="I179" i="14"/>
  <c r="H179" i="14"/>
  <c r="G179" i="14" s="1"/>
  <c r="E179" i="14"/>
  <c r="J179" i="14" s="1"/>
  <c r="I178" i="14"/>
  <c r="H178" i="14"/>
  <c r="G178" i="14" s="1"/>
  <c r="E178" i="14"/>
  <c r="J178" i="14" s="1"/>
  <c r="I177" i="14"/>
  <c r="H177" i="14"/>
  <c r="G177" i="14" s="1"/>
  <c r="E177" i="14"/>
  <c r="J177" i="14" s="1"/>
  <c r="I176" i="14"/>
  <c r="H176" i="14"/>
  <c r="G176" i="14" s="1"/>
  <c r="E176" i="14"/>
  <c r="J176" i="14" s="1"/>
  <c r="I175" i="14"/>
  <c r="H175" i="14"/>
  <c r="G175" i="14" s="1"/>
  <c r="E175" i="14"/>
  <c r="J175" i="14" s="1"/>
  <c r="I174" i="14"/>
  <c r="H174" i="14"/>
  <c r="G174" i="14" s="1"/>
  <c r="E174" i="14"/>
  <c r="J174" i="14" s="1"/>
  <c r="I173" i="14"/>
  <c r="H173" i="14"/>
  <c r="G173" i="14" s="1"/>
  <c r="E173" i="14"/>
  <c r="J173" i="14" s="1"/>
  <c r="I172" i="14"/>
  <c r="H172" i="14"/>
  <c r="G172" i="14" s="1"/>
  <c r="E172" i="14"/>
  <c r="J172" i="14" s="1"/>
  <c r="I171" i="14"/>
  <c r="H171" i="14"/>
  <c r="G171" i="14" s="1"/>
  <c r="E171" i="14"/>
  <c r="J171" i="14" s="1"/>
  <c r="I170" i="14"/>
  <c r="H170" i="14"/>
  <c r="G170" i="14" s="1"/>
  <c r="E170" i="14"/>
  <c r="J170" i="14" s="1"/>
  <c r="I169" i="14"/>
  <c r="H169" i="14"/>
  <c r="G169" i="14" s="1"/>
  <c r="E169" i="14"/>
  <c r="J169" i="14" s="1"/>
  <c r="I168" i="14"/>
  <c r="H168" i="14"/>
  <c r="G168" i="14" s="1"/>
  <c r="E168" i="14"/>
  <c r="J168" i="14" s="1"/>
  <c r="I167" i="14"/>
  <c r="H167" i="14"/>
  <c r="G167" i="14" s="1"/>
  <c r="E167" i="14"/>
  <c r="J167" i="14" s="1"/>
  <c r="I166" i="14"/>
  <c r="H166" i="14"/>
  <c r="G166" i="14" s="1"/>
  <c r="E166" i="14"/>
  <c r="J166" i="14" s="1"/>
  <c r="I165" i="14"/>
  <c r="H165" i="14"/>
  <c r="G165" i="14" s="1"/>
  <c r="E165" i="14"/>
  <c r="J165" i="14" s="1"/>
  <c r="I164" i="14"/>
  <c r="H164" i="14"/>
  <c r="G164" i="14" s="1"/>
  <c r="E164" i="14"/>
  <c r="J164" i="14" s="1"/>
  <c r="I163" i="14"/>
  <c r="H163" i="14"/>
  <c r="G163" i="14" s="1"/>
  <c r="E163" i="14"/>
  <c r="J163" i="14" s="1"/>
  <c r="I162" i="14"/>
  <c r="H162" i="14"/>
  <c r="G162" i="14" s="1"/>
  <c r="E162" i="14"/>
  <c r="J162" i="14" s="1"/>
  <c r="I161" i="14"/>
  <c r="H161" i="14"/>
  <c r="G161" i="14" s="1"/>
  <c r="E161" i="14"/>
  <c r="J161" i="14" s="1"/>
  <c r="I160" i="14"/>
  <c r="H160" i="14"/>
  <c r="G160" i="14" s="1"/>
  <c r="E160" i="14"/>
  <c r="J160" i="14" s="1"/>
  <c r="I159" i="14"/>
  <c r="H159" i="14"/>
  <c r="G159" i="14" s="1"/>
  <c r="E159" i="14"/>
  <c r="J159" i="14" s="1"/>
  <c r="I158" i="14"/>
  <c r="H158" i="14"/>
  <c r="G158" i="14" s="1"/>
  <c r="E158" i="14"/>
  <c r="J158" i="14" s="1"/>
  <c r="I157" i="14"/>
  <c r="H157" i="14"/>
  <c r="G157" i="14" s="1"/>
  <c r="E157" i="14"/>
  <c r="J157" i="14" s="1"/>
  <c r="I156" i="14"/>
  <c r="H156" i="14"/>
  <c r="G156" i="14" s="1"/>
  <c r="E156" i="14"/>
  <c r="J156" i="14" s="1"/>
  <c r="I155" i="14"/>
  <c r="H155" i="14"/>
  <c r="G155" i="14" s="1"/>
  <c r="E155" i="14"/>
  <c r="J155" i="14" s="1"/>
  <c r="I154" i="14"/>
  <c r="H154" i="14"/>
  <c r="G154" i="14" s="1"/>
  <c r="E154" i="14"/>
  <c r="J154" i="14" s="1"/>
  <c r="I153" i="14"/>
  <c r="H153" i="14"/>
  <c r="G153" i="14" s="1"/>
  <c r="E153" i="14"/>
  <c r="J153" i="14" s="1"/>
  <c r="I152" i="14"/>
  <c r="H152" i="14"/>
  <c r="G152" i="14" s="1"/>
  <c r="E152" i="14"/>
  <c r="J152" i="14" s="1"/>
  <c r="I151" i="14"/>
  <c r="H151" i="14"/>
  <c r="G151" i="14" s="1"/>
  <c r="E151" i="14"/>
  <c r="J151" i="14" s="1"/>
  <c r="I150" i="14"/>
  <c r="H150" i="14"/>
  <c r="G150" i="14" s="1"/>
  <c r="E150" i="14"/>
  <c r="J150" i="14" s="1"/>
  <c r="I149" i="14"/>
  <c r="H149" i="14"/>
  <c r="G149" i="14" s="1"/>
  <c r="E149" i="14"/>
  <c r="J149" i="14" s="1"/>
  <c r="I148" i="14"/>
  <c r="H148" i="14"/>
  <c r="G148" i="14" s="1"/>
  <c r="E148" i="14"/>
  <c r="J148" i="14" s="1"/>
  <c r="I147" i="14"/>
  <c r="H147" i="14"/>
  <c r="G147" i="14" s="1"/>
  <c r="E147" i="14"/>
  <c r="J147" i="14" s="1"/>
  <c r="I146" i="14"/>
  <c r="H146" i="14"/>
  <c r="G146" i="14" s="1"/>
  <c r="E146" i="14"/>
  <c r="J146" i="14" s="1"/>
  <c r="I145" i="14"/>
  <c r="H145" i="14"/>
  <c r="G145" i="14" s="1"/>
  <c r="E145" i="14"/>
  <c r="J145" i="14" s="1"/>
  <c r="I144" i="14"/>
  <c r="H144" i="14"/>
  <c r="G144" i="14" s="1"/>
  <c r="E144" i="14"/>
  <c r="J144" i="14" s="1"/>
  <c r="I143" i="14"/>
  <c r="H143" i="14"/>
  <c r="G143" i="14" s="1"/>
  <c r="E143" i="14"/>
  <c r="J143" i="14" s="1"/>
  <c r="I142" i="14"/>
  <c r="H142" i="14"/>
  <c r="G142" i="14" s="1"/>
  <c r="E142" i="14"/>
  <c r="J142" i="14" s="1"/>
  <c r="I141" i="14"/>
  <c r="H141" i="14"/>
  <c r="G141" i="14" s="1"/>
  <c r="E141" i="14"/>
  <c r="J141" i="14" s="1"/>
  <c r="I140" i="14"/>
  <c r="H140" i="14"/>
  <c r="G140" i="14" s="1"/>
  <c r="E140" i="14"/>
  <c r="J140" i="14" s="1"/>
  <c r="I139" i="14"/>
  <c r="H139" i="14"/>
  <c r="G139" i="14" s="1"/>
  <c r="E139" i="14"/>
  <c r="J139" i="14" s="1"/>
  <c r="I138" i="14"/>
  <c r="H138" i="14"/>
  <c r="G138" i="14" s="1"/>
  <c r="E138" i="14"/>
  <c r="J138" i="14" s="1"/>
  <c r="I137" i="14"/>
  <c r="H137" i="14"/>
  <c r="G137" i="14" s="1"/>
  <c r="E137" i="14"/>
  <c r="J137" i="14" s="1"/>
  <c r="I136" i="14"/>
  <c r="H136" i="14"/>
  <c r="G136" i="14" s="1"/>
  <c r="E136" i="14"/>
  <c r="J136" i="14" s="1"/>
  <c r="I135" i="14"/>
  <c r="H135" i="14"/>
  <c r="G135" i="14" s="1"/>
  <c r="E135" i="14"/>
  <c r="J135" i="14" s="1"/>
  <c r="I134" i="14"/>
  <c r="H134" i="14"/>
  <c r="G134" i="14" s="1"/>
  <c r="E134" i="14"/>
  <c r="J134" i="14" s="1"/>
  <c r="I133" i="14"/>
  <c r="H133" i="14"/>
  <c r="G133" i="14" s="1"/>
  <c r="E133" i="14"/>
  <c r="J133" i="14" s="1"/>
  <c r="I132" i="14"/>
  <c r="H132" i="14"/>
  <c r="G132" i="14" s="1"/>
  <c r="E132" i="14"/>
  <c r="J132" i="14" s="1"/>
  <c r="I131" i="14"/>
  <c r="H131" i="14"/>
  <c r="G131" i="14" s="1"/>
  <c r="E131" i="14"/>
  <c r="J131" i="14" s="1"/>
  <c r="I130" i="14"/>
  <c r="H130" i="14"/>
  <c r="G130" i="14" s="1"/>
  <c r="E130" i="14"/>
  <c r="J130" i="14" s="1"/>
  <c r="I129" i="14"/>
  <c r="H129" i="14"/>
  <c r="G129" i="14" s="1"/>
  <c r="E129" i="14"/>
  <c r="J129" i="14" s="1"/>
  <c r="I128" i="14"/>
  <c r="H128" i="14"/>
  <c r="G128" i="14" s="1"/>
  <c r="E128" i="14"/>
  <c r="J128" i="14" s="1"/>
  <c r="I127" i="14"/>
  <c r="H127" i="14"/>
  <c r="G127" i="14" s="1"/>
  <c r="E127" i="14"/>
  <c r="J127" i="14" s="1"/>
  <c r="I126" i="14"/>
  <c r="H126" i="14"/>
  <c r="G126" i="14" s="1"/>
  <c r="E126" i="14"/>
  <c r="J126" i="14" s="1"/>
  <c r="I125" i="14"/>
  <c r="H125" i="14"/>
  <c r="G125" i="14" s="1"/>
  <c r="E125" i="14"/>
  <c r="J125" i="14" s="1"/>
  <c r="I124" i="14"/>
  <c r="H124" i="14"/>
  <c r="G124" i="14" s="1"/>
  <c r="E124" i="14"/>
  <c r="J124" i="14" s="1"/>
  <c r="I123" i="14"/>
  <c r="H123" i="14"/>
  <c r="G123" i="14" s="1"/>
  <c r="E123" i="14"/>
  <c r="J123" i="14" s="1"/>
  <c r="I122" i="14"/>
  <c r="H122" i="14"/>
  <c r="G122" i="14" s="1"/>
  <c r="E122" i="14"/>
  <c r="J122" i="14" s="1"/>
  <c r="I121" i="14"/>
  <c r="H121" i="14"/>
  <c r="G121" i="14" s="1"/>
  <c r="E121" i="14"/>
  <c r="J121" i="14" s="1"/>
  <c r="I120" i="14"/>
  <c r="H120" i="14"/>
  <c r="G120" i="14" s="1"/>
  <c r="E120" i="14"/>
  <c r="I119" i="14"/>
  <c r="H119" i="14"/>
  <c r="G119" i="14" s="1"/>
  <c r="E119" i="14"/>
  <c r="J119" i="14" s="1"/>
  <c r="I118" i="14"/>
  <c r="H118" i="14"/>
  <c r="G118" i="14" s="1"/>
  <c r="E118" i="14"/>
  <c r="J118" i="14" s="1"/>
  <c r="I117" i="14"/>
  <c r="H117" i="14"/>
  <c r="G117" i="14" s="1"/>
  <c r="E117" i="14"/>
  <c r="J117" i="14" s="1"/>
  <c r="I116" i="14"/>
  <c r="H116" i="14"/>
  <c r="G116" i="14" s="1"/>
  <c r="E116" i="14"/>
  <c r="J116" i="14" s="1"/>
  <c r="I115" i="14"/>
  <c r="H115" i="14"/>
  <c r="G115" i="14" s="1"/>
  <c r="E115" i="14"/>
  <c r="J115" i="14" s="1"/>
  <c r="I114" i="14"/>
  <c r="H114" i="14"/>
  <c r="G114" i="14" s="1"/>
  <c r="E114" i="14"/>
  <c r="J114" i="14" s="1"/>
  <c r="I113" i="14"/>
  <c r="H113" i="14"/>
  <c r="G113" i="14" s="1"/>
  <c r="E113" i="14"/>
  <c r="J113" i="14" s="1"/>
  <c r="I112" i="14"/>
  <c r="H112" i="14"/>
  <c r="G112" i="14" s="1"/>
  <c r="E112" i="14"/>
  <c r="J112" i="14" s="1"/>
  <c r="I111" i="14"/>
  <c r="H111" i="14"/>
  <c r="G111" i="14" s="1"/>
  <c r="E111" i="14"/>
  <c r="I110" i="14"/>
  <c r="H110" i="14"/>
  <c r="G110" i="14" s="1"/>
  <c r="E110" i="14"/>
  <c r="J110" i="14" s="1"/>
  <c r="I109" i="14"/>
  <c r="H109" i="14"/>
  <c r="G109" i="14" s="1"/>
  <c r="E109" i="14"/>
  <c r="J109" i="14" s="1"/>
  <c r="I108" i="14"/>
  <c r="H108" i="14"/>
  <c r="G108" i="14" s="1"/>
  <c r="E108" i="14"/>
  <c r="J108" i="14" s="1"/>
  <c r="I107" i="14"/>
  <c r="H107" i="14"/>
  <c r="G107" i="14" s="1"/>
  <c r="E107" i="14"/>
  <c r="J107" i="14" s="1"/>
  <c r="I106" i="14"/>
  <c r="H106" i="14"/>
  <c r="G106" i="14" s="1"/>
  <c r="E106" i="14"/>
  <c r="J106" i="14" s="1"/>
  <c r="I105" i="14"/>
  <c r="H105" i="14"/>
  <c r="G105" i="14" s="1"/>
  <c r="E105" i="14"/>
  <c r="J105" i="14" s="1"/>
  <c r="I104" i="14"/>
  <c r="H104" i="14"/>
  <c r="G104" i="14" s="1"/>
  <c r="E104" i="14"/>
  <c r="J104" i="14" s="1"/>
  <c r="I103" i="14"/>
  <c r="H103" i="14"/>
  <c r="G103" i="14" s="1"/>
  <c r="E103" i="14"/>
  <c r="J103" i="14" s="1"/>
  <c r="I102" i="14"/>
  <c r="H102" i="14"/>
  <c r="G102" i="14" s="1"/>
  <c r="E102" i="14"/>
  <c r="J102" i="14" s="1"/>
  <c r="I101" i="14"/>
  <c r="H101" i="14"/>
  <c r="G101" i="14" s="1"/>
  <c r="E101" i="14"/>
  <c r="J101" i="14" s="1"/>
  <c r="I100" i="14"/>
  <c r="H100" i="14"/>
  <c r="G100" i="14" s="1"/>
  <c r="E100" i="14"/>
  <c r="J100" i="14" s="1"/>
  <c r="I99" i="14"/>
  <c r="H99" i="14"/>
  <c r="G99" i="14" s="1"/>
  <c r="E99" i="14"/>
  <c r="J99" i="14" s="1"/>
  <c r="I98" i="14"/>
  <c r="H98" i="14"/>
  <c r="G98" i="14" s="1"/>
  <c r="E98" i="14"/>
  <c r="J98" i="14" s="1"/>
  <c r="I97" i="14"/>
  <c r="H97" i="14"/>
  <c r="G97" i="14" s="1"/>
  <c r="E97" i="14"/>
  <c r="J97" i="14" s="1"/>
  <c r="I96" i="14"/>
  <c r="H96" i="14"/>
  <c r="G96" i="14" s="1"/>
  <c r="E96" i="14"/>
  <c r="I95" i="14"/>
  <c r="H95" i="14"/>
  <c r="G95" i="14" s="1"/>
  <c r="E95" i="14"/>
  <c r="I94" i="14"/>
  <c r="H94" i="14"/>
  <c r="G94" i="14" s="1"/>
  <c r="E94" i="14"/>
  <c r="J94" i="14" s="1"/>
  <c r="I93" i="14"/>
  <c r="H93" i="14"/>
  <c r="G93" i="14" s="1"/>
  <c r="E93" i="14"/>
  <c r="J93" i="14" s="1"/>
  <c r="I92" i="14"/>
  <c r="H92" i="14"/>
  <c r="G92" i="14" s="1"/>
  <c r="E92" i="14"/>
  <c r="J92" i="14" s="1"/>
  <c r="I91" i="14"/>
  <c r="H91" i="14"/>
  <c r="G91" i="14" s="1"/>
  <c r="E91" i="14"/>
  <c r="J91" i="14" s="1"/>
  <c r="I90" i="14"/>
  <c r="H90" i="14"/>
  <c r="G90" i="14" s="1"/>
  <c r="E90" i="14"/>
  <c r="J90" i="14" s="1"/>
  <c r="I89" i="14"/>
  <c r="H89" i="14"/>
  <c r="G89" i="14" s="1"/>
  <c r="E89" i="14"/>
  <c r="J89" i="14" s="1"/>
  <c r="I88" i="14"/>
  <c r="H88" i="14"/>
  <c r="G88" i="14" s="1"/>
  <c r="E88" i="14"/>
  <c r="J88" i="14" s="1"/>
  <c r="I87" i="14"/>
  <c r="H87" i="14"/>
  <c r="G87" i="14" s="1"/>
  <c r="E87" i="14"/>
  <c r="J87" i="14" s="1"/>
  <c r="I86" i="14"/>
  <c r="H86" i="14"/>
  <c r="G86" i="14" s="1"/>
  <c r="E86" i="14"/>
  <c r="J86" i="14" s="1"/>
  <c r="I85" i="14"/>
  <c r="H85" i="14"/>
  <c r="G85" i="14" s="1"/>
  <c r="E85" i="14"/>
  <c r="J85" i="14" s="1"/>
  <c r="I84" i="14"/>
  <c r="H84" i="14"/>
  <c r="G84" i="14" s="1"/>
  <c r="E84" i="14"/>
  <c r="J84" i="14" s="1"/>
  <c r="I83" i="14"/>
  <c r="H83" i="14"/>
  <c r="G83" i="14" s="1"/>
  <c r="E83" i="14"/>
  <c r="J83" i="14" s="1"/>
  <c r="I82" i="14"/>
  <c r="H82" i="14"/>
  <c r="G82" i="14" s="1"/>
  <c r="E82" i="14"/>
  <c r="J82" i="14" s="1"/>
  <c r="I81" i="14"/>
  <c r="H81" i="14"/>
  <c r="G81" i="14" s="1"/>
  <c r="E81" i="14"/>
  <c r="J81" i="14" s="1"/>
  <c r="I80" i="14"/>
  <c r="H80" i="14"/>
  <c r="G80" i="14" s="1"/>
  <c r="E80" i="14"/>
  <c r="J80" i="14" s="1"/>
  <c r="I79" i="14"/>
  <c r="H79" i="14"/>
  <c r="G79" i="14" s="1"/>
  <c r="E79" i="14"/>
  <c r="J79" i="14" s="1"/>
  <c r="I78" i="14"/>
  <c r="H78" i="14"/>
  <c r="G78" i="14" s="1"/>
  <c r="E78" i="14"/>
  <c r="J78" i="14" s="1"/>
  <c r="I77" i="14"/>
  <c r="H77" i="14"/>
  <c r="G77" i="14" s="1"/>
  <c r="E77" i="14"/>
  <c r="I76" i="14"/>
  <c r="H76" i="14"/>
  <c r="G76" i="14" s="1"/>
  <c r="E76" i="14"/>
  <c r="J76" i="14" s="1"/>
  <c r="I75" i="14"/>
  <c r="H75" i="14"/>
  <c r="G75" i="14" s="1"/>
  <c r="E75" i="14"/>
  <c r="J75" i="14" s="1"/>
  <c r="I74" i="14"/>
  <c r="H74" i="14"/>
  <c r="G74" i="14" s="1"/>
  <c r="E74" i="14"/>
  <c r="J74" i="14" s="1"/>
  <c r="I73" i="14"/>
  <c r="H73" i="14"/>
  <c r="G73" i="14" s="1"/>
  <c r="E73" i="14"/>
  <c r="J73" i="14" s="1"/>
  <c r="I72" i="14"/>
  <c r="H72" i="14"/>
  <c r="G72" i="14" s="1"/>
  <c r="E72" i="14"/>
  <c r="J72" i="14" s="1"/>
  <c r="I71" i="14"/>
  <c r="H71" i="14"/>
  <c r="G71" i="14" s="1"/>
  <c r="E71" i="14"/>
  <c r="J71" i="14" s="1"/>
  <c r="I70" i="14"/>
  <c r="H70" i="14"/>
  <c r="G70" i="14" s="1"/>
  <c r="E70" i="14"/>
  <c r="J70" i="14" s="1"/>
  <c r="I69" i="14"/>
  <c r="H69" i="14"/>
  <c r="G69" i="14" s="1"/>
  <c r="E69" i="14"/>
  <c r="I68" i="14"/>
  <c r="H68" i="14"/>
  <c r="G68" i="14" s="1"/>
  <c r="E68" i="14"/>
  <c r="J68" i="14" s="1"/>
  <c r="I67" i="14"/>
  <c r="H67" i="14"/>
  <c r="G67" i="14" s="1"/>
  <c r="E67" i="14"/>
  <c r="J67" i="14" s="1"/>
  <c r="I66" i="14"/>
  <c r="H66" i="14"/>
  <c r="G66" i="14" s="1"/>
  <c r="E66" i="14"/>
  <c r="J66" i="14" s="1"/>
  <c r="I65" i="14"/>
  <c r="H65" i="14"/>
  <c r="G65" i="14" s="1"/>
  <c r="E65" i="14"/>
  <c r="J65" i="14" s="1"/>
  <c r="I64" i="14"/>
  <c r="H64" i="14"/>
  <c r="G64" i="14" s="1"/>
  <c r="E64" i="14"/>
  <c r="J64" i="14" s="1"/>
  <c r="I63" i="14"/>
  <c r="H63" i="14"/>
  <c r="G63" i="14" s="1"/>
  <c r="E63" i="14"/>
  <c r="I62" i="14"/>
  <c r="H62" i="14"/>
  <c r="G62" i="14" s="1"/>
  <c r="E62" i="14"/>
  <c r="J62" i="14" s="1"/>
  <c r="I61" i="14"/>
  <c r="H61" i="14"/>
  <c r="G61" i="14" s="1"/>
  <c r="E61" i="14"/>
  <c r="J61" i="14" s="1"/>
  <c r="I60" i="14"/>
  <c r="H60" i="14"/>
  <c r="G60" i="14" s="1"/>
  <c r="E60" i="14"/>
  <c r="J60" i="14" s="1"/>
  <c r="I59" i="14"/>
  <c r="H59" i="14"/>
  <c r="G59" i="14" s="1"/>
  <c r="E59" i="14"/>
  <c r="J59" i="14" s="1"/>
  <c r="I58" i="14"/>
  <c r="H58" i="14"/>
  <c r="G58" i="14" s="1"/>
  <c r="E58" i="14"/>
  <c r="J58" i="14" s="1"/>
  <c r="I57" i="14"/>
  <c r="H57" i="14"/>
  <c r="G57" i="14" s="1"/>
  <c r="E57" i="14"/>
  <c r="J57" i="14" s="1"/>
  <c r="I56" i="14"/>
  <c r="H56" i="14"/>
  <c r="G56" i="14" s="1"/>
  <c r="E56" i="14"/>
  <c r="J56" i="14" s="1"/>
  <c r="I55" i="14"/>
  <c r="H55" i="14"/>
  <c r="G55" i="14" s="1"/>
  <c r="E55" i="14"/>
  <c r="J55" i="14" s="1"/>
  <c r="I54" i="14"/>
  <c r="H54" i="14"/>
  <c r="G54" i="14" s="1"/>
  <c r="E54" i="14"/>
  <c r="J54" i="14" s="1"/>
  <c r="I53" i="14"/>
  <c r="H53" i="14"/>
  <c r="G53" i="14" s="1"/>
  <c r="E53" i="14"/>
  <c r="J53" i="14" s="1"/>
  <c r="I52" i="14"/>
  <c r="H52" i="14"/>
  <c r="G52" i="14" s="1"/>
  <c r="E52" i="14"/>
  <c r="J52" i="14" s="1"/>
  <c r="I51" i="14"/>
  <c r="H51" i="14"/>
  <c r="G51" i="14" s="1"/>
  <c r="E51" i="14"/>
  <c r="J51" i="14" s="1"/>
  <c r="I50" i="14"/>
  <c r="H50" i="14"/>
  <c r="G50" i="14" s="1"/>
  <c r="E50" i="14"/>
  <c r="J50" i="14" s="1"/>
  <c r="I49" i="14"/>
  <c r="H49" i="14"/>
  <c r="G49" i="14" s="1"/>
  <c r="E49" i="14"/>
  <c r="J49" i="14" s="1"/>
  <c r="I48" i="14"/>
  <c r="H48" i="14"/>
  <c r="G48" i="14" s="1"/>
  <c r="E48" i="14"/>
  <c r="J48" i="14" s="1"/>
  <c r="I47" i="14"/>
  <c r="H47" i="14"/>
  <c r="G47" i="14" s="1"/>
  <c r="E47" i="14"/>
  <c r="J47" i="14" s="1"/>
  <c r="I46" i="14"/>
  <c r="H46" i="14"/>
  <c r="G46" i="14" s="1"/>
  <c r="E46" i="14"/>
  <c r="J46" i="14" s="1"/>
  <c r="I45" i="14"/>
  <c r="H45" i="14"/>
  <c r="G45" i="14" s="1"/>
  <c r="E45" i="14"/>
  <c r="J45" i="14" s="1"/>
  <c r="I44" i="14"/>
  <c r="H44" i="14"/>
  <c r="G44" i="14" s="1"/>
  <c r="E44" i="14"/>
  <c r="J44" i="14" s="1"/>
  <c r="I43" i="14"/>
  <c r="H43" i="14"/>
  <c r="G43" i="14" s="1"/>
  <c r="E43" i="14"/>
  <c r="J43" i="14" s="1"/>
  <c r="I42" i="14"/>
  <c r="H42" i="14"/>
  <c r="G42" i="14" s="1"/>
  <c r="E42" i="14"/>
  <c r="J42" i="14" s="1"/>
  <c r="I41" i="14"/>
  <c r="H41" i="14"/>
  <c r="G41" i="14" s="1"/>
  <c r="E41" i="14"/>
  <c r="J41" i="14" s="1"/>
  <c r="I40" i="14"/>
  <c r="H40" i="14"/>
  <c r="G40" i="14" s="1"/>
  <c r="E40" i="14"/>
  <c r="J40" i="14" s="1"/>
  <c r="I39" i="14"/>
  <c r="H39" i="14"/>
  <c r="G39" i="14" s="1"/>
  <c r="E39" i="14"/>
  <c r="J39" i="14" s="1"/>
  <c r="I38" i="14"/>
  <c r="H38" i="14"/>
  <c r="G38" i="14" s="1"/>
  <c r="E38" i="14"/>
  <c r="J38" i="14" s="1"/>
  <c r="I37" i="14"/>
  <c r="H37" i="14"/>
  <c r="G37" i="14" s="1"/>
  <c r="E37" i="14"/>
  <c r="J37" i="14" s="1"/>
  <c r="I36" i="14"/>
  <c r="H36" i="14"/>
  <c r="G36" i="14" s="1"/>
  <c r="E36" i="14"/>
  <c r="J36" i="14" s="1"/>
  <c r="I35" i="14"/>
  <c r="H35" i="14"/>
  <c r="G35" i="14" s="1"/>
  <c r="E35" i="14"/>
  <c r="J35" i="14" s="1"/>
  <c r="I34" i="14"/>
  <c r="H34" i="14"/>
  <c r="G34" i="14" s="1"/>
  <c r="E34" i="14"/>
  <c r="J34" i="14" s="1"/>
  <c r="I33" i="14"/>
  <c r="H33" i="14"/>
  <c r="G33" i="14" s="1"/>
  <c r="E33" i="14"/>
  <c r="J33" i="14" s="1"/>
  <c r="I32" i="14"/>
  <c r="H32" i="14"/>
  <c r="G32" i="14" s="1"/>
  <c r="E32" i="14"/>
  <c r="J32" i="14" s="1"/>
  <c r="I31" i="14"/>
  <c r="H31" i="14"/>
  <c r="G31" i="14" s="1"/>
  <c r="E31" i="14"/>
  <c r="J31" i="14" s="1"/>
  <c r="I30" i="14"/>
  <c r="H30" i="14"/>
  <c r="G30" i="14" s="1"/>
  <c r="E30" i="14"/>
  <c r="J30" i="14" s="1"/>
  <c r="I29" i="14"/>
  <c r="H29" i="14"/>
  <c r="G29" i="14" s="1"/>
  <c r="E29" i="14"/>
  <c r="J29" i="14" s="1"/>
  <c r="I28" i="14"/>
  <c r="H28" i="14"/>
  <c r="G28" i="14" s="1"/>
  <c r="E28" i="14"/>
  <c r="J28" i="14" s="1"/>
  <c r="I27" i="14"/>
  <c r="H27" i="14"/>
  <c r="G27" i="14" s="1"/>
  <c r="E27" i="14"/>
  <c r="J27" i="14" s="1"/>
  <c r="I26" i="14"/>
  <c r="H26" i="14"/>
  <c r="G26" i="14" s="1"/>
  <c r="E26" i="14"/>
  <c r="J26" i="14" s="1"/>
  <c r="I25" i="14"/>
  <c r="H25" i="14"/>
  <c r="G25" i="14" s="1"/>
  <c r="E25" i="14"/>
  <c r="J25" i="14" s="1"/>
  <c r="I24" i="14"/>
  <c r="H24" i="14"/>
  <c r="G24" i="14" s="1"/>
  <c r="E24" i="14"/>
  <c r="J24" i="14" s="1"/>
  <c r="I23" i="14"/>
  <c r="H23" i="14"/>
  <c r="G23" i="14" s="1"/>
  <c r="E23" i="14"/>
  <c r="I22" i="14"/>
  <c r="H22" i="14"/>
  <c r="G22" i="14" s="1"/>
  <c r="E22" i="14"/>
  <c r="J22" i="14" s="1"/>
  <c r="I21" i="14"/>
  <c r="H21" i="14"/>
  <c r="G21" i="14" s="1"/>
  <c r="E21" i="14"/>
  <c r="J21" i="14" s="1"/>
  <c r="I20" i="14"/>
  <c r="H20" i="14"/>
  <c r="G20" i="14" s="1"/>
  <c r="E20" i="14"/>
  <c r="J20" i="14" s="1"/>
  <c r="I19" i="14"/>
  <c r="H19" i="14"/>
  <c r="G19" i="14" s="1"/>
  <c r="E19" i="14"/>
  <c r="J19" i="14" s="1"/>
  <c r="I18" i="14"/>
  <c r="H18" i="14"/>
  <c r="G18" i="14" s="1"/>
  <c r="E18" i="14"/>
  <c r="J18" i="14" s="1"/>
  <c r="I17" i="14"/>
  <c r="H17" i="14"/>
  <c r="G17" i="14" s="1"/>
  <c r="E17" i="14"/>
  <c r="J17" i="14" s="1"/>
  <c r="I16" i="14"/>
  <c r="H16" i="14"/>
  <c r="G16" i="14" s="1"/>
  <c r="E16" i="14"/>
  <c r="J16" i="14" s="1"/>
  <c r="I15" i="14"/>
  <c r="H15" i="14"/>
  <c r="G15" i="14" s="1"/>
  <c r="E15" i="14"/>
  <c r="J15" i="14" s="1"/>
  <c r="I14" i="14"/>
  <c r="H14" i="14"/>
  <c r="G14" i="14" s="1"/>
  <c r="E14" i="14"/>
  <c r="J14" i="14" s="1"/>
  <c r="I13" i="14"/>
  <c r="H13" i="14"/>
  <c r="G13" i="14" s="1"/>
  <c r="E13" i="14"/>
  <c r="J13" i="14" s="1"/>
  <c r="I12" i="14"/>
  <c r="H12" i="14"/>
  <c r="G12" i="14" s="1"/>
  <c r="E12" i="14"/>
  <c r="J12" i="14" s="1"/>
  <c r="I11" i="14"/>
  <c r="H11" i="14"/>
  <c r="G11" i="14" s="1"/>
  <c r="E11" i="14"/>
  <c r="J11" i="14" s="1"/>
  <c r="I10" i="14"/>
  <c r="H10" i="14"/>
  <c r="G10" i="14" s="1"/>
  <c r="E10" i="14"/>
  <c r="J10" i="14" s="1"/>
  <c r="I9" i="14"/>
  <c r="H9" i="14"/>
  <c r="G9" i="14" s="1"/>
  <c r="E9" i="14"/>
  <c r="J9" i="14" s="1"/>
  <c r="I8" i="14"/>
  <c r="H8" i="14"/>
  <c r="G8" i="14" s="1"/>
  <c r="E8" i="14"/>
  <c r="J8" i="14" s="1"/>
  <c r="I7" i="14"/>
  <c r="H7" i="14"/>
  <c r="G7" i="14" s="1"/>
  <c r="E7" i="14"/>
  <c r="J7" i="14" s="1"/>
  <c r="I6" i="14"/>
  <c r="H6" i="14"/>
  <c r="G6" i="14" s="1"/>
  <c r="E6" i="14"/>
  <c r="J6" i="14" s="1"/>
  <c r="I5" i="14"/>
  <c r="H5" i="14"/>
  <c r="G5" i="14" s="1"/>
  <c r="E5" i="14"/>
  <c r="J5" i="14" s="1"/>
  <c r="I4" i="14"/>
  <c r="H4" i="14"/>
  <c r="G4" i="14" s="1"/>
  <c r="E4" i="14"/>
  <c r="J4" i="14" s="1"/>
  <c r="I3" i="14"/>
  <c r="H3" i="14"/>
  <c r="G3" i="14" s="1"/>
  <c r="E3" i="14"/>
  <c r="J3" i="14" s="1"/>
  <c r="I2" i="14"/>
  <c r="H2" i="14"/>
  <c r="G2" i="14" s="1"/>
  <c r="E2" i="14"/>
  <c r="J2" i="14" s="1"/>
  <c r="E2" i="5"/>
  <c r="E5" i="5"/>
  <c r="E117" i="5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I2" i="6"/>
  <c r="K2" i="6" s="1"/>
  <c r="I3" i="6"/>
  <c r="K3" i="6" s="1"/>
  <c r="I4" i="6"/>
  <c r="K4" i="6" s="1"/>
  <c r="I5" i="6"/>
  <c r="K5" i="6" s="1"/>
  <c r="I6" i="6"/>
  <c r="K6" i="6" s="1"/>
  <c r="I7" i="6"/>
  <c r="K7" i="6" s="1"/>
  <c r="I8" i="6"/>
  <c r="K8" i="6" s="1"/>
  <c r="I9" i="6"/>
  <c r="K9" i="6" s="1"/>
  <c r="I10" i="6"/>
  <c r="K10" i="6" s="1"/>
  <c r="I11" i="6"/>
  <c r="K11" i="6" s="1"/>
  <c r="I12" i="6"/>
  <c r="K12" i="6" s="1"/>
  <c r="E7" i="5" s="1"/>
  <c r="I13" i="6"/>
  <c r="K13" i="6" s="1"/>
  <c r="I14" i="6"/>
  <c r="K14" i="6" s="1"/>
  <c r="E8" i="5" s="1"/>
  <c r="I15" i="6"/>
  <c r="K15" i="6" s="1"/>
  <c r="I16" i="6"/>
  <c r="K16" i="6" s="1"/>
  <c r="I17" i="6"/>
  <c r="K17" i="6" s="1"/>
  <c r="I18" i="6"/>
  <c r="K18" i="6" s="1"/>
  <c r="E10" i="5" s="1"/>
  <c r="I19" i="6"/>
  <c r="K19" i="6" s="1"/>
  <c r="I20" i="6"/>
  <c r="K20" i="6" s="1"/>
  <c r="I21" i="6"/>
  <c r="K21" i="6" s="1"/>
  <c r="I22" i="6"/>
  <c r="K22" i="6" s="1"/>
  <c r="I23" i="6"/>
  <c r="K23" i="6" s="1"/>
  <c r="I24" i="6"/>
  <c r="K24" i="6" s="1"/>
  <c r="E13" i="5" s="1"/>
  <c r="I25" i="6"/>
  <c r="K25" i="6" s="1"/>
  <c r="I26" i="6"/>
  <c r="K26" i="6" s="1"/>
  <c r="E14" i="5" s="1"/>
  <c r="I27" i="6"/>
  <c r="K27" i="6" s="1"/>
  <c r="I28" i="6"/>
  <c r="K28" i="6" s="1"/>
  <c r="E15" i="5" s="1"/>
  <c r="I29" i="6"/>
  <c r="K29" i="6" s="1"/>
  <c r="I30" i="6"/>
  <c r="K30" i="6" s="1"/>
  <c r="E16" i="5" s="1"/>
  <c r="I31" i="6"/>
  <c r="K31" i="6" s="1"/>
  <c r="I32" i="6"/>
  <c r="K32" i="6" s="1"/>
  <c r="I33" i="6"/>
  <c r="K33" i="6" s="1"/>
  <c r="I34" i="6"/>
  <c r="K34" i="6" s="1"/>
  <c r="E18" i="5" s="1"/>
  <c r="I35" i="6"/>
  <c r="K35" i="6" s="1"/>
  <c r="I36" i="6"/>
  <c r="K36" i="6" s="1"/>
  <c r="I37" i="6"/>
  <c r="K37" i="6" s="1"/>
  <c r="I38" i="6"/>
  <c r="K38" i="6" s="1"/>
  <c r="I39" i="6"/>
  <c r="K39" i="6" s="1"/>
  <c r="I40" i="6"/>
  <c r="K40" i="6" s="1"/>
  <c r="E21" i="5" s="1"/>
  <c r="I41" i="6"/>
  <c r="K41" i="6" s="1"/>
  <c r="I42" i="6"/>
  <c r="K42" i="6" s="1"/>
  <c r="E22" i="5" s="1"/>
  <c r="I43" i="6"/>
  <c r="K43" i="6" s="1"/>
  <c r="I44" i="6"/>
  <c r="K44" i="6" s="1"/>
  <c r="E23" i="5" s="1"/>
  <c r="I45" i="6"/>
  <c r="K45" i="6" s="1"/>
  <c r="I46" i="6"/>
  <c r="K46" i="6" s="1"/>
  <c r="E24" i="5" s="1"/>
  <c r="I47" i="6"/>
  <c r="K47" i="6" s="1"/>
  <c r="I48" i="6"/>
  <c r="K48" i="6" s="1"/>
  <c r="I49" i="6"/>
  <c r="K49" i="6" s="1"/>
  <c r="I50" i="6"/>
  <c r="K50" i="6" s="1"/>
  <c r="E26" i="5" s="1"/>
  <c r="I51" i="6"/>
  <c r="K51" i="6" s="1"/>
  <c r="I52" i="6"/>
  <c r="K52" i="6" s="1"/>
  <c r="I53" i="6"/>
  <c r="K53" i="6" s="1"/>
  <c r="I54" i="6"/>
  <c r="K54" i="6" s="1"/>
  <c r="I55" i="6"/>
  <c r="K55" i="6" s="1"/>
  <c r="I56" i="6"/>
  <c r="K56" i="6" s="1"/>
  <c r="E29" i="5" s="1"/>
  <c r="I57" i="6"/>
  <c r="K57" i="6" s="1"/>
  <c r="I58" i="6"/>
  <c r="K58" i="6" s="1"/>
  <c r="E30" i="5" s="1"/>
  <c r="I59" i="6"/>
  <c r="K59" i="6" s="1"/>
  <c r="I60" i="6"/>
  <c r="K60" i="6" s="1"/>
  <c r="E31" i="5" s="1"/>
  <c r="I61" i="6"/>
  <c r="K61" i="6" s="1"/>
  <c r="I62" i="6"/>
  <c r="K62" i="6" s="1"/>
  <c r="E32" i="5" s="1"/>
  <c r="I63" i="6"/>
  <c r="K63" i="6" s="1"/>
  <c r="I64" i="6"/>
  <c r="K64" i="6" s="1"/>
  <c r="I65" i="6"/>
  <c r="K65" i="6" s="1"/>
  <c r="I66" i="6"/>
  <c r="K66" i="6" s="1"/>
  <c r="E34" i="5" s="1"/>
  <c r="I67" i="6"/>
  <c r="K67" i="6" s="1"/>
  <c r="I68" i="6"/>
  <c r="K68" i="6" s="1"/>
  <c r="I69" i="6"/>
  <c r="K69" i="6" s="1"/>
  <c r="I70" i="6"/>
  <c r="K70" i="6" s="1"/>
  <c r="I71" i="6"/>
  <c r="K71" i="6" s="1"/>
  <c r="I72" i="6"/>
  <c r="K72" i="6" s="1"/>
  <c r="E37" i="5" s="1"/>
  <c r="I73" i="6"/>
  <c r="K73" i="6" s="1"/>
  <c r="I74" i="6"/>
  <c r="K74" i="6" s="1"/>
  <c r="E38" i="5" s="1"/>
  <c r="I75" i="6"/>
  <c r="K75" i="6" s="1"/>
  <c r="I76" i="6"/>
  <c r="K76" i="6" s="1"/>
  <c r="E39" i="5" s="1"/>
  <c r="I77" i="6"/>
  <c r="K77" i="6" s="1"/>
  <c r="I78" i="6"/>
  <c r="K78" i="6" s="1"/>
  <c r="E40" i="5" s="1"/>
  <c r="I79" i="6"/>
  <c r="K79" i="6" s="1"/>
  <c r="I80" i="6"/>
  <c r="K80" i="6" s="1"/>
  <c r="I81" i="6"/>
  <c r="K81" i="6" s="1"/>
  <c r="I82" i="6"/>
  <c r="K82" i="6" s="1"/>
  <c r="E42" i="5" s="1"/>
  <c r="I83" i="6"/>
  <c r="K83" i="6" s="1"/>
  <c r="I84" i="6"/>
  <c r="K84" i="6" s="1"/>
  <c r="I85" i="6"/>
  <c r="K85" i="6" s="1"/>
  <c r="I86" i="6"/>
  <c r="K86" i="6" s="1"/>
  <c r="I87" i="6"/>
  <c r="K87" i="6" s="1"/>
  <c r="I88" i="6"/>
  <c r="K88" i="6" s="1"/>
  <c r="E45" i="5" s="1"/>
  <c r="I89" i="6"/>
  <c r="K89" i="6" s="1"/>
  <c r="I90" i="6"/>
  <c r="K90" i="6" s="1"/>
  <c r="E46" i="5" s="1"/>
  <c r="I91" i="6"/>
  <c r="K91" i="6" s="1"/>
  <c r="I92" i="6"/>
  <c r="K92" i="6" s="1"/>
  <c r="E47" i="5" s="1"/>
  <c r="I93" i="6"/>
  <c r="K93" i="6" s="1"/>
  <c r="I94" i="6"/>
  <c r="K94" i="6" s="1"/>
  <c r="E48" i="5" s="1"/>
  <c r="I95" i="6"/>
  <c r="K95" i="6" s="1"/>
  <c r="I96" i="6"/>
  <c r="K96" i="6" s="1"/>
  <c r="I97" i="6"/>
  <c r="K97" i="6" s="1"/>
  <c r="I98" i="6"/>
  <c r="K98" i="6" s="1"/>
  <c r="E50" i="5" s="1"/>
  <c r="I99" i="6"/>
  <c r="K99" i="6" s="1"/>
  <c r="I100" i="6"/>
  <c r="K100" i="6" s="1"/>
  <c r="I101" i="6"/>
  <c r="K101" i="6" s="1"/>
  <c r="I102" i="6"/>
  <c r="K102" i="6" s="1"/>
  <c r="I103" i="6"/>
  <c r="K103" i="6" s="1"/>
  <c r="I104" i="6"/>
  <c r="K104" i="6" s="1"/>
  <c r="E53" i="5" s="1"/>
  <c r="I105" i="6"/>
  <c r="K105" i="6" s="1"/>
  <c r="I106" i="6"/>
  <c r="K106" i="6" s="1"/>
  <c r="E54" i="5" s="1"/>
  <c r="I107" i="6"/>
  <c r="K107" i="6" s="1"/>
  <c r="I108" i="6"/>
  <c r="K108" i="6" s="1"/>
  <c r="E55" i="5" s="1"/>
  <c r="I109" i="6"/>
  <c r="K109" i="6" s="1"/>
  <c r="I110" i="6"/>
  <c r="K110" i="6" s="1"/>
  <c r="E56" i="5" s="1"/>
  <c r="I111" i="6"/>
  <c r="K111" i="6" s="1"/>
  <c r="I112" i="6"/>
  <c r="K112" i="6" s="1"/>
  <c r="I113" i="6"/>
  <c r="K113" i="6" s="1"/>
  <c r="I114" i="6"/>
  <c r="K114" i="6" s="1"/>
  <c r="E58" i="5" s="1"/>
  <c r="I115" i="6"/>
  <c r="K115" i="6" s="1"/>
  <c r="I116" i="6"/>
  <c r="K116" i="6" s="1"/>
  <c r="I117" i="6"/>
  <c r="K117" i="6" s="1"/>
  <c r="I118" i="6"/>
  <c r="K118" i="6" s="1"/>
  <c r="I119" i="6"/>
  <c r="K119" i="6" s="1"/>
  <c r="I120" i="6"/>
  <c r="K120" i="6" s="1"/>
  <c r="E61" i="5" s="1"/>
  <c r="I121" i="6"/>
  <c r="K121" i="6" s="1"/>
  <c r="I122" i="6"/>
  <c r="K122" i="6" s="1"/>
  <c r="E62" i="5" s="1"/>
  <c r="I123" i="6"/>
  <c r="K123" i="6" s="1"/>
  <c r="I124" i="6"/>
  <c r="K124" i="6" s="1"/>
  <c r="E63" i="5" s="1"/>
  <c r="I125" i="6"/>
  <c r="K125" i="6" s="1"/>
  <c r="I126" i="6"/>
  <c r="K126" i="6" s="1"/>
  <c r="E64" i="5" s="1"/>
  <c r="I127" i="6"/>
  <c r="K127" i="6" s="1"/>
  <c r="I128" i="6"/>
  <c r="K128" i="6" s="1"/>
  <c r="I129" i="6"/>
  <c r="K129" i="6" s="1"/>
  <c r="I130" i="6"/>
  <c r="K130" i="6" s="1"/>
  <c r="E66" i="5" s="1"/>
  <c r="I131" i="6"/>
  <c r="K131" i="6" s="1"/>
  <c r="I132" i="6"/>
  <c r="K132" i="6" s="1"/>
  <c r="I133" i="6"/>
  <c r="K133" i="6" s="1"/>
  <c r="I134" i="6"/>
  <c r="K134" i="6" s="1"/>
  <c r="I135" i="6"/>
  <c r="K135" i="6" s="1"/>
  <c r="I136" i="6"/>
  <c r="K136" i="6" s="1"/>
  <c r="E69" i="5" s="1"/>
  <c r="I137" i="6"/>
  <c r="K137" i="6" s="1"/>
  <c r="I138" i="6"/>
  <c r="K138" i="6" s="1"/>
  <c r="E70" i="5" s="1"/>
  <c r="I139" i="6"/>
  <c r="K139" i="6" s="1"/>
  <c r="I140" i="6"/>
  <c r="K140" i="6" s="1"/>
  <c r="E71" i="5" s="1"/>
  <c r="I141" i="6"/>
  <c r="K141" i="6" s="1"/>
  <c r="I142" i="6"/>
  <c r="K142" i="6" s="1"/>
  <c r="E72" i="5" s="1"/>
  <c r="I143" i="6"/>
  <c r="K143" i="6" s="1"/>
  <c r="I144" i="6"/>
  <c r="K144" i="6" s="1"/>
  <c r="I145" i="6"/>
  <c r="K145" i="6" s="1"/>
  <c r="I146" i="6"/>
  <c r="K146" i="6" s="1"/>
  <c r="E74" i="5" s="1"/>
  <c r="I147" i="6"/>
  <c r="K147" i="6" s="1"/>
  <c r="I148" i="6"/>
  <c r="K148" i="6" s="1"/>
  <c r="E75" i="5" s="1"/>
  <c r="I149" i="6"/>
  <c r="K149" i="6" s="1"/>
  <c r="I150" i="6"/>
  <c r="K150" i="6" s="1"/>
  <c r="I151" i="6"/>
  <c r="K151" i="6" s="1"/>
  <c r="I152" i="6"/>
  <c r="K152" i="6" s="1"/>
  <c r="E77" i="5" s="1"/>
  <c r="I153" i="6"/>
  <c r="K153" i="6" s="1"/>
  <c r="I154" i="6"/>
  <c r="K154" i="6" s="1"/>
  <c r="E78" i="5" s="1"/>
  <c r="I155" i="6"/>
  <c r="K155" i="6" s="1"/>
  <c r="I156" i="6"/>
  <c r="K156" i="6" s="1"/>
  <c r="E79" i="5" s="1"/>
  <c r="I157" i="6"/>
  <c r="K157" i="6" s="1"/>
  <c r="I158" i="6"/>
  <c r="K158" i="6" s="1"/>
  <c r="E80" i="5" s="1"/>
  <c r="I159" i="6"/>
  <c r="K159" i="6" s="1"/>
  <c r="I160" i="6"/>
  <c r="K160" i="6" s="1"/>
  <c r="I161" i="6"/>
  <c r="K161" i="6" s="1"/>
  <c r="I162" i="6"/>
  <c r="K162" i="6" s="1"/>
  <c r="E82" i="5" s="1"/>
  <c r="I163" i="6"/>
  <c r="K163" i="6" s="1"/>
  <c r="I164" i="6"/>
  <c r="K164" i="6" s="1"/>
  <c r="E83" i="5" s="1"/>
  <c r="I165" i="6"/>
  <c r="K165" i="6" s="1"/>
  <c r="I166" i="6"/>
  <c r="K166" i="6" s="1"/>
  <c r="I167" i="6"/>
  <c r="K167" i="6" s="1"/>
  <c r="I168" i="6"/>
  <c r="K168" i="6" s="1"/>
  <c r="E85" i="5" s="1"/>
  <c r="I169" i="6"/>
  <c r="K169" i="6" s="1"/>
  <c r="I170" i="6"/>
  <c r="K170" i="6" s="1"/>
  <c r="E86" i="5" s="1"/>
  <c r="I171" i="6"/>
  <c r="K171" i="6" s="1"/>
  <c r="I172" i="6"/>
  <c r="K172" i="6" s="1"/>
  <c r="E87" i="5" s="1"/>
  <c r="I173" i="6"/>
  <c r="K173" i="6" s="1"/>
  <c r="I174" i="6"/>
  <c r="K174" i="6" s="1"/>
  <c r="E88" i="5" s="1"/>
  <c r="I175" i="6"/>
  <c r="K175" i="6" s="1"/>
  <c r="I176" i="6"/>
  <c r="K176" i="6" s="1"/>
  <c r="I177" i="6"/>
  <c r="K177" i="6" s="1"/>
  <c r="I178" i="6"/>
  <c r="K178" i="6" s="1"/>
  <c r="E90" i="5" s="1"/>
  <c r="I179" i="6"/>
  <c r="K179" i="6" s="1"/>
  <c r="I180" i="6"/>
  <c r="K180" i="6" s="1"/>
  <c r="E91" i="5" s="1"/>
  <c r="I181" i="6"/>
  <c r="K181" i="6" s="1"/>
  <c r="I182" i="6"/>
  <c r="K182" i="6" s="1"/>
  <c r="I183" i="6"/>
  <c r="K183" i="6" s="1"/>
  <c r="I184" i="6"/>
  <c r="K184" i="6" s="1"/>
  <c r="E93" i="5" s="1"/>
  <c r="I185" i="6"/>
  <c r="K185" i="6" s="1"/>
  <c r="I186" i="6"/>
  <c r="K186" i="6" s="1"/>
  <c r="E94" i="5" s="1"/>
  <c r="I187" i="6"/>
  <c r="K187" i="6" s="1"/>
  <c r="I188" i="6"/>
  <c r="K188" i="6" s="1"/>
  <c r="E95" i="5" s="1"/>
  <c r="I189" i="6"/>
  <c r="K189" i="6" s="1"/>
  <c r="I190" i="6"/>
  <c r="K190" i="6" s="1"/>
  <c r="I191" i="6"/>
  <c r="K191" i="6" s="1"/>
  <c r="I192" i="6"/>
  <c r="K192" i="6" s="1"/>
  <c r="I193" i="6"/>
  <c r="K193" i="6" s="1"/>
  <c r="I194" i="6"/>
  <c r="K194" i="6" s="1"/>
  <c r="E98" i="5" s="1"/>
  <c r="I195" i="6"/>
  <c r="K195" i="6" s="1"/>
  <c r="I196" i="6"/>
  <c r="K196" i="6" s="1"/>
  <c r="E99" i="5" s="1"/>
  <c r="I197" i="6"/>
  <c r="K197" i="6" s="1"/>
  <c r="I198" i="6"/>
  <c r="K198" i="6" s="1"/>
  <c r="I199" i="6"/>
  <c r="K199" i="6" s="1"/>
  <c r="I200" i="6"/>
  <c r="K200" i="6" s="1"/>
  <c r="E101" i="5" s="1"/>
  <c r="I201" i="6"/>
  <c r="K201" i="6" s="1"/>
  <c r="I202" i="6"/>
  <c r="K202" i="6" s="1"/>
  <c r="E102" i="5" s="1"/>
  <c r="I203" i="6"/>
  <c r="K203" i="6" s="1"/>
  <c r="I204" i="6"/>
  <c r="K204" i="6" s="1"/>
  <c r="E103" i="5" s="1"/>
  <c r="I205" i="6"/>
  <c r="K205" i="6" s="1"/>
  <c r="I206" i="6"/>
  <c r="K206" i="6" s="1"/>
  <c r="E104" i="5" s="1"/>
  <c r="I207" i="6"/>
  <c r="K207" i="6" s="1"/>
  <c r="I208" i="6"/>
  <c r="K208" i="6" s="1"/>
  <c r="I209" i="6"/>
  <c r="K209" i="6" s="1"/>
  <c r="I210" i="6"/>
  <c r="K210" i="6" s="1"/>
  <c r="E106" i="5" s="1"/>
  <c r="I211" i="6"/>
  <c r="K211" i="6" s="1"/>
  <c r="I212" i="6"/>
  <c r="K212" i="6" s="1"/>
  <c r="E107" i="5" s="1"/>
  <c r="I213" i="6"/>
  <c r="K213" i="6" s="1"/>
  <c r="I214" i="6"/>
  <c r="K214" i="6" s="1"/>
  <c r="I215" i="6"/>
  <c r="K215" i="6" s="1"/>
  <c r="I216" i="6"/>
  <c r="K216" i="6" s="1"/>
  <c r="E109" i="5" s="1"/>
  <c r="I217" i="6"/>
  <c r="K217" i="6" s="1"/>
  <c r="I218" i="6"/>
  <c r="K218" i="6" s="1"/>
  <c r="E110" i="5" s="1"/>
  <c r="I219" i="6"/>
  <c r="K219" i="6" s="1"/>
  <c r="I220" i="6"/>
  <c r="K220" i="6" s="1"/>
  <c r="E111" i="5" s="1"/>
  <c r="I221" i="6"/>
  <c r="K221" i="6" s="1"/>
  <c r="I222" i="6"/>
  <c r="K222" i="6" s="1"/>
  <c r="E112" i="5" s="1"/>
  <c r="I223" i="6"/>
  <c r="K223" i="6" s="1"/>
  <c r="I224" i="6"/>
  <c r="K224" i="6" s="1"/>
  <c r="I225" i="6"/>
  <c r="K225" i="6" s="1"/>
  <c r="I226" i="6"/>
  <c r="K226" i="6" s="1"/>
  <c r="E114" i="5" s="1"/>
  <c r="I227" i="6"/>
  <c r="K227" i="6" s="1"/>
  <c r="I228" i="6"/>
  <c r="K228" i="6" s="1"/>
  <c r="E115" i="5" s="1"/>
  <c r="I229" i="6"/>
  <c r="K229" i="6" s="1"/>
  <c r="I230" i="6"/>
  <c r="K230" i="6" s="1"/>
  <c r="I231" i="6"/>
  <c r="K231" i="6" s="1"/>
  <c r="I232" i="6"/>
  <c r="K232" i="6" s="1"/>
  <c r="I233" i="6"/>
  <c r="K233" i="6" s="1"/>
  <c r="I234" i="6"/>
  <c r="K234" i="6" s="1"/>
  <c r="E118" i="5" s="1"/>
  <c r="I235" i="6"/>
  <c r="K235" i="6" s="1"/>
  <c r="I236" i="6"/>
  <c r="K236" i="6" s="1"/>
  <c r="E119" i="5" s="1"/>
  <c r="I237" i="6"/>
  <c r="K237" i="6" s="1"/>
  <c r="I238" i="6"/>
  <c r="K238" i="6" s="1"/>
  <c r="E120" i="5" s="1"/>
  <c r="I239" i="6"/>
  <c r="K239" i="6" s="1"/>
  <c r="I240" i="6"/>
  <c r="K240" i="6" s="1"/>
  <c r="I241" i="6"/>
  <c r="K241" i="6" s="1"/>
  <c r="D2" i="4"/>
  <c r="D3" i="4"/>
  <c r="D4" i="4"/>
  <c r="D5" i="4"/>
  <c r="D6" i="4"/>
  <c r="D7" i="4"/>
  <c r="D8" i="4"/>
  <c r="D9" i="4"/>
  <c r="D10" i="4"/>
  <c r="D11" i="4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K71" i="14" l="1"/>
  <c r="M213" i="14"/>
  <c r="K29" i="14"/>
  <c r="M115" i="14"/>
  <c r="M232" i="14"/>
  <c r="M77" i="14"/>
  <c r="M212" i="14"/>
  <c r="M63" i="14"/>
  <c r="M114" i="14"/>
  <c r="M120" i="14"/>
  <c r="M204" i="14"/>
  <c r="J63" i="14"/>
  <c r="K63" i="14" s="1"/>
  <c r="M69" i="14"/>
  <c r="M146" i="14"/>
  <c r="K59" i="14"/>
  <c r="M131" i="14"/>
  <c r="M23" i="14"/>
  <c r="M85" i="14"/>
  <c r="M111" i="14"/>
  <c r="K18" i="14"/>
  <c r="M96" i="14"/>
  <c r="M150" i="14"/>
  <c r="M50" i="14"/>
  <c r="J111" i="14"/>
  <c r="K111" i="14" s="1"/>
  <c r="M143" i="14"/>
  <c r="J204" i="14"/>
  <c r="K204" i="14" s="1"/>
  <c r="K215" i="14"/>
  <c r="M118" i="14"/>
  <c r="M102" i="14"/>
  <c r="M195" i="14"/>
  <c r="M99" i="14"/>
  <c r="M35" i="14"/>
  <c r="K154" i="14"/>
  <c r="K216" i="14"/>
  <c r="M221" i="14"/>
  <c r="M237" i="14"/>
  <c r="M227" i="14"/>
  <c r="M98" i="14"/>
  <c r="M51" i="14"/>
  <c r="M108" i="14"/>
  <c r="M31" i="14"/>
  <c r="M165" i="14"/>
  <c r="M214" i="14"/>
  <c r="M86" i="14"/>
  <c r="M198" i="14"/>
  <c r="M83" i="14"/>
  <c r="M194" i="14"/>
  <c r="M82" i="14"/>
  <c r="M6" i="14"/>
  <c r="M197" i="14"/>
  <c r="M182" i="14"/>
  <c r="M70" i="14"/>
  <c r="M147" i="14"/>
  <c r="M217" i="14"/>
  <c r="M179" i="14"/>
  <c r="M54" i="14"/>
  <c r="M95" i="14"/>
  <c r="M178" i="14"/>
  <c r="M38" i="14"/>
  <c r="M166" i="14"/>
  <c r="M22" i="14"/>
  <c r="K13" i="14"/>
  <c r="K49" i="14"/>
  <c r="M229" i="14"/>
  <c r="M163" i="14"/>
  <c r="M19" i="14"/>
  <c r="J95" i="14"/>
  <c r="K95" i="14" s="1"/>
  <c r="M162" i="14"/>
  <c r="M3" i="14"/>
  <c r="M18" i="14"/>
  <c r="M241" i="14"/>
  <c r="M225" i="14"/>
  <c r="M209" i="14"/>
  <c r="M193" i="14"/>
  <c r="M177" i="14"/>
  <c r="M161" i="14"/>
  <c r="M145" i="14"/>
  <c r="M129" i="14"/>
  <c r="M113" i="14"/>
  <c r="M97" i="14"/>
  <c r="M81" i="14"/>
  <c r="M65" i="14"/>
  <c r="M49" i="14"/>
  <c r="M33" i="14"/>
  <c r="M17" i="14"/>
  <c r="M211" i="14"/>
  <c r="M226" i="14"/>
  <c r="M210" i="14"/>
  <c r="M130" i="14"/>
  <c r="M66" i="14"/>
  <c r="M34" i="14"/>
  <c r="M2" i="14"/>
  <c r="K87" i="14"/>
  <c r="K68" i="14"/>
  <c r="J96" i="14"/>
  <c r="K96" i="14" s="1"/>
  <c r="K116" i="14"/>
  <c r="J120" i="14"/>
  <c r="K120" i="14" s="1"/>
  <c r="K136" i="14"/>
  <c r="K192" i="14"/>
  <c r="J221" i="14"/>
  <c r="K221" i="14" s="1"/>
  <c r="M240" i="14"/>
  <c r="M224" i="14"/>
  <c r="M208" i="14"/>
  <c r="M192" i="14"/>
  <c r="M176" i="14"/>
  <c r="M160" i="14"/>
  <c r="M144" i="14"/>
  <c r="M128" i="14"/>
  <c r="M112" i="14"/>
  <c r="M80" i="14"/>
  <c r="M64" i="14"/>
  <c r="M48" i="14"/>
  <c r="M32" i="14"/>
  <c r="M16" i="14"/>
  <c r="J23" i="14"/>
  <c r="K23" i="14" s="1"/>
  <c r="M239" i="14"/>
  <c r="M223" i="14"/>
  <c r="M207" i="14"/>
  <c r="M191" i="14"/>
  <c r="M175" i="14"/>
  <c r="M159" i="14"/>
  <c r="M127" i="14"/>
  <c r="M79" i="14"/>
  <c r="M47" i="14"/>
  <c r="M15" i="14"/>
  <c r="J77" i="14"/>
  <c r="K77" i="14" s="1"/>
  <c r="J197" i="14"/>
  <c r="K197" i="14" s="1"/>
  <c r="M238" i="14"/>
  <c r="M222" i="14"/>
  <c r="M206" i="14"/>
  <c r="M190" i="14"/>
  <c r="M174" i="14"/>
  <c r="M158" i="14"/>
  <c r="M142" i="14"/>
  <c r="M126" i="14"/>
  <c r="M110" i="14"/>
  <c r="M94" i="14"/>
  <c r="M78" i="14"/>
  <c r="M62" i="14"/>
  <c r="M46" i="14"/>
  <c r="M30" i="14"/>
  <c r="M14" i="14"/>
  <c r="M67" i="14"/>
  <c r="M205" i="14"/>
  <c r="M189" i="14"/>
  <c r="M173" i="14"/>
  <c r="M157" i="14"/>
  <c r="M141" i="14"/>
  <c r="M125" i="14"/>
  <c r="M109" i="14"/>
  <c r="M93" i="14"/>
  <c r="M61" i="14"/>
  <c r="M45" i="14"/>
  <c r="M29" i="14"/>
  <c r="M13" i="14"/>
  <c r="M134" i="14"/>
  <c r="K15" i="14"/>
  <c r="K122" i="14"/>
  <c r="M236" i="14"/>
  <c r="M220" i="14"/>
  <c r="M188" i="14"/>
  <c r="M172" i="14"/>
  <c r="M156" i="14"/>
  <c r="M140" i="14"/>
  <c r="M124" i="14"/>
  <c r="M92" i="14"/>
  <c r="M76" i="14"/>
  <c r="M60" i="14"/>
  <c r="M44" i="14"/>
  <c r="M28" i="14"/>
  <c r="M12" i="14"/>
  <c r="M235" i="14"/>
  <c r="M219" i="14"/>
  <c r="M203" i="14"/>
  <c r="M187" i="14"/>
  <c r="M171" i="14"/>
  <c r="M155" i="14"/>
  <c r="M139" i="14"/>
  <c r="M123" i="14"/>
  <c r="M107" i="14"/>
  <c r="M91" i="14"/>
  <c r="M75" i="14"/>
  <c r="M59" i="14"/>
  <c r="M43" i="14"/>
  <c r="M27" i="14"/>
  <c r="M11" i="14"/>
  <c r="J69" i="14"/>
  <c r="K69" i="14" s="1"/>
  <c r="K179" i="14"/>
  <c r="J213" i="14"/>
  <c r="K213" i="14" s="1"/>
  <c r="K239" i="14"/>
  <c r="M234" i="14"/>
  <c r="M218" i="14"/>
  <c r="M202" i="14"/>
  <c r="M186" i="14"/>
  <c r="M170" i="14"/>
  <c r="M154" i="14"/>
  <c r="M138" i="14"/>
  <c r="M122" i="14"/>
  <c r="M106" i="14"/>
  <c r="M90" i="14"/>
  <c r="M74" i="14"/>
  <c r="M58" i="14"/>
  <c r="M42" i="14"/>
  <c r="M26" i="14"/>
  <c r="M10" i="14"/>
  <c r="M233" i="14"/>
  <c r="M201" i="14"/>
  <c r="M185" i="14"/>
  <c r="M169" i="14"/>
  <c r="M153" i="14"/>
  <c r="M137" i="14"/>
  <c r="M121" i="14"/>
  <c r="M105" i="14"/>
  <c r="M89" i="14"/>
  <c r="M73" i="14"/>
  <c r="M57" i="14"/>
  <c r="M41" i="14"/>
  <c r="M25" i="14"/>
  <c r="M9" i="14"/>
  <c r="K148" i="14"/>
  <c r="M216" i="14"/>
  <c r="M200" i="14"/>
  <c r="M184" i="14"/>
  <c r="M168" i="14"/>
  <c r="M152" i="14"/>
  <c r="M136" i="14"/>
  <c r="M104" i="14"/>
  <c r="M88" i="14"/>
  <c r="M72" i="14"/>
  <c r="M56" i="14"/>
  <c r="M40" i="14"/>
  <c r="M24" i="14"/>
  <c r="M8" i="14"/>
  <c r="K26" i="14"/>
  <c r="J229" i="14"/>
  <c r="K229" i="14" s="1"/>
  <c r="K240" i="14"/>
  <c r="M231" i="14"/>
  <c r="M215" i="14"/>
  <c r="M199" i="14"/>
  <c r="M183" i="14"/>
  <c r="M167" i="14"/>
  <c r="M151" i="14"/>
  <c r="M135" i="14"/>
  <c r="M119" i="14"/>
  <c r="M103" i="14"/>
  <c r="M87" i="14"/>
  <c r="M71" i="14"/>
  <c r="M55" i="14"/>
  <c r="M39" i="14"/>
  <c r="M7" i="14"/>
  <c r="M230" i="14"/>
  <c r="K12" i="14"/>
  <c r="K22" i="14"/>
  <c r="K105" i="14"/>
  <c r="M181" i="14"/>
  <c r="M149" i="14"/>
  <c r="M133" i="14"/>
  <c r="M117" i="14"/>
  <c r="M101" i="14"/>
  <c r="M53" i="14"/>
  <c r="M37" i="14"/>
  <c r="M21" i="14"/>
  <c r="M5" i="14"/>
  <c r="K31" i="14"/>
  <c r="M228" i="14"/>
  <c r="M196" i="14"/>
  <c r="M180" i="14"/>
  <c r="M164" i="14"/>
  <c r="M148" i="14"/>
  <c r="M132" i="14"/>
  <c r="M116" i="14"/>
  <c r="M100" i="14"/>
  <c r="M84" i="14"/>
  <c r="M68" i="14"/>
  <c r="M52" i="14"/>
  <c r="M36" i="14"/>
  <c r="M20" i="14"/>
  <c r="M4" i="14"/>
  <c r="K152" i="14"/>
  <c r="K157" i="14"/>
  <c r="K24" i="14"/>
  <c r="K57" i="14"/>
  <c r="K66" i="14"/>
  <c r="K107" i="14"/>
  <c r="K125" i="14"/>
  <c r="K139" i="14"/>
  <c r="K143" i="14"/>
  <c r="K162" i="14"/>
  <c r="K167" i="14"/>
  <c r="K181" i="14"/>
  <c r="K223" i="14"/>
  <c r="K228" i="14"/>
  <c r="K41" i="14"/>
  <c r="K55" i="14"/>
  <c r="K114" i="14"/>
  <c r="K118" i="14"/>
  <c r="K123" i="14"/>
  <c r="K137" i="14"/>
  <c r="E57" i="5"/>
  <c r="E41" i="5"/>
  <c r="E33" i="5"/>
  <c r="E17" i="5"/>
  <c r="E9" i="5"/>
  <c r="E113" i="5"/>
  <c r="E49" i="5"/>
  <c r="E25" i="5"/>
  <c r="E96" i="5"/>
  <c r="K11" i="14"/>
  <c r="K20" i="14"/>
  <c r="K48" i="14"/>
  <c r="K172" i="14"/>
  <c r="K200" i="14"/>
  <c r="K34" i="14"/>
  <c r="K39" i="14"/>
  <c r="K62" i="14"/>
  <c r="K80" i="14"/>
  <c r="K103" i="14"/>
  <c r="E121" i="5"/>
  <c r="K168" i="14"/>
  <c r="K187" i="14"/>
  <c r="K196" i="14"/>
  <c r="K224" i="14"/>
  <c r="E65" i="5"/>
  <c r="K191" i="14"/>
  <c r="E89" i="5"/>
  <c r="E6" i="5"/>
  <c r="K76" i="14"/>
  <c r="K108" i="14"/>
  <c r="K188" i="14"/>
  <c r="E105" i="5"/>
  <c r="K150" i="14"/>
  <c r="K202" i="14"/>
  <c r="E97" i="5"/>
  <c r="K159" i="14"/>
  <c r="E116" i="5"/>
  <c r="E92" i="5"/>
  <c r="E68" i="5"/>
  <c r="E44" i="5"/>
  <c r="E20" i="5"/>
  <c r="K156" i="14"/>
  <c r="K189" i="14"/>
  <c r="E73" i="5"/>
  <c r="E100" i="5"/>
  <c r="E76" i="5"/>
  <c r="E52" i="5"/>
  <c r="E28" i="5"/>
  <c r="E4" i="5"/>
  <c r="E67" i="5"/>
  <c r="E59" i="5"/>
  <c r="E51" i="5"/>
  <c r="E43" i="5"/>
  <c r="E35" i="5"/>
  <c r="E27" i="5"/>
  <c r="E19" i="5"/>
  <c r="E11" i="5"/>
  <c r="E3" i="5"/>
  <c r="K28" i="14"/>
  <c r="K56" i="14"/>
  <c r="K64" i="14"/>
  <c r="K133" i="14"/>
  <c r="K165" i="14"/>
  <c r="E81" i="5"/>
  <c r="E108" i="5"/>
  <c r="E84" i="5"/>
  <c r="E60" i="5"/>
  <c r="E36" i="5"/>
  <c r="E12" i="5"/>
  <c r="K5" i="14"/>
  <c r="K97" i="14"/>
  <c r="K106" i="14"/>
  <c r="K237" i="14"/>
  <c r="K16" i="14"/>
  <c r="K44" i="14"/>
  <c r="K53" i="14"/>
  <c r="K135" i="14"/>
  <c r="K140" i="14"/>
  <c r="K144" i="14"/>
  <c r="K177" i="14"/>
  <c r="K219" i="14"/>
  <c r="K238" i="14"/>
  <c r="K7" i="14"/>
  <c r="K30" i="14"/>
  <c r="K158" i="14"/>
  <c r="K210" i="14"/>
  <c r="K234" i="14"/>
  <c r="K21" i="14"/>
  <c r="K40" i="14"/>
  <c r="K72" i="14"/>
  <c r="K117" i="14"/>
  <c r="K149" i="14"/>
  <c r="K173" i="14"/>
  <c r="K8" i="14"/>
  <c r="K17" i="14"/>
  <c r="K45" i="14"/>
  <c r="K91" i="14"/>
  <c r="K100" i="14"/>
  <c r="K109" i="14"/>
  <c r="K141" i="14"/>
  <c r="K145" i="14"/>
  <c r="K164" i="14"/>
  <c r="K183" i="14"/>
  <c r="K205" i="14"/>
  <c r="K211" i="14"/>
  <c r="K220" i="14"/>
  <c r="K235" i="14"/>
  <c r="K36" i="14"/>
  <c r="K82" i="14"/>
  <c r="K206" i="14"/>
  <c r="K104" i="14"/>
  <c r="K127" i="14"/>
  <c r="K60" i="14"/>
  <c r="K128" i="14"/>
  <c r="K184" i="14"/>
  <c r="K9" i="14"/>
  <c r="K32" i="14"/>
  <c r="K51" i="14"/>
  <c r="K83" i="14"/>
  <c r="K92" i="14"/>
  <c r="K101" i="14"/>
  <c r="K110" i="14"/>
  <c r="K160" i="14"/>
  <c r="K193" i="14"/>
  <c r="K207" i="14"/>
  <c r="K212" i="14"/>
  <c r="K231" i="14"/>
  <c r="K236" i="14"/>
  <c r="K14" i="14"/>
  <c r="K74" i="14"/>
  <c r="K78" i="14"/>
  <c r="K119" i="14"/>
  <c r="K175" i="14"/>
  <c r="K198" i="14"/>
  <c r="K203" i="14"/>
  <c r="K88" i="14"/>
  <c r="K180" i="14"/>
  <c r="K37" i="14"/>
  <c r="K47" i="14"/>
  <c r="K61" i="14"/>
  <c r="K70" i="14"/>
  <c r="K129" i="14"/>
  <c r="K171" i="14"/>
  <c r="K185" i="14"/>
  <c r="K208" i="14"/>
  <c r="K227" i="14"/>
  <c r="K232" i="14"/>
  <c r="K43" i="14"/>
  <c r="K52" i="14"/>
  <c r="K79" i="14"/>
  <c r="K84" i="14"/>
  <c r="K102" i="14"/>
  <c r="K151" i="14"/>
  <c r="K176" i="14"/>
  <c r="K199" i="14"/>
  <c r="K67" i="14"/>
  <c r="K90" i="14"/>
  <c r="K93" i="14"/>
  <c r="K113" i="14"/>
  <c r="K132" i="14"/>
  <c r="K195" i="14"/>
  <c r="K214" i="14"/>
  <c r="K218" i="14"/>
  <c r="K222" i="14"/>
  <c r="K226" i="14"/>
  <c r="K230" i="14"/>
  <c r="K112" i="14"/>
  <c r="K4" i="14"/>
  <c r="K86" i="14"/>
  <c r="K75" i="14"/>
  <c r="K94" i="14"/>
  <c r="K98" i="14"/>
  <c r="K121" i="14"/>
  <c r="K85" i="14"/>
  <c r="K99" i="14"/>
  <c r="K126" i="14"/>
  <c r="K130" i="14"/>
  <c r="K153" i="14"/>
  <c r="K2" i="14"/>
  <c r="K25" i="14"/>
  <c r="K6" i="14"/>
  <c r="K10" i="14"/>
  <c r="K33" i="14"/>
  <c r="K115" i="14"/>
  <c r="K134" i="14"/>
  <c r="K138" i="14"/>
  <c r="K161" i="14"/>
  <c r="K142" i="14"/>
  <c r="K146" i="14"/>
  <c r="K169" i="14"/>
  <c r="K3" i="14"/>
  <c r="K131" i="14"/>
  <c r="K19" i="14"/>
  <c r="K38" i="14"/>
  <c r="K42" i="14"/>
  <c r="K65" i="14"/>
  <c r="K147" i="14"/>
  <c r="K166" i="14"/>
  <c r="K170" i="14"/>
  <c r="K174" i="14"/>
  <c r="K178" i="14"/>
  <c r="K201" i="14"/>
  <c r="K241" i="14"/>
  <c r="K124" i="14"/>
  <c r="K27" i="14"/>
  <c r="K46" i="14"/>
  <c r="K50" i="14"/>
  <c r="K73" i="14"/>
  <c r="K155" i="14"/>
  <c r="K35" i="14"/>
  <c r="K54" i="14"/>
  <c r="K58" i="14"/>
  <c r="K81" i="14"/>
  <c r="K163" i="14"/>
  <c r="K182" i="14"/>
  <c r="K186" i="14"/>
  <c r="K209" i="14"/>
  <c r="K233" i="14"/>
  <c r="K89" i="14"/>
  <c r="K190" i="14"/>
  <c r="K194" i="14"/>
  <c r="K217" i="14"/>
  <c r="K225" i="14"/>
</calcChain>
</file>

<file path=xl/sharedStrings.xml><?xml version="1.0" encoding="utf-8"?>
<sst xmlns="http://schemas.openxmlformats.org/spreadsheetml/2006/main" count="312" uniqueCount="154">
  <si>
    <t>id</t>
  </si>
  <si>
    <t>nombre</t>
  </si>
  <si>
    <t>TechMaster</t>
  </si>
  <si>
    <t>GamerZone</t>
  </si>
  <si>
    <t>CompuMarket</t>
  </si>
  <si>
    <t>HardwarePro</t>
  </si>
  <si>
    <t>DigitalForce</t>
  </si>
  <si>
    <t>precio_venta</t>
  </si>
  <si>
    <t>Tarjeta Video RTX 3060</t>
  </si>
  <si>
    <t>Procesador Ryzen 5 5600G</t>
  </si>
  <si>
    <t>Memoria RAM 16GB</t>
  </si>
  <si>
    <t>SSD 1TB NVMe</t>
  </si>
  <si>
    <t>Gabinete RGB</t>
  </si>
  <si>
    <t>Fuente 650W Bronze</t>
  </si>
  <si>
    <t>Mouse Gamer RGB</t>
  </si>
  <si>
    <t>Teclado Mecánico</t>
  </si>
  <si>
    <t>Monitor 24" 144Hz</t>
  </si>
  <si>
    <t>Headset Gaming</t>
  </si>
  <si>
    <t>Placa Madre B550</t>
  </si>
  <si>
    <t>Silla Gamer</t>
  </si>
  <si>
    <t>Pad RGB</t>
  </si>
  <si>
    <t>Enfriamiento Líquido</t>
  </si>
  <si>
    <t>Kit Ventiladores RGB</t>
  </si>
  <si>
    <t>producto_id</t>
  </si>
  <si>
    <t>proveedor_id</t>
  </si>
  <si>
    <t>costo</t>
  </si>
  <si>
    <t>tipo_descuento</t>
  </si>
  <si>
    <t>Carlos Pérez</t>
  </si>
  <si>
    <t>Ana Torres</t>
  </si>
  <si>
    <t>Luis García</t>
  </si>
  <si>
    <t>María López</t>
  </si>
  <si>
    <t>Pedro Díaz</t>
  </si>
  <si>
    <t>Sofía Cruz</t>
  </si>
  <si>
    <t>Jorge Ramos</t>
  </si>
  <si>
    <t>Laura Vega</t>
  </si>
  <si>
    <t>Miguel Ángel</t>
  </si>
  <si>
    <t>Fernanda Ruiz</t>
  </si>
  <si>
    <t>lealtad</t>
  </si>
  <si>
    <t>mayoreo</t>
  </si>
  <si>
    <t>ninguno</t>
  </si>
  <si>
    <t>cliente_id</t>
  </si>
  <si>
    <t>fecha</t>
  </si>
  <si>
    <t>2025-08-01</t>
  </si>
  <si>
    <t>2025-08-02</t>
  </si>
  <si>
    <t>2025-08-03</t>
  </si>
  <si>
    <t>2025-08-04</t>
  </si>
  <si>
    <t>2025-08-05</t>
  </si>
  <si>
    <t>2025-08-06</t>
  </si>
  <si>
    <t>2025-08-07</t>
  </si>
  <si>
    <t>2025-08-08</t>
  </si>
  <si>
    <t>2025-08-09</t>
  </si>
  <si>
    <t>2025-08-10</t>
  </si>
  <si>
    <t>2025-08-11</t>
  </si>
  <si>
    <t>2025-08-12</t>
  </si>
  <si>
    <t>2025-08-13</t>
  </si>
  <si>
    <t>2025-08-14</t>
  </si>
  <si>
    <t>2025-08-15</t>
  </si>
  <si>
    <t>2025-08-16</t>
  </si>
  <si>
    <t>2025-08-17</t>
  </si>
  <si>
    <t>2025-08-18</t>
  </si>
  <si>
    <t>2025-08-19</t>
  </si>
  <si>
    <t>2025-08-20</t>
  </si>
  <si>
    <t>2025-08-21</t>
  </si>
  <si>
    <t>2025-08-22</t>
  </si>
  <si>
    <t>2025-08-23</t>
  </si>
  <si>
    <t>2025-08-24</t>
  </si>
  <si>
    <t>2025-08-25</t>
  </si>
  <si>
    <t>2025-08-26</t>
  </si>
  <si>
    <t>2025-08-27</t>
  </si>
  <si>
    <t>2025-08-28</t>
  </si>
  <si>
    <t>2025-08-29</t>
  </si>
  <si>
    <t>2025-08-30</t>
  </si>
  <si>
    <t>2025-08-31</t>
  </si>
  <si>
    <t>2025-09-01</t>
  </si>
  <si>
    <t>2025-09-02</t>
  </si>
  <si>
    <t>2025-09-03</t>
  </si>
  <si>
    <t>2025-09-04</t>
  </si>
  <si>
    <t>2025-09-05</t>
  </si>
  <si>
    <t>2025-09-06</t>
  </si>
  <si>
    <t>2025-09-07</t>
  </si>
  <si>
    <t>2025-09-08</t>
  </si>
  <si>
    <t>2025-09-09</t>
  </si>
  <si>
    <t>2025-09-10</t>
  </si>
  <si>
    <t>2025-09-11</t>
  </si>
  <si>
    <t>2025-09-12</t>
  </si>
  <si>
    <t>2025-09-13</t>
  </si>
  <si>
    <t>2025-09-14</t>
  </si>
  <si>
    <t>2025-09-15</t>
  </si>
  <si>
    <t>2025-09-16</t>
  </si>
  <si>
    <t>2025-09-17</t>
  </si>
  <si>
    <t>2025-09-18</t>
  </si>
  <si>
    <t>2025-09-19</t>
  </si>
  <si>
    <t>2025-09-20</t>
  </si>
  <si>
    <t>2025-09-21</t>
  </si>
  <si>
    <t>2025-09-22</t>
  </si>
  <si>
    <t>2025-09-23</t>
  </si>
  <si>
    <t>2025-09-24</t>
  </si>
  <si>
    <t>2025-09-25</t>
  </si>
  <si>
    <t>2025-09-26</t>
  </si>
  <si>
    <t>2025-09-27</t>
  </si>
  <si>
    <t>2025-09-28</t>
  </si>
  <si>
    <t>2025-09-29</t>
  </si>
  <si>
    <t>2025-09-30</t>
  </si>
  <si>
    <t>2025-10-01</t>
  </si>
  <si>
    <t>2025-10-02</t>
  </si>
  <si>
    <t>2025-10-03</t>
  </si>
  <si>
    <t>2025-10-04</t>
  </si>
  <si>
    <t>2025-10-05</t>
  </si>
  <si>
    <t>2025-10-06</t>
  </si>
  <si>
    <t>2025-10-07</t>
  </si>
  <si>
    <t>2025-10-08</t>
  </si>
  <si>
    <t>2025-10-09</t>
  </si>
  <si>
    <t>2025-10-10</t>
  </si>
  <si>
    <t>2025-10-11</t>
  </si>
  <si>
    <t>2025-10-12</t>
  </si>
  <si>
    <t>2025-10-13</t>
  </si>
  <si>
    <t>2025-10-14</t>
  </si>
  <si>
    <t>2025-10-15</t>
  </si>
  <si>
    <t>2025-10-16</t>
  </si>
  <si>
    <t>2025-10-17</t>
  </si>
  <si>
    <t>2025-10-18</t>
  </si>
  <si>
    <t>2025-10-19</t>
  </si>
  <si>
    <t>2025-10-20</t>
  </si>
  <si>
    <t>2025-10-21</t>
  </si>
  <si>
    <t>2025-10-22</t>
  </si>
  <si>
    <t>2025-10-23</t>
  </si>
  <si>
    <t>2025-10-24</t>
  </si>
  <si>
    <t>2025-10-25</t>
  </si>
  <si>
    <t>2025-10-26</t>
  </si>
  <si>
    <t>2025-10-27</t>
  </si>
  <si>
    <t>2025-10-28</t>
  </si>
  <si>
    <t>2025-10-29</t>
  </si>
  <si>
    <t>2025-10-30</t>
  </si>
  <si>
    <t>2025-10-31</t>
  </si>
  <si>
    <t>venta_id</t>
  </si>
  <si>
    <t>cantidad</t>
  </si>
  <si>
    <t>precio_unitario</t>
  </si>
  <si>
    <t>costo_unitario</t>
  </si>
  <si>
    <t>cliente</t>
  </si>
  <si>
    <t>producto</t>
  </si>
  <si>
    <t>proveedor</t>
  </si>
  <si>
    <t>clave</t>
  </si>
  <si>
    <t>descuento_pct</t>
  </si>
  <si>
    <t>subtotal</t>
  </si>
  <si>
    <t>total</t>
  </si>
  <si>
    <t>margen</t>
  </si>
  <si>
    <t>Etiquetas de fila</t>
  </si>
  <si>
    <t>Suma de total</t>
  </si>
  <si>
    <t>Total general</t>
  </si>
  <si>
    <t>Suma de margen</t>
  </si>
  <si>
    <t>Suma de cantidad</t>
  </si>
  <si>
    <t>ago</t>
  </si>
  <si>
    <t>sep</t>
  </si>
  <si>
    <t>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</si>
</sst>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0" fillId="0" borderId="0" xfId="0" pivotButton="1" applyNumberFormat="1"/>
  </cellXfs>
  <cellStyles count="1">
    <cellStyle name="Normal" xfId="0" builtinId="0"/>
  </cellStyles>
  <dxfs count="53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[gaming_store_v2.xlsx]Tablas Dinamicas!TablaDinámica6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Dinamicas'!$A$4:$A$9</c:f>
              <c:strCache>
                <c:ptCount val="5"/>
                <c:pt idx="0">
                  <c:v>CompuMarket</c:v>
                </c:pt>
                <c:pt idx="1">
                  <c:v>DigitalForce</c:v>
                </c:pt>
                <c:pt idx="2">
                  <c:v>GamerZone</c:v>
                </c:pt>
                <c:pt idx="3">
                  <c:v>HardwarePro</c:v>
                </c:pt>
                <c:pt idx="4">
                  <c:v>TechMaster</c:v>
                </c:pt>
              </c:strCache>
            </c:strRef>
          </c:cat>
          <c:val>
            <c:numRef>
              <c:f>'Tablas Dinamicas'!$B$4:$B$9</c:f>
              <c:numCache>
                <c:formatCode>General</c:formatCode>
                <c:ptCount val="5"/>
                <c:pt idx="0">
                  <c:v>18622.5</c:v>
                </c:pt>
                <c:pt idx="1">
                  <c:v>13207.5</c:v>
                </c:pt>
                <c:pt idx="2">
                  <c:v>11190</c:v>
                </c:pt>
                <c:pt idx="3">
                  <c:v>14157.5</c:v>
                </c:pt>
                <c:pt idx="4">
                  <c:v>29055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C-49DF-9949-99431B7F9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412399"/>
        <c:axId val="230411919"/>
      </c:barChart>
      <c:catAx>
        <c:axId val="23041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0411919"/>
        <c:crosses val="autoZero"/>
        <c:auto val="1"/>
        <c:lblAlgn val="ctr"/>
        <c:lblOffset val="100"/>
        <c:noMultiLvlLbl val="0"/>
      </c:catAx>
      <c:valAx>
        <c:axId val="23041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3041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[gaming_store_v2.xlsx]Tablas Dinamicas!TablaDinámica7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Dinamicas'!$B$12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Dinamicas'!$A$13:$A$28</c:f>
              <c:strCache>
                <c:ptCount val="15"/>
                <c:pt idx="0">
                  <c:v>Enfriamiento Líquido</c:v>
                </c:pt>
                <c:pt idx="1">
                  <c:v>Fuente 650W Bronze</c:v>
                </c:pt>
                <c:pt idx="2">
                  <c:v>Gabinete RGB</c:v>
                </c:pt>
                <c:pt idx="3">
                  <c:v>Headset Gaming</c:v>
                </c:pt>
                <c:pt idx="4">
                  <c:v>Kit Ventiladores RGB</c:v>
                </c:pt>
                <c:pt idx="5">
                  <c:v>Memoria RAM 16GB</c:v>
                </c:pt>
                <c:pt idx="6">
                  <c:v>Monitor 24" 144Hz</c:v>
                </c:pt>
                <c:pt idx="7">
                  <c:v>Mouse Gamer RGB</c:v>
                </c:pt>
                <c:pt idx="8">
                  <c:v>Pad RGB</c:v>
                </c:pt>
                <c:pt idx="9">
                  <c:v>Placa Madre B550</c:v>
                </c:pt>
                <c:pt idx="10">
                  <c:v>Procesador Ryzen 5 5600G</c:v>
                </c:pt>
                <c:pt idx="11">
                  <c:v>Silla Gamer</c:v>
                </c:pt>
                <c:pt idx="12">
                  <c:v>SSD 1TB NVMe</c:v>
                </c:pt>
                <c:pt idx="13">
                  <c:v>Tarjeta Video RTX 3060</c:v>
                </c:pt>
                <c:pt idx="14">
                  <c:v>Teclado Mecánico</c:v>
                </c:pt>
              </c:strCache>
            </c:strRef>
          </c:cat>
          <c:val>
            <c:numRef>
              <c:f>'Tablas Dinamicas'!$B$13:$B$28</c:f>
              <c:numCache>
                <c:formatCode>General</c:formatCode>
                <c:ptCount val="15"/>
                <c:pt idx="0">
                  <c:v>22230</c:v>
                </c:pt>
                <c:pt idx="1">
                  <c:v>15275</c:v>
                </c:pt>
                <c:pt idx="2">
                  <c:v>25200</c:v>
                </c:pt>
                <c:pt idx="3">
                  <c:v>25887.5</c:v>
                </c:pt>
                <c:pt idx="4">
                  <c:v>15780</c:v>
                </c:pt>
                <c:pt idx="5">
                  <c:v>42225</c:v>
                </c:pt>
                <c:pt idx="6">
                  <c:v>59850</c:v>
                </c:pt>
                <c:pt idx="7">
                  <c:v>17932.5</c:v>
                </c:pt>
                <c:pt idx="8">
                  <c:v>7140</c:v>
                </c:pt>
                <c:pt idx="9">
                  <c:v>58435</c:v>
                </c:pt>
                <c:pt idx="10">
                  <c:v>140490</c:v>
                </c:pt>
                <c:pt idx="11">
                  <c:v>43680</c:v>
                </c:pt>
                <c:pt idx="12">
                  <c:v>76960</c:v>
                </c:pt>
                <c:pt idx="13">
                  <c:v>105400</c:v>
                </c:pt>
                <c:pt idx="14">
                  <c:v>20442.5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BE-4CFC-A629-4D9287B3E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760015"/>
        <c:axId val="546756655"/>
      </c:barChart>
      <c:catAx>
        <c:axId val="54676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6756655"/>
        <c:crosses val="autoZero"/>
        <c:auto val="1"/>
        <c:lblAlgn val="ctr"/>
        <c:lblOffset val="100"/>
        <c:noMultiLvlLbl val="0"/>
      </c:catAx>
      <c:valAx>
        <c:axId val="54675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676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[gaming_store_v2.xlsx]Tablas Dinamicas!TablaDinámica8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Dinamicas'!$B$31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Dinamicas'!$A$32:$A$42</c:f>
              <c:strCache>
                <c:ptCount val="10"/>
                <c:pt idx="0">
                  <c:v>Ana Torres</c:v>
                </c:pt>
                <c:pt idx="1">
                  <c:v>Carlos Pérez</c:v>
                </c:pt>
                <c:pt idx="2">
                  <c:v>Fernanda Ruiz</c:v>
                </c:pt>
                <c:pt idx="3">
                  <c:v>Jorge Ramos</c:v>
                </c:pt>
                <c:pt idx="4">
                  <c:v>Laura Vega</c:v>
                </c:pt>
                <c:pt idx="5">
                  <c:v>Luis García</c:v>
                </c:pt>
                <c:pt idx="6">
                  <c:v>María López</c:v>
                </c:pt>
                <c:pt idx="7">
                  <c:v>Miguel Ángel</c:v>
                </c:pt>
                <c:pt idx="8">
                  <c:v>Pedro Díaz</c:v>
                </c:pt>
                <c:pt idx="9">
                  <c:v>Sofía Cruz</c:v>
                </c:pt>
              </c:strCache>
            </c:strRef>
          </c:cat>
          <c:val>
            <c:numRef>
              <c:f>'Tablas Dinamicas'!$B$32:$B$42</c:f>
              <c:numCache>
                <c:formatCode>General</c:formatCode>
                <c:ptCount val="10"/>
                <c:pt idx="0">
                  <c:v>66645</c:v>
                </c:pt>
                <c:pt idx="1">
                  <c:v>53247.5</c:v>
                </c:pt>
                <c:pt idx="2">
                  <c:v>61850</c:v>
                </c:pt>
                <c:pt idx="3">
                  <c:v>101655</c:v>
                </c:pt>
                <c:pt idx="4">
                  <c:v>57190</c:v>
                </c:pt>
                <c:pt idx="5">
                  <c:v>68000</c:v>
                </c:pt>
                <c:pt idx="6">
                  <c:v>80940</c:v>
                </c:pt>
                <c:pt idx="7">
                  <c:v>62700</c:v>
                </c:pt>
                <c:pt idx="8">
                  <c:v>59200</c:v>
                </c:pt>
                <c:pt idx="9">
                  <c:v>65500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3F-43BB-81C2-2B7373FF3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757615"/>
        <c:axId val="546758095"/>
      </c:barChart>
      <c:catAx>
        <c:axId val="54675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6758095"/>
        <c:crosses val="autoZero"/>
        <c:auto val="1"/>
        <c:lblAlgn val="ctr"/>
        <c:lblOffset val="100"/>
        <c:noMultiLvlLbl val="0"/>
      </c:catAx>
      <c:valAx>
        <c:axId val="54675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675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[gaming_store_v2.xlsx]Tablas Dinamicas!TablaDinámica12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Dinamicas'!$B$45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Dinamicas'!$A$46:$A$49</c:f>
              <c:strCache>
                <c:ptCount val="3"/>
                <c:pt idx="0">
                  <c:v>ago</c:v>
                </c:pt>
                <c:pt idx="1">
                  <c:v>sep</c:v>
                </c:pt>
                <c:pt idx="2">
                  <c:v>oct</c:v>
                </c:pt>
              </c:strCache>
            </c:strRef>
          </c:cat>
          <c:val>
            <c:numRef>
              <c:f>'Tablas Dinamicas'!$B$46:$B$49</c:f>
              <c:numCache>
                <c:formatCode>General</c:formatCode>
                <c:ptCount val="3"/>
                <c:pt idx="0">
                  <c:v>281002.5</c:v>
                </c:pt>
                <c:pt idx="1">
                  <c:v>201110</c:v>
                </c:pt>
                <c:pt idx="2">
                  <c:v>194815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A9-4F1C-9C06-DA0BC4454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750879"/>
        <c:axId val="549751359"/>
      </c:barChart>
      <c:catAx>
        <c:axId val="54975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9751359"/>
        <c:crosses val="autoZero"/>
        <c:auto val="1"/>
        <c:lblAlgn val="ctr"/>
        <c:lblOffset val="100"/>
        <c:noMultiLvlLbl val="0"/>
      </c:catAx>
      <c:valAx>
        <c:axId val="54975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975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[gaming_store_v2.xlsx]Tablas Dinamicas!TablaDinámica13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Dinamicas'!$B$52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Dinamicas'!$A$53:$A$68</c:f>
              <c:strCache>
                <c:ptCount val="15"/>
                <c:pt idx="0">
                  <c:v>Enfriamiento Líquido</c:v>
                </c:pt>
                <c:pt idx="1">
                  <c:v>Fuente 650W Bronze</c:v>
                </c:pt>
                <c:pt idx="2">
                  <c:v>Gabinete RGB</c:v>
                </c:pt>
                <c:pt idx="3">
                  <c:v>Headset Gaming</c:v>
                </c:pt>
                <c:pt idx="4">
                  <c:v>Kit Ventiladores RGB</c:v>
                </c:pt>
                <c:pt idx="5">
                  <c:v>Memoria RAM 16GB</c:v>
                </c:pt>
                <c:pt idx="6">
                  <c:v>Monitor 24" 144Hz</c:v>
                </c:pt>
                <c:pt idx="7">
                  <c:v>Mouse Gamer RGB</c:v>
                </c:pt>
                <c:pt idx="8">
                  <c:v>Pad RGB</c:v>
                </c:pt>
                <c:pt idx="9">
                  <c:v>Placa Madre B550</c:v>
                </c:pt>
                <c:pt idx="10">
                  <c:v>Procesador Ryzen 5 5600G</c:v>
                </c:pt>
                <c:pt idx="11">
                  <c:v>Silla Gamer</c:v>
                </c:pt>
                <c:pt idx="12">
                  <c:v>SSD 1TB NVMe</c:v>
                </c:pt>
                <c:pt idx="13">
                  <c:v>Tarjeta Video RTX 3060</c:v>
                </c:pt>
                <c:pt idx="14">
                  <c:v>Teclado Mecánico</c:v>
                </c:pt>
              </c:strCache>
            </c:strRef>
          </c:cat>
          <c:val>
            <c:numRef>
              <c:f>'Tablas Dinamicas'!$B$53:$B$68</c:f>
              <c:numCache>
                <c:formatCode>General</c:formatCode>
                <c:ptCount val="15"/>
                <c:pt idx="0">
                  <c:v>13</c:v>
                </c:pt>
                <c:pt idx="1">
                  <c:v>12</c:v>
                </c:pt>
                <c:pt idx="2">
                  <c:v>15</c:v>
                </c:pt>
                <c:pt idx="3">
                  <c:v>28</c:v>
                </c:pt>
                <c:pt idx="4">
                  <c:v>27</c:v>
                </c:pt>
                <c:pt idx="5">
                  <c:v>29</c:v>
                </c:pt>
                <c:pt idx="6">
                  <c:v>18</c:v>
                </c:pt>
                <c:pt idx="7">
                  <c:v>41</c:v>
                </c:pt>
                <c:pt idx="8">
                  <c:v>25</c:v>
                </c:pt>
                <c:pt idx="9">
                  <c:v>21</c:v>
                </c:pt>
                <c:pt idx="10">
                  <c:v>35</c:v>
                </c:pt>
                <c:pt idx="11">
                  <c:v>14</c:v>
                </c:pt>
                <c:pt idx="12">
                  <c:v>50</c:v>
                </c:pt>
                <c:pt idx="13">
                  <c:v>13</c:v>
                </c:pt>
                <c:pt idx="1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E-4163-B51F-FD5A9B11B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915215"/>
        <c:axId val="501913295"/>
      </c:barChart>
      <c:catAx>
        <c:axId val="50191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1913295"/>
        <c:crosses val="autoZero"/>
        <c:auto val="1"/>
        <c:lblAlgn val="ctr"/>
        <c:lblOffset val="100"/>
        <c:noMultiLvlLbl val="0"/>
      </c:catAx>
      <c:valAx>
        <c:axId val="50191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191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[gaming_store_v2.xlsx]Tablas Dinamicas!TablaDinámica14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Dinamicas'!$B$71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'Tablas Dinamicas'!$A$72:$A$112</c:f>
              <c:multiLvlStrCache>
                <c:ptCount val="30"/>
                <c:lvl>
                  <c:pt idx="0">
                    <c:v>ago</c:v>
                  </c:pt>
                  <c:pt idx="1">
                    <c:v>sep</c:v>
                  </c:pt>
                  <c:pt idx="2">
                    <c:v>oct</c:v>
                  </c:pt>
                  <c:pt idx="3">
                    <c:v>ago</c:v>
                  </c:pt>
                  <c:pt idx="4">
                    <c:v>sep</c:v>
                  </c:pt>
                  <c:pt idx="5">
                    <c:v>oct</c:v>
                  </c:pt>
                  <c:pt idx="6">
                    <c:v>ago</c:v>
                  </c:pt>
                  <c:pt idx="7">
                    <c:v>sep</c:v>
                  </c:pt>
                  <c:pt idx="8">
                    <c:v>oct</c:v>
                  </c:pt>
                  <c:pt idx="9">
                    <c:v>ago</c:v>
                  </c:pt>
                  <c:pt idx="10">
                    <c:v>sep</c:v>
                  </c:pt>
                  <c:pt idx="11">
                    <c:v>oct</c:v>
                  </c:pt>
                  <c:pt idx="12">
                    <c:v>ago</c:v>
                  </c:pt>
                  <c:pt idx="13">
                    <c:v>sep</c:v>
                  </c:pt>
                  <c:pt idx="14">
                    <c:v>oct</c:v>
                  </c:pt>
                  <c:pt idx="15">
                    <c:v>ago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ago</c:v>
                  </c:pt>
                  <c:pt idx="19">
                    <c:v>sep</c:v>
                  </c:pt>
                  <c:pt idx="20">
                    <c:v>oct</c:v>
                  </c:pt>
                  <c:pt idx="21">
                    <c:v>ago</c:v>
                  </c:pt>
                  <c:pt idx="22">
                    <c:v>sep</c:v>
                  </c:pt>
                  <c:pt idx="23">
                    <c:v>oct</c:v>
                  </c:pt>
                  <c:pt idx="24">
                    <c:v>ago</c:v>
                  </c:pt>
                  <c:pt idx="25">
                    <c:v>sep</c:v>
                  </c:pt>
                  <c:pt idx="26">
                    <c:v>oct</c:v>
                  </c:pt>
                  <c:pt idx="27">
                    <c:v>ago</c:v>
                  </c:pt>
                  <c:pt idx="28">
                    <c:v>sep</c:v>
                  </c:pt>
                  <c:pt idx="29">
                    <c:v>oct</c:v>
                  </c:pt>
                </c:lvl>
                <c:lvl>
                  <c:pt idx="0">
                    <c:v>Ana Torres</c:v>
                  </c:pt>
                  <c:pt idx="3">
                    <c:v>Carlos Pérez</c:v>
                  </c:pt>
                  <c:pt idx="6">
                    <c:v>Fernanda Ruiz</c:v>
                  </c:pt>
                  <c:pt idx="9">
                    <c:v>Jorge Ramos</c:v>
                  </c:pt>
                  <c:pt idx="12">
                    <c:v>Laura Vega</c:v>
                  </c:pt>
                  <c:pt idx="15">
                    <c:v>Luis García</c:v>
                  </c:pt>
                  <c:pt idx="18">
                    <c:v>María López</c:v>
                  </c:pt>
                  <c:pt idx="21">
                    <c:v>Miguel Ángel</c:v>
                  </c:pt>
                  <c:pt idx="24">
                    <c:v>Pedro Díaz</c:v>
                  </c:pt>
                  <c:pt idx="27">
                    <c:v>Sofía Cruz</c:v>
                  </c:pt>
                </c:lvl>
              </c:multiLvlStrCache>
            </c:multiLvlStrRef>
          </c:cat>
          <c:val>
            <c:numRef>
              <c:f>'Tablas Dinamicas'!$B$72:$B$112</c:f>
              <c:numCache>
                <c:formatCode>General</c:formatCode>
                <c:ptCount val="30"/>
                <c:pt idx="0">
                  <c:v>14940</c:v>
                </c:pt>
                <c:pt idx="1">
                  <c:v>32805</c:v>
                </c:pt>
                <c:pt idx="2">
                  <c:v>18900</c:v>
                </c:pt>
                <c:pt idx="3">
                  <c:v>22515</c:v>
                </c:pt>
                <c:pt idx="4">
                  <c:v>5035</c:v>
                </c:pt>
                <c:pt idx="5">
                  <c:v>25697.5</c:v>
                </c:pt>
                <c:pt idx="6">
                  <c:v>22700</c:v>
                </c:pt>
                <c:pt idx="7">
                  <c:v>26500</c:v>
                </c:pt>
                <c:pt idx="8">
                  <c:v>12650</c:v>
                </c:pt>
                <c:pt idx="9">
                  <c:v>52470</c:v>
                </c:pt>
                <c:pt idx="10">
                  <c:v>13455</c:v>
                </c:pt>
                <c:pt idx="11">
                  <c:v>35730</c:v>
                </c:pt>
                <c:pt idx="12">
                  <c:v>28500</c:v>
                </c:pt>
                <c:pt idx="13">
                  <c:v>15627.5</c:v>
                </c:pt>
                <c:pt idx="14">
                  <c:v>13062.5</c:v>
                </c:pt>
                <c:pt idx="15">
                  <c:v>35000</c:v>
                </c:pt>
                <c:pt idx="16">
                  <c:v>16700</c:v>
                </c:pt>
                <c:pt idx="17">
                  <c:v>16300</c:v>
                </c:pt>
                <c:pt idx="18">
                  <c:v>30827.5</c:v>
                </c:pt>
                <c:pt idx="19">
                  <c:v>41087.5</c:v>
                </c:pt>
                <c:pt idx="20">
                  <c:v>9025</c:v>
                </c:pt>
                <c:pt idx="21">
                  <c:v>20300</c:v>
                </c:pt>
                <c:pt idx="22">
                  <c:v>30450</c:v>
                </c:pt>
                <c:pt idx="23">
                  <c:v>11950</c:v>
                </c:pt>
                <c:pt idx="24">
                  <c:v>30100</c:v>
                </c:pt>
                <c:pt idx="25">
                  <c:v>1800</c:v>
                </c:pt>
                <c:pt idx="26">
                  <c:v>27300</c:v>
                </c:pt>
                <c:pt idx="27">
                  <c:v>23650</c:v>
                </c:pt>
                <c:pt idx="28">
                  <c:v>17650</c:v>
                </c:pt>
                <c:pt idx="29">
                  <c:v>24200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1-49BF-B61E-88EC867E7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914735"/>
        <c:axId val="501913775"/>
      </c:barChart>
      <c:catAx>
        <c:axId val="50191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1913775"/>
        <c:crosses val="autoZero"/>
        <c:auto val="1"/>
        <c:lblAlgn val="ctr"/>
        <c:lblOffset val="100"/>
        <c:noMultiLvlLbl val="0"/>
      </c:catAx>
      <c:valAx>
        <c:axId val="50191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191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1066800</xdr:colOff>
      <xdr:row>1</xdr:row>
      <xdr:rowOff>166687</xdr:rowOff>
    </xdr:from>
    <xdr:to>
      <xdr:col>7</xdr:col>
      <xdr:colOff>285750</xdr:colOff>
      <xdr:row>16</xdr:row>
      <xdr:rowOff>52387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5E77CB6-00BC-B871-2F25-C066B3379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1085850</xdr:colOff>
      <xdr:row>16</xdr:row>
      <xdr:rowOff>185737</xdr:rowOff>
    </xdr:from>
    <xdr:to>
      <xdr:col>7</xdr:col>
      <xdr:colOff>304800</xdr:colOff>
      <xdr:row>31</xdr:row>
      <xdr:rowOff>71437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C571221-D8DF-CC57-B868-C25525028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1047750</xdr:colOff>
      <xdr:row>32</xdr:row>
      <xdr:rowOff>166687</xdr:rowOff>
    </xdr:from>
    <xdr:to>
      <xdr:col>7</xdr:col>
      <xdr:colOff>266700</xdr:colOff>
      <xdr:row>47</xdr:row>
      <xdr:rowOff>52387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E78FE5E-90B0-2304-35AF-4D1D3FBF3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1095375</xdr:colOff>
      <xdr:row>48</xdr:row>
      <xdr:rowOff>52387</xdr:rowOff>
    </xdr:from>
    <xdr:to>
      <xdr:col>7</xdr:col>
      <xdr:colOff>314325</xdr:colOff>
      <xdr:row>62</xdr:row>
      <xdr:rowOff>128587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860C453-7468-B17D-CFD1-6601EC1E3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9525</xdr:colOff>
      <xdr:row>63</xdr:row>
      <xdr:rowOff>176212</xdr:rowOff>
    </xdr:from>
    <xdr:to>
      <xdr:col>7</xdr:col>
      <xdr:colOff>342900</xdr:colOff>
      <xdr:row>78</xdr:row>
      <xdr:rowOff>61912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3039896-C344-F0CB-F818-F7E7C3B75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1095375</xdr:colOff>
      <xdr:row>79</xdr:row>
      <xdr:rowOff>185737</xdr:rowOff>
    </xdr:from>
    <xdr:to>
      <xdr:col>10</xdr:col>
      <xdr:colOff>314325</xdr:colOff>
      <xdr:row>94</xdr:row>
      <xdr:rowOff>71437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46F90853-95CE-5D0E-504E-E7AA4264B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yan David Casas Morales" refreshedDate="45958.658742824075" createdVersion="8" refreshedVersion="8" minRefreshableVersion="3" recordCount="240" xr:uid="{AE14B25E-7000-4182-876A-EAEB1E008B47}">
  <cacheSource type="worksheet">
    <worksheetSource name="tblVentaDet"/>
  </cacheSource>
  <cacheFields count="18">
    <cacheField name="id" numFmtId="0">
      <sharedItems containsSemiMixedTypes="0" containsString="0" containsNumber="1" containsInteger="1" minValue="1" maxValue="240"/>
    </cacheField>
    <cacheField name="venta_id" numFmtId="0">
      <sharedItems containsSemiMixedTypes="0" containsString="0" containsNumber="1" containsInteger="1" minValue="1" maxValue="120"/>
    </cacheField>
    <cacheField name="producto_id" numFmtId="0">
      <sharedItems containsSemiMixedTypes="0" containsString="0" containsNumber="1" containsInteger="1" minValue="1" maxValue="15"/>
    </cacheField>
    <cacheField name="cantidad" numFmtId="0">
      <sharedItems containsSemiMixedTypes="0" containsString="0" containsNumber="1" containsInteger="1" minValue="1" maxValue="3"/>
    </cacheField>
    <cacheField name="precio_unitario" numFmtId="0">
      <sharedItems containsSemiMixedTypes="0" containsString="0" containsNumber="1" containsInteger="1" minValue="300" maxValue="8500"/>
    </cacheField>
    <cacheField name="proveedor_id" numFmtId="0">
      <sharedItems containsSemiMixedTypes="0" containsString="0" containsNumber="1" containsInteger="1" minValue="1" maxValue="5"/>
    </cacheField>
    <cacheField name="costo_unitario" numFmtId="0">
      <sharedItems containsSemiMixedTypes="0" containsString="0" containsNumber="1" containsInteger="1" minValue="200" maxValue="7000"/>
    </cacheField>
    <cacheField name="clave" numFmtId="0">
      <sharedItems/>
    </cacheField>
    <cacheField name="descuento_pct" numFmtId="0">
      <sharedItems containsSemiMixedTypes="0" containsString="0" containsNumber="1" minValue="0" maxValue="0.1"/>
    </cacheField>
    <cacheField name="subtotal" numFmtId="0">
      <sharedItems containsSemiMixedTypes="0" containsString="0" containsNumber="1" containsInteger="1" minValue="300" maxValue="25500"/>
    </cacheField>
    <cacheField name="total" numFmtId="0">
      <sharedItems containsSemiMixedTypes="0" containsString="0" containsNumber="1" minValue="270" maxValue="24225"/>
    </cacheField>
    <cacheField name="fecha" numFmtId="14">
      <sharedItems containsSemiMixedTypes="0" containsNonDate="0" containsDate="1" containsString="0" minDate="2025-08-01T00:00:00" maxDate="2025-11-01T00:00:00" count="92">
        <d v="2025-08-01T00:00:00"/>
        <d v="2025-08-02T00:00:00"/>
        <d v="2025-08-03T00:00:00"/>
        <d v="2025-08-04T00:00:00"/>
        <d v="2025-08-05T00:00:00"/>
        <d v="2025-08-06T00:00:00"/>
        <d v="2025-08-07T00:00:00"/>
        <d v="2025-08-08T00:00:00"/>
        <d v="2025-08-09T00:00:00"/>
        <d v="2025-08-10T00:00:00"/>
        <d v="2025-08-11T00:00:00"/>
        <d v="2025-08-12T00:00:00"/>
        <d v="2025-08-13T00:00:00"/>
        <d v="2025-08-14T00:00:00"/>
        <d v="2025-08-15T00:00:00"/>
        <d v="2025-08-16T00:00:00"/>
        <d v="2025-08-17T00:00:00"/>
        <d v="2025-08-18T00:00:00"/>
        <d v="2025-08-19T00:00:00"/>
        <d v="2025-08-20T00:00:00"/>
        <d v="2025-08-21T00:00:00"/>
        <d v="2025-08-22T00:00:00"/>
        <d v="2025-08-23T00:00:00"/>
        <d v="2025-08-24T00:00:00"/>
        <d v="2025-08-25T00:00:00"/>
        <d v="2025-08-26T00:00:00"/>
        <d v="2025-08-27T00:00:00"/>
        <d v="2025-08-28T00:00:00"/>
        <d v="2025-08-29T00:00:00"/>
        <d v="2025-08-30T00:00:00"/>
        <d v="2025-08-31T00:00:00"/>
        <d v="2025-09-01T00:00:00"/>
        <d v="2025-09-02T00:00:00"/>
        <d v="2025-09-03T00:00:00"/>
        <d v="2025-09-04T00:00:00"/>
        <d v="2025-09-05T00:00:00"/>
        <d v="2025-09-06T00:00:00"/>
        <d v="2025-09-07T00:00:00"/>
        <d v="2025-09-08T00:00:00"/>
        <d v="2025-09-09T00:00:00"/>
        <d v="2025-09-10T00:00:00"/>
        <d v="2025-09-11T00:00:00"/>
        <d v="2025-09-12T00:00:00"/>
        <d v="2025-09-13T00:00:00"/>
        <d v="2025-09-14T00:00:00"/>
        <d v="2025-09-15T00:00:00"/>
        <d v="2025-09-16T00:00:00"/>
        <d v="2025-09-17T00:00:00"/>
        <d v="2025-09-18T00:00:00"/>
        <d v="2025-09-19T00:00:00"/>
        <d v="2025-09-20T00:00:00"/>
        <d v="2025-09-21T00:00:00"/>
        <d v="2025-09-22T00:00:00"/>
        <d v="2025-09-23T00:00:00"/>
        <d v="2025-09-24T00:00:00"/>
        <d v="2025-09-25T00:00:00"/>
        <d v="2025-09-26T00:00:00"/>
        <d v="2025-09-27T00:00:00"/>
        <d v="2025-09-28T00:00:00"/>
        <d v="2025-09-29T00:00:00"/>
        <d v="2025-09-30T00:00:00"/>
        <d v="2025-10-01T00:00:00"/>
        <d v="2025-10-02T00:00:00"/>
        <d v="2025-10-03T00:00:00"/>
        <d v="2025-10-04T00:00:00"/>
        <d v="2025-10-05T00:00:00"/>
        <d v="2025-10-06T00:00:00"/>
        <d v="2025-10-07T00:00:00"/>
        <d v="2025-10-08T00:00:00"/>
        <d v="2025-10-09T00:00:00"/>
        <d v="2025-10-10T00:00:00"/>
        <d v="2025-10-11T00:00:00"/>
        <d v="2025-10-12T00:00:00"/>
        <d v="2025-10-13T00:00:00"/>
        <d v="2025-10-14T00:00:00"/>
        <d v="2025-10-15T00:00:00"/>
        <d v="2025-10-16T00:00:00"/>
        <d v="2025-10-17T00:00:00"/>
        <d v="2025-10-18T00:00:00"/>
        <d v="2025-10-19T00:00:00"/>
        <d v="2025-10-20T00:00:00"/>
        <d v="2025-10-21T00:00:00"/>
        <d v="2025-10-22T00:00:00"/>
        <d v="2025-10-23T00:00:00"/>
        <d v="2025-10-24T00:00:00"/>
        <d v="2025-10-25T00:00:00"/>
        <d v="2025-10-26T00:00:00"/>
        <d v="2025-10-27T00:00:00"/>
        <d v="2025-10-28T00:00:00"/>
        <d v="2025-10-29T00:00:00"/>
        <d v="2025-10-30T00:00:00"/>
        <d v="2025-10-31T00:00:00"/>
      </sharedItems>
      <fieldGroup par="17"/>
    </cacheField>
    <cacheField name="margen" numFmtId="0">
      <sharedItems containsSemiMixedTypes="0" containsString="0" containsNumber="1" minValue="30" maxValue="1600"/>
    </cacheField>
    <cacheField name="cliente" numFmtId="0">
      <sharedItems count="10">
        <s v="Sofía Cruz"/>
        <s v="Fernanda Ruiz"/>
        <s v="Luis García"/>
        <s v="Laura Vega"/>
        <s v="Carlos Pérez"/>
        <s v="Pedro Díaz"/>
        <s v="Jorge Ramos"/>
        <s v="María López"/>
        <s v="Ana Torres"/>
        <s v="Miguel Ángel"/>
      </sharedItems>
    </cacheField>
    <cacheField name="proveedor" numFmtId="0">
      <sharedItems count="5">
        <s v="CompuMarket"/>
        <s v="GamerZone"/>
        <s v="TechMaster"/>
        <s v="HardwarePro"/>
        <s v="DigitalForce"/>
      </sharedItems>
    </cacheField>
    <cacheField name="producto" numFmtId="0">
      <sharedItems count="15">
        <s v="Memoria RAM 16GB"/>
        <s v="Pad RGB"/>
        <s v="Placa Madre B550"/>
        <s v="Kit Ventiladores RGB"/>
        <s v="SSD 1TB NVMe"/>
        <s v="Procesador Ryzen 5 5600G"/>
        <s v="Tarjeta Video RTX 3060"/>
        <s v="Mouse Gamer RGB"/>
        <s v="Teclado Mecánico"/>
        <s v="Silla Gamer"/>
        <s v="Monitor 24&quot; 144Hz"/>
        <s v="Headset Gaming"/>
        <s v="Enfriamiento Líquido"/>
        <s v="Gabinete RGB"/>
        <s v="Fuente 650W Bronze"/>
      </sharedItems>
    </cacheField>
    <cacheField name="Días (fecha)" numFmtId="0" databaseField="0">
      <fieldGroup base="11">
        <rangePr groupBy="days" startDate="2025-08-01T00:00:00" endDate="2025-11-01T00:00:00"/>
        <groupItems count="368">
          <s v="&lt;01/08/2025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/11/2025"/>
        </groupItems>
      </fieldGroup>
    </cacheField>
    <cacheField name="Meses (fecha)" numFmtId="0" databaseField="0">
      <fieldGroup base="11">
        <rangePr groupBy="months" startDate="2025-08-01T00:00:00" endDate="2025-11-01T00:00:00"/>
        <groupItems count="14">
          <s v="&lt;01/08/202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/11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n v="1"/>
    <n v="1"/>
    <n v="3"/>
    <n v="1"/>
    <n v="1500"/>
    <n v="3"/>
    <n v="1100"/>
    <s v="3-3"/>
    <n v="0"/>
    <n v="1500"/>
    <n v="1500"/>
    <x v="0"/>
    <n v="400"/>
    <x v="0"/>
    <x v="0"/>
    <x v="0"/>
  </r>
  <r>
    <n v="2"/>
    <n v="1"/>
    <n v="13"/>
    <n v="1"/>
    <n v="300"/>
    <n v="2"/>
    <n v="200"/>
    <s v="13-2"/>
    <n v="0"/>
    <n v="300"/>
    <n v="300"/>
    <x v="0"/>
    <n v="100"/>
    <x v="0"/>
    <x v="1"/>
    <x v="1"/>
  </r>
  <r>
    <n v="3"/>
    <n v="2"/>
    <n v="11"/>
    <n v="3"/>
    <n v="2900"/>
    <n v="1"/>
    <n v="2100"/>
    <s v="11-1"/>
    <n v="0"/>
    <n v="8700"/>
    <n v="8700"/>
    <x v="0"/>
    <n v="800"/>
    <x v="1"/>
    <x v="2"/>
    <x v="2"/>
  </r>
  <r>
    <n v="4"/>
    <n v="2"/>
    <n v="15"/>
    <n v="1"/>
    <n v="600"/>
    <n v="4"/>
    <n v="450"/>
    <s v="15-4"/>
    <n v="0"/>
    <n v="600"/>
    <n v="600"/>
    <x v="0"/>
    <n v="150"/>
    <x v="1"/>
    <x v="3"/>
    <x v="3"/>
  </r>
  <r>
    <n v="5"/>
    <n v="3"/>
    <n v="15"/>
    <n v="1"/>
    <n v="600"/>
    <n v="5"/>
    <n v="480"/>
    <s v="15-5"/>
    <n v="0"/>
    <n v="600"/>
    <n v="600"/>
    <x v="0"/>
    <n v="120"/>
    <x v="2"/>
    <x v="4"/>
    <x v="3"/>
  </r>
  <r>
    <n v="6"/>
    <n v="3"/>
    <n v="4"/>
    <n v="1"/>
    <n v="1600"/>
    <n v="3"/>
    <n v="1150"/>
    <s v="4-3"/>
    <n v="0"/>
    <n v="1600"/>
    <n v="1600"/>
    <x v="0"/>
    <n v="450"/>
    <x v="2"/>
    <x v="0"/>
    <x v="4"/>
  </r>
  <r>
    <n v="7"/>
    <n v="4"/>
    <n v="2"/>
    <n v="2"/>
    <n v="4200"/>
    <n v="1"/>
    <n v="3300"/>
    <s v="2-1"/>
    <n v="0.05"/>
    <n v="8400"/>
    <n v="7980"/>
    <x v="1"/>
    <n v="690"/>
    <x v="3"/>
    <x v="2"/>
    <x v="5"/>
  </r>
  <r>
    <n v="8"/>
    <n v="4"/>
    <n v="1"/>
    <n v="1"/>
    <n v="8500"/>
    <n v="1"/>
    <n v="6900"/>
    <s v="1-1"/>
    <n v="0.05"/>
    <n v="8500"/>
    <n v="8075"/>
    <x v="1"/>
    <n v="1175"/>
    <x v="3"/>
    <x v="2"/>
    <x v="6"/>
  </r>
  <r>
    <n v="9"/>
    <n v="5"/>
    <n v="7"/>
    <n v="2"/>
    <n v="450"/>
    <n v="5"/>
    <n v="350"/>
    <s v="7-5"/>
    <n v="0.05"/>
    <n v="900"/>
    <n v="855"/>
    <x v="1"/>
    <n v="77.5"/>
    <x v="4"/>
    <x v="4"/>
    <x v="7"/>
  </r>
  <r>
    <n v="10"/>
    <n v="5"/>
    <n v="8"/>
    <n v="1"/>
    <n v="850"/>
    <n v="2"/>
    <n v="600"/>
    <s v="8-2"/>
    <n v="0.05"/>
    <n v="850"/>
    <n v="807.5"/>
    <x v="1"/>
    <n v="207.5"/>
    <x v="4"/>
    <x v="1"/>
    <x v="8"/>
  </r>
  <r>
    <n v="11"/>
    <n v="6"/>
    <n v="4"/>
    <n v="1"/>
    <n v="1600"/>
    <n v="5"/>
    <n v="1200"/>
    <s v="4-5"/>
    <n v="0"/>
    <n v="1600"/>
    <n v="1600"/>
    <x v="1"/>
    <n v="400"/>
    <x v="5"/>
    <x v="4"/>
    <x v="4"/>
  </r>
  <r>
    <n v="12"/>
    <n v="6"/>
    <n v="7"/>
    <n v="1"/>
    <n v="450"/>
    <n v="4"/>
    <n v="320"/>
    <s v="7-4"/>
    <n v="0"/>
    <n v="450"/>
    <n v="450"/>
    <x v="1"/>
    <n v="130"/>
    <x v="5"/>
    <x v="3"/>
    <x v="7"/>
  </r>
  <r>
    <n v="13"/>
    <n v="7"/>
    <n v="12"/>
    <n v="1"/>
    <n v="3200"/>
    <n v="5"/>
    <n v="2700"/>
    <s v="12-5"/>
    <n v="0"/>
    <n v="3200"/>
    <n v="3200"/>
    <x v="2"/>
    <n v="500"/>
    <x v="0"/>
    <x v="4"/>
    <x v="9"/>
  </r>
  <r>
    <n v="14"/>
    <n v="7"/>
    <n v="2"/>
    <n v="2"/>
    <n v="4200"/>
    <n v="5"/>
    <n v="3500"/>
    <s v="2-5"/>
    <n v="0"/>
    <n v="8400"/>
    <n v="8400"/>
    <x v="2"/>
    <n v="700"/>
    <x v="0"/>
    <x v="4"/>
    <x v="5"/>
  </r>
  <r>
    <n v="15"/>
    <n v="8"/>
    <n v="7"/>
    <n v="2"/>
    <n v="450"/>
    <n v="5"/>
    <n v="350"/>
    <s v="7-5"/>
    <n v="0.1"/>
    <n v="900"/>
    <n v="810"/>
    <x v="2"/>
    <n v="55"/>
    <x v="6"/>
    <x v="4"/>
    <x v="7"/>
  </r>
  <r>
    <n v="16"/>
    <n v="8"/>
    <n v="9"/>
    <n v="2"/>
    <n v="3500"/>
    <n v="3"/>
    <n v="2700"/>
    <s v="9-3"/>
    <n v="0.1"/>
    <n v="7000"/>
    <n v="6300"/>
    <x v="2"/>
    <n v="450"/>
    <x v="6"/>
    <x v="0"/>
    <x v="10"/>
  </r>
  <r>
    <n v="17"/>
    <n v="9"/>
    <n v="15"/>
    <n v="1"/>
    <n v="600"/>
    <n v="2"/>
    <n v="420"/>
    <s v="15-2"/>
    <n v="0"/>
    <n v="600"/>
    <n v="600"/>
    <x v="2"/>
    <n v="180"/>
    <x v="1"/>
    <x v="1"/>
    <x v="3"/>
  </r>
  <r>
    <n v="18"/>
    <n v="9"/>
    <n v="10"/>
    <n v="1"/>
    <n v="950"/>
    <n v="3"/>
    <n v="680"/>
    <s v="10-3"/>
    <n v="0"/>
    <n v="950"/>
    <n v="950"/>
    <x v="2"/>
    <n v="270"/>
    <x v="1"/>
    <x v="0"/>
    <x v="11"/>
  </r>
  <r>
    <n v="19"/>
    <n v="10"/>
    <n v="8"/>
    <n v="1"/>
    <n v="850"/>
    <n v="2"/>
    <n v="600"/>
    <s v="8-2"/>
    <n v="0.05"/>
    <n v="850"/>
    <n v="807.5"/>
    <x v="3"/>
    <n v="207.5"/>
    <x v="4"/>
    <x v="1"/>
    <x v="8"/>
  </r>
  <r>
    <n v="20"/>
    <n v="10"/>
    <n v="3"/>
    <n v="1"/>
    <n v="1500"/>
    <n v="4"/>
    <n v="1150"/>
    <s v="3-4"/>
    <n v="0.05"/>
    <n v="1500"/>
    <n v="1425"/>
    <x v="3"/>
    <n v="275"/>
    <x v="4"/>
    <x v="3"/>
    <x v="0"/>
  </r>
  <r>
    <n v="21"/>
    <n v="11"/>
    <n v="8"/>
    <n v="1"/>
    <n v="850"/>
    <n v="5"/>
    <n v="650"/>
    <s v="8-5"/>
    <n v="0.05"/>
    <n v="850"/>
    <n v="807.5"/>
    <x v="3"/>
    <n v="157.5"/>
    <x v="4"/>
    <x v="4"/>
    <x v="8"/>
  </r>
  <r>
    <n v="22"/>
    <n v="11"/>
    <n v="3"/>
    <n v="2"/>
    <n v="1500"/>
    <n v="3"/>
    <n v="1100"/>
    <s v="3-3"/>
    <n v="0.05"/>
    <n v="3000"/>
    <n v="2850"/>
    <x v="3"/>
    <n v="325"/>
    <x v="4"/>
    <x v="0"/>
    <x v="0"/>
  </r>
  <r>
    <n v="23"/>
    <n v="12"/>
    <n v="8"/>
    <n v="1"/>
    <n v="850"/>
    <n v="2"/>
    <n v="600"/>
    <s v="8-2"/>
    <n v="0"/>
    <n v="850"/>
    <n v="850"/>
    <x v="3"/>
    <n v="250"/>
    <x v="5"/>
    <x v="1"/>
    <x v="8"/>
  </r>
  <r>
    <n v="24"/>
    <n v="12"/>
    <n v="4"/>
    <n v="1"/>
    <n v="1600"/>
    <n v="1"/>
    <n v="1100"/>
    <s v="4-1"/>
    <n v="0"/>
    <n v="1600"/>
    <n v="1600"/>
    <x v="3"/>
    <n v="500"/>
    <x v="5"/>
    <x v="2"/>
    <x v="4"/>
  </r>
  <r>
    <n v="25"/>
    <n v="13"/>
    <n v="14"/>
    <n v="1"/>
    <n v="1800"/>
    <n v="1"/>
    <n v="1400"/>
    <s v="14-1"/>
    <n v="0"/>
    <n v="1800"/>
    <n v="1800"/>
    <x v="4"/>
    <n v="400"/>
    <x v="5"/>
    <x v="2"/>
    <x v="12"/>
  </r>
  <r>
    <n v="26"/>
    <n v="13"/>
    <n v="1"/>
    <n v="1"/>
    <n v="8500"/>
    <n v="1"/>
    <n v="6900"/>
    <s v="1-1"/>
    <n v="0"/>
    <n v="8500"/>
    <n v="8500"/>
    <x v="4"/>
    <n v="1600"/>
    <x v="5"/>
    <x v="2"/>
    <x v="6"/>
  </r>
  <r>
    <n v="27"/>
    <n v="14"/>
    <n v="8"/>
    <n v="1"/>
    <n v="850"/>
    <n v="2"/>
    <n v="600"/>
    <s v="8-2"/>
    <n v="0.05"/>
    <n v="850"/>
    <n v="807.5"/>
    <x v="4"/>
    <n v="207.5"/>
    <x v="3"/>
    <x v="1"/>
    <x v="8"/>
  </r>
  <r>
    <n v="28"/>
    <n v="14"/>
    <n v="3"/>
    <n v="2"/>
    <n v="1500"/>
    <n v="4"/>
    <n v="1150"/>
    <s v="3-4"/>
    <n v="0.05"/>
    <n v="3000"/>
    <n v="2850"/>
    <x v="4"/>
    <n v="275"/>
    <x v="3"/>
    <x v="3"/>
    <x v="0"/>
  </r>
  <r>
    <n v="29"/>
    <n v="15"/>
    <n v="7"/>
    <n v="1"/>
    <n v="450"/>
    <n v="5"/>
    <n v="350"/>
    <s v="7-5"/>
    <n v="0.05"/>
    <n v="450"/>
    <n v="427.5"/>
    <x v="4"/>
    <n v="77.5"/>
    <x v="7"/>
    <x v="4"/>
    <x v="7"/>
  </r>
  <r>
    <n v="30"/>
    <n v="15"/>
    <n v="12"/>
    <n v="1"/>
    <n v="3200"/>
    <n v="3"/>
    <n v="2500"/>
    <s v="12-3"/>
    <n v="0.05"/>
    <n v="3200"/>
    <n v="3040"/>
    <x v="4"/>
    <n v="540"/>
    <x v="7"/>
    <x v="0"/>
    <x v="9"/>
  </r>
  <r>
    <n v="31"/>
    <n v="16"/>
    <n v="11"/>
    <n v="2"/>
    <n v="2900"/>
    <n v="4"/>
    <n v="2200"/>
    <s v="11-4"/>
    <n v="0.1"/>
    <n v="5800"/>
    <n v="5220"/>
    <x v="5"/>
    <n v="410"/>
    <x v="8"/>
    <x v="3"/>
    <x v="2"/>
  </r>
  <r>
    <n v="32"/>
    <n v="16"/>
    <n v="3"/>
    <n v="1"/>
    <n v="1500"/>
    <n v="4"/>
    <n v="1150"/>
    <s v="3-4"/>
    <n v="0.1"/>
    <n v="1500"/>
    <n v="1350"/>
    <x v="5"/>
    <n v="200"/>
    <x v="8"/>
    <x v="3"/>
    <x v="0"/>
  </r>
  <r>
    <n v="33"/>
    <n v="17"/>
    <n v="3"/>
    <n v="2"/>
    <n v="1500"/>
    <n v="4"/>
    <n v="1150"/>
    <s v="3-4"/>
    <n v="0.05"/>
    <n v="3000"/>
    <n v="2850"/>
    <x v="5"/>
    <n v="275"/>
    <x v="7"/>
    <x v="3"/>
    <x v="0"/>
  </r>
  <r>
    <n v="34"/>
    <n v="17"/>
    <n v="8"/>
    <n v="1"/>
    <n v="850"/>
    <n v="4"/>
    <n v="630"/>
    <s v="8-4"/>
    <n v="0.05"/>
    <n v="850"/>
    <n v="807.5"/>
    <x v="5"/>
    <n v="177.5"/>
    <x v="7"/>
    <x v="3"/>
    <x v="8"/>
  </r>
  <r>
    <n v="35"/>
    <n v="18"/>
    <n v="13"/>
    <n v="2"/>
    <n v="300"/>
    <n v="2"/>
    <n v="200"/>
    <s v="13-2"/>
    <n v="0.1"/>
    <n v="600"/>
    <n v="540"/>
    <x v="6"/>
    <n v="70"/>
    <x v="8"/>
    <x v="1"/>
    <x v="1"/>
  </r>
  <r>
    <n v="36"/>
    <n v="18"/>
    <n v="5"/>
    <n v="1"/>
    <n v="1800"/>
    <n v="4"/>
    <n v="1350"/>
    <s v="5-4"/>
    <n v="0.1"/>
    <n v="1800"/>
    <n v="1620"/>
    <x v="6"/>
    <n v="270"/>
    <x v="8"/>
    <x v="3"/>
    <x v="13"/>
  </r>
  <r>
    <n v="37"/>
    <n v="19"/>
    <n v="11"/>
    <n v="1"/>
    <n v="2900"/>
    <n v="1"/>
    <n v="2100"/>
    <s v="11-1"/>
    <n v="0"/>
    <n v="2900"/>
    <n v="2900"/>
    <x v="6"/>
    <n v="800"/>
    <x v="2"/>
    <x v="2"/>
    <x v="2"/>
  </r>
  <r>
    <n v="38"/>
    <n v="19"/>
    <n v="4"/>
    <n v="1"/>
    <n v="1600"/>
    <n v="1"/>
    <n v="1100"/>
    <s v="4-1"/>
    <n v="0"/>
    <n v="1600"/>
    <n v="1600"/>
    <x v="6"/>
    <n v="500"/>
    <x v="2"/>
    <x v="2"/>
    <x v="4"/>
  </r>
  <r>
    <n v="39"/>
    <n v="20"/>
    <n v="5"/>
    <n v="1"/>
    <n v="1800"/>
    <n v="4"/>
    <n v="1350"/>
    <s v="5-4"/>
    <n v="0"/>
    <n v="1800"/>
    <n v="1800"/>
    <x v="7"/>
    <n v="450"/>
    <x v="9"/>
    <x v="3"/>
    <x v="13"/>
  </r>
  <r>
    <n v="40"/>
    <n v="20"/>
    <n v="10"/>
    <n v="2"/>
    <n v="950"/>
    <n v="3"/>
    <n v="680"/>
    <s v="10-3"/>
    <n v="0"/>
    <n v="1900"/>
    <n v="1900"/>
    <x v="7"/>
    <n v="270"/>
    <x v="9"/>
    <x v="0"/>
    <x v="11"/>
  </r>
  <r>
    <n v="41"/>
    <n v="21"/>
    <n v="5"/>
    <n v="1"/>
    <n v="1800"/>
    <n v="2"/>
    <n v="1300"/>
    <s v="5-2"/>
    <n v="0.1"/>
    <n v="1800"/>
    <n v="1620"/>
    <x v="7"/>
    <n v="320"/>
    <x v="6"/>
    <x v="1"/>
    <x v="13"/>
  </r>
  <r>
    <n v="42"/>
    <n v="21"/>
    <n v="2"/>
    <n v="3"/>
    <n v="4200"/>
    <n v="1"/>
    <n v="3300"/>
    <s v="2-1"/>
    <n v="0.1"/>
    <n v="12600"/>
    <n v="11340"/>
    <x v="7"/>
    <n v="480"/>
    <x v="6"/>
    <x v="2"/>
    <x v="5"/>
  </r>
  <r>
    <n v="43"/>
    <n v="22"/>
    <n v="8"/>
    <n v="1"/>
    <n v="850"/>
    <n v="5"/>
    <n v="650"/>
    <s v="8-5"/>
    <n v="0.1"/>
    <n v="850"/>
    <n v="765"/>
    <x v="8"/>
    <n v="115"/>
    <x v="6"/>
    <x v="4"/>
    <x v="8"/>
  </r>
  <r>
    <n v="44"/>
    <n v="22"/>
    <n v="10"/>
    <n v="1"/>
    <n v="950"/>
    <n v="2"/>
    <n v="650"/>
    <s v="10-2"/>
    <n v="0.1"/>
    <n v="950"/>
    <n v="855"/>
    <x v="8"/>
    <n v="205"/>
    <x v="6"/>
    <x v="1"/>
    <x v="11"/>
  </r>
  <r>
    <n v="45"/>
    <n v="23"/>
    <n v="10"/>
    <n v="2"/>
    <n v="950"/>
    <n v="4"/>
    <n v="700"/>
    <s v="10-4"/>
    <n v="0.1"/>
    <n v="1900"/>
    <n v="1710"/>
    <x v="8"/>
    <n v="155"/>
    <x v="8"/>
    <x v="3"/>
    <x v="11"/>
  </r>
  <r>
    <n v="46"/>
    <n v="23"/>
    <n v="13"/>
    <n v="1"/>
    <n v="300"/>
    <n v="2"/>
    <n v="200"/>
    <s v="13-2"/>
    <n v="0.1"/>
    <n v="300"/>
    <n v="270"/>
    <x v="8"/>
    <n v="70"/>
    <x v="8"/>
    <x v="1"/>
    <x v="1"/>
  </r>
  <r>
    <n v="47"/>
    <n v="24"/>
    <n v="9"/>
    <n v="2"/>
    <n v="3500"/>
    <n v="1"/>
    <n v="2600"/>
    <s v="9-1"/>
    <n v="0"/>
    <n v="7000"/>
    <n v="7000"/>
    <x v="9"/>
    <n v="900"/>
    <x v="9"/>
    <x v="2"/>
    <x v="10"/>
  </r>
  <r>
    <n v="48"/>
    <n v="24"/>
    <n v="11"/>
    <n v="1"/>
    <n v="2900"/>
    <n v="4"/>
    <n v="2200"/>
    <s v="11-4"/>
    <n v="0"/>
    <n v="2900"/>
    <n v="2900"/>
    <x v="9"/>
    <n v="700"/>
    <x v="9"/>
    <x v="3"/>
    <x v="2"/>
  </r>
  <r>
    <n v="49"/>
    <n v="25"/>
    <n v="5"/>
    <n v="2"/>
    <n v="1800"/>
    <n v="4"/>
    <n v="1350"/>
    <s v="5-4"/>
    <n v="0"/>
    <n v="3600"/>
    <n v="3600"/>
    <x v="9"/>
    <n v="450"/>
    <x v="5"/>
    <x v="3"/>
    <x v="13"/>
  </r>
  <r>
    <n v="50"/>
    <n v="25"/>
    <n v="3"/>
    <n v="3"/>
    <n v="1500"/>
    <n v="3"/>
    <n v="1100"/>
    <s v="3-3"/>
    <n v="0"/>
    <n v="4500"/>
    <n v="4500"/>
    <x v="9"/>
    <n v="400"/>
    <x v="5"/>
    <x v="0"/>
    <x v="0"/>
  </r>
  <r>
    <n v="51"/>
    <n v="26"/>
    <n v="15"/>
    <n v="2"/>
    <n v="600"/>
    <n v="2"/>
    <n v="420"/>
    <s v="15-2"/>
    <n v="0.05"/>
    <n v="1200"/>
    <n v="1140"/>
    <x v="10"/>
    <n v="150"/>
    <x v="7"/>
    <x v="1"/>
    <x v="3"/>
  </r>
  <r>
    <n v="52"/>
    <n v="26"/>
    <n v="12"/>
    <n v="1"/>
    <n v="3200"/>
    <n v="3"/>
    <n v="2500"/>
    <s v="12-3"/>
    <n v="0.05"/>
    <n v="3200"/>
    <n v="3040"/>
    <x v="10"/>
    <n v="540"/>
    <x v="7"/>
    <x v="0"/>
    <x v="9"/>
  </r>
  <r>
    <n v="53"/>
    <n v="27"/>
    <n v="8"/>
    <n v="2"/>
    <n v="850"/>
    <n v="5"/>
    <n v="650"/>
    <s v="8-5"/>
    <n v="0.1"/>
    <n v="1700"/>
    <n v="1530"/>
    <x v="10"/>
    <n v="115"/>
    <x v="6"/>
    <x v="4"/>
    <x v="8"/>
  </r>
  <r>
    <n v="54"/>
    <n v="27"/>
    <n v="9"/>
    <n v="1"/>
    <n v="3500"/>
    <n v="3"/>
    <n v="2700"/>
    <s v="9-3"/>
    <n v="0.1"/>
    <n v="3500"/>
    <n v="3150"/>
    <x v="10"/>
    <n v="450"/>
    <x v="6"/>
    <x v="0"/>
    <x v="10"/>
  </r>
  <r>
    <n v="55"/>
    <n v="28"/>
    <n v="13"/>
    <n v="1"/>
    <n v="300"/>
    <n v="2"/>
    <n v="200"/>
    <s v="13-2"/>
    <n v="0"/>
    <n v="300"/>
    <n v="300"/>
    <x v="11"/>
    <n v="100"/>
    <x v="9"/>
    <x v="1"/>
    <x v="1"/>
  </r>
  <r>
    <n v="56"/>
    <n v="28"/>
    <n v="3"/>
    <n v="1"/>
    <n v="1500"/>
    <n v="4"/>
    <n v="1150"/>
    <s v="3-4"/>
    <n v="0"/>
    <n v="1500"/>
    <n v="1500"/>
    <x v="11"/>
    <n v="350"/>
    <x v="9"/>
    <x v="3"/>
    <x v="0"/>
  </r>
  <r>
    <n v="57"/>
    <n v="29"/>
    <n v="13"/>
    <n v="3"/>
    <n v="300"/>
    <n v="2"/>
    <n v="200"/>
    <s v="13-2"/>
    <n v="0"/>
    <n v="900"/>
    <n v="900"/>
    <x v="11"/>
    <n v="100"/>
    <x v="1"/>
    <x v="1"/>
    <x v="1"/>
  </r>
  <r>
    <n v="58"/>
    <n v="29"/>
    <n v="10"/>
    <n v="1"/>
    <n v="950"/>
    <n v="2"/>
    <n v="650"/>
    <s v="10-2"/>
    <n v="0"/>
    <n v="950"/>
    <n v="950"/>
    <x v="11"/>
    <n v="300"/>
    <x v="1"/>
    <x v="1"/>
    <x v="11"/>
  </r>
  <r>
    <n v="59"/>
    <n v="30"/>
    <n v="7"/>
    <n v="1"/>
    <n v="450"/>
    <n v="4"/>
    <n v="320"/>
    <s v="7-4"/>
    <n v="0"/>
    <n v="450"/>
    <n v="450"/>
    <x v="12"/>
    <n v="130"/>
    <x v="2"/>
    <x v="3"/>
    <x v="7"/>
  </r>
  <r>
    <n v="60"/>
    <n v="30"/>
    <n v="4"/>
    <n v="2"/>
    <n v="1600"/>
    <n v="3"/>
    <n v="1150"/>
    <s v="4-3"/>
    <n v="0"/>
    <n v="3200"/>
    <n v="3200"/>
    <x v="12"/>
    <n v="450"/>
    <x v="2"/>
    <x v="0"/>
    <x v="4"/>
  </r>
  <r>
    <n v="61"/>
    <n v="31"/>
    <n v="6"/>
    <n v="1"/>
    <n v="1300"/>
    <n v="2"/>
    <n v="1000"/>
    <s v="6-2"/>
    <n v="0"/>
    <n v="1300"/>
    <n v="1300"/>
    <x v="12"/>
    <n v="300"/>
    <x v="9"/>
    <x v="1"/>
    <x v="14"/>
  </r>
  <r>
    <n v="62"/>
    <n v="31"/>
    <n v="14"/>
    <n v="2"/>
    <n v="1800"/>
    <n v="5"/>
    <n v="1500"/>
    <s v="14-5"/>
    <n v="0"/>
    <n v="3600"/>
    <n v="3600"/>
    <x v="12"/>
    <n v="300"/>
    <x v="9"/>
    <x v="4"/>
    <x v="12"/>
  </r>
  <r>
    <n v="63"/>
    <n v="32"/>
    <n v="6"/>
    <n v="1"/>
    <n v="1300"/>
    <n v="3"/>
    <n v="1050"/>
    <s v="6-3"/>
    <n v="0.05"/>
    <n v="1300"/>
    <n v="1235"/>
    <x v="13"/>
    <n v="185"/>
    <x v="4"/>
    <x v="0"/>
    <x v="14"/>
  </r>
  <r>
    <n v="64"/>
    <n v="32"/>
    <n v="9"/>
    <n v="3"/>
    <n v="3500"/>
    <n v="1"/>
    <n v="2600"/>
    <s v="9-1"/>
    <n v="0.05"/>
    <n v="10500"/>
    <n v="9975"/>
    <x v="13"/>
    <n v="725"/>
    <x v="4"/>
    <x v="2"/>
    <x v="10"/>
  </r>
  <r>
    <n v="65"/>
    <n v="33"/>
    <n v="6"/>
    <n v="1"/>
    <n v="1300"/>
    <n v="1"/>
    <n v="980"/>
    <s v="6-1"/>
    <n v="0"/>
    <n v="1300"/>
    <n v="1300"/>
    <x v="14"/>
    <n v="320"/>
    <x v="5"/>
    <x v="2"/>
    <x v="14"/>
  </r>
  <r>
    <n v="66"/>
    <n v="33"/>
    <n v="10"/>
    <n v="1"/>
    <n v="950"/>
    <n v="4"/>
    <n v="700"/>
    <s v="10-4"/>
    <n v="0"/>
    <n v="950"/>
    <n v="950"/>
    <x v="14"/>
    <n v="250"/>
    <x v="5"/>
    <x v="3"/>
    <x v="11"/>
  </r>
  <r>
    <n v="67"/>
    <n v="34"/>
    <n v="7"/>
    <n v="1"/>
    <n v="450"/>
    <n v="5"/>
    <n v="350"/>
    <s v="7-5"/>
    <n v="0.05"/>
    <n v="450"/>
    <n v="427.5"/>
    <x v="15"/>
    <n v="77.5"/>
    <x v="7"/>
    <x v="4"/>
    <x v="7"/>
  </r>
  <r>
    <n v="68"/>
    <n v="34"/>
    <n v="5"/>
    <n v="1"/>
    <n v="1800"/>
    <n v="2"/>
    <n v="1300"/>
    <s v="5-2"/>
    <n v="0.05"/>
    <n v="1800"/>
    <n v="1710"/>
    <x v="15"/>
    <n v="410"/>
    <x v="7"/>
    <x v="1"/>
    <x v="13"/>
  </r>
  <r>
    <n v="69"/>
    <n v="35"/>
    <n v="6"/>
    <n v="1"/>
    <n v="1300"/>
    <n v="1"/>
    <n v="980"/>
    <s v="6-1"/>
    <n v="0"/>
    <n v="1300"/>
    <n v="1300"/>
    <x v="16"/>
    <n v="320"/>
    <x v="1"/>
    <x v="2"/>
    <x v="14"/>
  </r>
  <r>
    <n v="70"/>
    <n v="35"/>
    <n v="3"/>
    <n v="2"/>
    <n v="1500"/>
    <n v="4"/>
    <n v="1150"/>
    <s v="3-4"/>
    <n v="0"/>
    <n v="3000"/>
    <n v="3000"/>
    <x v="16"/>
    <n v="350"/>
    <x v="1"/>
    <x v="3"/>
    <x v="0"/>
  </r>
  <r>
    <n v="71"/>
    <n v="36"/>
    <n v="7"/>
    <n v="1"/>
    <n v="450"/>
    <n v="4"/>
    <n v="320"/>
    <s v="7-4"/>
    <n v="0"/>
    <n v="450"/>
    <n v="450"/>
    <x v="17"/>
    <n v="130"/>
    <x v="5"/>
    <x v="3"/>
    <x v="7"/>
  </r>
  <r>
    <n v="72"/>
    <n v="36"/>
    <n v="8"/>
    <n v="1"/>
    <n v="850"/>
    <n v="5"/>
    <n v="650"/>
    <s v="8-5"/>
    <n v="0"/>
    <n v="850"/>
    <n v="850"/>
    <x v="17"/>
    <n v="200"/>
    <x v="5"/>
    <x v="4"/>
    <x v="8"/>
  </r>
  <r>
    <n v="73"/>
    <n v="37"/>
    <n v="7"/>
    <n v="1"/>
    <n v="450"/>
    <n v="5"/>
    <n v="350"/>
    <s v="7-5"/>
    <n v="0.05"/>
    <n v="450"/>
    <n v="427.5"/>
    <x v="18"/>
    <n v="77.5"/>
    <x v="4"/>
    <x v="4"/>
    <x v="7"/>
  </r>
  <r>
    <n v="74"/>
    <n v="37"/>
    <n v="9"/>
    <n v="1"/>
    <n v="3500"/>
    <n v="5"/>
    <n v="2750"/>
    <s v="9-5"/>
    <n v="0.05"/>
    <n v="3500"/>
    <n v="3325"/>
    <x v="18"/>
    <n v="575"/>
    <x v="4"/>
    <x v="4"/>
    <x v="10"/>
  </r>
  <r>
    <n v="75"/>
    <n v="38"/>
    <n v="10"/>
    <n v="1"/>
    <n v="950"/>
    <n v="3"/>
    <n v="680"/>
    <s v="10-3"/>
    <n v="0"/>
    <n v="950"/>
    <n v="950"/>
    <x v="19"/>
    <n v="270"/>
    <x v="0"/>
    <x v="0"/>
    <x v="11"/>
  </r>
  <r>
    <n v="76"/>
    <n v="38"/>
    <n v="2"/>
    <n v="1"/>
    <n v="4200"/>
    <n v="5"/>
    <n v="3500"/>
    <s v="2-5"/>
    <n v="0"/>
    <n v="4200"/>
    <n v="4200"/>
    <x v="19"/>
    <n v="700"/>
    <x v="0"/>
    <x v="4"/>
    <x v="5"/>
  </r>
  <r>
    <n v="77"/>
    <n v="39"/>
    <n v="12"/>
    <n v="2"/>
    <n v="3200"/>
    <n v="4"/>
    <n v="2600"/>
    <s v="12-4"/>
    <n v="0"/>
    <n v="6400"/>
    <n v="6400"/>
    <x v="20"/>
    <n v="600"/>
    <x v="2"/>
    <x v="3"/>
    <x v="9"/>
  </r>
  <r>
    <n v="78"/>
    <n v="39"/>
    <n v="2"/>
    <n v="3"/>
    <n v="4200"/>
    <n v="5"/>
    <n v="3500"/>
    <s v="2-5"/>
    <n v="0"/>
    <n v="12600"/>
    <n v="12600"/>
    <x v="20"/>
    <n v="700"/>
    <x v="2"/>
    <x v="4"/>
    <x v="5"/>
  </r>
  <r>
    <n v="79"/>
    <n v="40"/>
    <n v="9"/>
    <n v="1"/>
    <n v="3500"/>
    <n v="3"/>
    <n v="2700"/>
    <s v="9-3"/>
    <n v="0"/>
    <n v="3500"/>
    <n v="3500"/>
    <x v="21"/>
    <n v="800"/>
    <x v="0"/>
    <x v="0"/>
    <x v="10"/>
  </r>
  <r>
    <n v="80"/>
    <n v="40"/>
    <n v="4"/>
    <n v="1"/>
    <n v="1600"/>
    <n v="3"/>
    <n v="1150"/>
    <s v="4-3"/>
    <n v="0"/>
    <n v="1600"/>
    <n v="1600"/>
    <x v="21"/>
    <n v="450"/>
    <x v="0"/>
    <x v="0"/>
    <x v="4"/>
  </r>
  <r>
    <n v="81"/>
    <n v="41"/>
    <n v="3"/>
    <n v="1"/>
    <n v="1500"/>
    <n v="3"/>
    <n v="1100"/>
    <s v="3-3"/>
    <n v="0"/>
    <n v="1500"/>
    <n v="1500"/>
    <x v="22"/>
    <n v="400"/>
    <x v="1"/>
    <x v="0"/>
    <x v="0"/>
  </r>
  <r>
    <n v="82"/>
    <n v="41"/>
    <n v="2"/>
    <n v="1"/>
    <n v="4200"/>
    <n v="1"/>
    <n v="3300"/>
    <s v="2-1"/>
    <n v="0"/>
    <n v="4200"/>
    <n v="4200"/>
    <x v="22"/>
    <n v="900"/>
    <x v="1"/>
    <x v="2"/>
    <x v="5"/>
  </r>
  <r>
    <n v="83"/>
    <n v="42"/>
    <n v="9"/>
    <n v="2"/>
    <n v="3500"/>
    <n v="1"/>
    <n v="2600"/>
    <s v="9-1"/>
    <n v="0.05"/>
    <n v="7000"/>
    <n v="6650"/>
    <x v="23"/>
    <n v="725"/>
    <x v="7"/>
    <x v="2"/>
    <x v="10"/>
  </r>
  <r>
    <n v="84"/>
    <n v="42"/>
    <n v="8"/>
    <n v="2"/>
    <n v="850"/>
    <n v="4"/>
    <n v="630"/>
    <s v="8-4"/>
    <n v="0.05"/>
    <n v="1700"/>
    <n v="1615"/>
    <x v="23"/>
    <n v="177.5"/>
    <x v="7"/>
    <x v="3"/>
    <x v="8"/>
  </r>
  <r>
    <n v="85"/>
    <n v="43"/>
    <n v="9"/>
    <n v="1"/>
    <n v="3500"/>
    <n v="3"/>
    <n v="2700"/>
    <s v="9-3"/>
    <n v="0.1"/>
    <n v="3500"/>
    <n v="3150"/>
    <x v="24"/>
    <n v="450"/>
    <x v="6"/>
    <x v="0"/>
    <x v="10"/>
  </r>
  <r>
    <n v="86"/>
    <n v="43"/>
    <n v="1"/>
    <n v="3"/>
    <n v="8500"/>
    <n v="2"/>
    <n v="7000"/>
    <s v="1-2"/>
    <n v="0.1"/>
    <n v="25500"/>
    <n v="22950"/>
    <x v="24"/>
    <n v="650"/>
    <x v="6"/>
    <x v="1"/>
    <x v="6"/>
  </r>
  <r>
    <n v="87"/>
    <n v="44"/>
    <n v="8"/>
    <n v="1"/>
    <n v="850"/>
    <n v="5"/>
    <n v="650"/>
    <s v="8-5"/>
    <n v="0.05"/>
    <n v="850"/>
    <n v="807.5"/>
    <x v="25"/>
    <n v="157.5"/>
    <x v="3"/>
    <x v="4"/>
    <x v="8"/>
  </r>
  <r>
    <n v="88"/>
    <n v="44"/>
    <n v="2"/>
    <n v="2"/>
    <n v="4200"/>
    <n v="4"/>
    <n v="3400"/>
    <s v="2-4"/>
    <n v="0.05"/>
    <n v="8400"/>
    <n v="7980"/>
    <x v="25"/>
    <n v="590"/>
    <x v="3"/>
    <x v="3"/>
    <x v="5"/>
  </r>
  <r>
    <n v="89"/>
    <n v="45"/>
    <n v="3"/>
    <n v="1"/>
    <n v="1500"/>
    <n v="2"/>
    <n v="1050"/>
    <s v="3-2"/>
    <n v="0.1"/>
    <n v="1500"/>
    <n v="1350"/>
    <x v="26"/>
    <n v="300"/>
    <x v="8"/>
    <x v="1"/>
    <x v="0"/>
  </r>
  <r>
    <n v="90"/>
    <n v="45"/>
    <n v="4"/>
    <n v="2"/>
    <n v="1600"/>
    <n v="3"/>
    <n v="1150"/>
    <s v="4-3"/>
    <n v="0.1"/>
    <n v="3200"/>
    <n v="2880"/>
    <x v="26"/>
    <n v="290"/>
    <x v="8"/>
    <x v="0"/>
    <x v="4"/>
  </r>
  <r>
    <n v="91"/>
    <n v="46"/>
    <n v="6"/>
    <n v="1"/>
    <n v="1300"/>
    <n v="3"/>
    <n v="1050"/>
    <s v="6-3"/>
    <n v="0"/>
    <n v="1300"/>
    <n v="1300"/>
    <x v="27"/>
    <n v="250"/>
    <x v="2"/>
    <x v="0"/>
    <x v="14"/>
  </r>
  <r>
    <n v="92"/>
    <n v="46"/>
    <n v="15"/>
    <n v="1"/>
    <n v="600"/>
    <n v="4"/>
    <n v="450"/>
    <s v="15-4"/>
    <n v="0"/>
    <n v="600"/>
    <n v="600"/>
    <x v="27"/>
    <n v="150"/>
    <x v="2"/>
    <x v="3"/>
    <x v="3"/>
  </r>
  <r>
    <n v="93"/>
    <n v="47"/>
    <n v="10"/>
    <n v="3"/>
    <n v="950"/>
    <n v="2"/>
    <n v="650"/>
    <s v="10-2"/>
    <n v="0"/>
    <n v="2850"/>
    <n v="2850"/>
    <x v="28"/>
    <n v="300"/>
    <x v="2"/>
    <x v="1"/>
    <x v="11"/>
  </r>
  <r>
    <n v="94"/>
    <n v="47"/>
    <n v="7"/>
    <n v="2"/>
    <n v="450"/>
    <n v="3"/>
    <n v="300"/>
    <s v="7-3"/>
    <n v="0"/>
    <n v="900"/>
    <n v="900"/>
    <x v="28"/>
    <n v="150"/>
    <x v="2"/>
    <x v="0"/>
    <x v="7"/>
  </r>
  <r>
    <n v="95"/>
    <n v="48"/>
    <n v="4"/>
    <n v="2"/>
    <n v="1600"/>
    <n v="1"/>
    <n v="1100"/>
    <s v="4-1"/>
    <n v="0"/>
    <n v="3200"/>
    <n v="3200"/>
    <x v="29"/>
    <n v="500"/>
    <x v="5"/>
    <x v="2"/>
    <x v="4"/>
  </r>
  <r>
    <n v="96"/>
    <n v="48"/>
    <n v="7"/>
    <n v="1"/>
    <n v="450"/>
    <n v="4"/>
    <n v="320"/>
    <s v="7-4"/>
    <n v="0"/>
    <n v="450"/>
    <n v="450"/>
    <x v="29"/>
    <n v="130"/>
    <x v="5"/>
    <x v="3"/>
    <x v="7"/>
  </r>
  <r>
    <n v="97"/>
    <n v="49"/>
    <n v="14"/>
    <n v="3"/>
    <n v="1800"/>
    <n v="5"/>
    <n v="1500"/>
    <s v="14-5"/>
    <n v="0.05"/>
    <n v="5400"/>
    <n v="5130"/>
    <x v="30"/>
    <n v="210"/>
    <x v="7"/>
    <x v="4"/>
    <x v="12"/>
  </r>
  <r>
    <n v="98"/>
    <n v="49"/>
    <n v="2"/>
    <n v="1"/>
    <n v="4200"/>
    <n v="5"/>
    <n v="3500"/>
    <s v="2-5"/>
    <n v="0.05"/>
    <n v="4200"/>
    <n v="3990"/>
    <x v="30"/>
    <n v="490"/>
    <x v="7"/>
    <x v="4"/>
    <x v="5"/>
  </r>
  <r>
    <n v="99"/>
    <n v="50"/>
    <n v="6"/>
    <n v="1"/>
    <n v="1300"/>
    <n v="3"/>
    <n v="1050"/>
    <s v="6-3"/>
    <n v="0"/>
    <n v="1300"/>
    <n v="1300"/>
    <x v="31"/>
    <n v="250"/>
    <x v="1"/>
    <x v="0"/>
    <x v="14"/>
  </r>
  <r>
    <n v="100"/>
    <n v="50"/>
    <n v="2"/>
    <n v="1"/>
    <n v="4200"/>
    <n v="1"/>
    <n v="3300"/>
    <s v="2-1"/>
    <n v="0"/>
    <n v="4200"/>
    <n v="4200"/>
    <x v="31"/>
    <n v="900"/>
    <x v="1"/>
    <x v="2"/>
    <x v="5"/>
  </r>
  <r>
    <n v="101"/>
    <n v="51"/>
    <n v="15"/>
    <n v="3"/>
    <n v="600"/>
    <n v="4"/>
    <n v="450"/>
    <s v="15-4"/>
    <n v="0"/>
    <n v="1800"/>
    <n v="1800"/>
    <x v="31"/>
    <n v="150"/>
    <x v="9"/>
    <x v="3"/>
    <x v="3"/>
  </r>
  <r>
    <n v="102"/>
    <n v="51"/>
    <n v="7"/>
    <n v="2"/>
    <n v="450"/>
    <n v="3"/>
    <n v="300"/>
    <s v="7-3"/>
    <n v="0"/>
    <n v="900"/>
    <n v="900"/>
    <x v="31"/>
    <n v="150"/>
    <x v="9"/>
    <x v="0"/>
    <x v="7"/>
  </r>
  <r>
    <n v="103"/>
    <n v="52"/>
    <n v="13"/>
    <n v="1"/>
    <n v="300"/>
    <n v="2"/>
    <n v="200"/>
    <s v="13-2"/>
    <n v="0"/>
    <n v="300"/>
    <n v="300"/>
    <x v="32"/>
    <n v="100"/>
    <x v="0"/>
    <x v="1"/>
    <x v="1"/>
  </r>
  <r>
    <n v="104"/>
    <n v="52"/>
    <n v="4"/>
    <n v="1"/>
    <n v="1600"/>
    <n v="3"/>
    <n v="1150"/>
    <s v="4-3"/>
    <n v="0"/>
    <n v="1600"/>
    <n v="1600"/>
    <x v="32"/>
    <n v="450"/>
    <x v="0"/>
    <x v="0"/>
    <x v="4"/>
  </r>
  <r>
    <n v="105"/>
    <n v="53"/>
    <n v="1"/>
    <n v="3"/>
    <n v="8500"/>
    <n v="1"/>
    <n v="6900"/>
    <s v="1-1"/>
    <n v="0.05"/>
    <n v="25500"/>
    <n v="24225"/>
    <x v="32"/>
    <n v="1175"/>
    <x v="7"/>
    <x v="2"/>
    <x v="6"/>
  </r>
  <r>
    <n v="106"/>
    <n v="53"/>
    <n v="15"/>
    <n v="2"/>
    <n v="600"/>
    <n v="5"/>
    <n v="480"/>
    <s v="15-5"/>
    <n v="0.05"/>
    <n v="1200"/>
    <n v="1140"/>
    <x v="32"/>
    <n v="90"/>
    <x v="7"/>
    <x v="4"/>
    <x v="3"/>
  </r>
  <r>
    <n v="107"/>
    <n v="54"/>
    <n v="2"/>
    <n v="3"/>
    <n v="4200"/>
    <n v="1"/>
    <n v="3300"/>
    <s v="2-1"/>
    <n v="0"/>
    <n v="12600"/>
    <n v="12600"/>
    <x v="33"/>
    <n v="900"/>
    <x v="9"/>
    <x v="2"/>
    <x v="5"/>
  </r>
  <r>
    <n v="108"/>
    <n v="54"/>
    <n v="12"/>
    <n v="1"/>
    <n v="3200"/>
    <n v="3"/>
    <n v="2500"/>
    <s v="12-3"/>
    <n v="0"/>
    <n v="3200"/>
    <n v="3200"/>
    <x v="33"/>
    <n v="700"/>
    <x v="9"/>
    <x v="0"/>
    <x v="9"/>
  </r>
  <r>
    <n v="109"/>
    <n v="55"/>
    <n v="12"/>
    <n v="1"/>
    <n v="3200"/>
    <n v="4"/>
    <n v="2600"/>
    <s v="12-4"/>
    <n v="0.05"/>
    <n v="3200"/>
    <n v="3040"/>
    <x v="33"/>
    <n v="440"/>
    <x v="3"/>
    <x v="3"/>
    <x v="9"/>
  </r>
  <r>
    <n v="110"/>
    <n v="55"/>
    <n v="13"/>
    <n v="1"/>
    <n v="300"/>
    <n v="4"/>
    <n v="240"/>
    <s v="13-4"/>
    <n v="0.05"/>
    <n v="300"/>
    <n v="285"/>
    <x v="33"/>
    <n v="45"/>
    <x v="3"/>
    <x v="3"/>
    <x v="1"/>
  </r>
  <r>
    <n v="111"/>
    <n v="56"/>
    <n v="2"/>
    <n v="2"/>
    <n v="4200"/>
    <n v="1"/>
    <n v="3300"/>
    <s v="2-1"/>
    <n v="0.1"/>
    <n v="8400"/>
    <n v="7560"/>
    <x v="34"/>
    <n v="480"/>
    <x v="6"/>
    <x v="2"/>
    <x v="5"/>
  </r>
  <r>
    <n v="112"/>
    <n v="56"/>
    <n v="4"/>
    <n v="3"/>
    <n v="1600"/>
    <n v="1"/>
    <n v="1100"/>
    <s v="4-1"/>
    <n v="0.1"/>
    <n v="4800"/>
    <n v="4320"/>
    <x v="34"/>
    <n v="340"/>
    <x v="6"/>
    <x v="2"/>
    <x v="4"/>
  </r>
  <r>
    <n v="113"/>
    <n v="57"/>
    <n v="7"/>
    <n v="3"/>
    <n v="450"/>
    <n v="3"/>
    <n v="300"/>
    <s v="7-3"/>
    <n v="0"/>
    <n v="1350"/>
    <n v="1350"/>
    <x v="34"/>
    <n v="150"/>
    <x v="1"/>
    <x v="0"/>
    <x v="7"/>
  </r>
  <r>
    <n v="114"/>
    <n v="57"/>
    <n v="10"/>
    <n v="1"/>
    <n v="950"/>
    <n v="3"/>
    <n v="680"/>
    <s v="10-3"/>
    <n v="0"/>
    <n v="950"/>
    <n v="950"/>
    <x v="34"/>
    <n v="270"/>
    <x v="1"/>
    <x v="0"/>
    <x v="11"/>
  </r>
  <r>
    <n v="115"/>
    <n v="58"/>
    <n v="8"/>
    <n v="1"/>
    <n v="850"/>
    <n v="4"/>
    <n v="630"/>
    <s v="8-4"/>
    <n v="0.05"/>
    <n v="850"/>
    <n v="807.5"/>
    <x v="35"/>
    <n v="177.5"/>
    <x v="3"/>
    <x v="3"/>
    <x v="8"/>
  </r>
  <r>
    <n v="116"/>
    <n v="58"/>
    <n v="5"/>
    <n v="1"/>
    <n v="1800"/>
    <n v="5"/>
    <n v="1400"/>
    <s v="5-5"/>
    <n v="0.05"/>
    <n v="1800"/>
    <n v="1710"/>
    <x v="35"/>
    <n v="310"/>
    <x v="3"/>
    <x v="4"/>
    <x v="13"/>
  </r>
  <r>
    <n v="117"/>
    <n v="59"/>
    <n v="3"/>
    <n v="1"/>
    <n v="1500"/>
    <n v="4"/>
    <n v="1150"/>
    <s v="3-4"/>
    <n v="0"/>
    <n v="1500"/>
    <n v="1500"/>
    <x v="35"/>
    <n v="350"/>
    <x v="0"/>
    <x v="3"/>
    <x v="0"/>
  </r>
  <r>
    <n v="118"/>
    <n v="59"/>
    <n v="4"/>
    <n v="1"/>
    <n v="1600"/>
    <n v="5"/>
    <n v="1200"/>
    <s v="4-5"/>
    <n v="0"/>
    <n v="1600"/>
    <n v="1600"/>
    <x v="35"/>
    <n v="400"/>
    <x v="0"/>
    <x v="4"/>
    <x v="4"/>
  </r>
  <r>
    <n v="119"/>
    <n v="60"/>
    <n v="13"/>
    <n v="1"/>
    <n v="300"/>
    <n v="2"/>
    <n v="200"/>
    <s v="13-2"/>
    <n v="0.05"/>
    <n v="300"/>
    <n v="285"/>
    <x v="36"/>
    <n v="85"/>
    <x v="3"/>
    <x v="1"/>
    <x v="1"/>
  </r>
  <r>
    <n v="120"/>
    <n v="60"/>
    <n v="15"/>
    <n v="1"/>
    <n v="600"/>
    <n v="2"/>
    <n v="420"/>
    <s v="15-2"/>
    <n v="0.05"/>
    <n v="600"/>
    <n v="570"/>
    <x v="36"/>
    <n v="150"/>
    <x v="3"/>
    <x v="1"/>
    <x v="3"/>
  </r>
  <r>
    <n v="121"/>
    <n v="61"/>
    <n v="7"/>
    <n v="1"/>
    <n v="450"/>
    <n v="3"/>
    <n v="300"/>
    <s v="7-3"/>
    <n v="0"/>
    <n v="450"/>
    <n v="450"/>
    <x v="37"/>
    <n v="150"/>
    <x v="2"/>
    <x v="0"/>
    <x v="7"/>
  </r>
  <r>
    <n v="122"/>
    <n v="61"/>
    <n v="11"/>
    <n v="1"/>
    <n v="2900"/>
    <n v="5"/>
    <n v="2300"/>
    <s v="11-5"/>
    <n v="0"/>
    <n v="2900"/>
    <n v="2900"/>
    <x v="37"/>
    <n v="600"/>
    <x v="2"/>
    <x v="4"/>
    <x v="2"/>
  </r>
  <r>
    <n v="123"/>
    <n v="62"/>
    <n v="14"/>
    <n v="1"/>
    <n v="1800"/>
    <n v="3"/>
    <n v="1450"/>
    <s v="14-3"/>
    <n v="0.1"/>
    <n v="1800"/>
    <n v="1620"/>
    <x v="38"/>
    <n v="170"/>
    <x v="8"/>
    <x v="0"/>
    <x v="12"/>
  </r>
  <r>
    <n v="124"/>
    <n v="62"/>
    <n v="2"/>
    <n v="1"/>
    <n v="4200"/>
    <n v="1"/>
    <n v="3300"/>
    <s v="2-1"/>
    <n v="0.1"/>
    <n v="4200"/>
    <n v="3780"/>
    <x v="38"/>
    <n v="480"/>
    <x v="8"/>
    <x v="2"/>
    <x v="5"/>
  </r>
  <r>
    <n v="125"/>
    <n v="63"/>
    <n v="10"/>
    <n v="1"/>
    <n v="950"/>
    <n v="3"/>
    <n v="680"/>
    <s v="10-3"/>
    <n v="0"/>
    <n v="950"/>
    <n v="950"/>
    <x v="39"/>
    <n v="270"/>
    <x v="5"/>
    <x v="0"/>
    <x v="11"/>
  </r>
  <r>
    <n v="126"/>
    <n v="63"/>
    <n v="8"/>
    <n v="1"/>
    <n v="850"/>
    <n v="5"/>
    <n v="650"/>
    <s v="8-5"/>
    <n v="0"/>
    <n v="850"/>
    <n v="850"/>
    <x v="39"/>
    <n v="200"/>
    <x v="5"/>
    <x v="4"/>
    <x v="8"/>
  </r>
  <r>
    <n v="127"/>
    <n v="64"/>
    <n v="3"/>
    <n v="2"/>
    <n v="1500"/>
    <n v="2"/>
    <n v="1050"/>
    <s v="3-2"/>
    <n v="0"/>
    <n v="3000"/>
    <n v="3000"/>
    <x v="40"/>
    <n v="450"/>
    <x v="9"/>
    <x v="1"/>
    <x v="0"/>
  </r>
  <r>
    <n v="128"/>
    <n v="64"/>
    <n v="7"/>
    <n v="1"/>
    <n v="450"/>
    <n v="3"/>
    <n v="300"/>
    <s v="7-3"/>
    <n v="0"/>
    <n v="450"/>
    <n v="450"/>
    <x v="40"/>
    <n v="150"/>
    <x v="9"/>
    <x v="0"/>
    <x v="7"/>
  </r>
  <r>
    <n v="129"/>
    <n v="65"/>
    <n v="3"/>
    <n v="1"/>
    <n v="1500"/>
    <n v="2"/>
    <n v="1050"/>
    <s v="3-2"/>
    <n v="0"/>
    <n v="1500"/>
    <n v="1500"/>
    <x v="41"/>
    <n v="450"/>
    <x v="0"/>
    <x v="1"/>
    <x v="0"/>
  </r>
  <r>
    <n v="130"/>
    <n v="65"/>
    <n v="7"/>
    <n v="2"/>
    <n v="450"/>
    <n v="5"/>
    <n v="350"/>
    <s v="7-5"/>
    <n v="0"/>
    <n v="900"/>
    <n v="900"/>
    <x v="41"/>
    <n v="100"/>
    <x v="0"/>
    <x v="4"/>
    <x v="7"/>
  </r>
  <r>
    <n v="131"/>
    <n v="66"/>
    <n v="11"/>
    <n v="2"/>
    <n v="2900"/>
    <n v="5"/>
    <n v="2300"/>
    <s v="11-5"/>
    <n v="0"/>
    <n v="5800"/>
    <n v="5800"/>
    <x v="42"/>
    <n v="600"/>
    <x v="2"/>
    <x v="4"/>
    <x v="2"/>
  </r>
  <r>
    <n v="132"/>
    <n v="66"/>
    <n v="7"/>
    <n v="1"/>
    <n v="450"/>
    <n v="3"/>
    <n v="300"/>
    <s v="7-3"/>
    <n v="0"/>
    <n v="450"/>
    <n v="450"/>
    <x v="42"/>
    <n v="150"/>
    <x v="2"/>
    <x v="0"/>
    <x v="7"/>
  </r>
  <r>
    <n v="133"/>
    <n v="67"/>
    <n v="15"/>
    <n v="2"/>
    <n v="600"/>
    <n v="5"/>
    <n v="480"/>
    <s v="15-5"/>
    <n v="0.05"/>
    <n v="1200"/>
    <n v="1140"/>
    <x v="43"/>
    <n v="90"/>
    <x v="3"/>
    <x v="4"/>
    <x v="3"/>
  </r>
  <r>
    <n v="134"/>
    <n v="67"/>
    <n v="3"/>
    <n v="1"/>
    <n v="1500"/>
    <n v="2"/>
    <n v="1050"/>
    <s v="3-2"/>
    <n v="0.05"/>
    <n v="1500"/>
    <n v="1425"/>
    <x v="43"/>
    <n v="375"/>
    <x v="3"/>
    <x v="1"/>
    <x v="0"/>
  </r>
  <r>
    <n v="135"/>
    <n v="68"/>
    <n v="13"/>
    <n v="2"/>
    <n v="300"/>
    <n v="3"/>
    <n v="220"/>
    <s v="13-3"/>
    <n v="0"/>
    <n v="600"/>
    <n v="600"/>
    <x v="44"/>
    <n v="80"/>
    <x v="9"/>
    <x v="0"/>
    <x v="1"/>
  </r>
  <r>
    <n v="136"/>
    <n v="68"/>
    <n v="2"/>
    <n v="1"/>
    <n v="4200"/>
    <n v="5"/>
    <n v="3500"/>
    <s v="2-5"/>
    <n v="0"/>
    <n v="4200"/>
    <n v="4200"/>
    <x v="44"/>
    <n v="700"/>
    <x v="9"/>
    <x v="4"/>
    <x v="5"/>
  </r>
  <r>
    <n v="137"/>
    <n v="69"/>
    <n v="1"/>
    <n v="2"/>
    <n v="8500"/>
    <n v="1"/>
    <n v="6900"/>
    <s v="1-1"/>
    <n v="0"/>
    <n v="17000"/>
    <n v="17000"/>
    <x v="45"/>
    <n v="1600"/>
    <x v="1"/>
    <x v="2"/>
    <x v="6"/>
  </r>
  <r>
    <n v="138"/>
    <n v="69"/>
    <n v="8"/>
    <n v="2"/>
    <n v="850"/>
    <n v="5"/>
    <n v="650"/>
    <s v="8-5"/>
    <n v="0"/>
    <n v="1700"/>
    <n v="1700"/>
    <x v="45"/>
    <n v="200"/>
    <x v="1"/>
    <x v="4"/>
    <x v="8"/>
  </r>
  <r>
    <n v="139"/>
    <n v="70"/>
    <n v="9"/>
    <n v="2"/>
    <n v="3500"/>
    <n v="1"/>
    <n v="2600"/>
    <s v="9-1"/>
    <n v="0.05"/>
    <n v="7000"/>
    <n v="6650"/>
    <x v="46"/>
    <n v="725"/>
    <x v="7"/>
    <x v="2"/>
    <x v="10"/>
  </r>
  <r>
    <n v="140"/>
    <n v="70"/>
    <n v="13"/>
    <n v="2"/>
    <n v="300"/>
    <n v="4"/>
    <n v="240"/>
    <s v="13-4"/>
    <n v="0.05"/>
    <n v="600"/>
    <n v="570"/>
    <x v="46"/>
    <n v="45"/>
    <x v="7"/>
    <x v="3"/>
    <x v="1"/>
  </r>
  <r>
    <n v="141"/>
    <n v="71"/>
    <n v="11"/>
    <n v="2"/>
    <n v="2900"/>
    <n v="5"/>
    <n v="2300"/>
    <s v="11-5"/>
    <n v="0"/>
    <n v="5800"/>
    <n v="5800"/>
    <x v="47"/>
    <n v="600"/>
    <x v="2"/>
    <x v="4"/>
    <x v="2"/>
  </r>
  <r>
    <n v="142"/>
    <n v="71"/>
    <n v="6"/>
    <n v="1"/>
    <n v="1300"/>
    <n v="3"/>
    <n v="1050"/>
    <s v="6-3"/>
    <n v="0"/>
    <n v="1300"/>
    <n v="1300"/>
    <x v="47"/>
    <n v="250"/>
    <x v="2"/>
    <x v="0"/>
    <x v="14"/>
  </r>
  <r>
    <n v="143"/>
    <n v="72"/>
    <n v="5"/>
    <n v="3"/>
    <n v="1800"/>
    <n v="2"/>
    <n v="1300"/>
    <s v="5-2"/>
    <n v="0.1"/>
    <n v="5400"/>
    <n v="4860"/>
    <x v="48"/>
    <n v="320"/>
    <x v="8"/>
    <x v="1"/>
    <x v="13"/>
  </r>
  <r>
    <n v="144"/>
    <n v="72"/>
    <n v="2"/>
    <n v="2"/>
    <n v="4200"/>
    <n v="1"/>
    <n v="3300"/>
    <s v="2-1"/>
    <n v="0.1"/>
    <n v="8400"/>
    <n v="7560"/>
    <x v="48"/>
    <n v="480"/>
    <x v="8"/>
    <x v="2"/>
    <x v="5"/>
  </r>
  <r>
    <n v="145"/>
    <n v="73"/>
    <n v="7"/>
    <n v="3"/>
    <n v="450"/>
    <n v="4"/>
    <n v="320"/>
    <s v="7-4"/>
    <n v="0.1"/>
    <n v="1350"/>
    <n v="1215"/>
    <x v="49"/>
    <n v="85"/>
    <x v="8"/>
    <x v="3"/>
    <x v="7"/>
  </r>
  <r>
    <n v="146"/>
    <n v="73"/>
    <n v="13"/>
    <n v="1"/>
    <n v="300"/>
    <n v="4"/>
    <n v="240"/>
    <s v="13-4"/>
    <n v="0.1"/>
    <n v="300"/>
    <n v="270"/>
    <x v="49"/>
    <n v="30"/>
    <x v="8"/>
    <x v="3"/>
    <x v="1"/>
  </r>
  <r>
    <n v="147"/>
    <n v="74"/>
    <n v="7"/>
    <n v="1"/>
    <n v="450"/>
    <n v="4"/>
    <n v="320"/>
    <s v="7-4"/>
    <n v="0.1"/>
    <n v="450"/>
    <n v="405"/>
    <x v="50"/>
    <n v="85"/>
    <x v="6"/>
    <x v="3"/>
    <x v="7"/>
  </r>
  <r>
    <n v="148"/>
    <n v="74"/>
    <n v="6"/>
    <n v="1"/>
    <n v="1300"/>
    <n v="1"/>
    <n v="980"/>
    <s v="6-1"/>
    <n v="0.1"/>
    <n v="1300"/>
    <n v="1170"/>
    <x v="50"/>
    <n v="190"/>
    <x v="6"/>
    <x v="2"/>
    <x v="14"/>
  </r>
  <r>
    <n v="149"/>
    <n v="75"/>
    <n v="11"/>
    <n v="1"/>
    <n v="2900"/>
    <n v="1"/>
    <n v="2100"/>
    <s v="11-1"/>
    <n v="0.05"/>
    <n v="2900"/>
    <n v="2755"/>
    <x v="51"/>
    <n v="655"/>
    <x v="7"/>
    <x v="2"/>
    <x v="2"/>
  </r>
  <r>
    <n v="150"/>
    <n v="75"/>
    <n v="10"/>
    <n v="2"/>
    <n v="950"/>
    <n v="4"/>
    <n v="700"/>
    <s v="10-4"/>
    <n v="0.05"/>
    <n v="1900"/>
    <n v="1805"/>
    <x v="51"/>
    <n v="202.5"/>
    <x v="7"/>
    <x v="3"/>
    <x v="11"/>
  </r>
  <r>
    <n v="151"/>
    <n v="76"/>
    <n v="11"/>
    <n v="1"/>
    <n v="2900"/>
    <n v="5"/>
    <n v="2300"/>
    <s v="11-5"/>
    <n v="0.05"/>
    <n v="2900"/>
    <n v="2755"/>
    <x v="52"/>
    <n v="455"/>
    <x v="3"/>
    <x v="4"/>
    <x v="2"/>
  </r>
  <r>
    <n v="152"/>
    <n v="76"/>
    <n v="4"/>
    <n v="1"/>
    <n v="1600"/>
    <n v="1"/>
    <n v="1100"/>
    <s v="4-1"/>
    <n v="0.05"/>
    <n v="1600"/>
    <n v="1520"/>
    <x v="52"/>
    <n v="420"/>
    <x v="3"/>
    <x v="2"/>
    <x v="4"/>
  </r>
  <r>
    <n v="153"/>
    <n v="77"/>
    <n v="4"/>
    <n v="1"/>
    <n v="1600"/>
    <n v="1"/>
    <n v="1100"/>
    <s v="4-1"/>
    <n v="0.05"/>
    <n v="1600"/>
    <n v="1520"/>
    <x v="53"/>
    <n v="420"/>
    <x v="3"/>
    <x v="2"/>
    <x v="4"/>
  </r>
  <r>
    <n v="154"/>
    <n v="77"/>
    <n v="13"/>
    <n v="2"/>
    <n v="300"/>
    <n v="3"/>
    <n v="220"/>
    <s v="13-3"/>
    <n v="0.05"/>
    <n v="600"/>
    <n v="570"/>
    <x v="53"/>
    <n v="65"/>
    <x v="3"/>
    <x v="0"/>
    <x v="1"/>
  </r>
  <r>
    <n v="155"/>
    <n v="78"/>
    <n v="9"/>
    <n v="1"/>
    <n v="3500"/>
    <n v="1"/>
    <n v="2600"/>
    <s v="9-1"/>
    <n v="0"/>
    <n v="3500"/>
    <n v="3500"/>
    <x v="54"/>
    <n v="900"/>
    <x v="0"/>
    <x v="2"/>
    <x v="10"/>
  </r>
  <r>
    <n v="156"/>
    <n v="78"/>
    <n v="3"/>
    <n v="2"/>
    <n v="1500"/>
    <n v="2"/>
    <n v="1050"/>
    <s v="3-2"/>
    <n v="0"/>
    <n v="3000"/>
    <n v="3000"/>
    <x v="54"/>
    <n v="450"/>
    <x v="0"/>
    <x v="1"/>
    <x v="0"/>
  </r>
  <r>
    <n v="157"/>
    <n v="79"/>
    <n v="13"/>
    <n v="2"/>
    <n v="300"/>
    <n v="4"/>
    <n v="240"/>
    <s v="13-4"/>
    <n v="0.1"/>
    <n v="600"/>
    <n v="540"/>
    <x v="55"/>
    <n v="30"/>
    <x v="8"/>
    <x v="3"/>
    <x v="1"/>
  </r>
  <r>
    <n v="158"/>
    <n v="79"/>
    <n v="3"/>
    <n v="2"/>
    <n v="1500"/>
    <n v="4"/>
    <n v="1150"/>
    <s v="3-4"/>
    <n v="0.1"/>
    <n v="3000"/>
    <n v="2700"/>
    <x v="55"/>
    <n v="200"/>
    <x v="8"/>
    <x v="3"/>
    <x v="0"/>
  </r>
  <r>
    <n v="159"/>
    <n v="80"/>
    <n v="8"/>
    <n v="1"/>
    <n v="850"/>
    <n v="2"/>
    <n v="600"/>
    <s v="8-2"/>
    <n v="0"/>
    <n v="850"/>
    <n v="850"/>
    <x v="56"/>
    <n v="250"/>
    <x v="9"/>
    <x v="1"/>
    <x v="8"/>
  </r>
  <r>
    <n v="160"/>
    <n v="80"/>
    <n v="10"/>
    <n v="3"/>
    <n v="950"/>
    <n v="4"/>
    <n v="700"/>
    <s v="10-4"/>
    <n v="0"/>
    <n v="2850"/>
    <n v="2850"/>
    <x v="56"/>
    <n v="250"/>
    <x v="9"/>
    <x v="3"/>
    <x v="11"/>
  </r>
  <r>
    <n v="161"/>
    <n v="81"/>
    <n v="4"/>
    <n v="2"/>
    <n v="1600"/>
    <n v="3"/>
    <n v="1150"/>
    <s v="4-3"/>
    <n v="0.05"/>
    <n v="3200"/>
    <n v="3040"/>
    <x v="57"/>
    <n v="370"/>
    <x v="7"/>
    <x v="0"/>
    <x v="4"/>
  </r>
  <r>
    <n v="162"/>
    <n v="81"/>
    <n v="10"/>
    <n v="1"/>
    <n v="950"/>
    <n v="3"/>
    <n v="680"/>
    <s v="10-3"/>
    <n v="0.05"/>
    <n v="950"/>
    <n v="902.5"/>
    <x v="57"/>
    <n v="222.5"/>
    <x v="7"/>
    <x v="0"/>
    <x v="11"/>
  </r>
  <r>
    <n v="163"/>
    <n v="82"/>
    <n v="11"/>
    <n v="1"/>
    <n v="2900"/>
    <n v="1"/>
    <n v="2100"/>
    <s v="11-1"/>
    <n v="0.1"/>
    <n v="2900"/>
    <n v="2610"/>
    <x v="58"/>
    <n v="510"/>
    <x v="8"/>
    <x v="2"/>
    <x v="2"/>
  </r>
  <r>
    <n v="164"/>
    <n v="82"/>
    <n v="1"/>
    <n v="1"/>
    <n v="8500"/>
    <n v="2"/>
    <n v="7000"/>
    <s v="1-2"/>
    <n v="0.1"/>
    <n v="8500"/>
    <n v="7650"/>
    <x v="58"/>
    <n v="650"/>
    <x v="8"/>
    <x v="1"/>
    <x v="6"/>
  </r>
  <r>
    <n v="165"/>
    <n v="83"/>
    <n v="7"/>
    <n v="2"/>
    <n v="450"/>
    <n v="4"/>
    <n v="320"/>
    <s v="7-4"/>
    <n v="0"/>
    <n v="900"/>
    <n v="900"/>
    <x v="59"/>
    <n v="130"/>
    <x v="0"/>
    <x v="3"/>
    <x v="7"/>
  </r>
  <r>
    <n v="166"/>
    <n v="83"/>
    <n v="10"/>
    <n v="3"/>
    <n v="950"/>
    <n v="3"/>
    <n v="680"/>
    <s v="10-3"/>
    <n v="0"/>
    <n v="2850"/>
    <n v="2850"/>
    <x v="59"/>
    <n v="270"/>
    <x v="0"/>
    <x v="0"/>
    <x v="11"/>
  </r>
  <r>
    <n v="167"/>
    <n v="84"/>
    <n v="15"/>
    <n v="3"/>
    <n v="600"/>
    <n v="2"/>
    <n v="420"/>
    <s v="15-2"/>
    <n v="0.05"/>
    <n v="1800"/>
    <n v="1710"/>
    <x v="60"/>
    <n v="150"/>
    <x v="4"/>
    <x v="1"/>
    <x v="3"/>
  </r>
  <r>
    <n v="168"/>
    <n v="84"/>
    <n v="9"/>
    <n v="1"/>
    <n v="3500"/>
    <n v="1"/>
    <n v="2600"/>
    <s v="9-1"/>
    <n v="0.05"/>
    <n v="3500"/>
    <n v="3325"/>
    <x v="60"/>
    <n v="725"/>
    <x v="4"/>
    <x v="2"/>
    <x v="10"/>
  </r>
  <r>
    <n v="169"/>
    <n v="85"/>
    <n v="11"/>
    <n v="1"/>
    <n v="2900"/>
    <n v="5"/>
    <n v="2300"/>
    <s v="11-5"/>
    <n v="0.05"/>
    <n v="2900"/>
    <n v="2755"/>
    <x v="61"/>
    <n v="455"/>
    <x v="3"/>
    <x v="4"/>
    <x v="2"/>
  </r>
  <r>
    <n v="170"/>
    <n v="85"/>
    <n v="4"/>
    <n v="2"/>
    <n v="1600"/>
    <n v="5"/>
    <n v="1200"/>
    <s v="4-5"/>
    <n v="0.05"/>
    <n v="3200"/>
    <n v="3040"/>
    <x v="61"/>
    <n v="320"/>
    <x v="3"/>
    <x v="4"/>
    <x v="4"/>
  </r>
  <r>
    <n v="171"/>
    <n v="86"/>
    <n v="4"/>
    <n v="1"/>
    <n v="1600"/>
    <n v="3"/>
    <n v="1150"/>
    <s v="4-3"/>
    <n v="0"/>
    <n v="1600"/>
    <n v="1600"/>
    <x v="61"/>
    <n v="450"/>
    <x v="1"/>
    <x v="0"/>
    <x v="4"/>
  </r>
  <r>
    <n v="172"/>
    <n v="86"/>
    <n v="8"/>
    <n v="1"/>
    <n v="850"/>
    <n v="4"/>
    <n v="630"/>
    <s v="8-4"/>
    <n v="0"/>
    <n v="850"/>
    <n v="850"/>
    <x v="61"/>
    <n v="220"/>
    <x v="1"/>
    <x v="3"/>
    <x v="8"/>
  </r>
  <r>
    <n v="173"/>
    <n v="87"/>
    <n v="7"/>
    <n v="1"/>
    <n v="450"/>
    <n v="3"/>
    <n v="300"/>
    <s v="7-3"/>
    <n v="0"/>
    <n v="450"/>
    <n v="450"/>
    <x v="62"/>
    <n v="150"/>
    <x v="1"/>
    <x v="0"/>
    <x v="7"/>
  </r>
  <r>
    <n v="174"/>
    <n v="87"/>
    <n v="10"/>
    <n v="1"/>
    <n v="950"/>
    <n v="3"/>
    <n v="680"/>
    <s v="10-3"/>
    <n v="0"/>
    <n v="950"/>
    <n v="950"/>
    <x v="62"/>
    <n v="270"/>
    <x v="1"/>
    <x v="0"/>
    <x v="11"/>
  </r>
  <r>
    <n v="175"/>
    <n v="88"/>
    <n v="3"/>
    <n v="1"/>
    <n v="1500"/>
    <n v="3"/>
    <n v="1100"/>
    <s v="3-3"/>
    <n v="0.05"/>
    <n v="1500"/>
    <n v="1425"/>
    <x v="62"/>
    <n v="325"/>
    <x v="3"/>
    <x v="0"/>
    <x v="0"/>
  </r>
  <r>
    <n v="176"/>
    <n v="88"/>
    <n v="14"/>
    <n v="2"/>
    <n v="1800"/>
    <n v="1"/>
    <n v="1400"/>
    <s v="14-1"/>
    <n v="0.05"/>
    <n v="3600"/>
    <n v="3420"/>
    <x v="62"/>
    <n v="310"/>
    <x v="3"/>
    <x v="2"/>
    <x v="12"/>
  </r>
  <r>
    <n v="177"/>
    <n v="89"/>
    <n v="12"/>
    <n v="1"/>
    <n v="3200"/>
    <n v="4"/>
    <n v="2600"/>
    <s v="12-4"/>
    <n v="0.1"/>
    <n v="3200"/>
    <n v="2880"/>
    <x v="63"/>
    <n v="280"/>
    <x v="6"/>
    <x v="3"/>
    <x v="9"/>
  </r>
  <r>
    <n v="178"/>
    <n v="89"/>
    <n v="4"/>
    <n v="2"/>
    <n v="1600"/>
    <n v="3"/>
    <n v="1150"/>
    <s v="4-3"/>
    <n v="0.1"/>
    <n v="3200"/>
    <n v="2880"/>
    <x v="63"/>
    <n v="290"/>
    <x v="6"/>
    <x v="0"/>
    <x v="4"/>
  </r>
  <r>
    <n v="179"/>
    <n v="90"/>
    <n v="7"/>
    <n v="2"/>
    <n v="450"/>
    <n v="4"/>
    <n v="320"/>
    <s v="7-4"/>
    <n v="0"/>
    <n v="900"/>
    <n v="900"/>
    <x v="63"/>
    <n v="130"/>
    <x v="9"/>
    <x v="3"/>
    <x v="7"/>
  </r>
  <r>
    <n v="180"/>
    <n v="90"/>
    <n v="15"/>
    <n v="1"/>
    <n v="600"/>
    <n v="4"/>
    <n v="450"/>
    <s v="15-4"/>
    <n v="0"/>
    <n v="600"/>
    <n v="600"/>
    <x v="63"/>
    <n v="150"/>
    <x v="9"/>
    <x v="3"/>
    <x v="3"/>
  </r>
  <r>
    <n v="181"/>
    <n v="91"/>
    <n v="14"/>
    <n v="1"/>
    <n v="1800"/>
    <n v="5"/>
    <n v="1500"/>
    <s v="14-5"/>
    <n v="0"/>
    <n v="1800"/>
    <n v="1800"/>
    <x v="64"/>
    <n v="300"/>
    <x v="1"/>
    <x v="4"/>
    <x v="12"/>
  </r>
  <r>
    <n v="182"/>
    <n v="91"/>
    <n v="4"/>
    <n v="2"/>
    <n v="1600"/>
    <n v="1"/>
    <n v="1100"/>
    <s v="4-1"/>
    <n v="0"/>
    <n v="3200"/>
    <n v="3200"/>
    <x v="64"/>
    <n v="500"/>
    <x v="1"/>
    <x v="2"/>
    <x v="4"/>
  </r>
  <r>
    <n v="183"/>
    <n v="92"/>
    <n v="4"/>
    <n v="1"/>
    <n v="1600"/>
    <n v="3"/>
    <n v="1150"/>
    <s v="4-3"/>
    <n v="0.05"/>
    <n v="1600"/>
    <n v="1520"/>
    <x v="64"/>
    <n v="370"/>
    <x v="3"/>
    <x v="0"/>
    <x v="4"/>
  </r>
  <r>
    <n v="184"/>
    <n v="92"/>
    <n v="10"/>
    <n v="1"/>
    <n v="950"/>
    <n v="2"/>
    <n v="650"/>
    <s v="10-2"/>
    <n v="0.05"/>
    <n v="950"/>
    <n v="902.5"/>
    <x v="64"/>
    <n v="252.5"/>
    <x v="3"/>
    <x v="1"/>
    <x v="11"/>
  </r>
  <r>
    <n v="185"/>
    <n v="93"/>
    <n v="5"/>
    <n v="3"/>
    <n v="1800"/>
    <n v="5"/>
    <n v="1400"/>
    <s v="5-5"/>
    <n v="0.1"/>
    <n v="5400"/>
    <n v="4860"/>
    <x v="65"/>
    <n v="220"/>
    <x v="6"/>
    <x v="4"/>
    <x v="13"/>
  </r>
  <r>
    <n v="186"/>
    <n v="93"/>
    <n v="13"/>
    <n v="3"/>
    <n v="300"/>
    <n v="2"/>
    <n v="200"/>
    <s v="13-2"/>
    <n v="0.1"/>
    <n v="900"/>
    <n v="810"/>
    <x v="65"/>
    <n v="70"/>
    <x v="6"/>
    <x v="1"/>
    <x v="1"/>
  </r>
  <r>
    <n v="187"/>
    <n v="94"/>
    <n v="2"/>
    <n v="2"/>
    <n v="4200"/>
    <n v="1"/>
    <n v="3300"/>
    <s v="2-1"/>
    <n v="0"/>
    <n v="8400"/>
    <n v="8400"/>
    <x v="65"/>
    <n v="900"/>
    <x v="2"/>
    <x v="2"/>
    <x v="5"/>
  </r>
  <r>
    <n v="188"/>
    <n v="94"/>
    <n v="7"/>
    <n v="1"/>
    <n v="450"/>
    <n v="5"/>
    <n v="350"/>
    <s v="7-5"/>
    <n v="0"/>
    <n v="450"/>
    <n v="450"/>
    <x v="65"/>
    <n v="100"/>
    <x v="2"/>
    <x v="4"/>
    <x v="7"/>
  </r>
  <r>
    <n v="189"/>
    <n v="95"/>
    <n v="14"/>
    <n v="3"/>
    <n v="1800"/>
    <n v="1"/>
    <n v="1400"/>
    <s v="14-1"/>
    <n v="0.1"/>
    <n v="5400"/>
    <n v="4860"/>
    <x v="66"/>
    <n v="220"/>
    <x v="8"/>
    <x v="2"/>
    <x v="12"/>
  </r>
  <r>
    <n v="190"/>
    <n v="95"/>
    <n v="10"/>
    <n v="2"/>
    <n v="950"/>
    <n v="3"/>
    <n v="680"/>
    <s v="10-3"/>
    <n v="0.1"/>
    <n v="1900"/>
    <n v="1710"/>
    <x v="66"/>
    <n v="175"/>
    <x v="8"/>
    <x v="0"/>
    <x v="11"/>
  </r>
  <r>
    <n v="191"/>
    <n v="96"/>
    <n v="15"/>
    <n v="1"/>
    <n v="600"/>
    <n v="5"/>
    <n v="480"/>
    <s v="15-5"/>
    <n v="0.1"/>
    <n v="600"/>
    <n v="540"/>
    <x v="67"/>
    <n v="60"/>
    <x v="6"/>
    <x v="4"/>
    <x v="3"/>
  </r>
  <r>
    <n v="192"/>
    <n v="96"/>
    <n v="4"/>
    <n v="2"/>
    <n v="1600"/>
    <n v="3"/>
    <n v="1150"/>
    <s v="4-3"/>
    <n v="0.1"/>
    <n v="3200"/>
    <n v="2880"/>
    <x v="67"/>
    <n v="290"/>
    <x v="6"/>
    <x v="0"/>
    <x v="4"/>
  </r>
  <r>
    <n v="193"/>
    <n v="97"/>
    <n v="15"/>
    <n v="1"/>
    <n v="600"/>
    <n v="2"/>
    <n v="420"/>
    <s v="15-2"/>
    <n v="0"/>
    <n v="600"/>
    <n v="600"/>
    <x v="68"/>
    <n v="180"/>
    <x v="1"/>
    <x v="1"/>
    <x v="3"/>
  </r>
  <r>
    <n v="194"/>
    <n v="97"/>
    <n v="4"/>
    <n v="2"/>
    <n v="1600"/>
    <n v="1"/>
    <n v="1100"/>
    <s v="4-1"/>
    <n v="0"/>
    <n v="3200"/>
    <n v="3200"/>
    <x v="68"/>
    <n v="500"/>
    <x v="1"/>
    <x v="2"/>
    <x v="4"/>
  </r>
  <r>
    <n v="195"/>
    <n v="98"/>
    <n v="13"/>
    <n v="1"/>
    <n v="300"/>
    <n v="4"/>
    <n v="240"/>
    <s v="13-4"/>
    <n v="0"/>
    <n v="300"/>
    <n v="300"/>
    <x v="69"/>
    <n v="60"/>
    <x v="5"/>
    <x v="3"/>
    <x v="1"/>
  </r>
  <r>
    <n v="196"/>
    <n v="98"/>
    <n v="7"/>
    <n v="2"/>
    <n v="450"/>
    <n v="3"/>
    <n v="300"/>
    <s v="7-3"/>
    <n v="0"/>
    <n v="900"/>
    <n v="900"/>
    <x v="69"/>
    <n v="150"/>
    <x v="5"/>
    <x v="0"/>
    <x v="7"/>
  </r>
  <r>
    <n v="197"/>
    <n v="99"/>
    <n v="15"/>
    <n v="2"/>
    <n v="600"/>
    <n v="5"/>
    <n v="480"/>
    <s v="15-5"/>
    <n v="0"/>
    <n v="1200"/>
    <n v="1200"/>
    <x v="70"/>
    <n v="120"/>
    <x v="0"/>
    <x v="4"/>
    <x v="3"/>
  </r>
  <r>
    <n v="198"/>
    <n v="99"/>
    <n v="3"/>
    <n v="1"/>
    <n v="1500"/>
    <n v="2"/>
    <n v="1050"/>
    <s v="3-2"/>
    <n v="0"/>
    <n v="1500"/>
    <n v="1500"/>
    <x v="70"/>
    <n v="450"/>
    <x v="0"/>
    <x v="1"/>
    <x v="0"/>
  </r>
  <r>
    <n v="199"/>
    <n v="100"/>
    <n v="4"/>
    <n v="2"/>
    <n v="1600"/>
    <n v="3"/>
    <n v="1150"/>
    <s v="4-3"/>
    <n v="0"/>
    <n v="3200"/>
    <n v="3200"/>
    <x v="71"/>
    <n v="450"/>
    <x v="9"/>
    <x v="0"/>
    <x v="4"/>
  </r>
  <r>
    <n v="200"/>
    <n v="100"/>
    <n v="8"/>
    <n v="1"/>
    <n v="850"/>
    <n v="4"/>
    <n v="630"/>
    <s v="8-4"/>
    <n v="0"/>
    <n v="850"/>
    <n v="850"/>
    <x v="71"/>
    <n v="220"/>
    <x v="9"/>
    <x v="3"/>
    <x v="8"/>
  </r>
  <r>
    <n v="201"/>
    <n v="101"/>
    <n v="5"/>
    <n v="1"/>
    <n v="1800"/>
    <n v="4"/>
    <n v="1350"/>
    <s v="5-4"/>
    <n v="0"/>
    <n v="1800"/>
    <n v="1800"/>
    <x v="72"/>
    <n v="450"/>
    <x v="2"/>
    <x v="3"/>
    <x v="13"/>
  </r>
  <r>
    <n v="202"/>
    <n v="101"/>
    <n v="4"/>
    <n v="2"/>
    <n v="1600"/>
    <n v="3"/>
    <n v="1150"/>
    <s v="4-3"/>
    <n v="0"/>
    <n v="3200"/>
    <n v="3200"/>
    <x v="72"/>
    <n v="450"/>
    <x v="2"/>
    <x v="0"/>
    <x v="4"/>
  </r>
  <r>
    <n v="203"/>
    <n v="102"/>
    <n v="11"/>
    <n v="1"/>
    <n v="2900"/>
    <n v="4"/>
    <n v="2200"/>
    <s v="11-4"/>
    <n v="0.05"/>
    <n v="2900"/>
    <n v="2755"/>
    <x v="73"/>
    <n v="555"/>
    <x v="4"/>
    <x v="3"/>
    <x v="2"/>
  </r>
  <r>
    <n v="204"/>
    <n v="102"/>
    <n v="4"/>
    <n v="2"/>
    <n v="1600"/>
    <n v="3"/>
    <n v="1150"/>
    <s v="4-3"/>
    <n v="0.05"/>
    <n v="3200"/>
    <n v="3040"/>
    <x v="73"/>
    <n v="370"/>
    <x v="4"/>
    <x v="0"/>
    <x v="4"/>
  </r>
  <r>
    <n v="205"/>
    <n v="103"/>
    <n v="6"/>
    <n v="2"/>
    <n v="1300"/>
    <n v="1"/>
    <n v="980"/>
    <s v="6-1"/>
    <n v="0"/>
    <n v="2600"/>
    <n v="2600"/>
    <x v="74"/>
    <n v="320"/>
    <x v="5"/>
    <x v="2"/>
    <x v="14"/>
  </r>
  <r>
    <n v="206"/>
    <n v="103"/>
    <n v="3"/>
    <n v="1"/>
    <n v="1500"/>
    <n v="2"/>
    <n v="1050"/>
    <s v="3-2"/>
    <n v="0"/>
    <n v="1500"/>
    <n v="1500"/>
    <x v="74"/>
    <n v="450"/>
    <x v="5"/>
    <x v="1"/>
    <x v="0"/>
  </r>
  <r>
    <n v="207"/>
    <n v="104"/>
    <n v="4"/>
    <n v="1"/>
    <n v="1600"/>
    <n v="1"/>
    <n v="1100"/>
    <s v="4-1"/>
    <n v="0"/>
    <n v="1600"/>
    <n v="1600"/>
    <x v="75"/>
    <n v="500"/>
    <x v="5"/>
    <x v="2"/>
    <x v="4"/>
  </r>
  <r>
    <n v="208"/>
    <n v="104"/>
    <n v="15"/>
    <n v="3"/>
    <n v="600"/>
    <n v="2"/>
    <n v="420"/>
    <s v="15-2"/>
    <n v="0"/>
    <n v="1800"/>
    <n v="1800"/>
    <x v="75"/>
    <n v="180"/>
    <x v="5"/>
    <x v="1"/>
    <x v="3"/>
  </r>
  <r>
    <n v="209"/>
    <n v="105"/>
    <n v="7"/>
    <n v="2"/>
    <n v="450"/>
    <n v="5"/>
    <n v="350"/>
    <s v="7-5"/>
    <n v="0.05"/>
    <n v="900"/>
    <n v="855"/>
    <x v="76"/>
    <n v="77.5"/>
    <x v="4"/>
    <x v="4"/>
    <x v="7"/>
  </r>
  <r>
    <n v="210"/>
    <n v="105"/>
    <n v="2"/>
    <n v="1"/>
    <n v="4200"/>
    <n v="4"/>
    <n v="3400"/>
    <s v="2-4"/>
    <n v="0.05"/>
    <n v="4200"/>
    <n v="3990"/>
    <x v="76"/>
    <n v="590"/>
    <x v="4"/>
    <x v="3"/>
    <x v="5"/>
  </r>
  <r>
    <n v="211"/>
    <n v="106"/>
    <n v="7"/>
    <n v="3"/>
    <n v="450"/>
    <n v="4"/>
    <n v="320"/>
    <s v="7-4"/>
    <n v="0.05"/>
    <n v="1350"/>
    <n v="1282.5"/>
    <x v="77"/>
    <n v="107.5"/>
    <x v="4"/>
    <x v="3"/>
    <x v="7"/>
  </r>
  <r>
    <n v="212"/>
    <n v="106"/>
    <n v="15"/>
    <n v="2"/>
    <n v="600"/>
    <n v="4"/>
    <n v="450"/>
    <s v="15-4"/>
    <n v="0.05"/>
    <n v="1200"/>
    <n v="1140"/>
    <x v="77"/>
    <n v="120"/>
    <x v="4"/>
    <x v="3"/>
    <x v="3"/>
  </r>
  <r>
    <n v="213"/>
    <n v="107"/>
    <n v="4"/>
    <n v="1"/>
    <n v="1600"/>
    <n v="5"/>
    <n v="1200"/>
    <s v="4-5"/>
    <n v="0"/>
    <n v="1600"/>
    <n v="1600"/>
    <x v="78"/>
    <n v="400"/>
    <x v="2"/>
    <x v="4"/>
    <x v="4"/>
  </r>
  <r>
    <n v="214"/>
    <n v="107"/>
    <n v="8"/>
    <n v="1"/>
    <n v="850"/>
    <n v="2"/>
    <n v="600"/>
    <s v="8-2"/>
    <n v="0"/>
    <n v="850"/>
    <n v="850"/>
    <x v="78"/>
    <n v="250"/>
    <x v="2"/>
    <x v="1"/>
    <x v="8"/>
  </r>
  <r>
    <n v="215"/>
    <n v="108"/>
    <n v="12"/>
    <n v="2"/>
    <n v="3200"/>
    <n v="4"/>
    <n v="2600"/>
    <s v="12-4"/>
    <n v="0"/>
    <n v="6400"/>
    <n v="6400"/>
    <x v="79"/>
    <n v="600"/>
    <x v="0"/>
    <x v="3"/>
    <x v="9"/>
  </r>
  <r>
    <n v="216"/>
    <n v="108"/>
    <n v="2"/>
    <n v="2"/>
    <n v="4200"/>
    <n v="1"/>
    <n v="3300"/>
    <s v="2-1"/>
    <n v="0"/>
    <n v="8400"/>
    <n v="8400"/>
    <x v="79"/>
    <n v="900"/>
    <x v="0"/>
    <x v="2"/>
    <x v="5"/>
  </r>
  <r>
    <n v="217"/>
    <n v="109"/>
    <n v="6"/>
    <n v="2"/>
    <n v="1300"/>
    <n v="1"/>
    <n v="980"/>
    <s v="6-1"/>
    <n v="0.05"/>
    <n v="2600"/>
    <n v="2470"/>
    <x v="80"/>
    <n v="255"/>
    <x v="4"/>
    <x v="2"/>
    <x v="14"/>
  </r>
  <r>
    <n v="218"/>
    <n v="109"/>
    <n v="7"/>
    <n v="1"/>
    <n v="450"/>
    <n v="5"/>
    <n v="350"/>
    <s v="7-5"/>
    <n v="0.05"/>
    <n v="450"/>
    <n v="427.5"/>
    <x v="80"/>
    <n v="77.5"/>
    <x v="4"/>
    <x v="4"/>
    <x v="7"/>
  </r>
  <r>
    <n v="219"/>
    <n v="110"/>
    <n v="2"/>
    <n v="2"/>
    <n v="4200"/>
    <n v="4"/>
    <n v="3400"/>
    <s v="2-4"/>
    <n v="0.1"/>
    <n v="8400"/>
    <n v="7560"/>
    <x v="81"/>
    <n v="380"/>
    <x v="6"/>
    <x v="3"/>
    <x v="5"/>
  </r>
  <r>
    <n v="220"/>
    <n v="110"/>
    <n v="12"/>
    <n v="1"/>
    <n v="3200"/>
    <n v="5"/>
    <n v="2700"/>
    <s v="12-5"/>
    <n v="0.1"/>
    <n v="3200"/>
    <n v="2880"/>
    <x v="81"/>
    <n v="180"/>
    <x v="6"/>
    <x v="4"/>
    <x v="9"/>
  </r>
  <r>
    <n v="221"/>
    <n v="111"/>
    <n v="11"/>
    <n v="1"/>
    <n v="2900"/>
    <n v="1"/>
    <n v="2100"/>
    <s v="11-1"/>
    <n v="0.05"/>
    <n v="2900"/>
    <n v="2755"/>
    <x v="82"/>
    <n v="655"/>
    <x v="7"/>
    <x v="2"/>
    <x v="2"/>
  </r>
  <r>
    <n v="222"/>
    <n v="111"/>
    <n v="8"/>
    <n v="3"/>
    <n v="850"/>
    <n v="4"/>
    <n v="630"/>
    <s v="8-4"/>
    <n v="0.05"/>
    <n v="2550"/>
    <n v="2422.5"/>
    <x v="82"/>
    <n v="177.5"/>
    <x v="7"/>
    <x v="3"/>
    <x v="8"/>
  </r>
  <r>
    <n v="223"/>
    <n v="112"/>
    <n v="4"/>
    <n v="1"/>
    <n v="1600"/>
    <n v="3"/>
    <n v="1150"/>
    <s v="4-3"/>
    <n v="0.1"/>
    <n v="1600"/>
    <n v="1440"/>
    <x v="83"/>
    <n v="290"/>
    <x v="8"/>
    <x v="0"/>
    <x v="4"/>
  </r>
  <r>
    <n v="224"/>
    <n v="112"/>
    <n v="5"/>
    <n v="1"/>
    <n v="1800"/>
    <n v="4"/>
    <n v="1350"/>
    <s v="5-4"/>
    <n v="0.1"/>
    <n v="1800"/>
    <n v="1620"/>
    <x v="83"/>
    <n v="270"/>
    <x v="8"/>
    <x v="3"/>
    <x v="13"/>
  </r>
  <r>
    <n v="225"/>
    <n v="113"/>
    <n v="12"/>
    <n v="2"/>
    <n v="3200"/>
    <n v="3"/>
    <n v="2500"/>
    <s v="12-3"/>
    <n v="0"/>
    <n v="6400"/>
    <n v="6400"/>
    <x v="84"/>
    <n v="700"/>
    <x v="0"/>
    <x v="0"/>
    <x v="9"/>
  </r>
  <r>
    <n v="226"/>
    <n v="113"/>
    <n v="13"/>
    <n v="1"/>
    <n v="300"/>
    <n v="4"/>
    <n v="240"/>
    <s v="13-4"/>
    <n v="0"/>
    <n v="300"/>
    <n v="300"/>
    <x v="84"/>
    <n v="60"/>
    <x v="0"/>
    <x v="3"/>
    <x v="1"/>
  </r>
  <r>
    <n v="227"/>
    <n v="114"/>
    <n v="4"/>
    <n v="2"/>
    <n v="1600"/>
    <n v="1"/>
    <n v="1100"/>
    <s v="4-1"/>
    <n v="0"/>
    <n v="3200"/>
    <n v="3200"/>
    <x v="85"/>
    <n v="500"/>
    <x v="9"/>
    <x v="2"/>
    <x v="4"/>
  </r>
  <r>
    <n v="228"/>
    <n v="114"/>
    <n v="12"/>
    <n v="1"/>
    <n v="3200"/>
    <n v="3"/>
    <n v="2500"/>
    <s v="12-3"/>
    <n v="0"/>
    <n v="3200"/>
    <n v="3200"/>
    <x v="85"/>
    <n v="700"/>
    <x v="9"/>
    <x v="0"/>
    <x v="9"/>
  </r>
  <r>
    <n v="229"/>
    <n v="115"/>
    <n v="10"/>
    <n v="1"/>
    <n v="950"/>
    <n v="4"/>
    <n v="700"/>
    <s v="10-4"/>
    <n v="0.05"/>
    <n v="950"/>
    <n v="902.5"/>
    <x v="86"/>
    <n v="202.5"/>
    <x v="4"/>
    <x v="3"/>
    <x v="11"/>
  </r>
  <r>
    <n v="230"/>
    <n v="115"/>
    <n v="2"/>
    <n v="1"/>
    <n v="4200"/>
    <n v="4"/>
    <n v="3400"/>
    <s v="2-4"/>
    <n v="0.05"/>
    <n v="4200"/>
    <n v="3990"/>
    <x v="86"/>
    <n v="590"/>
    <x v="4"/>
    <x v="3"/>
    <x v="5"/>
  </r>
  <r>
    <n v="231"/>
    <n v="116"/>
    <n v="9"/>
    <n v="1"/>
    <n v="3500"/>
    <n v="3"/>
    <n v="2700"/>
    <s v="9-3"/>
    <n v="0.05"/>
    <n v="3500"/>
    <n v="3325"/>
    <x v="87"/>
    <n v="625"/>
    <x v="4"/>
    <x v="0"/>
    <x v="10"/>
  </r>
  <r>
    <n v="232"/>
    <n v="116"/>
    <n v="4"/>
    <n v="1"/>
    <n v="1600"/>
    <n v="3"/>
    <n v="1150"/>
    <s v="4-3"/>
    <n v="0.05"/>
    <n v="1600"/>
    <n v="1520"/>
    <x v="87"/>
    <n v="370"/>
    <x v="4"/>
    <x v="0"/>
    <x v="4"/>
  </r>
  <r>
    <n v="233"/>
    <n v="117"/>
    <n v="2"/>
    <n v="2"/>
    <n v="4200"/>
    <n v="5"/>
    <n v="3500"/>
    <s v="2-5"/>
    <n v="0.1"/>
    <n v="8400"/>
    <n v="7560"/>
    <x v="88"/>
    <n v="280"/>
    <x v="6"/>
    <x v="4"/>
    <x v="5"/>
  </r>
  <r>
    <n v="234"/>
    <n v="117"/>
    <n v="4"/>
    <n v="2"/>
    <n v="1600"/>
    <n v="1"/>
    <n v="1100"/>
    <s v="4-1"/>
    <n v="0.1"/>
    <n v="3200"/>
    <n v="2880"/>
    <x v="88"/>
    <n v="340"/>
    <x v="6"/>
    <x v="2"/>
    <x v="4"/>
  </r>
  <r>
    <n v="235"/>
    <n v="118"/>
    <n v="4"/>
    <n v="1"/>
    <n v="1600"/>
    <n v="1"/>
    <n v="1100"/>
    <s v="4-1"/>
    <n v="0"/>
    <n v="1600"/>
    <n v="1600"/>
    <x v="89"/>
    <n v="500"/>
    <x v="5"/>
    <x v="2"/>
    <x v="4"/>
  </r>
  <r>
    <n v="236"/>
    <n v="118"/>
    <n v="1"/>
    <n v="2"/>
    <n v="8500"/>
    <n v="2"/>
    <n v="7000"/>
    <s v="1-2"/>
    <n v="0"/>
    <n v="17000"/>
    <n v="17000"/>
    <x v="89"/>
    <n v="1500"/>
    <x v="5"/>
    <x v="1"/>
    <x v="6"/>
  </r>
  <r>
    <n v="237"/>
    <n v="119"/>
    <n v="4"/>
    <n v="1"/>
    <n v="1600"/>
    <n v="3"/>
    <n v="1150"/>
    <s v="4-3"/>
    <n v="0.1"/>
    <n v="1600"/>
    <n v="1440"/>
    <x v="90"/>
    <n v="290"/>
    <x v="8"/>
    <x v="0"/>
    <x v="4"/>
  </r>
  <r>
    <n v="238"/>
    <n v="119"/>
    <n v="11"/>
    <n v="3"/>
    <n v="2900"/>
    <n v="5"/>
    <n v="2300"/>
    <s v="11-5"/>
    <n v="0.1"/>
    <n v="8700"/>
    <n v="7830"/>
    <x v="90"/>
    <n v="310"/>
    <x v="8"/>
    <x v="4"/>
    <x v="2"/>
  </r>
  <r>
    <n v="239"/>
    <n v="120"/>
    <n v="8"/>
    <n v="1"/>
    <n v="850"/>
    <n v="5"/>
    <n v="650"/>
    <s v="8-5"/>
    <n v="0.05"/>
    <n v="850"/>
    <n v="807.5"/>
    <x v="91"/>
    <n v="157.5"/>
    <x v="7"/>
    <x v="4"/>
    <x v="8"/>
  </r>
  <r>
    <n v="240"/>
    <n v="120"/>
    <n v="4"/>
    <n v="2"/>
    <n v="1600"/>
    <n v="1"/>
    <n v="1100"/>
    <s v="4-1"/>
    <n v="0.05"/>
    <n v="3200"/>
    <n v="3040"/>
    <x v="91"/>
    <n v="420"/>
    <x v="7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C0C803-D91D-4A88-BC28-719E2DD0F022}" name="TablaDinámica14" cacheId="4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71:B112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4"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showAll="0"/>
    <pivotField axis="axisRow" showAll="0">
      <items count="11">
        <item x="8"/>
        <item x="4"/>
        <item x="1"/>
        <item x="6"/>
        <item x="3"/>
        <item x="2"/>
        <item x="7"/>
        <item x="9"/>
        <item x="5"/>
        <item x="0"/>
        <item t="default"/>
      </items>
    </pivotField>
    <pivotField showAll="0"/>
    <pivotField showAll="0"/>
    <pivotField showAll="0" defaultSubtota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13"/>
    <field x="17"/>
  </rowFields>
  <rowItems count="41">
    <i>
      <x/>
    </i>
    <i r="1">
      <x v="8"/>
    </i>
    <i r="1">
      <x v="9"/>
    </i>
    <i r="1">
      <x v="10"/>
    </i>
    <i>
      <x v="1"/>
    </i>
    <i r="1">
      <x v="8"/>
    </i>
    <i r="1">
      <x v="9"/>
    </i>
    <i r="1">
      <x v="10"/>
    </i>
    <i>
      <x v="2"/>
    </i>
    <i r="1">
      <x v="8"/>
    </i>
    <i r="1">
      <x v="9"/>
    </i>
    <i r="1">
      <x v="10"/>
    </i>
    <i>
      <x v="3"/>
    </i>
    <i r="1">
      <x v="8"/>
    </i>
    <i r="1">
      <x v="9"/>
    </i>
    <i r="1">
      <x v="10"/>
    </i>
    <i>
      <x v="4"/>
    </i>
    <i r="1">
      <x v="8"/>
    </i>
    <i r="1">
      <x v="9"/>
    </i>
    <i r="1">
      <x v="10"/>
    </i>
    <i>
      <x v="5"/>
    </i>
    <i r="1">
      <x v="8"/>
    </i>
    <i r="1">
      <x v="9"/>
    </i>
    <i r="1">
      <x v="10"/>
    </i>
    <i>
      <x v="6"/>
    </i>
    <i r="1">
      <x v="8"/>
    </i>
    <i r="1">
      <x v="9"/>
    </i>
    <i r="1">
      <x v="10"/>
    </i>
    <i>
      <x v="7"/>
    </i>
    <i r="1">
      <x v="8"/>
    </i>
    <i r="1">
      <x v="9"/>
    </i>
    <i r="1">
      <x v="10"/>
    </i>
    <i>
      <x v="8"/>
    </i>
    <i r="1">
      <x v="8"/>
    </i>
    <i r="1">
      <x v="9"/>
    </i>
    <i r="1">
      <x v="10"/>
    </i>
    <i>
      <x v="9"/>
    </i>
    <i r="1">
      <x v="8"/>
    </i>
    <i r="1">
      <x v="9"/>
    </i>
    <i r="1">
      <x v="10"/>
    </i>
    <i t="grand">
      <x/>
    </i>
  </rowItems>
  <colItems count="1">
    <i/>
  </colItems>
  <dataFields count="1">
    <dataField name="Suma de total" fld="1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DB9176-7FDF-47DF-A774-9220BA46AFAB}" name="TablaDinámica13" cacheId="4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52:B68" firstHeaderRow="1" firstDataRow="1" firstDataCol="1"/>
  <pivotFields count="18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showAll="0"/>
    <pivotField showAll="0"/>
    <pivotField showAll="0"/>
    <pivotField axis="axisRow" showAll="0">
      <items count="16">
        <item x="12"/>
        <item x="14"/>
        <item x="13"/>
        <item x="11"/>
        <item x="3"/>
        <item x="0"/>
        <item x="10"/>
        <item x="7"/>
        <item x="1"/>
        <item x="2"/>
        <item x="5"/>
        <item x="9"/>
        <item x="4"/>
        <item x="6"/>
        <item x="8"/>
        <item t="default"/>
      </items>
    </pivotField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5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a de cantidad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93B00B-45B1-406F-895F-A6BF8F367728}" name="TablaDinámica12" cacheId="4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45:B49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showAll="0"/>
    <pivotField showAll="0"/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7"/>
    <field x="16"/>
    <field x="11"/>
  </rowFields>
  <rowItems count="4">
    <i>
      <x v="8"/>
    </i>
    <i>
      <x v="9"/>
    </i>
    <i>
      <x v="10"/>
    </i>
    <i t="grand">
      <x/>
    </i>
  </rowItems>
  <colItems count="1">
    <i/>
  </colItems>
  <dataFields count="1">
    <dataField name="Suma de total" fld="10" baseField="0" baseItem="0"/>
  </dataFields>
  <formats count="1">
    <format dxfId="11">
      <pivotArea field="11" type="button" dataOnly="0" labelOnly="1" outline="0" axis="axisRow" fieldPosition="2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77F343-4181-4E57-BBB5-63A0C5E4E329}" name="TablaDinámica8" cacheId="4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1:B42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showAll="0"/>
    <pivotField axis="axisRow" showAll="0">
      <items count="11">
        <item x="8"/>
        <item x="4"/>
        <item x="1"/>
        <item x="6"/>
        <item x="3"/>
        <item x="2"/>
        <item x="7"/>
        <item x="9"/>
        <item x="5"/>
        <item x="0"/>
        <item t="default"/>
      </items>
    </pivotField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de total" fld="1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BD7CC2-427A-4C3D-A412-391FF6AECD6E}" name="TablaDinámica7" cacheId="4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A12:B28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showAll="0"/>
    <pivotField showAll="0"/>
    <pivotField showAll="0"/>
    <pivotField axis="axisRow" showAll="0">
      <items count="16">
        <item x="12"/>
        <item x="14"/>
        <item x="13"/>
        <item x="11"/>
        <item x="3"/>
        <item x="0"/>
        <item x="10"/>
        <item x="7"/>
        <item x="1"/>
        <item x="2"/>
        <item x="5"/>
        <item x="9"/>
        <item x="4"/>
        <item x="6"/>
        <item x="8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5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a de total" fld="10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CB2FFA-E359-47EE-B54D-A7A3B3A4E58D}" name="TablaDinámica6" cacheId="4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3:B9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dataField="1" showAll="0"/>
    <pivotField showAll="0"/>
    <pivotField axis="axisRow" showAll="0">
      <items count="6">
        <item x="0"/>
        <item x="4"/>
        <item x="1"/>
        <item x="3"/>
        <item x="2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margen" fld="1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0EC3C6-0BC5-43FA-B448-815111FA4B47}" name="tblProveedores" displayName="tblProveedores" ref="A1:B6" totalsRowShown="0" headerRowDxfId="50" headerRowBorderDxfId="51" tableBorderDxfId="52">
  <autoFilter ref="A1:B6" xr:uid="{060EC3C6-0BC5-43FA-B448-815111FA4B47}"/>
  <tableColumns count="2">
    <tableColumn id="1" xr3:uid="{B6BF2D8C-0F1F-4891-84D4-1DBA717B9479}" name="id"/>
    <tableColumn id="2" xr3:uid="{7BE1D5F1-6172-4D1C-87C8-694F6EBAFC11}" name="nombr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174239-97C9-4551-A50E-728D86A67E6A}" name="tblProductos" displayName="tblProductos" ref="A1:C16" totalsRowShown="0" headerRowDxfId="47" headerRowBorderDxfId="48" tableBorderDxfId="49">
  <autoFilter ref="A1:C16" xr:uid="{7C174239-97C9-4551-A50E-728D86A67E6A}"/>
  <tableColumns count="3">
    <tableColumn id="1" xr3:uid="{8A82BF72-BE20-4673-9975-C2F8E3F75447}" name="id"/>
    <tableColumn id="2" xr3:uid="{A4BE5ABB-CC52-432C-B8A7-D71BC65058C6}" name="nombre"/>
    <tableColumn id="3" xr3:uid="{90A9689E-8E62-49AB-A49E-EB4B0C3E190B}" name="precio_venta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A661FC-DA9B-4ECB-B394-6C000B46C080}" name="tblProdProv" displayName="tblProdProv" ref="A1:E46" totalsRowShown="0" headerRowDxfId="44" headerRowBorderDxfId="45" tableBorderDxfId="46">
  <autoFilter ref="A1:E46" xr:uid="{BAA661FC-DA9B-4ECB-B394-6C000B46C080}"/>
  <tableColumns count="5">
    <tableColumn id="1" xr3:uid="{F2A0FBFD-0B36-4ED6-91D3-3FB42CBEA8E2}" name="id"/>
    <tableColumn id="2" xr3:uid="{39F26E3A-A00D-47FA-A2CA-E93C767A335A}" name="producto_id"/>
    <tableColumn id="3" xr3:uid="{B826D7C1-19AF-4DC2-851C-4476924D040A}" name="proveedor_id"/>
    <tableColumn id="4" xr3:uid="{100ED3F0-159A-46E9-92B4-C21E8C6EB27B}" name="costo"/>
    <tableColumn id="5" xr3:uid="{38CB2937-D479-40B8-8022-B5A46CE17D9F}" name="clave" dataDxfId="40">
      <calculatedColumnFormula>tblProdProv[[#This Row],[producto_id]]&amp;"-"&amp;tblProdProv[[#This Row],[proveedor_id]]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5A09FF0-13C7-4252-B596-5E638843D82C}" name="tblClientes" displayName="tblClientes" ref="A1:D11" totalsRowShown="0" headerRowDxfId="41" headerRowBorderDxfId="42" tableBorderDxfId="43">
  <autoFilter ref="A1:D11" xr:uid="{C5A09FF0-13C7-4252-B596-5E638843D82C}"/>
  <tableColumns count="4">
    <tableColumn id="1" xr3:uid="{BA666512-D927-4089-8B2C-BA761BCC75F4}" name="id"/>
    <tableColumn id="2" xr3:uid="{AFED114D-025C-430B-8AC6-04B795E415F4}" name="nombre"/>
    <tableColumn id="3" xr3:uid="{7C0B1340-F2A8-4E78-A5C8-3600D00A5B67}" name="tipo_descuento"/>
    <tableColumn id="4" xr3:uid="{E4959B3B-D65B-41D3-B81A-68D11BEF8313}" name="descuento_pct" dataDxfId="35">
      <calculatedColumnFormula>IF(tblClientes[[#This Row],[tipo_descuento]]="mayoreo",0.1,IF(tblClientes[[#This Row],[tipo_descuento]]="lealtad",0.05,0))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4F6152A-E9A1-4966-A875-A78019758BB1}" name="tblVentas" displayName="tblVentas" ref="A1:E121" totalsRowShown="0" headerRowDxfId="31" headerRowBorderDxfId="29" tableBorderDxfId="30">
  <autoFilter ref="A1:E121" xr:uid="{44F6152A-E9A1-4966-A875-A78019758BB1}"/>
  <tableColumns count="5">
    <tableColumn id="1" xr3:uid="{7B503046-FE48-4AF9-8794-1AC1CC565583}" name="id"/>
    <tableColumn id="2" xr3:uid="{FFBAB782-3EF9-45EB-934D-B9343FAC178B}" name="cliente_id"/>
    <tableColumn id="3" xr3:uid="{B3F5A044-7276-46E2-95DD-441DF80299D0}" name="fecha"/>
    <tableColumn id="4" xr3:uid="{6C86B97E-F6E2-48DA-8171-B67ADA55B367}" name="cliente" dataDxfId="28">
      <calculatedColumnFormula>INDEX(tblClientes[nombre],MATCH(tblVentas[[#This Row],[cliente_id]],tblClientes[id],0))</calculatedColumnFormula>
    </tableColumn>
    <tableColumn id="5" xr3:uid="{34BECF7C-EC90-466E-82D8-056FD78AC837}" name="total" dataDxfId="27">
      <calculatedColumnFormula>SUMIFS(tblDetalle[total], tblDetalle[venta_id], tblVentas[[#This Row],[id]])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AC7822B-EF34-40F2-9CF2-12710B31CA70}" name="tblDetalle" displayName="tblDetalle" ref="A1:K241" totalsRowShown="0" headerRowDxfId="39" headerRowBorderDxfId="37" tableBorderDxfId="38">
  <autoFilter ref="A1:K241" xr:uid="{3AC7822B-EF34-40F2-9CF2-12710B31CA70}"/>
  <tableColumns count="11">
    <tableColumn id="1" xr3:uid="{7E6C4905-DC16-4155-9019-F3BACA46D08F}" name="id"/>
    <tableColumn id="2" xr3:uid="{EB6D6470-E0E4-49D2-A5EE-8AA119006419}" name="venta_id"/>
    <tableColumn id="3" xr3:uid="{7B042659-0DFF-4C17-94F5-C644A20746CA}" name="producto_id"/>
    <tableColumn id="4" xr3:uid="{C01F3D2F-0162-438F-8896-69540B82873B}" name="cantidad"/>
    <tableColumn id="5" xr3:uid="{23302231-A79F-4851-AF6A-5208B2CFC9C1}" name="precio_unitario">
      <calculatedColumnFormula>INDEX(tblProductos[precio_venta], MATCH(tblDetalle[[#This Row],[producto_id]], tblProductos[id],0))</calculatedColumnFormula>
    </tableColumn>
    <tableColumn id="6" xr3:uid="{9A9997A9-B1B6-45C5-BED9-9D663C604681}" name="proveedor_id"/>
    <tableColumn id="7" xr3:uid="{2E48E17D-BCC0-4A51-9FC3-01F166AD4858}" name="costo_unitario">
      <calculatedColumnFormula>INDEX(tblProdProv[costo],MATCH(tblDetalle[[#This Row],[clave]],tblProdProv[clave],0))</calculatedColumnFormula>
    </tableColumn>
    <tableColumn id="8" xr3:uid="{81FC4F9A-B1DB-4E38-B3E4-6973BD2A51AE}" name="clave" dataDxfId="36">
      <calculatedColumnFormula>tblDetalle[[#This Row],[producto_id]]&amp;"-"&amp;tblDetalle[[#This Row],[proveedor_id]]</calculatedColumnFormula>
    </tableColumn>
    <tableColumn id="9" xr3:uid="{34D45341-DC1D-454F-8044-78AC6D94D95F}" name="descuento_pct" dataDxfId="34">
      <calculatedColumnFormula>INDEX(
  tblClientes[descuento_pct],
  MATCH(
    INDEX(tblVentas[cliente_id], MATCH(tblDetalle[[#This Row],[venta_id]], tblVentas[id], 0)),
    tblClientes[id],
    0
  )
)</calculatedColumnFormula>
    </tableColumn>
    <tableColumn id="10" xr3:uid="{D876C950-67A1-421F-99EA-E542FD520002}" name="subtotal" dataDxfId="33">
      <calculatedColumnFormula>tblDetalle[[#This Row],[precio_unitario]]*tblDetalle[[#This Row],[cantidad]]</calculatedColumnFormula>
    </tableColumn>
    <tableColumn id="11" xr3:uid="{4B5935AF-38FB-4344-B013-0331F75CA723}" name="total" dataDxfId="32">
      <calculatedColumnFormula>tblDetalle[[#This Row],[subtotal]]*(1-tblDetalle[[#This Row],[descuento_pct]])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1757109-FC21-4390-AE8C-7A509F323374}" name="tblVentaDet" displayName="tblVentaDet" ref="A1:P241" totalsRowShown="0" headerRowDxfId="26" headerRowBorderDxfId="24" tableBorderDxfId="25">
  <autoFilter ref="A1:P241" xr:uid="{81757109-FC21-4390-AE8C-7A509F323374}"/>
  <tableColumns count="16">
    <tableColumn id="1" xr3:uid="{C8D0D37D-436F-4004-9221-3DDDF0AE3E93}" name="id"/>
    <tableColumn id="2" xr3:uid="{1F8EA8B9-4E86-49EA-97FC-198C42BDBC25}" name="venta_id"/>
    <tableColumn id="3" xr3:uid="{36CFE557-F5A1-4267-964F-F6F1952C3C08}" name="producto_id"/>
    <tableColumn id="4" xr3:uid="{EFF2F5A6-5074-46A2-917F-A9966A8DCCEE}" name="cantidad"/>
    <tableColumn id="5" xr3:uid="{F2CDC510-2AD7-48A7-8A2D-6FF27E5E9541}" name="precio_unitario">
      <calculatedColumnFormula>INDEX(tblProductos[precio_venta], MATCH(tblVentaDet[[#This Row],[producto_id]], tblProductos[id],0))</calculatedColumnFormula>
    </tableColumn>
    <tableColumn id="6" xr3:uid="{3DA62F93-D8EE-4637-835E-5833A624FE73}" name="proveedor_id"/>
    <tableColumn id="7" xr3:uid="{C87A75B5-282B-49F9-BD0C-F6823C0844A9}" name="costo_unitario">
      <calculatedColumnFormula>INDEX(tblProdProv[costo],MATCH(tblVentaDet[[#This Row],[clave]],tblProdProv[clave],0))</calculatedColumnFormula>
    </tableColumn>
    <tableColumn id="8" xr3:uid="{54E85606-F173-4C4D-B97E-060471BE0B51}" name="clave" dataDxfId="23">
      <calculatedColumnFormula>tblVentaDet[[#This Row],[producto_id]]&amp;"-"&amp;tblVentaDet[[#This Row],[proveedor_id]]</calculatedColumnFormula>
    </tableColumn>
    <tableColumn id="9" xr3:uid="{C546D9AE-FCD7-4C80-A808-5A889B1EB21E}" name="descuento_pct" dataDxfId="22">
      <calculatedColumnFormula>INDEX(
  tblClientes[descuento_pct],
  MATCH(
    INDEX(tblVentas[cliente_id], MATCH(tblVentaDet[[#This Row],[venta_id]], tblVentas[id], 0)),
    tblClientes[id],
    0
  )
)</calculatedColumnFormula>
    </tableColumn>
    <tableColumn id="10" xr3:uid="{8E61DAE4-AAD3-4344-821A-021E9DA5E3AF}" name="subtotal" dataDxfId="21">
      <calculatedColumnFormula>tblVentaDet[[#This Row],[precio_unitario]]*tblVentaDet[[#This Row],[cantidad]]</calculatedColumnFormula>
    </tableColumn>
    <tableColumn id="11" xr3:uid="{97D12184-8639-426D-9E1B-D73D5B1F7ECF}" name="total" dataDxfId="17">
      <calculatedColumnFormula>tblVentaDet[[#This Row],[subtotal]]*(1-tblVentaDet[[#This Row],[descuento_pct]])</calculatedColumnFormula>
    </tableColumn>
    <tableColumn id="12" xr3:uid="{194A465D-0794-414F-A527-52EF323166EE}" name="fecha" dataDxfId="15">
      <calculatedColumnFormula>DATEVALUE(SUBSTITUTE(INDEX(tblVentas[fecha],MATCH(tblVentaDet[[#This Row],[venta_id]],tblVentas[id],0)),"-","/"))</calculatedColumnFormula>
    </tableColumn>
    <tableColumn id="13" xr3:uid="{D9FBF3C2-694C-44B5-9638-1C6ECBF34687}" name="margen" dataDxfId="16">
      <calculatedColumnFormula>(tblVentaDet[[#This Row],[precio_unitario]]*(1-tblVentaDet[[#This Row],[descuento_pct]]))-tblVentaDet[[#This Row],[costo_unitario]]</calculatedColumnFormula>
    </tableColumn>
    <tableColumn id="14" xr3:uid="{E32764F6-4844-48CA-842C-797A04572113}" name="cliente" dataDxfId="20">
      <calculatedColumnFormula>INDEX(tblClientes[nombre],MATCH(INDEX(tblVentas[cliente_id],MATCH(tblVentaDet[[#This Row],[venta_id]],tblVentas[id],0)),tblClientes[id],0))</calculatedColumnFormula>
    </tableColumn>
    <tableColumn id="15" xr3:uid="{8AE66173-39B9-4DDD-8557-AB3B6B7817F0}" name="proveedor" dataDxfId="19">
      <calculatedColumnFormula>INDEX(tblProveedores[nombre],MATCH(tblVentaDet[[#This Row],[proveedor_id]],tblProveedores[id],0))</calculatedColumnFormula>
    </tableColumn>
    <tableColumn id="16" xr3:uid="{64479D05-6F70-4A9C-A3A1-807659BCA318}" name="producto" dataDxfId="18">
      <calculatedColumnFormula>INDEX(tblProductos[nombre],MATCH(tblVentaDet[[#This Row],[producto_id]],tblProductos[id],0))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sqref="A1:B6"/>
    </sheetView>
  </sheetViews>
  <sheetFormatPr baseColWidth="10" defaultColWidth="9.140625" defaultRowHeight="15" x14ac:dyDescent="0.25"/>
  <cols>
    <col min="2" max="2" width="10.140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>
        <v>1</v>
      </c>
      <c r="B2" t="s">
        <v>2</v>
      </c>
    </row>
    <row r="3" spans="1:2" x14ac:dyDescent="0.25">
      <c r="A3">
        <v>2</v>
      </c>
      <c r="B3" t="s">
        <v>3</v>
      </c>
    </row>
    <row r="4" spans="1:2" x14ac:dyDescent="0.25">
      <c r="A4">
        <v>3</v>
      </c>
      <c r="B4" t="s">
        <v>4</v>
      </c>
    </row>
    <row r="5" spans="1:2" x14ac:dyDescent="0.25">
      <c r="A5">
        <v>4</v>
      </c>
      <c r="B5" t="s">
        <v>5</v>
      </c>
    </row>
    <row r="6" spans="1:2" x14ac:dyDescent="0.25">
      <c r="A6">
        <v>5</v>
      </c>
      <c r="B6" t="s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zoomScale="160" zoomScaleNormal="160" workbookViewId="0">
      <selection sqref="A1:C1048576"/>
    </sheetView>
  </sheetViews>
  <sheetFormatPr baseColWidth="10" defaultColWidth="9.140625" defaultRowHeight="15" x14ac:dyDescent="0.25"/>
  <cols>
    <col min="2" max="2" width="10.140625" customWidth="1"/>
    <col min="3" max="3" width="14.7109375" customWidth="1"/>
  </cols>
  <sheetData>
    <row r="1" spans="1:3" x14ac:dyDescent="0.25">
      <c r="A1" s="1" t="s">
        <v>0</v>
      </c>
      <c r="B1" s="1" t="s">
        <v>1</v>
      </c>
      <c r="C1" s="1" t="s">
        <v>7</v>
      </c>
    </row>
    <row r="2" spans="1:3" x14ac:dyDescent="0.25">
      <c r="A2">
        <v>1</v>
      </c>
      <c r="B2" t="s">
        <v>8</v>
      </c>
      <c r="C2">
        <v>8500</v>
      </c>
    </row>
    <row r="3" spans="1:3" x14ac:dyDescent="0.25">
      <c r="A3">
        <v>2</v>
      </c>
      <c r="B3" t="s">
        <v>9</v>
      </c>
      <c r="C3">
        <v>4200</v>
      </c>
    </row>
    <row r="4" spans="1:3" x14ac:dyDescent="0.25">
      <c r="A4">
        <v>3</v>
      </c>
      <c r="B4" t="s">
        <v>10</v>
      </c>
      <c r="C4">
        <v>1500</v>
      </c>
    </row>
    <row r="5" spans="1:3" x14ac:dyDescent="0.25">
      <c r="A5">
        <v>4</v>
      </c>
      <c r="B5" t="s">
        <v>11</v>
      </c>
      <c r="C5">
        <v>1600</v>
      </c>
    </row>
    <row r="6" spans="1:3" x14ac:dyDescent="0.25">
      <c r="A6">
        <v>5</v>
      </c>
      <c r="B6" t="s">
        <v>12</v>
      </c>
      <c r="C6">
        <v>1800</v>
      </c>
    </row>
    <row r="7" spans="1:3" x14ac:dyDescent="0.25">
      <c r="A7">
        <v>6</v>
      </c>
      <c r="B7" t="s">
        <v>13</v>
      </c>
      <c r="C7">
        <v>1300</v>
      </c>
    </row>
    <row r="8" spans="1:3" x14ac:dyDescent="0.25">
      <c r="A8">
        <v>7</v>
      </c>
      <c r="B8" t="s">
        <v>14</v>
      </c>
      <c r="C8">
        <v>450</v>
      </c>
    </row>
    <row r="9" spans="1:3" x14ac:dyDescent="0.25">
      <c r="A9">
        <v>8</v>
      </c>
      <c r="B9" t="s">
        <v>15</v>
      </c>
      <c r="C9">
        <v>850</v>
      </c>
    </row>
    <row r="10" spans="1:3" x14ac:dyDescent="0.25">
      <c r="A10">
        <v>9</v>
      </c>
      <c r="B10" t="s">
        <v>16</v>
      </c>
      <c r="C10">
        <v>3500</v>
      </c>
    </row>
    <row r="11" spans="1:3" x14ac:dyDescent="0.25">
      <c r="A11">
        <v>10</v>
      </c>
      <c r="B11" t="s">
        <v>17</v>
      </c>
      <c r="C11">
        <v>950</v>
      </c>
    </row>
    <row r="12" spans="1:3" x14ac:dyDescent="0.25">
      <c r="A12">
        <v>11</v>
      </c>
      <c r="B12" t="s">
        <v>18</v>
      </c>
      <c r="C12">
        <v>2900</v>
      </c>
    </row>
    <row r="13" spans="1:3" x14ac:dyDescent="0.25">
      <c r="A13">
        <v>12</v>
      </c>
      <c r="B13" t="s">
        <v>19</v>
      </c>
      <c r="C13">
        <v>3200</v>
      </c>
    </row>
    <row r="14" spans="1:3" x14ac:dyDescent="0.25">
      <c r="A14">
        <v>13</v>
      </c>
      <c r="B14" t="s">
        <v>20</v>
      </c>
      <c r="C14">
        <v>300</v>
      </c>
    </row>
    <row r="15" spans="1:3" x14ac:dyDescent="0.25">
      <c r="A15">
        <v>14</v>
      </c>
      <c r="B15" t="s">
        <v>21</v>
      </c>
      <c r="C15">
        <v>1800</v>
      </c>
    </row>
    <row r="16" spans="1:3" x14ac:dyDescent="0.25">
      <c r="A16">
        <v>15</v>
      </c>
      <c r="B16" t="s">
        <v>22</v>
      </c>
      <c r="C16">
        <v>600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6"/>
  <sheetViews>
    <sheetView zoomScale="175" zoomScaleNormal="175" workbookViewId="0">
      <selection sqref="A1:E1048576"/>
    </sheetView>
  </sheetViews>
  <sheetFormatPr baseColWidth="10" defaultColWidth="9.140625" defaultRowHeight="15" x14ac:dyDescent="0.25"/>
  <cols>
    <col min="2" max="2" width="13.85546875" customWidth="1"/>
    <col min="3" max="3" width="15.140625" customWidth="1"/>
  </cols>
  <sheetData>
    <row r="1" spans="1:5" x14ac:dyDescent="0.25">
      <c r="A1" s="1" t="s">
        <v>0</v>
      </c>
      <c r="B1" s="1" t="s">
        <v>23</v>
      </c>
      <c r="C1" s="1" t="s">
        <v>24</v>
      </c>
      <c r="D1" s="1" t="s">
        <v>25</v>
      </c>
      <c r="E1" s="1" t="s">
        <v>141</v>
      </c>
    </row>
    <row r="2" spans="1:5" x14ac:dyDescent="0.25">
      <c r="A2">
        <v>1</v>
      </c>
      <c r="B2">
        <v>1</v>
      </c>
      <c r="C2">
        <v>1</v>
      </c>
      <c r="D2">
        <v>6900</v>
      </c>
      <c r="E2" t="str">
        <f>tblProdProv[[#This Row],[producto_id]]&amp;"-"&amp;tblProdProv[[#This Row],[proveedor_id]]</f>
        <v>1-1</v>
      </c>
    </row>
    <row r="3" spans="1:5" x14ac:dyDescent="0.25">
      <c r="A3">
        <v>2</v>
      </c>
      <c r="B3">
        <v>1</v>
      </c>
      <c r="C3">
        <v>2</v>
      </c>
      <c r="D3">
        <v>7000</v>
      </c>
      <c r="E3" t="str">
        <f>tblProdProv[[#This Row],[producto_id]]&amp;"-"&amp;tblProdProv[[#This Row],[proveedor_id]]</f>
        <v>1-2</v>
      </c>
    </row>
    <row r="4" spans="1:5" x14ac:dyDescent="0.25">
      <c r="A4">
        <v>3</v>
      </c>
      <c r="B4">
        <v>1</v>
      </c>
      <c r="C4">
        <v>3</v>
      </c>
      <c r="D4">
        <v>7100</v>
      </c>
      <c r="E4" t="str">
        <f>tblProdProv[[#This Row],[producto_id]]&amp;"-"&amp;tblProdProv[[#This Row],[proveedor_id]]</f>
        <v>1-3</v>
      </c>
    </row>
    <row r="5" spans="1:5" x14ac:dyDescent="0.25">
      <c r="A5">
        <v>4</v>
      </c>
      <c r="B5">
        <v>2</v>
      </c>
      <c r="C5">
        <v>1</v>
      </c>
      <c r="D5">
        <v>3300</v>
      </c>
      <c r="E5" t="str">
        <f>tblProdProv[[#This Row],[producto_id]]&amp;"-"&amp;tblProdProv[[#This Row],[proveedor_id]]</f>
        <v>2-1</v>
      </c>
    </row>
    <row r="6" spans="1:5" x14ac:dyDescent="0.25">
      <c r="A6">
        <v>5</v>
      </c>
      <c r="B6">
        <v>2</v>
      </c>
      <c r="C6">
        <v>4</v>
      </c>
      <c r="D6">
        <v>3400</v>
      </c>
      <c r="E6" t="str">
        <f>tblProdProv[[#This Row],[producto_id]]&amp;"-"&amp;tblProdProv[[#This Row],[proveedor_id]]</f>
        <v>2-4</v>
      </c>
    </row>
    <row r="7" spans="1:5" x14ac:dyDescent="0.25">
      <c r="A7">
        <v>6</v>
      </c>
      <c r="B7">
        <v>2</v>
      </c>
      <c r="C7">
        <v>5</v>
      </c>
      <c r="D7">
        <v>3500</v>
      </c>
      <c r="E7" t="str">
        <f>tblProdProv[[#This Row],[producto_id]]&amp;"-"&amp;tblProdProv[[#This Row],[proveedor_id]]</f>
        <v>2-5</v>
      </c>
    </row>
    <row r="8" spans="1:5" x14ac:dyDescent="0.25">
      <c r="A8">
        <v>7</v>
      </c>
      <c r="B8">
        <v>3</v>
      </c>
      <c r="C8">
        <v>2</v>
      </c>
      <c r="D8">
        <v>1050</v>
      </c>
      <c r="E8" t="str">
        <f>tblProdProv[[#This Row],[producto_id]]&amp;"-"&amp;tblProdProv[[#This Row],[proveedor_id]]</f>
        <v>3-2</v>
      </c>
    </row>
    <row r="9" spans="1:5" x14ac:dyDescent="0.25">
      <c r="A9">
        <v>8</v>
      </c>
      <c r="B9">
        <v>3</v>
      </c>
      <c r="C9">
        <v>3</v>
      </c>
      <c r="D9">
        <v>1100</v>
      </c>
      <c r="E9" t="str">
        <f>tblProdProv[[#This Row],[producto_id]]&amp;"-"&amp;tblProdProv[[#This Row],[proveedor_id]]</f>
        <v>3-3</v>
      </c>
    </row>
    <row r="10" spans="1:5" x14ac:dyDescent="0.25">
      <c r="A10">
        <v>9</v>
      </c>
      <c r="B10">
        <v>3</v>
      </c>
      <c r="C10">
        <v>4</v>
      </c>
      <c r="D10">
        <v>1150</v>
      </c>
      <c r="E10" t="str">
        <f>tblProdProv[[#This Row],[producto_id]]&amp;"-"&amp;tblProdProv[[#This Row],[proveedor_id]]</f>
        <v>3-4</v>
      </c>
    </row>
    <row r="11" spans="1:5" x14ac:dyDescent="0.25">
      <c r="A11">
        <v>10</v>
      </c>
      <c r="B11">
        <v>4</v>
      </c>
      <c r="C11">
        <v>1</v>
      </c>
      <c r="D11">
        <v>1100</v>
      </c>
      <c r="E11" t="str">
        <f>tblProdProv[[#This Row],[producto_id]]&amp;"-"&amp;tblProdProv[[#This Row],[proveedor_id]]</f>
        <v>4-1</v>
      </c>
    </row>
    <row r="12" spans="1:5" x14ac:dyDescent="0.25">
      <c r="A12">
        <v>11</v>
      </c>
      <c r="B12">
        <v>4</v>
      </c>
      <c r="C12">
        <v>3</v>
      </c>
      <c r="D12">
        <v>1150</v>
      </c>
      <c r="E12" t="str">
        <f>tblProdProv[[#This Row],[producto_id]]&amp;"-"&amp;tblProdProv[[#This Row],[proveedor_id]]</f>
        <v>4-3</v>
      </c>
    </row>
    <row r="13" spans="1:5" x14ac:dyDescent="0.25">
      <c r="A13">
        <v>12</v>
      </c>
      <c r="B13">
        <v>4</v>
      </c>
      <c r="C13">
        <v>5</v>
      </c>
      <c r="D13">
        <v>1200</v>
      </c>
      <c r="E13" t="str">
        <f>tblProdProv[[#This Row],[producto_id]]&amp;"-"&amp;tblProdProv[[#This Row],[proveedor_id]]</f>
        <v>4-5</v>
      </c>
    </row>
    <row r="14" spans="1:5" x14ac:dyDescent="0.25">
      <c r="A14">
        <v>13</v>
      </c>
      <c r="B14">
        <v>5</v>
      </c>
      <c r="C14">
        <v>2</v>
      </c>
      <c r="D14">
        <v>1300</v>
      </c>
      <c r="E14" t="str">
        <f>tblProdProv[[#This Row],[producto_id]]&amp;"-"&amp;tblProdProv[[#This Row],[proveedor_id]]</f>
        <v>5-2</v>
      </c>
    </row>
    <row r="15" spans="1:5" x14ac:dyDescent="0.25">
      <c r="A15">
        <v>14</v>
      </c>
      <c r="B15">
        <v>5</v>
      </c>
      <c r="C15">
        <v>4</v>
      </c>
      <c r="D15">
        <v>1350</v>
      </c>
      <c r="E15" t="str">
        <f>tblProdProv[[#This Row],[producto_id]]&amp;"-"&amp;tblProdProv[[#This Row],[proveedor_id]]</f>
        <v>5-4</v>
      </c>
    </row>
    <row r="16" spans="1:5" x14ac:dyDescent="0.25">
      <c r="A16">
        <v>15</v>
      </c>
      <c r="B16">
        <v>5</v>
      </c>
      <c r="C16">
        <v>5</v>
      </c>
      <c r="D16">
        <v>1400</v>
      </c>
      <c r="E16" t="str">
        <f>tblProdProv[[#This Row],[producto_id]]&amp;"-"&amp;tblProdProv[[#This Row],[proveedor_id]]</f>
        <v>5-5</v>
      </c>
    </row>
    <row r="17" spans="1:5" x14ac:dyDescent="0.25">
      <c r="A17">
        <v>16</v>
      </c>
      <c r="B17">
        <v>6</v>
      </c>
      <c r="C17">
        <v>1</v>
      </c>
      <c r="D17">
        <v>980</v>
      </c>
      <c r="E17" t="str">
        <f>tblProdProv[[#This Row],[producto_id]]&amp;"-"&amp;tblProdProv[[#This Row],[proveedor_id]]</f>
        <v>6-1</v>
      </c>
    </row>
    <row r="18" spans="1:5" x14ac:dyDescent="0.25">
      <c r="A18">
        <v>17</v>
      </c>
      <c r="B18">
        <v>6</v>
      </c>
      <c r="C18">
        <v>2</v>
      </c>
      <c r="D18">
        <v>1000</v>
      </c>
      <c r="E18" t="str">
        <f>tblProdProv[[#This Row],[producto_id]]&amp;"-"&amp;tblProdProv[[#This Row],[proveedor_id]]</f>
        <v>6-2</v>
      </c>
    </row>
    <row r="19" spans="1:5" x14ac:dyDescent="0.25">
      <c r="A19">
        <v>18</v>
      </c>
      <c r="B19">
        <v>6</v>
      </c>
      <c r="C19">
        <v>3</v>
      </c>
      <c r="D19">
        <v>1050</v>
      </c>
      <c r="E19" t="str">
        <f>tblProdProv[[#This Row],[producto_id]]&amp;"-"&amp;tblProdProv[[#This Row],[proveedor_id]]</f>
        <v>6-3</v>
      </c>
    </row>
    <row r="20" spans="1:5" x14ac:dyDescent="0.25">
      <c r="A20">
        <v>19</v>
      </c>
      <c r="B20">
        <v>7</v>
      </c>
      <c r="C20">
        <v>3</v>
      </c>
      <c r="D20">
        <v>300</v>
      </c>
      <c r="E20" t="str">
        <f>tblProdProv[[#This Row],[producto_id]]&amp;"-"&amp;tblProdProv[[#This Row],[proveedor_id]]</f>
        <v>7-3</v>
      </c>
    </row>
    <row r="21" spans="1:5" x14ac:dyDescent="0.25">
      <c r="A21">
        <v>20</v>
      </c>
      <c r="B21">
        <v>7</v>
      </c>
      <c r="C21">
        <v>4</v>
      </c>
      <c r="D21">
        <v>320</v>
      </c>
      <c r="E21" t="str">
        <f>tblProdProv[[#This Row],[producto_id]]&amp;"-"&amp;tblProdProv[[#This Row],[proveedor_id]]</f>
        <v>7-4</v>
      </c>
    </row>
    <row r="22" spans="1:5" x14ac:dyDescent="0.25">
      <c r="A22">
        <v>21</v>
      </c>
      <c r="B22">
        <v>7</v>
      </c>
      <c r="C22">
        <v>5</v>
      </c>
      <c r="D22">
        <v>350</v>
      </c>
      <c r="E22" t="str">
        <f>tblProdProv[[#This Row],[producto_id]]&amp;"-"&amp;tblProdProv[[#This Row],[proveedor_id]]</f>
        <v>7-5</v>
      </c>
    </row>
    <row r="23" spans="1:5" x14ac:dyDescent="0.25">
      <c r="A23">
        <v>22</v>
      </c>
      <c r="B23">
        <v>8</v>
      </c>
      <c r="C23">
        <v>2</v>
      </c>
      <c r="D23">
        <v>600</v>
      </c>
      <c r="E23" t="str">
        <f>tblProdProv[[#This Row],[producto_id]]&amp;"-"&amp;tblProdProv[[#This Row],[proveedor_id]]</f>
        <v>8-2</v>
      </c>
    </row>
    <row r="24" spans="1:5" x14ac:dyDescent="0.25">
      <c r="A24">
        <v>23</v>
      </c>
      <c r="B24">
        <v>8</v>
      </c>
      <c r="C24">
        <v>4</v>
      </c>
      <c r="D24">
        <v>630</v>
      </c>
      <c r="E24" t="str">
        <f>tblProdProv[[#This Row],[producto_id]]&amp;"-"&amp;tblProdProv[[#This Row],[proveedor_id]]</f>
        <v>8-4</v>
      </c>
    </row>
    <row r="25" spans="1:5" x14ac:dyDescent="0.25">
      <c r="A25">
        <v>24</v>
      </c>
      <c r="B25">
        <v>8</v>
      </c>
      <c r="C25">
        <v>5</v>
      </c>
      <c r="D25">
        <v>650</v>
      </c>
      <c r="E25" t="str">
        <f>tblProdProv[[#This Row],[producto_id]]&amp;"-"&amp;tblProdProv[[#This Row],[proveedor_id]]</f>
        <v>8-5</v>
      </c>
    </row>
    <row r="26" spans="1:5" x14ac:dyDescent="0.25">
      <c r="A26">
        <v>25</v>
      </c>
      <c r="B26">
        <v>9</v>
      </c>
      <c r="C26">
        <v>1</v>
      </c>
      <c r="D26">
        <v>2600</v>
      </c>
      <c r="E26" t="str">
        <f>tblProdProv[[#This Row],[producto_id]]&amp;"-"&amp;tblProdProv[[#This Row],[proveedor_id]]</f>
        <v>9-1</v>
      </c>
    </row>
    <row r="27" spans="1:5" x14ac:dyDescent="0.25">
      <c r="A27">
        <v>26</v>
      </c>
      <c r="B27">
        <v>9</v>
      </c>
      <c r="C27">
        <v>3</v>
      </c>
      <c r="D27">
        <v>2700</v>
      </c>
      <c r="E27" t="str">
        <f>tblProdProv[[#This Row],[producto_id]]&amp;"-"&amp;tblProdProv[[#This Row],[proveedor_id]]</f>
        <v>9-3</v>
      </c>
    </row>
    <row r="28" spans="1:5" x14ac:dyDescent="0.25">
      <c r="A28">
        <v>27</v>
      </c>
      <c r="B28">
        <v>9</v>
      </c>
      <c r="C28">
        <v>5</v>
      </c>
      <c r="D28">
        <v>2750</v>
      </c>
      <c r="E28" t="str">
        <f>tblProdProv[[#This Row],[producto_id]]&amp;"-"&amp;tblProdProv[[#This Row],[proveedor_id]]</f>
        <v>9-5</v>
      </c>
    </row>
    <row r="29" spans="1:5" x14ac:dyDescent="0.25">
      <c r="A29">
        <v>28</v>
      </c>
      <c r="B29">
        <v>10</v>
      </c>
      <c r="C29">
        <v>2</v>
      </c>
      <c r="D29">
        <v>650</v>
      </c>
      <c r="E29" t="str">
        <f>tblProdProv[[#This Row],[producto_id]]&amp;"-"&amp;tblProdProv[[#This Row],[proveedor_id]]</f>
        <v>10-2</v>
      </c>
    </row>
    <row r="30" spans="1:5" x14ac:dyDescent="0.25">
      <c r="A30">
        <v>29</v>
      </c>
      <c r="B30">
        <v>10</v>
      </c>
      <c r="C30">
        <v>3</v>
      </c>
      <c r="D30">
        <v>680</v>
      </c>
      <c r="E30" t="str">
        <f>tblProdProv[[#This Row],[producto_id]]&amp;"-"&amp;tblProdProv[[#This Row],[proveedor_id]]</f>
        <v>10-3</v>
      </c>
    </row>
    <row r="31" spans="1:5" x14ac:dyDescent="0.25">
      <c r="A31">
        <v>30</v>
      </c>
      <c r="B31">
        <v>10</v>
      </c>
      <c r="C31">
        <v>4</v>
      </c>
      <c r="D31">
        <v>700</v>
      </c>
      <c r="E31" t="str">
        <f>tblProdProv[[#This Row],[producto_id]]&amp;"-"&amp;tblProdProv[[#This Row],[proveedor_id]]</f>
        <v>10-4</v>
      </c>
    </row>
    <row r="32" spans="1:5" x14ac:dyDescent="0.25">
      <c r="A32">
        <v>31</v>
      </c>
      <c r="B32">
        <v>11</v>
      </c>
      <c r="C32">
        <v>1</v>
      </c>
      <c r="D32">
        <v>2100</v>
      </c>
      <c r="E32" t="str">
        <f>tblProdProv[[#This Row],[producto_id]]&amp;"-"&amp;tblProdProv[[#This Row],[proveedor_id]]</f>
        <v>11-1</v>
      </c>
    </row>
    <row r="33" spans="1:5" x14ac:dyDescent="0.25">
      <c r="A33">
        <v>32</v>
      </c>
      <c r="B33">
        <v>11</v>
      </c>
      <c r="C33">
        <v>4</v>
      </c>
      <c r="D33">
        <v>2200</v>
      </c>
      <c r="E33" t="str">
        <f>tblProdProv[[#This Row],[producto_id]]&amp;"-"&amp;tblProdProv[[#This Row],[proveedor_id]]</f>
        <v>11-4</v>
      </c>
    </row>
    <row r="34" spans="1:5" x14ac:dyDescent="0.25">
      <c r="A34">
        <v>33</v>
      </c>
      <c r="B34">
        <v>11</v>
      </c>
      <c r="C34">
        <v>5</v>
      </c>
      <c r="D34">
        <v>2300</v>
      </c>
      <c r="E34" t="str">
        <f>tblProdProv[[#This Row],[producto_id]]&amp;"-"&amp;tblProdProv[[#This Row],[proveedor_id]]</f>
        <v>11-5</v>
      </c>
    </row>
    <row r="35" spans="1:5" x14ac:dyDescent="0.25">
      <c r="A35">
        <v>34</v>
      </c>
      <c r="B35">
        <v>12</v>
      </c>
      <c r="C35">
        <v>3</v>
      </c>
      <c r="D35">
        <v>2500</v>
      </c>
      <c r="E35" t="str">
        <f>tblProdProv[[#This Row],[producto_id]]&amp;"-"&amp;tblProdProv[[#This Row],[proveedor_id]]</f>
        <v>12-3</v>
      </c>
    </row>
    <row r="36" spans="1:5" x14ac:dyDescent="0.25">
      <c r="A36">
        <v>35</v>
      </c>
      <c r="B36">
        <v>12</v>
      </c>
      <c r="C36">
        <v>4</v>
      </c>
      <c r="D36">
        <v>2600</v>
      </c>
      <c r="E36" t="str">
        <f>tblProdProv[[#This Row],[producto_id]]&amp;"-"&amp;tblProdProv[[#This Row],[proveedor_id]]</f>
        <v>12-4</v>
      </c>
    </row>
    <row r="37" spans="1:5" x14ac:dyDescent="0.25">
      <c r="A37">
        <v>36</v>
      </c>
      <c r="B37">
        <v>12</v>
      </c>
      <c r="C37">
        <v>5</v>
      </c>
      <c r="D37">
        <v>2700</v>
      </c>
      <c r="E37" t="str">
        <f>tblProdProv[[#This Row],[producto_id]]&amp;"-"&amp;tblProdProv[[#This Row],[proveedor_id]]</f>
        <v>12-5</v>
      </c>
    </row>
    <row r="38" spans="1:5" x14ac:dyDescent="0.25">
      <c r="A38">
        <v>37</v>
      </c>
      <c r="B38">
        <v>13</v>
      </c>
      <c r="C38">
        <v>2</v>
      </c>
      <c r="D38">
        <v>200</v>
      </c>
      <c r="E38" t="str">
        <f>tblProdProv[[#This Row],[producto_id]]&amp;"-"&amp;tblProdProv[[#This Row],[proveedor_id]]</f>
        <v>13-2</v>
      </c>
    </row>
    <row r="39" spans="1:5" x14ac:dyDescent="0.25">
      <c r="A39">
        <v>38</v>
      </c>
      <c r="B39">
        <v>13</v>
      </c>
      <c r="C39">
        <v>3</v>
      </c>
      <c r="D39">
        <v>220</v>
      </c>
      <c r="E39" t="str">
        <f>tblProdProv[[#This Row],[producto_id]]&amp;"-"&amp;tblProdProv[[#This Row],[proveedor_id]]</f>
        <v>13-3</v>
      </c>
    </row>
    <row r="40" spans="1:5" x14ac:dyDescent="0.25">
      <c r="A40">
        <v>39</v>
      </c>
      <c r="B40">
        <v>13</v>
      </c>
      <c r="C40">
        <v>4</v>
      </c>
      <c r="D40">
        <v>240</v>
      </c>
      <c r="E40" t="str">
        <f>tblProdProv[[#This Row],[producto_id]]&amp;"-"&amp;tblProdProv[[#This Row],[proveedor_id]]</f>
        <v>13-4</v>
      </c>
    </row>
    <row r="41" spans="1:5" x14ac:dyDescent="0.25">
      <c r="A41">
        <v>40</v>
      </c>
      <c r="B41">
        <v>14</v>
      </c>
      <c r="C41">
        <v>1</v>
      </c>
      <c r="D41">
        <v>1400</v>
      </c>
      <c r="E41" t="str">
        <f>tblProdProv[[#This Row],[producto_id]]&amp;"-"&amp;tblProdProv[[#This Row],[proveedor_id]]</f>
        <v>14-1</v>
      </c>
    </row>
    <row r="42" spans="1:5" x14ac:dyDescent="0.25">
      <c r="A42">
        <v>41</v>
      </c>
      <c r="B42">
        <v>14</v>
      </c>
      <c r="C42">
        <v>3</v>
      </c>
      <c r="D42">
        <v>1450</v>
      </c>
      <c r="E42" t="str">
        <f>tblProdProv[[#This Row],[producto_id]]&amp;"-"&amp;tblProdProv[[#This Row],[proveedor_id]]</f>
        <v>14-3</v>
      </c>
    </row>
    <row r="43" spans="1:5" x14ac:dyDescent="0.25">
      <c r="A43">
        <v>42</v>
      </c>
      <c r="B43">
        <v>14</v>
      </c>
      <c r="C43">
        <v>5</v>
      </c>
      <c r="D43">
        <v>1500</v>
      </c>
      <c r="E43" t="str">
        <f>tblProdProv[[#This Row],[producto_id]]&amp;"-"&amp;tblProdProv[[#This Row],[proveedor_id]]</f>
        <v>14-5</v>
      </c>
    </row>
    <row r="44" spans="1:5" x14ac:dyDescent="0.25">
      <c r="A44">
        <v>43</v>
      </c>
      <c r="B44">
        <v>15</v>
      </c>
      <c r="C44">
        <v>2</v>
      </c>
      <c r="D44">
        <v>420</v>
      </c>
      <c r="E44" t="str">
        <f>tblProdProv[[#This Row],[producto_id]]&amp;"-"&amp;tblProdProv[[#This Row],[proveedor_id]]</f>
        <v>15-2</v>
      </c>
    </row>
    <row r="45" spans="1:5" x14ac:dyDescent="0.25">
      <c r="A45">
        <v>44</v>
      </c>
      <c r="B45">
        <v>15</v>
      </c>
      <c r="C45">
        <v>4</v>
      </c>
      <c r="D45">
        <v>450</v>
      </c>
      <c r="E45" t="str">
        <f>tblProdProv[[#This Row],[producto_id]]&amp;"-"&amp;tblProdProv[[#This Row],[proveedor_id]]</f>
        <v>15-4</v>
      </c>
    </row>
    <row r="46" spans="1:5" x14ac:dyDescent="0.25">
      <c r="A46">
        <v>45</v>
      </c>
      <c r="B46">
        <v>15</v>
      </c>
      <c r="C46">
        <v>5</v>
      </c>
      <c r="D46">
        <v>480</v>
      </c>
      <c r="E46" t="str">
        <f>tblProdProv[[#This Row],[producto_id]]&amp;"-"&amp;tblProdProv[[#This Row],[proveedor_id]]</f>
        <v>15-5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topLeftCell="D1" zoomScale="250" zoomScaleNormal="250" workbookViewId="0">
      <selection sqref="A1:D1048576"/>
    </sheetView>
  </sheetViews>
  <sheetFormatPr baseColWidth="10" defaultColWidth="9.140625" defaultRowHeight="15" x14ac:dyDescent="0.25"/>
  <cols>
    <col min="2" max="2" width="16.7109375" customWidth="1"/>
    <col min="3" max="3" width="22.85546875" customWidth="1"/>
    <col min="4" max="4" width="18.5703125" bestFit="1" customWidth="1"/>
  </cols>
  <sheetData>
    <row r="1" spans="1:4" x14ac:dyDescent="0.25">
      <c r="A1" s="1" t="s">
        <v>0</v>
      </c>
      <c r="B1" s="1" t="s">
        <v>1</v>
      </c>
      <c r="C1" s="1" t="s">
        <v>26</v>
      </c>
      <c r="D1" s="1" t="s">
        <v>142</v>
      </c>
    </row>
    <row r="2" spans="1:4" x14ac:dyDescent="0.25">
      <c r="A2">
        <v>1</v>
      </c>
      <c r="B2" t="s">
        <v>27</v>
      </c>
      <c r="C2" t="s">
        <v>37</v>
      </c>
      <c r="D2">
        <f>IF(tblClientes[[#This Row],[tipo_descuento]]="mayoreo",0.1,IF(tblClientes[[#This Row],[tipo_descuento]]="lealtad",0.05,0))</f>
        <v>0.05</v>
      </c>
    </row>
    <row r="3" spans="1:4" x14ac:dyDescent="0.25">
      <c r="A3">
        <v>2</v>
      </c>
      <c r="B3" t="s">
        <v>28</v>
      </c>
      <c r="C3" t="s">
        <v>38</v>
      </c>
      <c r="D3">
        <f>IF(tblClientes[[#This Row],[tipo_descuento]]="mayoreo",0.1,IF(tblClientes[[#This Row],[tipo_descuento]]="lealtad",0.05,0))</f>
        <v>0.1</v>
      </c>
    </row>
    <row r="4" spans="1:4" x14ac:dyDescent="0.25">
      <c r="A4">
        <v>3</v>
      </c>
      <c r="B4" t="s">
        <v>29</v>
      </c>
      <c r="C4" t="s">
        <v>39</v>
      </c>
      <c r="D4">
        <f>IF(tblClientes[[#This Row],[tipo_descuento]]="mayoreo",0.1,IF(tblClientes[[#This Row],[tipo_descuento]]="lealtad",0.05,0))</f>
        <v>0</v>
      </c>
    </row>
    <row r="5" spans="1:4" x14ac:dyDescent="0.25">
      <c r="A5">
        <v>4</v>
      </c>
      <c r="B5" t="s">
        <v>30</v>
      </c>
      <c r="C5" t="s">
        <v>37</v>
      </c>
      <c r="D5">
        <f>IF(tblClientes[[#This Row],[tipo_descuento]]="mayoreo",0.1,IF(tblClientes[[#This Row],[tipo_descuento]]="lealtad",0.05,0))</f>
        <v>0.05</v>
      </c>
    </row>
    <row r="6" spans="1:4" x14ac:dyDescent="0.25">
      <c r="A6">
        <v>5</v>
      </c>
      <c r="B6" t="s">
        <v>31</v>
      </c>
      <c r="C6" t="s">
        <v>39</v>
      </c>
      <c r="D6">
        <f>IF(tblClientes[[#This Row],[tipo_descuento]]="mayoreo",0.1,IF(tblClientes[[#This Row],[tipo_descuento]]="lealtad",0.05,0))</f>
        <v>0</v>
      </c>
    </row>
    <row r="7" spans="1:4" x14ac:dyDescent="0.25">
      <c r="A7">
        <v>6</v>
      </c>
      <c r="B7" t="s">
        <v>32</v>
      </c>
      <c r="C7" t="s">
        <v>39</v>
      </c>
      <c r="D7">
        <f>IF(tblClientes[[#This Row],[tipo_descuento]]="mayoreo",0.1,IF(tblClientes[[#This Row],[tipo_descuento]]="lealtad",0.05,0))</f>
        <v>0</v>
      </c>
    </row>
    <row r="8" spans="1:4" x14ac:dyDescent="0.25">
      <c r="A8">
        <v>7</v>
      </c>
      <c r="B8" t="s">
        <v>33</v>
      </c>
      <c r="C8" t="s">
        <v>38</v>
      </c>
      <c r="D8">
        <f>IF(tblClientes[[#This Row],[tipo_descuento]]="mayoreo",0.1,IF(tblClientes[[#This Row],[tipo_descuento]]="lealtad",0.05,0))</f>
        <v>0.1</v>
      </c>
    </row>
    <row r="9" spans="1:4" x14ac:dyDescent="0.25">
      <c r="A9">
        <v>8</v>
      </c>
      <c r="B9" t="s">
        <v>34</v>
      </c>
      <c r="C9" t="s">
        <v>37</v>
      </c>
      <c r="D9">
        <f>IF(tblClientes[[#This Row],[tipo_descuento]]="mayoreo",0.1,IF(tblClientes[[#This Row],[tipo_descuento]]="lealtad",0.05,0))</f>
        <v>0.05</v>
      </c>
    </row>
    <row r="10" spans="1:4" x14ac:dyDescent="0.25">
      <c r="A10">
        <v>9</v>
      </c>
      <c r="B10" t="s">
        <v>35</v>
      </c>
      <c r="C10" t="s">
        <v>39</v>
      </c>
      <c r="D10">
        <f>IF(tblClientes[[#This Row],[tipo_descuento]]="mayoreo",0.1,IF(tblClientes[[#This Row],[tipo_descuento]]="lealtad",0.05,0))</f>
        <v>0</v>
      </c>
    </row>
    <row r="11" spans="1:4" x14ac:dyDescent="0.25">
      <c r="A11">
        <v>10</v>
      </c>
      <c r="B11" t="s">
        <v>36</v>
      </c>
      <c r="C11" t="s">
        <v>39</v>
      </c>
      <c r="D11">
        <f>IF(tblClientes[[#This Row],[tipo_descuento]]="mayoreo",0.1,IF(tblClientes[[#This Row],[tipo_descuento]]="lealtad",0.05,0))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1"/>
  <sheetViews>
    <sheetView zoomScale="205" zoomScaleNormal="205" workbookViewId="0">
      <selection sqref="A1:E1048576"/>
    </sheetView>
  </sheetViews>
  <sheetFormatPr baseColWidth="10" defaultColWidth="9.140625" defaultRowHeight="15" x14ac:dyDescent="0.25"/>
  <cols>
    <col min="2" max="2" width="12" customWidth="1"/>
    <col min="4" max="4" width="14" customWidth="1"/>
  </cols>
  <sheetData>
    <row r="1" spans="1:5" x14ac:dyDescent="0.25">
      <c r="A1" s="1" t="s">
        <v>0</v>
      </c>
      <c r="B1" s="1" t="s">
        <v>40</v>
      </c>
      <c r="C1" s="1" t="s">
        <v>41</v>
      </c>
      <c r="D1" s="1" t="s">
        <v>138</v>
      </c>
      <c r="E1" s="1" t="s">
        <v>144</v>
      </c>
    </row>
    <row r="2" spans="1:5" x14ac:dyDescent="0.25">
      <c r="A2">
        <v>1</v>
      </c>
      <c r="B2">
        <v>6</v>
      </c>
      <c r="C2" t="s">
        <v>42</v>
      </c>
      <c r="D2" t="str">
        <f>INDEX(tblClientes[nombre],MATCH(tblVentas[[#This Row],[cliente_id]],tblClientes[id],0))</f>
        <v>Sofía Cruz</v>
      </c>
      <c r="E2">
        <f>SUMIFS(tblDetalle[total], tblDetalle[venta_id], tblVentas[[#This Row],[id]])</f>
        <v>1800</v>
      </c>
    </row>
    <row r="3" spans="1:5" x14ac:dyDescent="0.25">
      <c r="A3">
        <v>2</v>
      </c>
      <c r="B3">
        <v>10</v>
      </c>
      <c r="C3" t="s">
        <v>42</v>
      </c>
      <c r="D3" t="str">
        <f>INDEX(tblClientes[nombre],MATCH(tblVentas[[#This Row],[cliente_id]],tblClientes[id],0))</f>
        <v>Fernanda Ruiz</v>
      </c>
      <c r="E3">
        <f>SUMIFS(tblDetalle[total], tblDetalle[venta_id], tblVentas[[#This Row],[id]])</f>
        <v>9300</v>
      </c>
    </row>
    <row r="4" spans="1:5" x14ac:dyDescent="0.25">
      <c r="A4">
        <v>3</v>
      </c>
      <c r="B4">
        <v>3</v>
      </c>
      <c r="C4" t="s">
        <v>42</v>
      </c>
      <c r="D4" t="str">
        <f>INDEX(tblClientes[nombre],MATCH(tblVentas[[#This Row],[cliente_id]],tblClientes[id],0))</f>
        <v>Luis García</v>
      </c>
      <c r="E4">
        <f>SUMIFS(tblDetalle[total], tblDetalle[venta_id], tblVentas[[#This Row],[id]])</f>
        <v>2200</v>
      </c>
    </row>
    <row r="5" spans="1:5" x14ac:dyDescent="0.25">
      <c r="A5">
        <v>4</v>
      </c>
      <c r="B5">
        <v>8</v>
      </c>
      <c r="C5" t="s">
        <v>43</v>
      </c>
      <c r="D5" t="str">
        <f>INDEX(tblClientes[nombre],MATCH(tblVentas[[#This Row],[cliente_id]],tblClientes[id],0))</f>
        <v>Laura Vega</v>
      </c>
      <c r="E5">
        <f>SUMIFS(tblDetalle[total], tblDetalle[venta_id], tblVentas[[#This Row],[id]])</f>
        <v>16055</v>
      </c>
    </row>
    <row r="6" spans="1:5" x14ac:dyDescent="0.25">
      <c r="A6">
        <v>5</v>
      </c>
      <c r="B6">
        <v>1</v>
      </c>
      <c r="C6" t="s">
        <v>43</v>
      </c>
      <c r="D6" t="str">
        <f>INDEX(tblClientes[nombre],MATCH(tblVentas[[#This Row],[cliente_id]],tblClientes[id],0))</f>
        <v>Carlos Pérez</v>
      </c>
      <c r="E6">
        <f>SUMIFS(tblDetalle[total], tblDetalle[venta_id], tblVentas[[#This Row],[id]])</f>
        <v>1662.5</v>
      </c>
    </row>
    <row r="7" spans="1:5" x14ac:dyDescent="0.25">
      <c r="A7">
        <v>6</v>
      </c>
      <c r="B7">
        <v>5</v>
      </c>
      <c r="C7" t="s">
        <v>43</v>
      </c>
      <c r="D7" t="str">
        <f>INDEX(tblClientes[nombre],MATCH(tblVentas[[#This Row],[cliente_id]],tblClientes[id],0))</f>
        <v>Pedro Díaz</v>
      </c>
      <c r="E7">
        <f>SUMIFS(tblDetalle[total], tblDetalle[venta_id], tblVentas[[#This Row],[id]])</f>
        <v>2050</v>
      </c>
    </row>
    <row r="8" spans="1:5" x14ac:dyDescent="0.25">
      <c r="A8">
        <v>7</v>
      </c>
      <c r="B8">
        <v>6</v>
      </c>
      <c r="C8" t="s">
        <v>44</v>
      </c>
      <c r="D8" t="str">
        <f>INDEX(tblClientes[nombre],MATCH(tblVentas[[#This Row],[cliente_id]],tblClientes[id],0))</f>
        <v>Sofía Cruz</v>
      </c>
      <c r="E8">
        <f>SUMIFS(tblDetalle[total], tblDetalle[venta_id], tblVentas[[#This Row],[id]])</f>
        <v>11600</v>
      </c>
    </row>
    <row r="9" spans="1:5" x14ac:dyDescent="0.25">
      <c r="A9">
        <v>8</v>
      </c>
      <c r="B9">
        <v>7</v>
      </c>
      <c r="C9" t="s">
        <v>44</v>
      </c>
      <c r="D9" t="str">
        <f>INDEX(tblClientes[nombre],MATCH(tblVentas[[#This Row],[cliente_id]],tblClientes[id],0))</f>
        <v>Jorge Ramos</v>
      </c>
      <c r="E9">
        <f>SUMIFS(tblDetalle[total], tblDetalle[venta_id], tblVentas[[#This Row],[id]])</f>
        <v>7110</v>
      </c>
    </row>
    <row r="10" spans="1:5" x14ac:dyDescent="0.25">
      <c r="A10">
        <v>9</v>
      </c>
      <c r="B10">
        <v>10</v>
      </c>
      <c r="C10" t="s">
        <v>44</v>
      </c>
      <c r="D10" t="str">
        <f>INDEX(tblClientes[nombre],MATCH(tblVentas[[#This Row],[cliente_id]],tblClientes[id],0))</f>
        <v>Fernanda Ruiz</v>
      </c>
      <c r="E10">
        <f>SUMIFS(tblDetalle[total], tblDetalle[venta_id], tblVentas[[#This Row],[id]])</f>
        <v>1550</v>
      </c>
    </row>
    <row r="11" spans="1:5" x14ac:dyDescent="0.25">
      <c r="A11">
        <v>10</v>
      </c>
      <c r="B11">
        <v>1</v>
      </c>
      <c r="C11" t="s">
        <v>45</v>
      </c>
      <c r="D11" t="str">
        <f>INDEX(tblClientes[nombre],MATCH(tblVentas[[#This Row],[cliente_id]],tblClientes[id],0))</f>
        <v>Carlos Pérez</v>
      </c>
      <c r="E11">
        <f>SUMIFS(tblDetalle[total], tblDetalle[venta_id], tblVentas[[#This Row],[id]])</f>
        <v>2232.5</v>
      </c>
    </row>
    <row r="12" spans="1:5" x14ac:dyDescent="0.25">
      <c r="A12">
        <v>11</v>
      </c>
      <c r="B12">
        <v>1</v>
      </c>
      <c r="C12" t="s">
        <v>45</v>
      </c>
      <c r="D12" t="str">
        <f>INDEX(tblClientes[nombre],MATCH(tblVentas[[#This Row],[cliente_id]],tblClientes[id],0))</f>
        <v>Carlos Pérez</v>
      </c>
      <c r="E12">
        <f>SUMIFS(tblDetalle[total], tblDetalle[venta_id], tblVentas[[#This Row],[id]])</f>
        <v>3657.5</v>
      </c>
    </row>
    <row r="13" spans="1:5" x14ac:dyDescent="0.25">
      <c r="A13">
        <v>12</v>
      </c>
      <c r="B13">
        <v>5</v>
      </c>
      <c r="C13" t="s">
        <v>45</v>
      </c>
      <c r="D13" t="str">
        <f>INDEX(tblClientes[nombre],MATCH(tblVentas[[#This Row],[cliente_id]],tblClientes[id],0))</f>
        <v>Pedro Díaz</v>
      </c>
      <c r="E13">
        <f>SUMIFS(tblDetalle[total], tblDetalle[venta_id], tblVentas[[#This Row],[id]])</f>
        <v>2450</v>
      </c>
    </row>
    <row r="14" spans="1:5" x14ac:dyDescent="0.25">
      <c r="A14">
        <v>13</v>
      </c>
      <c r="B14">
        <v>5</v>
      </c>
      <c r="C14" t="s">
        <v>46</v>
      </c>
      <c r="D14" t="str">
        <f>INDEX(tblClientes[nombre],MATCH(tblVentas[[#This Row],[cliente_id]],tblClientes[id],0))</f>
        <v>Pedro Díaz</v>
      </c>
      <c r="E14">
        <f>SUMIFS(tblDetalle[total], tblDetalle[venta_id], tblVentas[[#This Row],[id]])</f>
        <v>10300</v>
      </c>
    </row>
    <row r="15" spans="1:5" x14ac:dyDescent="0.25">
      <c r="A15">
        <v>14</v>
      </c>
      <c r="B15">
        <v>8</v>
      </c>
      <c r="C15" t="s">
        <v>46</v>
      </c>
      <c r="D15" t="str">
        <f>INDEX(tblClientes[nombre],MATCH(tblVentas[[#This Row],[cliente_id]],tblClientes[id],0))</f>
        <v>Laura Vega</v>
      </c>
      <c r="E15">
        <f>SUMIFS(tblDetalle[total], tblDetalle[venta_id], tblVentas[[#This Row],[id]])</f>
        <v>3657.5</v>
      </c>
    </row>
    <row r="16" spans="1:5" x14ac:dyDescent="0.25">
      <c r="A16">
        <v>15</v>
      </c>
      <c r="B16">
        <v>4</v>
      </c>
      <c r="C16" t="s">
        <v>46</v>
      </c>
      <c r="D16" t="str">
        <f>INDEX(tblClientes[nombre],MATCH(tblVentas[[#This Row],[cliente_id]],tblClientes[id],0))</f>
        <v>María López</v>
      </c>
      <c r="E16">
        <f>SUMIFS(tblDetalle[total], tblDetalle[venta_id], tblVentas[[#This Row],[id]])</f>
        <v>3467.5</v>
      </c>
    </row>
    <row r="17" spans="1:5" x14ac:dyDescent="0.25">
      <c r="A17">
        <v>16</v>
      </c>
      <c r="B17">
        <v>2</v>
      </c>
      <c r="C17" t="s">
        <v>47</v>
      </c>
      <c r="D17" t="str">
        <f>INDEX(tblClientes[nombre],MATCH(tblVentas[[#This Row],[cliente_id]],tblClientes[id],0))</f>
        <v>Ana Torres</v>
      </c>
      <c r="E17">
        <f>SUMIFS(tblDetalle[total], tblDetalle[venta_id], tblVentas[[#This Row],[id]])</f>
        <v>6570</v>
      </c>
    </row>
    <row r="18" spans="1:5" x14ac:dyDescent="0.25">
      <c r="A18">
        <v>17</v>
      </c>
      <c r="B18">
        <v>4</v>
      </c>
      <c r="C18" t="s">
        <v>47</v>
      </c>
      <c r="D18" t="str">
        <f>INDEX(tblClientes[nombre],MATCH(tblVentas[[#This Row],[cliente_id]],tblClientes[id],0))</f>
        <v>María López</v>
      </c>
      <c r="E18">
        <f>SUMIFS(tblDetalle[total], tblDetalle[venta_id], tblVentas[[#This Row],[id]])</f>
        <v>3657.5</v>
      </c>
    </row>
    <row r="19" spans="1:5" x14ac:dyDescent="0.25">
      <c r="A19">
        <v>18</v>
      </c>
      <c r="B19">
        <v>2</v>
      </c>
      <c r="C19" t="s">
        <v>48</v>
      </c>
      <c r="D19" t="str">
        <f>INDEX(tblClientes[nombre],MATCH(tblVentas[[#This Row],[cliente_id]],tblClientes[id],0))</f>
        <v>Ana Torres</v>
      </c>
      <c r="E19">
        <f>SUMIFS(tblDetalle[total], tblDetalle[venta_id], tblVentas[[#This Row],[id]])</f>
        <v>2160</v>
      </c>
    </row>
    <row r="20" spans="1:5" x14ac:dyDescent="0.25">
      <c r="A20">
        <v>19</v>
      </c>
      <c r="B20">
        <v>3</v>
      </c>
      <c r="C20" t="s">
        <v>48</v>
      </c>
      <c r="D20" t="str">
        <f>INDEX(tblClientes[nombre],MATCH(tblVentas[[#This Row],[cliente_id]],tblClientes[id],0))</f>
        <v>Luis García</v>
      </c>
      <c r="E20">
        <f>SUMIFS(tblDetalle[total], tblDetalle[venta_id], tblVentas[[#This Row],[id]])</f>
        <v>4500</v>
      </c>
    </row>
    <row r="21" spans="1:5" x14ac:dyDescent="0.25">
      <c r="A21">
        <v>20</v>
      </c>
      <c r="B21">
        <v>9</v>
      </c>
      <c r="C21" t="s">
        <v>49</v>
      </c>
      <c r="D21" t="str">
        <f>INDEX(tblClientes[nombre],MATCH(tblVentas[[#This Row],[cliente_id]],tblClientes[id],0))</f>
        <v>Miguel Ángel</v>
      </c>
      <c r="E21">
        <f>SUMIFS(tblDetalle[total], tblDetalle[venta_id], tblVentas[[#This Row],[id]])</f>
        <v>3700</v>
      </c>
    </row>
    <row r="22" spans="1:5" x14ac:dyDescent="0.25">
      <c r="A22">
        <v>21</v>
      </c>
      <c r="B22">
        <v>7</v>
      </c>
      <c r="C22" t="s">
        <v>49</v>
      </c>
      <c r="D22" t="str">
        <f>INDEX(tblClientes[nombre],MATCH(tblVentas[[#This Row],[cliente_id]],tblClientes[id],0))</f>
        <v>Jorge Ramos</v>
      </c>
      <c r="E22">
        <f>SUMIFS(tblDetalle[total], tblDetalle[venta_id], tblVentas[[#This Row],[id]])</f>
        <v>12960</v>
      </c>
    </row>
    <row r="23" spans="1:5" x14ac:dyDescent="0.25">
      <c r="A23">
        <v>22</v>
      </c>
      <c r="B23">
        <v>7</v>
      </c>
      <c r="C23" t="s">
        <v>50</v>
      </c>
      <c r="D23" t="str">
        <f>INDEX(tblClientes[nombre],MATCH(tblVentas[[#This Row],[cliente_id]],tblClientes[id],0))</f>
        <v>Jorge Ramos</v>
      </c>
      <c r="E23">
        <f>SUMIFS(tblDetalle[total], tblDetalle[venta_id], tblVentas[[#This Row],[id]])</f>
        <v>1620</v>
      </c>
    </row>
    <row r="24" spans="1:5" x14ac:dyDescent="0.25">
      <c r="A24">
        <v>23</v>
      </c>
      <c r="B24">
        <v>2</v>
      </c>
      <c r="C24" t="s">
        <v>50</v>
      </c>
      <c r="D24" t="str">
        <f>INDEX(tblClientes[nombre],MATCH(tblVentas[[#This Row],[cliente_id]],tblClientes[id],0))</f>
        <v>Ana Torres</v>
      </c>
      <c r="E24">
        <f>SUMIFS(tblDetalle[total], tblDetalle[venta_id], tblVentas[[#This Row],[id]])</f>
        <v>1980</v>
      </c>
    </row>
    <row r="25" spans="1:5" x14ac:dyDescent="0.25">
      <c r="A25">
        <v>24</v>
      </c>
      <c r="B25">
        <v>9</v>
      </c>
      <c r="C25" t="s">
        <v>51</v>
      </c>
      <c r="D25" t="str">
        <f>INDEX(tblClientes[nombre],MATCH(tblVentas[[#This Row],[cliente_id]],tblClientes[id],0))</f>
        <v>Miguel Ángel</v>
      </c>
      <c r="E25">
        <f>SUMIFS(tblDetalle[total], tblDetalle[venta_id], tblVentas[[#This Row],[id]])</f>
        <v>9900</v>
      </c>
    </row>
    <row r="26" spans="1:5" x14ac:dyDescent="0.25">
      <c r="A26">
        <v>25</v>
      </c>
      <c r="B26">
        <v>5</v>
      </c>
      <c r="C26" t="s">
        <v>51</v>
      </c>
      <c r="D26" t="str">
        <f>INDEX(tblClientes[nombre],MATCH(tblVentas[[#This Row],[cliente_id]],tblClientes[id],0))</f>
        <v>Pedro Díaz</v>
      </c>
      <c r="E26">
        <f>SUMIFS(tblDetalle[total], tblDetalle[venta_id], tblVentas[[#This Row],[id]])</f>
        <v>8100</v>
      </c>
    </row>
    <row r="27" spans="1:5" x14ac:dyDescent="0.25">
      <c r="A27">
        <v>26</v>
      </c>
      <c r="B27">
        <v>4</v>
      </c>
      <c r="C27" t="s">
        <v>52</v>
      </c>
      <c r="D27" t="str">
        <f>INDEX(tblClientes[nombre],MATCH(tblVentas[[#This Row],[cliente_id]],tblClientes[id],0))</f>
        <v>María López</v>
      </c>
      <c r="E27">
        <f>SUMIFS(tblDetalle[total], tblDetalle[venta_id], tblVentas[[#This Row],[id]])</f>
        <v>4180</v>
      </c>
    </row>
    <row r="28" spans="1:5" x14ac:dyDescent="0.25">
      <c r="A28">
        <v>27</v>
      </c>
      <c r="B28">
        <v>7</v>
      </c>
      <c r="C28" t="s">
        <v>52</v>
      </c>
      <c r="D28" t="str">
        <f>INDEX(tblClientes[nombre],MATCH(tblVentas[[#This Row],[cliente_id]],tblClientes[id],0))</f>
        <v>Jorge Ramos</v>
      </c>
      <c r="E28">
        <f>SUMIFS(tblDetalle[total], tblDetalle[venta_id], tblVentas[[#This Row],[id]])</f>
        <v>4680</v>
      </c>
    </row>
    <row r="29" spans="1:5" x14ac:dyDescent="0.25">
      <c r="A29">
        <v>28</v>
      </c>
      <c r="B29">
        <v>9</v>
      </c>
      <c r="C29" t="s">
        <v>53</v>
      </c>
      <c r="D29" t="str">
        <f>INDEX(tblClientes[nombre],MATCH(tblVentas[[#This Row],[cliente_id]],tblClientes[id],0))</f>
        <v>Miguel Ángel</v>
      </c>
      <c r="E29">
        <f>SUMIFS(tblDetalle[total], tblDetalle[venta_id], tblVentas[[#This Row],[id]])</f>
        <v>1800</v>
      </c>
    </row>
    <row r="30" spans="1:5" x14ac:dyDescent="0.25">
      <c r="A30">
        <v>29</v>
      </c>
      <c r="B30">
        <v>10</v>
      </c>
      <c r="C30" t="s">
        <v>53</v>
      </c>
      <c r="D30" t="str">
        <f>INDEX(tblClientes[nombre],MATCH(tblVentas[[#This Row],[cliente_id]],tblClientes[id],0))</f>
        <v>Fernanda Ruiz</v>
      </c>
      <c r="E30">
        <f>SUMIFS(tblDetalle[total], tblDetalle[venta_id], tblVentas[[#This Row],[id]])</f>
        <v>1850</v>
      </c>
    </row>
    <row r="31" spans="1:5" x14ac:dyDescent="0.25">
      <c r="A31">
        <v>30</v>
      </c>
      <c r="B31">
        <v>3</v>
      </c>
      <c r="C31" t="s">
        <v>54</v>
      </c>
      <c r="D31" t="str">
        <f>INDEX(tblClientes[nombre],MATCH(tblVentas[[#This Row],[cliente_id]],tblClientes[id],0))</f>
        <v>Luis García</v>
      </c>
      <c r="E31">
        <f>SUMIFS(tblDetalle[total], tblDetalle[venta_id], tblVentas[[#This Row],[id]])</f>
        <v>3650</v>
      </c>
    </row>
    <row r="32" spans="1:5" x14ac:dyDescent="0.25">
      <c r="A32">
        <v>31</v>
      </c>
      <c r="B32">
        <v>9</v>
      </c>
      <c r="C32" t="s">
        <v>54</v>
      </c>
      <c r="D32" t="str">
        <f>INDEX(tblClientes[nombre],MATCH(tblVentas[[#This Row],[cliente_id]],tblClientes[id],0))</f>
        <v>Miguel Ángel</v>
      </c>
      <c r="E32">
        <f>SUMIFS(tblDetalle[total], tblDetalle[venta_id], tblVentas[[#This Row],[id]])</f>
        <v>4900</v>
      </c>
    </row>
    <row r="33" spans="1:5" x14ac:dyDescent="0.25">
      <c r="A33">
        <v>32</v>
      </c>
      <c r="B33">
        <v>1</v>
      </c>
      <c r="C33" t="s">
        <v>55</v>
      </c>
      <c r="D33" t="str">
        <f>INDEX(tblClientes[nombre],MATCH(tblVentas[[#This Row],[cliente_id]],tblClientes[id],0))</f>
        <v>Carlos Pérez</v>
      </c>
      <c r="E33">
        <f>SUMIFS(tblDetalle[total], tblDetalle[venta_id], tblVentas[[#This Row],[id]])</f>
        <v>11210</v>
      </c>
    </row>
    <row r="34" spans="1:5" x14ac:dyDescent="0.25">
      <c r="A34">
        <v>33</v>
      </c>
      <c r="B34">
        <v>5</v>
      </c>
      <c r="C34" t="s">
        <v>56</v>
      </c>
      <c r="D34" t="str">
        <f>INDEX(tblClientes[nombre],MATCH(tblVentas[[#This Row],[cliente_id]],tblClientes[id],0))</f>
        <v>Pedro Díaz</v>
      </c>
      <c r="E34">
        <f>SUMIFS(tblDetalle[total], tblDetalle[venta_id], tblVentas[[#This Row],[id]])</f>
        <v>2250</v>
      </c>
    </row>
    <row r="35" spans="1:5" x14ac:dyDescent="0.25">
      <c r="A35">
        <v>34</v>
      </c>
      <c r="B35">
        <v>4</v>
      </c>
      <c r="C35" t="s">
        <v>57</v>
      </c>
      <c r="D35" t="str">
        <f>INDEX(tblClientes[nombre],MATCH(tblVentas[[#This Row],[cliente_id]],tblClientes[id],0))</f>
        <v>María López</v>
      </c>
      <c r="E35">
        <f>SUMIFS(tblDetalle[total], tblDetalle[venta_id], tblVentas[[#This Row],[id]])</f>
        <v>2137.5</v>
      </c>
    </row>
    <row r="36" spans="1:5" x14ac:dyDescent="0.25">
      <c r="A36">
        <v>35</v>
      </c>
      <c r="B36">
        <v>10</v>
      </c>
      <c r="C36" t="s">
        <v>58</v>
      </c>
      <c r="D36" t="str">
        <f>INDEX(tblClientes[nombre],MATCH(tblVentas[[#This Row],[cliente_id]],tblClientes[id],0))</f>
        <v>Fernanda Ruiz</v>
      </c>
      <c r="E36">
        <f>SUMIFS(tblDetalle[total], tblDetalle[venta_id], tblVentas[[#This Row],[id]])</f>
        <v>4300</v>
      </c>
    </row>
    <row r="37" spans="1:5" x14ac:dyDescent="0.25">
      <c r="A37">
        <v>36</v>
      </c>
      <c r="B37">
        <v>5</v>
      </c>
      <c r="C37" t="s">
        <v>59</v>
      </c>
      <c r="D37" t="str">
        <f>INDEX(tblClientes[nombre],MATCH(tblVentas[[#This Row],[cliente_id]],tblClientes[id],0))</f>
        <v>Pedro Díaz</v>
      </c>
      <c r="E37">
        <f>SUMIFS(tblDetalle[total], tblDetalle[venta_id], tblVentas[[#This Row],[id]])</f>
        <v>1300</v>
      </c>
    </row>
    <row r="38" spans="1:5" x14ac:dyDescent="0.25">
      <c r="A38">
        <v>37</v>
      </c>
      <c r="B38">
        <v>1</v>
      </c>
      <c r="C38" t="s">
        <v>60</v>
      </c>
      <c r="D38" t="str">
        <f>INDEX(tblClientes[nombre],MATCH(tblVentas[[#This Row],[cliente_id]],tblClientes[id],0))</f>
        <v>Carlos Pérez</v>
      </c>
      <c r="E38">
        <f>SUMIFS(tblDetalle[total], tblDetalle[venta_id], tblVentas[[#This Row],[id]])</f>
        <v>3752.5</v>
      </c>
    </row>
    <row r="39" spans="1:5" x14ac:dyDescent="0.25">
      <c r="A39">
        <v>38</v>
      </c>
      <c r="B39">
        <v>6</v>
      </c>
      <c r="C39" t="s">
        <v>61</v>
      </c>
      <c r="D39" t="str">
        <f>INDEX(tblClientes[nombre],MATCH(tblVentas[[#This Row],[cliente_id]],tblClientes[id],0))</f>
        <v>Sofía Cruz</v>
      </c>
      <c r="E39">
        <f>SUMIFS(tblDetalle[total], tblDetalle[venta_id], tblVentas[[#This Row],[id]])</f>
        <v>5150</v>
      </c>
    </row>
    <row r="40" spans="1:5" x14ac:dyDescent="0.25">
      <c r="A40">
        <v>39</v>
      </c>
      <c r="B40">
        <v>3</v>
      </c>
      <c r="C40" t="s">
        <v>62</v>
      </c>
      <c r="D40" t="str">
        <f>INDEX(tblClientes[nombre],MATCH(tblVentas[[#This Row],[cliente_id]],tblClientes[id],0))</f>
        <v>Luis García</v>
      </c>
      <c r="E40">
        <f>SUMIFS(tblDetalle[total], tblDetalle[venta_id], tblVentas[[#This Row],[id]])</f>
        <v>19000</v>
      </c>
    </row>
    <row r="41" spans="1:5" x14ac:dyDescent="0.25">
      <c r="A41">
        <v>40</v>
      </c>
      <c r="B41">
        <v>6</v>
      </c>
      <c r="C41" t="s">
        <v>63</v>
      </c>
      <c r="D41" t="str">
        <f>INDEX(tblClientes[nombre],MATCH(tblVentas[[#This Row],[cliente_id]],tblClientes[id],0))</f>
        <v>Sofía Cruz</v>
      </c>
      <c r="E41">
        <f>SUMIFS(tblDetalle[total], tblDetalle[venta_id], tblVentas[[#This Row],[id]])</f>
        <v>5100</v>
      </c>
    </row>
    <row r="42" spans="1:5" x14ac:dyDescent="0.25">
      <c r="A42">
        <v>41</v>
      </c>
      <c r="B42">
        <v>10</v>
      </c>
      <c r="C42" t="s">
        <v>64</v>
      </c>
      <c r="D42" t="str">
        <f>INDEX(tblClientes[nombre],MATCH(tblVentas[[#This Row],[cliente_id]],tblClientes[id],0))</f>
        <v>Fernanda Ruiz</v>
      </c>
      <c r="E42">
        <f>SUMIFS(tblDetalle[total], tblDetalle[venta_id], tblVentas[[#This Row],[id]])</f>
        <v>5700</v>
      </c>
    </row>
    <row r="43" spans="1:5" x14ac:dyDescent="0.25">
      <c r="A43">
        <v>42</v>
      </c>
      <c r="B43">
        <v>4</v>
      </c>
      <c r="C43" t="s">
        <v>65</v>
      </c>
      <c r="D43" t="str">
        <f>INDEX(tblClientes[nombre],MATCH(tblVentas[[#This Row],[cliente_id]],tblClientes[id],0))</f>
        <v>María López</v>
      </c>
      <c r="E43">
        <f>SUMIFS(tblDetalle[total], tblDetalle[venta_id], tblVentas[[#This Row],[id]])</f>
        <v>8265</v>
      </c>
    </row>
    <row r="44" spans="1:5" x14ac:dyDescent="0.25">
      <c r="A44">
        <v>43</v>
      </c>
      <c r="B44">
        <v>7</v>
      </c>
      <c r="C44" t="s">
        <v>66</v>
      </c>
      <c r="D44" t="str">
        <f>INDEX(tblClientes[nombre],MATCH(tblVentas[[#This Row],[cliente_id]],tblClientes[id],0))</f>
        <v>Jorge Ramos</v>
      </c>
      <c r="E44">
        <f>SUMIFS(tblDetalle[total], tblDetalle[venta_id], tblVentas[[#This Row],[id]])</f>
        <v>26100</v>
      </c>
    </row>
    <row r="45" spans="1:5" x14ac:dyDescent="0.25">
      <c r="A45">
        <v>44</v>
      </c>
      <c r="B45">
        <v>8</v>
      </c>
      <c r="C45" t="s">
        <v>67</v>
      </c>
      <c r="D45" t="str">
        <f>INDEX(tblClientes[nombre],MATCH(tblVentas[[#This Row],[cliente_id]],tblClientes[id],0))</f>
        <v>Laura Vega</v>
      </c>
      <c r="E45">
        <f>SUMIFS(tblDetalle[total], tblDetalle[venta_id], tblVentas[[#This Row],[id]])</f>
        <v>8787.5</v>
      </c>
    </row>
    <row r="46" spans="1:5" x14ac:dyDescent="0.25">
      <c r="A46">
        <v>45</v>
      </c>
      <c r="B46">
        <v>2</v>
      </c>
      <c r="C46" t="s">
        <v>68</v>
      </c>
      <c r="D46" t="str">
        <f>INDEX(tblClientes[nombre],MATCH(tblVentas[[#This Row],[cliente_id]],tblClientes[id],0))</f>
        <v>Ana Torres</v>
      </c>
      <c r="E46">
        <f>SUMIFS(tblDetalle[total], tblDetalle[venta_id], tblVentas[[#This Row],[id]])</f>
        <v>4230</v>
      </c>
    </row>
    <row r="47" spans="1:5" x14ac:dyDescent="0.25">
      <c r="A47">
        <v>46</v>
      </c>
      <c r="B47">
        <v>3</v>
      </c>
      <c r="C47" t="s">
        <v>69</v>
      </c>
      <c r="D47" t="str">
        <f>INDEX(tblClientes[nombre],MATCH(tblVentas[[#This Row],[cliente_id]],tblClientes[id],0))</f>
        <v>Luis García</v>
      </c>
      <c r="E47">
        <f>SUMIFS(tblDetalle[total], tblDetalle[venta_id], tblVentas[[#This Row],[id]])</f>
        <v>1900</v>
      </c>
    </row>
    <row r="48" spans="1:5" x14ac:dyDescent="0.25">
      <c r="A48">
        <v>47</v>
      </c>
      <c r="B48">
        <v>3</v>
      </c>
      <c r="C48" t="s">
        <v>70</v>
      </c>
      <c r="D48" t="str">
        <f>INDEX(tblClientes[nombre],MATCH(tblVentas[[#This Row],[cliente_id]],tblClientes[id],0))</f>
        <v>Luis García</v>
      </c>
      <c r="E48">
        <f>SUMIFS(tblDetalle[total], tblDetalle[venta_id], tblVentas[[#This Row],[id]])</f>
        <v>3750</v>
      </c>
    </row>
    <row r="49" spans="1:5" x14ac:dyDescent="0.25">
      <c r="A49">
        <v>48</v>
      </c>
      <c r="B49">
        <v>5</v>
      </c>
      <c r="C49" t="s">
        <v>71</v>
      </c>
      <c r="D49" t="str">
        <f>INDEX(tblClientes[nombre],MATCH(tblVentas[[#This Row],[cliente_id]],tblClientes[id],0))</f>
        <v>Pedro Díaz</v>
      </c>
      <c r="E49">
        <f>SUMIFS(tblDetalle[total], tblDetalle[venta_id], tblVentas[[#This Row],[id]])</f>
        <v>3650</v>
      </c>
    </row>
    <row r="50" spans="1:5" x14ac:dyDescent="0.25">
      <c r="A50">
        <v>49</v>
      </c>
      <c r="B50">
        <v>4</v>
      </c>
      <c r="C50" t="s">
        <v>72</v>
      </c>
      <c r="D50" t="str">
        <f>INDEX(tblClientes[nombre],MATCH(tblVentas[[#This Row],[cliente_id]],tblClientes[id],0))</f>
        <v>María López</v>
      </c>
      <c r="E50">
        <f>SUMIFS(tblDetalle[total], tblDetalle[venta_id], tblVentas[[#This Row],[id]])</f>
        <v>9120</v>
      </c>
    </row>
    <row r="51" spans="1:5" x14ac:dyDescent="0.25">
      <c r="A51">
        <v>50</v>
      </c>
      <c r="B51">
        <v>10</v>
      </c>
      <c r="C51" t="s">
        <v>73</v>
      </c>
      <c r="D51" t="str">
        <f>INDEX(tblClientes[nombre],MATCH(tblVentas[[#This Row],[cliente_id]],tblClientes[id],0))</f>
        <v>Fernanda Ruiz</v>
      </c>
      <c r="E51">
        <f>SUMIFS(tblDetalle[total], tblDetalle[venta_id], tblVentas[[#This Row],[id]])</f>
        <v>5500</v>
      </c>
    </row>
    <row r="52" spans="1:5" x14ac:dyDescent="0.25">
      <c r="A52">
        <v>51</v>
      </c>
      <c r="B52">
        <v>9</v>
      </c>
      <c r="C52" t="s">
        <v>73</v>
      </c>
      <c r="D52" t="str">
        <f>INDEX(tblClientes[nombre],MATCH(tblVentas[[#This Row],[cliente_id]],tblClientes[id],0))</f>
        <v>Miguel Ángel</v>
      </c>
      <c r="E52">
        <f>SUMIFS(tblDetalle[total], tblDetalle[venta_id], tblVentas[[#This Row],[id]])</f>
        <v>2700</v>
      </c>
    </row>
    <row r="53" spans="1:5" x14ac:dyDescent="0.25">
      <c r="A53">
        <v>52</v>
      </c>
      <c r="B53">
        <v>6</v>
      </c>
      <c r="C53" t="s">
        <v>74</v>
      </c>
      <c r="D53" t="str">
        <f>INDEX(tblClientes[nombre],MATCH(tblVentas[[#This Row],[cliente_id]],tblClientes[id],0))</f>
        <v>Sofía Cruz</v>
      </c>
      <c r="E53">
        <f>SUMIFS(tblDetalle[total], tblDetalle[venta_id], tblVentas[[#This Row],[id]])</f>
        <v>1900</v>
      </c>
    </row>
    <row r="54" spans="1:5" x14ac:dyDescent="0.25">
      <c r="A54">
        <v>53</v>
      </c>
      <c r="B54">
        <v>4</v>
      </c>
      <c r="C54" t="s">
        <v>74</v>
      </c>
      <c r="D54" t="str">
        <f>INDEX(tblClientes[nombre],MATCH(tblVentas[[#This Row],[cliente_id]],tblClientes[id],0))</f>
        <v>María López</v>
      </c>
      <c r="E54">
        <f>SUMIFS(tblDetalle[total], tblDetalle[venta_id], tblVentas[[#This Row],[id]])</f>
        <v>25365</v>
      </c>
    </row>
    <row r="55" spans="1:5" x14ac:dyDescent="0.25">
      <c r="A55">
        <v>54</v>
      </c>
      <c r="B55">
        <v>9</v>
      </c>
      <c r="C55" t="s">
        <v>75</v>
      </c>
      <c r="D55" t="str">
        <f>INDEX(tblClientes[nombre],MATCH(tblVentas[[#This Row],[cliente_id]],tblClientes[id],0))</f>
        <v>Miguel Ángel</v>
      </c>
      <c r="E55">
        <f>SUMIFS(tblDetalle[total], tblDetalle[venta_id], tblVentas[[#This Row],[id]])</f>
        <v>15800</v>
      </c>
    </row>
    <row r="56" spans="1:5" x14ac:dyDescent="0.25">
      <c r="A56">
        <v>55</v>
      </c>
      <c r="B56">
        <v>8</v>
      </c>
      <c r="C56" t="s">
        <v>75</v>
      </c>
      <c r="D56" t="str">
        <f>INDEX(tblClientes[nombre],MATCH(tblVentas[[#This Row],[cliente_id]],tblClientes[id],0))</f>
        <v>Laura Vega</v>
      </c>
      <c r="E56">
        <f>SUMIFS(tblDetalle[total], tblDetalle[venta_id], tblVentas[[#This Row],[id]])</f>
        <v>3325</v>
      </c>
    </row>
    <row r="57" spans="1:5" x14ac:dyDescent="0.25">
      <c r="A57">
        <v>56</v>
      </c>
      <c r="B57">
        <v>7</v>
      </c>
      <c r="C57" t="s">
        <v>76</v>
      </c>
      <c r="D57" t="str">
        <f>INDEX(tblClientes[nombre],MATCH(tblVentas[[#This Row],[cliente_id]],tblClientes[id],0))</f>
        <v>Jorge Ramos</v>
      </c>
      <c r="E57">
        <f>SUMIFS(tblDetalle[total], tblDetalle[venta_id], tblVentas[[#This Row],[id]])</f>
        <v>11880</v>
      </c>
    </row>
    <row r="58" spans="1:5" x14ac:dyDescent="0.25">
      <c r="A58">
        <v>57</v>
      </c>
      <c r="B58">
        <v>10</v>
      </c>
      <c r="C58" t="s">
        <v>76</v>
      </c>
      <c r="D58" t="str">
        <f>INDEX(tblClientes[nombre],MATCH(tblVentas[[#This Row],[cliente_id]],tblClientes[id],0))</f>
        <v>Fernanda Ruiz</v>
      </c>
      <c r="E58">
        <f>SUMIFS(tblDetalle[total], tblDetalle[venta_id], tblVentas[[#This Row],[id]])</f>
        <v>2300</v>
      </c>
    </row>
    <row r="59" spans="1:5" x14ac:dyDescent="0.25">
      <c r="A59">
        <v>58</v>
      </c>
      <c r="B59">
        <v>8</v>
      </c>
      <c r="C59" t="s">
        <v>77</v>
      </c>
      <c r="D59" t="str">
        <f>INDEX(tblClientes[nombre],MATCH(tblVentas[[#This Row],[cliente_id]],tblClientes[id],0))</f>
        <v>Laura Vega</v>
      </c>
      <c r="E59">
        <f>SUMIFS(tblDetalle[total], tblDetalle[venta_id], tblVentas[[#This Row],[id]])</f>
        <v>2517.5</v>
      </c>
    </row>
    <row r="60" spans="1:5" x14ac:dyDescent="0.25">
      <c r="A60">
        <v>59</v>
      </c>
      <c r="B60">
        <v>6</v>
      </c>
      <c r="C60" t="s">
        <v>77</v>
      </c>
      <c r="D60" t="str">
        <f>INDEX(tblClientes[nombre],MATCH(tblVentas[[#This Row],[cliente_id]],tblClientes[id],0))</f>
        <v>Sofía Cruz</v>
      </c>
      <c r="E60">
        <f>SUMIFS(tblDetalle[total], tblDetalle[venta_id], tblVentas[[#This Row],[id]])</f>
        <v>3100</v>
      </c>
    </row>
    <row r="61" spans="1:5" x14ac:dyDescent="0.25">
      <c r="A61">
        <v>60</v>
      </c>
      <c r="B61">
        <v>8</v>
      </c>
      <c r="C61" t="s">
        <v>78</v>
      </c>
      <c r="D61" t="str">
        <f>INDEX(tblClientes[nombre],MATCH(tblVentas[[#This Row],[cliente_id]],tblClientes[id],0))</f>
        <v>Laura Vega</v>
      </c>
      <c r="E61">
        <f>SUMIFS(tblDetalle[total], tblDetalle[venta_id], tblVentas[[#This Row],[id]])</f>
        <v>855</v>
      </c>
    </row>
    <row r="62" spans="1:5" x14ac:dyDescent="0.25">
      <c r="A62">
        <v>61</v>
      </c>
      <c r="B62">
        <v>3</v>
      </c>
      <c r="C62" t="s">
        <v>79</v>
      </c>
      <c r="D62" t="str">
        <f>INDEX(tblClientes[nombre],MATCH(tblVentas[[#This Row],[cliente_id]],tblClientes[id],0))</f>
        <v>Luis García</v>
      </c>
      <c r="E62">
        <f>SUMIFS(tblDetalle[total], tblDetalle[venta_id], tblVentas[[#This Row],[id]])</f>
        <v>3350</v>
      </c>
    </row>
    <row r="63" spans="1:5" x14ac:dyDescent="0.25">
      <c r="A63">
        <v>62</v>
      </c>
      <c r="B63">
        <v>2</v>
      </c>
      <c r="C63" t="s">
        <v>80</v>
      </c>
      <c r="D63" t="str">
        <f>INDEX(tblClientes[nombre],MATCH(tblVentas[[#This Row],[cliente_id]],tblClientes[id],0))</f>
        <v>Ana Torres</v>
      </c>
      <c r="E63">
        <f>SUMIFS(tblDetalle[total], tblDetalle[venta_id], tblVentas[[#This Row],[id]])</f>
        <v>5400</v>
      </c>
    </row>
    <row r="64" spans="1:5" x14ac:dyDescent="0.25">
      <c r="A64">
        <v>63</v>
      </c>
      <c r="B64">
        <v>5</v>
      </c>
      <c r="C64" t="s">
        <v>81</v>
      </c>
      <c r="D64" t="str">
        <f>INDEX(tblClientes[nombre],MATCH(tblVentas[[#This Row],[cliente_id]],tblClientes[id],0))</f>
        <v>Pedro Díaz</v>
      </c>
      <c r="E64">
        <f>SUMIFS(tblDetalle[total], tblDetalle[venta_id], tblVentas[[#This Row],[id]])</f>
        <v>1800</v>
      </c>
    </row>
    <row r="65" spans="1:5" x14ac:dyDescent="0.25">
      <c r="A65">
        <v>64</v>
      </c>
      <c r="B65">
        <v>9</v>
      </c>
      <c r="C65" t="s">
        <v>82</v>
      </c>
      <c r="D65" t="str">
        <f>INDEX(tblClientes[nombre],MATCH(tblVentas[[#This Row],[cliente_id]],tblClientes[id],0))</f>
        <v>Miguel Ángel</v>
      </c>
      <c r="E65">
        <f>SUMIFS(tblDetalle[total], tblDetalle[venta_id], tblVentas[[#This Row],[id]])</f>
        <v>3450</v>
      </c>
    </row>
    <row r="66" spans="1:5" x14ac:dyDescent="0.25">
      <c r="A66">
        <v>65</v>
      </c>
      <c r="B66">
        <v>6</v>
      </c>
      <c r="C66" t="s">
        <v>83</v>
      </c>
      <c r="D66" t="str">
        <f>INDEX(tblClientes[nombre],MATCH(tblVentas[[#This Row],[cliente_id]],tblClientes[id],0))</f>
        <v>Sofía Cruz</v>
      </c>
      <c r="E66">
        <f>SUMIFS(tblDetalle[total], tblDetalle[venta_id], tblVentas[[#This Row],[id]])</f>
        <v>2400</v>
      </c>
    </row>
    <row r="67" spans="1:5" x14ac:dyDescent="0.25">
      <c r="A67">
        <v>66</v>
      </c>
      <c r="B67">
        <v>3</v>
      </c>
      <c r="C67" t="s">
        <v>84</v>
      </c>
      <c r="D67" t="str">
        <f>INDEX(tblClientes[nombre],MATCH(tblVentas[[#This Row],[cliente_id]],tblClientes[id],0))</f>
        <v>Luis García</v>
      </c>
      <c r="E67">
        <f>SUMIFS(tblDetalle[total], tblDetalle[venta_id], tblVentas[[#This Row],[id]])</f>
        <v>6250</v>
      </c>
    </row>
    <row r="68" spans="1:5" x14ac:dyDescent="0.25">
      <c r="A68">
        <v>67</v>
      </c>
      <c r="B68">
        <v>8</v>
      </c>
      <c r="C68" t="s">
        <v>85</v>
      </c>
      <c r="D68" t="str">
        <f>INDEX(tblClientes[nombre],MATCH(tblVentas[[#This Row],[cliente_id]],tblClientes[id],0))</f>
        <v>Laura Vega</v>
      </c>
      <c r="E68">
        <f>SUMIFS(tblDetalle[total], tblDetalle[venta_id], tblVentas[[#This Row],[id]])</f>
        <v>2565</v>
      </c>
    </row>
    <row r="69" spans="1:5" x14ac:dyDescent="0.25">
      <c r="A69">
        <v>68</v>
      </c>
      <c r="B69">
        <v>9</v>
      </c>
      <c r="C69" t="s">
        <v>86</v>
      </c>
      <c r="D69" t="str">
        <f>INDEX(tblClientes[nombre],MATCH(tblVentas[[#This Row],[cliente_id]],tblClientes[id],0))</f>
        <v>Miguel Ángel</v>
      </c>
      <c r="E69">
        <f>SUMIFS(tblDetalle[total], tblDetalle[venta_id], tblVentas[[#This Row],[id]])</f>
        <v>4800</v>
      </c>
    </row>
    <row r="70" spans="1:5" x14ac:dyDescent="0.25">
      <c r="A70">
        <v>69</v>
      </c>
      <c r="B70">
        <v>10</v>
      </c>
      <c r="C70" t="s">
        <v>87</v>
      </c>
      <c r="D70" t="str">
        <f>INDEX(tblClientes[nombre],MATCH(tblVentas[[#This Row],[cliente_id]],tblClientes[id],0))</f>
        <v>Fernanda Ruiz</v>
      </c>
      <c r="E70">
        <f>SUMIFS(tblDetalle[total], tblDetalle[venta_id], tblVentas[[#This Row],[id]])</f>
        <v>18700</v>
      </c>
    </row>
    <row r="71" spans="1:5" x14ac:dyDescent="0.25">
      <c r="A71">
        <v>70</v>
      </c>
      <c r="B71">
        <v>4</v>
      </c>
      <c r="C71" t="s">
        <v>88</v>
      </c>
      <c r="D71" t="str">
        <f>INDEX(tblClientes[nombre],MATCH(tblVentas[[#This Row],[cliente_id]],tblClientes[id],0))</f>
        <v>María López</v>
      </c>
      <c r="E71">
        <f>SUMIFS(tblDetalle[total], tblDetalle[venta_id], tblVentas[[#This Row],[id]])</f>
        <v>7220</v>
      </c>
    </row>
    <row r="72" spans="1:5" x14ac:dyDescent="0.25">
      <c r="A72">
        <v>71</v>
      </c>
      <c r="B72">
        <v>3</v>
      </c>
      <c r="C72" t="s">
        <v>89</v>
      </c>
      <c r="D72" t="str">
        <f>INDEX(tblClientes[nombre],MATCH(tblVentas[[#This Row],[cliente_id]],tblClientes[id],0))</f>
        <v>Luis García</v>
      </c>
      <c r="E72">
        <f>SUMIFS(tblDetalle[total], tblDetalle[venta_id], tblVentas[[#This Row],[id]])</f>
        <v>7100</v>
      </c>
    </row>
    <row r="73" spans="1:5" x14ac:dyDescent="0.25">
      <c r="A73">
        <v>72</v>
      </c>
      <c r="B73">
        <v>2</v>
      </c>
      <c r="C73" t="s">
        <v>90</v>
      </c>
      <c r="D73" t="str">
        <f>INDEX(tblClientes[nombre],MATCH(tblVentas[[#This Row],[cliente_id]],tblClientes[id],0))</f>
        <v>Ana Torres</v>
      </c>
      <c r="E73">
        <f>SUMIFS(tblDetalle[total], tblDetalle[venta_id], tblVentas[[#This Row],[id]])</f>
        <v>12420</v>
      </c>
    </row>
    <row r="74" spans="1:5" x14ac:dyDescent="0.25">
      <c r="A74">
        <v>73</v>
      </c>
      <c r="B74">
        <v>2</v>
      </c>
      <c r="C74" t="s">
        <v>91</v>
      </c>
      <c r="D74" t="str">
        <f>INDEX(tblClientes[nombre],MATCH(tblVentas[[#This Row],[cliente_id]],tblClientes[id],0))</f>
        <v>Ana Torres</v>
      </c>
      <c r="E74">
        <f>SUMIFS(tblDetalle[total], tblDetalle[venta_id], tblVentas[[#This Row],[id]])</f>
        <v>1485</v>
      </c>
    </row>
    <row r="75" spans="1:5" x14ac:dyDescent="0.25">
      <c r="A75">
        <v>74</v>
      </c>
      <c r="B75">
        <v>7</v>
      </c>
      <c r="C75" t="s">
        <v>92</v>
      </c>
      <c r="D75" t="str">
        <f>INDEX(tblClientes[nombre],MATCH(tblVentas[[#This Row],[cliente_id]],tblClientes[id],0))</f>
        <v>Jorge Ramos</v>
      </c>
      <c r="E75">
        <f>SUMIFS(tblDetalle[total], tblDetalle[venta_id], tblVentas[[#This Row],[id]])</f>
        <v>1575</v>
      </c>
    </row>
    <row r="76" spans="1:5" x14ac:dyDescent="0.25">
      <c r="A76">
        <v>75</v>
      </c>
      <c r="B76">
        <v>4</v>
      </c>
      <c r="C76" t="s">
        <v>93</v>
      </c>
      <c r="D76" t="str">
        <f>INDEX(tblClientes[nombre],MATCH(tblVentas[[#This Row],[cliente_id]],tblClientes[id],0))</f>
        <v>María López</v>
      </c>
      <c r="E76">
        <f>SUMIFS(tblDetalle[total], tblDetalle[venta_id], tblVentas[[#This Row],[id]])</f>
        <v>4560</v>
      </c>
    </row>
    <row r="77" spans="1:5" x14ac:dyDescent="0.25">
      <c r="A77">
        <v>76</v>
      </c>
      <c r="B77">
        <v>8</v>
      </c>
      <c r="C77" t="s">
        <v>94</v>
      </c>
      <c r="D77" t="str">
        <f>INDEX(tblClientes[nombre],MATCH(tblVentas[[#This Row],[cliente_id]],tblClientes[id],0))</f>
        <v>Laura Vega</v>
      </c>
      <c r="E77">
        <f>SUMIFS(tblDetalle[total], tblDetalle[venta_id], tblVentas[[#This Row],[id]])</f>
        <v>4275</v>
      </c>
    </row>
    <row r="78" spans="1:5" x14ac:dyDescent="0.25">
      <c r="A78">
        <v>77</v>
      </c>
      <c r="B78">
        <v>8</v>
      </c>
      <c r="C78" t="s">
        <v>95</v>
      </c>
      <c r="D78" t="str">
        <f>INDEX(tblClientes[nombre],MATCH(tblVentas[[#This Row],[cliente_id]],tblClientes[id],0))</f>
        <v>Laura Vega</v>
      </c>
      <c r="E78">
        <f>SUMIFS(tblDetalle[total], tblDetalle[venta_id], tblVentas[[#This Row],[id]])</f>
        <v>2090</v>
      </c>
    </row>
    <row r="79" spans="1:5" x14ac:dyDescent="0.25">
      <c r="A79">
        <v>78</v>
      </c>
      <c r="B79">
        <v>6</v>
      </c>
      <c r="C79" t="s">
        <v>96</v>
      </c>
      <c r="D79" t="str">
        <f>INDEX(tblClientes[nombre],MATCH(tblVentas[[#This Row],[cliente_id]],tblClientes[id],0))</f>
        <v>Sofía Cruz</v>
      </c>
      <c r="E79">
        <f>SUMIFS(tblDetalle[total], tblDetalle[venta_id], tblVentas[[#This Row],[id]])</f>
        <v>6500</v>
      </c>
    </row>
    <row r="80" spans="1:5" x14ac:dyDescent="0.25">
      <c r="A80">
        <v>79</v>
      </c>
      <c r="B80">
        <v>2</v>
      </c>
      <c r="C80" t="s">
        <v>97</v>
      </c>
      <c r="D80" t="str">
        <f>INDEX(tblClientes[nombre],MATCH(tblVentas[[#This Row],[cliente_id]],tblClientes[id],0))</f>
        <v>Ana Torres</v>
      </c>
      <c r="E80">
        <f>SUMIFS(tblDetalle[total], tblDetalle[venta_id], tblVentas[[#This Row],[id]])</f>
        <v>3240</v>
      </c>
    </row>
    <row r="81" spans="1:5" x14ac:dyDescent="0.25">
      <c r="A81">
        <v>80</v>
      </c>
      <c r="B81">
        <v>9</v>
      </c>
      <c r="C81" t="s">
        <v>98</v>
      </c>
      <c r="D81" t="str">
        <f>INDEX(tblClientes[nombre],MATCH(tblVentas[[#This Row],[cliente_id]],tblClientes[id],0))</f>
        <v>Miguel Ángel</v>
      </c>
      <c r="E81">
        <f>SUMIFS(tblDetalle[total], tblDetalle[venta_id], tblVentas[[#This Row],[id]])</f>
        <v>3700</v>
      </c>
    </row>
    <row r="82" spans="1:5" x14ac:dyDescent="0.25">
      <c r="A82">
        <v>81</v>
      </c>
      <c r="B82">
        <v>4</v>
      </c>
      <c r="C82" t="s">
        <v>99</v>
      </c>
      <c r="D82" t="str">
        <f>INDEX(tblClientes[nombre],MATCH(tblVentas[[#This Row],[cliente_id]],tblClientes[id],0))</f>
        <v>María López</v>
      </c>
      <c r="E82">
        <f>SUMIFS(tblDetalle[total], tblDetalle[venta_id], tblVentas[[#This Row],[id]])</f>
        <v>3942.5</v>
      </c>
    </row>
    <row r="83" spans="1:5" x14ac:dyDescent="0.25">
      <c r="A83">
        <v>82</v>
      </c>
      <c r="B83">
        <v>2</v>
      </c>
      <c r="C83" t="s">
        <v>100</v>
      </c>
      <c r="D83" t="str">
        <f>INDEX(tblClientes[nombre],MATCH(tblVentas[[#This Row],[cliente_id]],tblClientes[id],0))</f>
        <v>Ana Torres</v>
      </c>
      <c r="E83">
        <f>SUMIFS(tblDetalle[total], tblDetalle[venta_id], tblVentas[[#This Row],[id]])</f>
        <v>10260</v>
      </c>
    </row>
    <row r="84" spans="1:5" x14ac:dyDescent="0.25">
      <c r="A84">
        <v>83</v>
      </c>
      <c r="B84">
        <v>6</v>
      </c>
      <c r="C84" t="s">
        <v>101</v>
      </c>
      <c r="D84" t="str">
        <f>INDEX(tblClientes[nombre],MATCH(tblVentas[[#This Row],[cliente_id]],tblClientes[id],0))</f>
        <v>Sofía Cruz</v>
      </c>
      <c r="E84">
        <f>SUMIFS(tblDetalle[total], tblDetalle[venta_id], tblVentas[[#This Row],[id]])</f>
        <v>3750</v>
      </c>
    </row>
    <row r="85" spans="1:5" x14ac:dyDescent="0.25">
      <c r="A85">
        <v>84</v>
      </c>
      <c r="B85">
        <v>1</v>
      </c>
      <c r="C85" t="s">
        <v>102</v>
      </c>
      <c r="D85" t="str">
        <f>INDEX(tblClientes[nombre],MATCH(tblVentas[[#This Row],[cliente_id]],tblClientes[id],0))</f>
        <v>Carlos Pérez</v>
      </c>
      <c r="E85">
        <f>SUMIFS(tblDetalle[total], tblDetalle[venta_id], tblVentas[[#This Row],[id]])</f>
        <v>5035</v>
      </c>
    </row>
    <row r="86" spans="1:5" x14ac:dyDescent="0.25">
      <c r="A86">
        <v>85</v>
      </c>
      <c r="B86">
        <v>8</v>
      </c>
      <c r="C86" t="s">
        <v>103</v>
      </c>
      <c r="D86" t="str">
        <f>INDEX(tblClientes[nombre],MATCH(tblVentas[[#This Row],[cliente_id]],tblClientes[id],0))</f>
        <v>Laura Vega</v>
      </c>
      <c r="E86">
        <f>SUMIFS(tblDetalle[total], tblDetalle[venta_id], tblVentas[[#This Row],[id]])</f>
        <v>5795</v>
      </c>
    </row>
    <row r="87" spans="1:5" x14ac:dyDescent="0.25">
      <c r="A87">
        <v>86</v>
      </c>
      <c r="B87">
        <v>10</v>
      </c>
      <c r="C87" t="s">
        <v>103</v>
      </c>
      <c r="D87" t="str">
        <f>INDEX(tblClientes[nombre],MATCH(tblVentas[[#This Row],[cliente_id]],tblClientes[id],0))</f>
        <v>Fernanda Ruiz</v>
      </c>
      <c r="E87">
        <f>SUMIFS(tblDetalle[total], tblDetalle[venta_id], tblVentas[[#This Row],[id]])</f>
        <v>2450</v>
      </c>
    </row>
    <row r="88" spans="1:5" x14ac:dyDescent="0.25">
      <c r="A88">
        <v>87</v>
      </c>
      <c r="B88">
        <v>10</v>
      </c>
      <c r="C88" t="s">
        <v>104</v>
      </c>
      <c r="D88" t="str">
        <f>INDEX(tblClientes[nombre],MATCH(tblVentas[[#This Row],[cliente_id]],tblClientes[id],0))</f>
        <v>Fernanda Ruiz</v>
      </c>
      <c r="E88">
        <f>SUMIFS(tblDetalle[total], tblDetalle[venta_id], tblVentas[[#This Row],[id]])</f>
        <v>1400</v>
      </c>
    </row>
    <row r="89" spans="1:5" x14ac:dyDescent="0.25">
      <c r="A89">
        <v>88</v>
      </c>
      <c r="B89">
        <v>8</v>
      </c>
      <c r="C89" t="s">
        <v>104</v>
      </c>
      <c r="D89" t="str">
        <f>INDEX(tblClientes[nombre],MATCH(tblVentas[[#This Row],[cliente_id]],tblClientes[id],0))</f>
        <v>Laura Vega</v>
      </c>
      <c r="E89">
        <f>SUMIFS(tblDetalle[total], tblDetalle[venta_id], tblVentas[[#This Row],[id]])</f>
        <v>4845</v>
      </c>
    </row>
    <row r="90" spans="1:5" x14ac:dyDescent="0.25">
      <c r="A90">
        <v>89</v>
      </c>
      <c r="B90">
        <v>7</v>
      </c>
      <c r="C90" t="s">
        <v>105</v>
      </c>
      <c r="D90" t="str">
        <f>INDEX(tblClientes[nombre],MATCH(tblVentas[[#This Row],[cliente_id]],tblClientes[id],0))</f>
        <v>Jorge Ramos</v>
      </c>
      <c r="E90">
        <f>SUMIFS(tblDetalle[total], tblDetalle[venta_id], tblVentas[[#This Row],[id]])</f>
        <v>5760</v>
      </c>
    </row>
    <row r="91" spans="1:5" x14ac:dyDescent="0.25">
      <c r="A91">
        <v>90</v>
      </c>
      <c r="B91">
        <v>9</v>
      </c>
      <c r="C91" t="s">
        <v>105</v>
      </c>
      <c r="D91" t="str">
        <f>INDEX(tblClientes[nombre],MATCH(tblVentas[[#This Row],[cliente_id]],tblClientes[id],0))</f>
        <v>Miguel Ángel</v>
      </c>
      <c r="E91">
        <f>SUMIFS(tblDetalle[total], tblDetalle[venta_id], tblVentas[[#This Row],[id]])</f>
        <v>1500</v>
      </c>
    </row>
    <row r="92" spans="1:5" x14ac:dyDescent="0.25">
      <c r="A92">
        <v>91</v>
      </c>
      <c r="B92">
        <v>10</v>
      </c>
      <c r="C92" t="s">
        <v>106</v>
      </c>
      <c r="D92" t="str">
        <f>INDEX(tblClientes[nombre],MATCH(tblVentas[[#This Row],[cliente_id]],tblClientes[id],0))</f>
        <v>Fernanda Ruiz</v>
      </c>
      <c r="E92">
        <f>SUMIFS(tblDetalle[total], tblDetalle[venta_id], tblVentas[[#This Row],[id]])</f>
        <v>5000</v>
      </c>
    </row>
    <row r="93" spans="1:5" x14ac:dyDescent="0.25">
      <c r="A93">
        <v>92</v>
      </c>
      <c r="B93">
        <v>8</v>
      </c>
      <c r="C93" t="s">
        <v>106</v>
      </c>
      <c r="D93" t="str">
        <f>INDEX(tblClientes[nombre],MATCH(tblVentas[[#This Row],[cliente_id]],tblClientes[id],0))</f>
        <v>Laura Vega</v>
      </c>
      <c r="E93">
        <f>SUMIFS(tblDetalle[total], tblDetalle[venta_id], tblVentas[[#This Row],[id]])</f>
        <v>2422.5</v>
      </c>
    </row>
    <row r="94" spans="1:5" x14ac:dyDescent="0.25">
      <c r="A94">
        <v>93</v>
      </c>
      <c r="B94">
        <v>7</v>
      </c>
      <c r="C94" t="s">
        <v>107</v>
      </c>
      <c r="D94" t="str">
        <f>INDEX(tblClientes[nombre],MATCH(tblVentas[[#This Row],[cliente_id]],tblClientes[id],0))</f>
        <v>Jorge Ramos</v>
      </c>
      <c r="E94">
        <f>SUMIFS(tblDetalle[total], tblDetalle[venta_id], tblVentas[[#This Row],[id]])</f>
        <v>5670</v>
      </c>
    </row>
    <row r="95" spans="1:5" x14ac:dyDescent="0.25">
      <c r="A95">
        <v>94</v>
      </c>
      <c r="B95">
        <v>3</v>
      </c>
      <c r="C95" t="s">
        <v>107</v>
      </c>
      <c r="D95" t="str">
        <f>INDEX(tblClientes[nombre],MATCH(tblVentas[[#This Row],[cliente_id]],tblClientes[id],0))</f>
        <v>Luis García</v>
      </c>
      <c r="E95">
        <f>SUMIFS(tblDetalle[total], tblDetalle[venta_id], tblVentas[[#This Row],[id]])</f>
        <v>8850</v>
      </c>
    </row>
    <row r="96" spans="1:5" x14ac:dyDescent="0.25">
      <c r="A96">
        <v>95</v>
      </c>
      <c r="B96">
        <v>2</v>
      </c>
      <c r="C96" t="s">
        <v>108</v>
      </c>
      <c r="D96" t="str">
        <f>INDEX(tblClientes[nombre],MATCH(tblVentas[[#This Row],[cliente_id]],tblClientes[id],0))</f>
        <v>Ana Torres</v>
      </c>
      <c r="E96">
        <f>SUMIFS(tblDetalle[total], tblDetalle[venta_id], tblVentas[[#This Row],[id]])</f>
        <v>6570</v>
      </c>
    </row>
    <row r="97" spans="1:5" x14ac:dyDescent="0.25">
      <c r="A97">
        <v>96</v>
      </c>
      <c r="B97">
        <v>7</v>
      </c>
      <c r="C97" t="s">
        <v>109</v>
      </c>
      <c r="D97" t="str">
        <f>INDEX(tblClientes[nombre],MATCH(tblVentas[[#This Row],[cliente_id]],tblClientes[id],0))</f>
        <v>Jorge Ramos</v>
      </c>
      <c r="E97">
        <f>SUMIFS(tblDetalle[total], tblDetalle[venta_id], tblVentas[[#This Row],[id]])</f>
        <v>3420</v>
      </c>
    </row>
    <row r="98" spans="1:5" x14ac:dyDescent="0.25">
      <c r="A98">
        <v>97</v>
      </c>
      <c r="B98">
        <v>10</v>
      </c>
      <c r="C98" t="s">
        <v>110</v>
      </c>
      <c r="D98" t="str">
        <f>INDEX(tblClientes[nombre],MATCH(tblVentas[[#This Row],[cliente_id]],tblClientes[id],0))</f>
        <v>Fernanda Ruiz</v>
      </c>
      <c r="E98">
        <f>SUMIFS(tblDetalle[total], tblDetalle[venta_id], tblVentas[[#This Row],[id]])</f>
        <v>3800</v>
      </c>
    </row>
    <row r="99" spans="1:5" x14ac:dyDescent="0.25">
      <c r="A99">
        <v>98</v>
      </c>
      <c r="B99">
        <v>5</v>
      </c>
      <c r="C99" t="s">
        <v>111</v>
      </c>
      <c r="D99" t="str">
        <f>INDEX(tblClientes[nombre],MATCH(tblVentas[[#This Row],[cliente_id]],tblClientes[id],0))</f>
        <v>Pedro Díaz</v>
      </c>
      <c r="E99">
        <f>SUMIFS(tblDetalle[total], tblDetalle[venta_id], tblVentas[[#This Row],[id]])</f>
        <v>1200</v>
      </c>
    </row>
    <row r="100" spans="1:5" x14ac:dyDescent="0.25">
      <c r="A100">
        <v>99</v>
      </c>
      <c r="B100">
        <v>6</v>
      </c>
      <c r="C100" t="s">
        <v>112</v>
      </c>
      <c r="D100" t="str">
        <f>INDEX(tblClientes[nombre],MATCH(tblVentas[[#This Row],[cliente_id]],tblClientes[id],0))</f>
        <v>Sofía Cruz</v>
      </c>
      <c r="E100">
        <f>SUMIFS(tblDetalle[total], tblDetalle[venta_id], tblVentas[[#This Row],[id]])</f>
        <v>2700</v>
      </c>
    </row>
    <row r="101" spans="1:5" x14ac:dyDescent="0.25">
      <c r="A101">
        <v>100</v>
      </c>
      <c r="B101">
        <v>9</v>
      </c>
      <c r="C101" t="s">
        <v>113</v>
      </c>
      <c r="D101" t="str">
        <f>INDEX(tblClientes[nombre],MATCH(tblVentas[[#This Row],[cliente_id]],tblClientes[id],0))</f>
        <v>Miguel Ángel</v>
      </c>
      <c r="E101">
        <f>SUMIFS(tblDetalle[total], tblDetalle[venta_id], tblVentas[[#This Row],[id]])</f>
        <v>4050</v>
      </c>
    </row>
    <row r="102" spans="1:5" x14ac:dyDescent="0.25">
      <c r="A102">
        <v>101</v>
      </c>
      <c r="B102">
        <v>3</v>
      </c>
      <c r="C102" t="s">
        <v>114</v>
      </c>
      <c r="D102" t="str">
        <f>INDEX(tblClientes[nombre],MATCH(tblVentas[[#This Row],[cliente_id]],tblClientes[id],0))</f>
        <v>Luis García</v>
      </c>
      <c r="E102">
        <f>SUMIFS(tblDetalle[total], tblDetalle[venta_id], tblVentas[[#This Row],[id]])</f>
        <v>5000</v>
      </c>
    </row>
    <row r="103" spans="1:5" x14ac:dyDescent="0.25">
      <c r="A103">
        <v>102</v>
      </c>
      <c r="B103">
        <v>1</v>
      </c>
      <c r="C103" t="s">
        <v>115</v>
      </c>
      <c r="D103" t="str">
        <f>INDEX(tblClientes[nombre],MATCH(tblVentas[[#This Row],[cliente_id]],tblClientes[id],0))</f>
        <v>Carlos Pérez</v>
      </c>
      <c r="E103">
        <f>SUMIFS(tblDetalle[total], tblDetalle[venta_id], tblVentas[[#This Row],[id]])</f>
        <v>5795</v>
      </c>
    </row>
    <row r="104" spans="1:5" x14ac:dyDescent="0.25">
      <c r="A104">
        <v>103</v>
      </c>
      <c r="B104">
        <v>5</v>
      </c>
      <c r="C104" t="s">
        <v>116</v>
      </c>
      <c r="D104" t="str">
        <f>INDEX(tblClientes[nombre],MATCH(tblVentas[[#This Row],[cliente_id]],tblClientes[id],0))</f>
        <v>Pedro Díaz</v>
      </c>
      <c r="E104">
        <f>SUMIFS(tblDetalle[total], tblDetalle[venta_id], tblVentas[[#This Row],[id]])</f>
        <v>4100</v>
      </c>
    </row>
    <row r="105" spans="1:5" x14ac:dyDescent="0.25">
      <c r="A105">
        <v>104</v>
      </c>
      <c r="B105">
        <v>5</v>
      </c>
      <c r="C105" t="s">
        <v>117</v>
      </c>
      <c r="D105" t="str">
        <f>INDEX(tblClientes[nombre],MATCH(tblVentas[[#This Row],[cliente_id]],tblClientes[id],0))</f>
        <v>Pedro Díaz</v>
      </c>
      <c r="E105">
        <f>SUMIFS(tblDetalle[total], tblDetalle[venta_id], tblVentas[[#This Row],[id]])</f>
        <v>3400</v>
      </c>
    </row>
    <row r="106" spans="1:5" x14ac:dyDescent="0.25">
      <c r="A106">
        <v>105</v>
      </c>
      <c r="B106">
        <v>1</v>
      </c>
      <c r="C106" t="s">
        <v>118</v>
      </c>
      <c r="D106" t="str">
        <f>INDEX(tblClientes[nombre],MATCH(tblVentas[[#This Row],[cliente_id]],tblClientes[id],0))</f>
        <v>Carlos Pérez</v>
      </c>
      <c r="E106">
        <f>SUMIFS(tblDetalle[total], tblDetalle[venta_id], tblVentas[[#This Row],[id]])</f>
        <v>4845</v>
      </c>
    </row>
    <row r="107" spans="1:5" x14ac:dyDescent="0.25">
      <c r="A107">
        <v>106</v>
      </c>
      <c r="B107">
        <v>1</v>
      </c>
      <c r="C107" t="s">
        <v>119</v>
      </c>
      <c r="D107" t="str">
        <f>INDEX(tblClientes[nombre],MATCH(tblVentas[[#This Row],[cliente_id]],tblClientes[id],0))</f>
        <v>Carlos Pérez</v>
      </c>
      <c r="E107">
        <f>SUMIFS(tblDetalle[total], tblDetalle[venta_id], tblVentas[[#This Row],[id]])</f>
        <v>2422.5</v>
      </c>
    </row>
    <row r="108" spans="1:5" x14ac:dyDescent="0.25">
      <c r="A108">
        <v>107</v>
      </c>
      <c r="B108">
        <v>3</v>
      </c>
      <c r="C108" t="s">
        <v>120</v>
      </c>
      <c r="D108" t="str">
        <f>INDEX(tblClientes[nombre],MATCH(tblVentas[[#This Row],[cliente_id]],tblClientes[id],0))</f>
        <v>Luis García</v>
      </c>
      <c r="E108">
        <f>SUMIFS(tblDetalle[total], tblDetalle[venta_id], tblVentas[[#This Row],[id]])</f>
        <v>2450</v>
      </c>
    </row>
    <row r="109" spans="1:5" x14ac:dyDescent="0.25">
      <c r="A109">
        <v>108</v>
      </c>
      <c r="B109">
        <v>6</v>
      </c>
      <c r="C109" t="s">
        <v>121</v>
      </c>
      <c r="D109" t="str">
        <f>INDEX(tblClientes[nombre],MATCH(tblVentas[[#This Row],[cliente_id]],tblClientes[id],0))</f>
        <v>Sofía Cruz</v>
      </c>
      <c r="E109">
        <f>SUMIFS(tblDetalle[total], tblDetalle[venta_id], tblVentas[[#This Row],[id]])</f>
        <v>14800</v>
      </c>
    </row>
    <row r="110" spans="1:5" x14ac:dyDescent="0.25">
      <c r="A110">
        <v>109</v>
      </c>
      <c r="B110">
        <v>1</v>
      </c>
      <c r="C110" t="s">
        <v>122</v>
      </c>
      <c r="D110" t="str">
        <f>INDEX(tblClientes[nombre],MATCH(tblVentas[[#This Row],[cliente_id]],tblClientes[id],0))</f>
        <v>Carlos Pérez</v>
      </c>
      <c r="E110">
        <f>SUMIFS(tblDetalle[total], tblDetalle[venta_id], tblVentas[[#This Row],[id]])</f>
        <v>2897.5</v>
      </c>
    </row>
    <row r="111" spans="1:5" x14ac:dyDescent="0.25">
      <c r="A111">
        <v>110</v>
      </c>
      <c r="B111">
        <v>7</v>
      </c>
      <c r="C111" t="s">
        <v>123</v>
      </c>
      <c r="D111" t="str">
        <f>INDEX(tblClientes[nombre],MATCH(tblVentas[[#This Row],[cliente_id]],tblClientes[id],0))</f>
        <v>Jorge Ramos</v>
      </c>
      <c r="E111">
        <f>SUMIFS(tblDetalle[total], tblDetalle[venta_id], tblVentas[[#This Row],[id]])</f>
        <v>10440</v>
      </c>
    </row>
    <row r="112" spans="1:5" x14ac:dyDescent="0.25">
      <c r="A112">
        <v>111</v>
      </c>
      <c r="B112">
        <v>4</v>
      </c>
      <c r="C112" t="s">
        <v>124</v>
      </c>
      <c r="D112" t="str">
        <f>INDEX(tblClientes[nombre],MATCH(tblVentas[[#This Row],[cliente_id]],tblClientes[id],0))</f>
        <v>María López</v>
      </c>
      <c r="E112">
        <f>SUMIFS(tblDetalle[total], tblDetalle[venta_id], tblVentas[[#This Row],[id]])</f>
        <v>5177.5</v>
      </c>
    </row>
    <row r="113" spans="1:5" x14ac:dyDescent="0.25">
      <c r="A113">
        <v>112</v>
      </c>
      <c r="B113">
        <v>2</v>
      </c>
      <c r="C113" t="s">
        <v>125</v>
      </c>
      <c r="D113" t="str">
        <f>INDEX(tblClientes[nombre],MATCH(tblVentas[[#This Row],[cliente_id]],tblClientes[id],0))</f>
        <v>Ana Torres</v>
      </c>
      <c r="E113">
        <f>SUMIFS(tblDetalle[total], tblDetalle[venta_id], tblVentas[[#This Row],[id]])</f>
        <v>3060</v>
      </c>
    </row>
    <row r="114" spans="1:5" x14ac:dyDescent="0.25">
      <c r="A114">
        <v>113</v>
      </c>
      <c r="B114">
        <v>6</v>
      </c>
      <c r="C114" t="s">
        <v>126</v>
      </c>
      <c r="D114" t="str">
        <f>INDEX(tblClientes[nombre],MATCH(tblVentas[[#This Row],[cliente_id]],tblClientes[id],0))</f>
        <v>Sofía Cruz</v>
      </c>
      <c r="E114">
        <f>SUMIFS(tblDetalle[total], tblDetalle[venta_id], tblVentas[[#This Row],[id]])</f>
        <v>6700</v>
      </c>
    </row>
    <row r="115" spans="1:5" x14ac:dyDescent="0.25">
      <c r="A115">
        <v>114</v>
      </c>
      <c r="B115">
        <v>9</v>
      </c>
      <c r="C115" t="s">
        <v>127</v>
      </c>
      <c r="D115" t="str">
        <f>INDEX(tblClientes[nombre],MATCH(tblVentas[[#This Row],[cliente_id]],tblClientes[id],0))</f>
        <v>Miguel Ángel</v>
      </c>
      <c r="E115">
        <f>SUMIFS(tblDetalle[total], tblDetalle[venta_id], tblVentas[[#This Row],[id]])</f>
        <v>6400</v>
      </c>
    </row>
    <row r="116" spans="1:5" x14ac:dyDescent="0.25">
      <c r="A116">
        <v>115</v>
      </c>
      <c r="B116">
        <v>1</v>
      </c>
      <c r="C116" t="s">
        <v>128</v>
      </c>
      <c r="D116" t="str">
        <f>INDEX(tblClientes[nombre],MATCH(tblVentas[[#This Row],[cliente_id]],tblClientes[id],0))</f>
        <v>Carlos Pérez</v>
      </c>
      <c r="E116">
        <f>SUMIFS(tblDetalle[total], tblDetalle[venta_id], tblVentas[[#This Row],[id]])</f>
        <v>4892.5</v>
      </c>
    </row>
    <row r="117" spans="1:5" x14ac:dyDescent="0.25">
      <c r="A117">
        <v>116</v>
      </c>
      <c r="B117">
        <v>1</v>
      </c>
      <c r="C117" t="s">
        <v>129</v>
      </c>
      <c r="D117" t="str">
        <f>INDEX(tblClientes[nombre],MATCH(tblVentas[[#This Row],[cliente_id]],tblClientes[id],0))</f>
        <v>Carlos Pérez</v>
      </c>
      <c r="E117">
        <f>SUMIFS(tblDetalle[total], tblDetalle[venta_id], tblVentas[[#This Row],[id]])</f>
        <v>4845</v>
      </c>
    </row>
    <row r="118" spans="1:5" x14ac:dyDescent="0.25">
      <c r="A118">
        <v>117</v>
      </c>
      <c r="B118">
        <v>7</v>
      </c>
      <c r="C118" t="s">
        <v>130</v>
      </c>
      <c r="D118" t="str">
        <f>INDEX(tblClientes[nombre],MATCH(tblVentas[[#This Row],[cliente_id]],tblClientes[id],0))</f>
        <v>Jorge Ramos</v>
      </c>
      <c r="E118">
        <f>SUMIFS(tblDetalle[total], tblDetalle[venta_id], tblVentas[[#This Row],[id]])</f>
        <v>10440</v>
      </c>
    </row>
    <row r="119" spans="1:5" x14ac:dyDescent="0.25">
      <c r="A119">
        <v>118</v>
      </c>
      <c r="B119">
        <v>5</v>
      </c>
      <c r="C119" t="s">
        <v>131</v>
      </c>
      <c r="D119" t="str">
        <f>INDEX(tblClientes[nombre],MATCH(tblVentas[[#This Row],[cliente_id]],tblClientes[id],0))</f>
        <v>Pedro Díaz</v>
      </c>
      <c r="E119">
        <f>SUMIFS(tblDetalle[total], tblDetalle[venta_id], tblVentas[[#This Row],[id]])</f>
        <v>18600</v>
      </c>
    </row>
    <row r="120" spans="1:5" x14ac:dyDescent="0.25">
      <c r="A120">
        <v>119</v>
      </c>
      <c r="B120">
        <v>2</v>
      </c>
      <c r="C120" t="s">
        <v>132</v>
      </c>
      <c r="D120" t="str">
        <f>INDEX(tblClientes[nombre],MATCH(tblVentas[[#This Row],[cliente_id]],tblClientes[id],0))</f>
        <v>Ana Torres</v>
      </c>
      <c r="E120">
        <f>SUMIFS(tblDetalle[total], tblDetalle[venta_id], tblVentas[[#This Row],[id]])</f>
        <v>9270</v>
      </c>
    </row>
    <row r="121" spans="1:5" x14ac:dyDescent="0.25">
      <c r="A121">
        <v>120</v>
      </c>
      <c r="B121">
        <v>4</v>
      </c>
      <c r="C121" t="s">
        <v>133</v>
      </c>
      <c r="D121" t="str">
        <f>INDEX(tblClientes[nombre],MATCH(tblVentas[[#This Row],[cliente_id]],tblClientes[id],0))</f>
        <v>María López</v>
      </c>
      <c r="E121">
        <f>SUMIFS(tblDetalle[total], tblDetalle[venta_id], tblVentas[[#This Row],[id]])</f>
        <v>3847.5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41"/>
  <sheetViews>
    <sheetView topLeftCell="C34" zoomScaleNormal="100" workbookViewId="0">
      <selection sqref="A1:K1048576"/>
    </sheetView>
  </sheetViews>
  <sheetFormatPr baseColWidth="10" defaultColWidth="9.140625" defaultRowHeight="15" x14ac:dyDescent="0.25"/>
  <cols>
    <col min="1" max="1" width="4.85546875" customWidth="1"/>
    <col min="2" max="2" width="10.85546875" customWidth="1"/>
    <col min="3" max="3" width="13.85546875" customWidth="1"/>
    <col min="4" max="4" width="10.7109375" customWidth="1"/>
    <col min="5" max="5" width="16.7109375" customWidth="1"/>
    <col min="6" max="6" width="15.140625" customWidth="1"/>
    <col min="7" max="7" width="15.85546875" customWidth="1"/>
    <col min="9" max="9" width="18.5703125" bestFit="1" customWidth="1"/>
  </cols>
  <sheetData>
    <row r="1" spans="1:11" x14ac:dyDescent="0.25">
      <c r="A1" s="1" t="s">
        <v>0</v>
      </c>
      <c r="B1" s="1" t="s">
        <v>134</v>
      </c>
      <c r="C1" s="1" t="s">
        <v>23</v>
      </c>
      <c r="D1" s="1" t="s">
        <v>135</v>
      </c>
      <c r="E1" s="1" t="s">
        <v>136</v>
      </c>
      <c r="F1" s="1" t="s">
        <v>24</v>
      </c>
      <c r="G1" s="1" t="s">
        <v>137</v>
      </c>
      <c r="H1" s="1" t="s">
        <v>141</v>
      </c>
      <c r="I1" s="1" t="s">
        <v>142</v>
      </c>
      <c r="J1" s="1" t="s">
        <v>143</v>
      </c>
      <c r="K1" s="1" t="s">
        <v>144</v>
      </c>
    </row>
    <row r="2" spans="1:11" x14ac:dyDescent="0.25">
      <c r="A2">
        <v>1</v>
      </c>
      <c r="B2">
        <v>1</v>
      </c>
      <c r="C2">
        <v>3</v>
      </c>
      <c r="D2">
        <v>1</v>
      </c>
      <c r="E2">
        <f>INDEX(tblProductos[precio_venta], MATCH(tblDetalle[[#This Row],[producto_id]], tblProductos[id],0))</f>
        <v>1500</v>
      </c>
      <c r="F2">
        <v>3</v>
      </c>
      <c r="G2">
        <f>INDEX(tblProdProv[costo],MATCH(tblDetalle[[#This Row],[clave]],tblProdProv[clave],0))</f>
        <v>1100</v>
      </c>
      <c r="H2" t="str">
        <f>tblDetalle[[#This Row],[producto_id]]&amp;"-"&amp;tblDetalle[[#This Row],[proveedor_id]]</f>
        <v>3-3</v>
      </c>
      <c r="I2">
        <f>INDEX(
  tblClientes[descuento_pct],
  MATCH(
    INDEX(tblVentas[cliente_id], MATCH(tblDetalle[[#This Row],[venta_id]], tblVentas[id], 0)),
    tblClientes[id],
    0
  )
)</f>
        <v>0</v>
      </c>
      <c r="J2">
        <f>tblDetalle[[#This Row],[precio_unitario]]*tblDetalle[[#This Row],[cantidad]]</f>
        <v>1500</v>
      </c>
      <c r="K2">
        <f>tblDetalle[[#This Row],[subtotal]]*(1-tblDetalle[[#This Row],[descuento_pct]])</f>
        <v>1500</v>
      </c>
    </row>
    <row r="3" spans="1:11" x14ac:dyDescent="0.25">
      <c r="A3">
        <v>2</v>
      </c>
      <c r="B3">
        <v>1</v>
      </c>
      <c r="C3">
        <v>13</v>
      </c>
      <c r="D3">
        <v>1</v>
      </c>
      <c r="E3">
        <f>INDEX(tblProductos[precio_venta], MATCH(tblDetalle[[#This Row],[producto_id]], tblProductos[id],0))</f>
        <v>300</v>
      </c>
      <c r="F3">
        <v>2</v>
      </c>
      <c r="G3">
        <f>INDEX(tblProdProv[costo],MATCH(tblDetalle[[#This Row],[clave]],tblProdProv[clave],0))</f>
        <v>200</v>
      </c>
      <c r="H3" t="str">
        <f>tblDetalle[[#This Row],[producto_id]]&amp;"-"&amp;tblDetalle[[#This Row],[proveedor_id]]</f>
        <v>13-2</v>
      </c>
      <c r="I3">
        <f>INDEX(
  tblClientes[descuento_pct],
  MATCH(
    INDEX(tblVentas[cliente_id], MATCH(tblDetalle[[#This Row],[venta_id]], tblVentas[id], 0)),
    tblClientes[id],
    0
  )
)</f>
        <v>0</v>
      </c>
      <c r="J3">
        <f>tblDetalle[[#This Row],[precio_unitario]]*tblDetalle[[#This Row],[cantidad]]</f>
        <v>300</v>
      </c>
      <c r="K3">
        <f>tblDetalle[[#This Row],[subtotal]]*(1-tblDetalle[[#This Row],[descuento_pct]])</f>
        <v>300</v>
      </c>
    </row>
    <row r="4" spans="1:11" x14ac:dyDescent="0.25">
      <c r="A4">
        <v>3</v>
      </c>
      <c r="B4">
        <v>2</v>
      </c>
      <c r="C4">
        <v>11</v>
      </c>
      <c r="D4">
        <v>3</v>
      </c>
      <c r="E4">
        <f>INDEX(tblProductos[precio_venta], MATCH(tblDetalle[[#This Row],[producto_id]], tblProductos[id],0))</f>
        <v>2900</v>
      </c>
      <c r="F4">
        <v>1</v>
      </c>
      <c r="G4">
        <f>INDEX(tblProdProv[costo],MATCH(tblDetalle[[#This Row],[clave]],tblProdProv[clave],0))</f>
        <v>2100</v>
      </c>
      <c r="H4" t="str">
        <f>tblDetalle[[#This Row],[producto_id]]&amp;"-"&amp;tblDetalle[[#This Row],[proveedor_id]]</f>
        <v>11-1</v>
      </c>
      <c r="I4">
        <f>INDEX(
  tblClientes[descuento_pct],
  MATCH(
    INDEX(tblVentas[cliente_id], MATCH(tblDetalle[[#This Row],[venta_id]], tblVentas[id], 0)),
    tblClientes[id],
    0
  )
)</f>
        <v>0</v>
      </c>
      <c r="J4">
        <f>tblDetalle[[#This Row],[precio_unitario]]*tblDetalle[[#This Row],[cantidad]]</f>
        <v>8700</v>
      </c>
      <c r="K4">
        <f>tblDetalle[[#This Row],[subtotal]]*(1-tblDetalle[[#This Row],[descuento_pct]])</f>
        <v>8700</v>
      </c>
    </row>
    <row r="5" spans="1:11" x14ac:dyDescent="0.25">
      <c r="A5">
        <v>4</v>
      </c>
      <c r="B5">
        <v>2</v>
      </c>
      <c r="C5">
        <v>15</v>
      </c>
      <c r="D5">
        <v>1</v>
      </c>
      <c r="E5">
        <f>INDEX(tblProductos[precio_venta], MATCH(tblDetalle[[#This Row],[producto_id]], tblProductos[id],0))</f>
        <v>600</v>
      </c>
      <c r="F5">
        <v>4</v>
      </c>
      <c r="G5">
        <f>INDEX(tblProdProv[costo],MATCH(tblDetalle[[#This Row],[clave]],tblProdProv[clave],0))</f>
        <v>450</v>
      </c>
      <c r="H5" t="str">
        <f>tblDetalle[[#This Row],[producto_id]]&amp;"-"&amp;tblDetalle[[#This Row],[proveedor_id]]</f>
        <v>15-4</v>
      </c>
      <c r="I5">
        <f>INDEX(
  tblClientes[descuento_pct],
  MATCH(
    INDEX(tblVentas[cliente_id], MATCH(tblDetalle[[#This Row],[venta_id]], tblVentas[id], 0)),
    tblClientes[id],
    0
  )
)</f>
        <v>0</v>
      </c>
      <c r="J5">
        <f>tblDetalle[[#This Row],[precio_unitario]]*tblDetalle[[#This Row],[cantidad]]</f>
        <v>600</v>
      </c>
      <c r="K5">
        <f>tblDetalle[[#This Row],[subtotal]]*(1-tblDetalle[[#This Row],[descuento_pct]])</f>
        <v>600</v>
      </c>
    </row>
    <row r="6" spans="1:11" x14ac:dyDescent="0.25">
      <c r="A6">
        <v>5</v>
      </c>
      <c r="B6">
        <v>3</v>
      </c>
      <c r="C6">
        <v>15</v>
      </c>
      <c r="D6">
        <v>1</v>
      </c>
      <c r="E6">
        <f>INDEX(tblProductos[precio_venta], MATCH(tblDetalle[[#This Row],[producto_id]], tblProductos[id],0))</f>
        <v>600</v>
      </c>
      <c r="F6">
        <v>5</v>
      </c>
      <c r="G6">
        <f>INDEX(tblProdProv[costo],MATCH(tblDetalle[[#This Row],[clave]],tblProdProv[clave],0))</f>
        <v>480</v>
      </c>
      <c r="H6" t="str">
        <f>tblDetalle[[#This Row],[producto_id]]&amp;"-"&amp;tblDetalle[[#This Row],[proveedor_id]]</f>
        <v>15-5</v>
      </c>
      <c r="I6">
        <f>INDEX(
  tblClientes[descuento_pct],
  MATCH(
    INDEX(tblVentas[cliente_id], MATCH(tblDetalle[[#This Row],[venta_id]], tblVentas[id], 0)),
    tblClientes[id],
    0
  )
)</f>
        <v>0</v>
      </c>
      <c r="J6">
        <f>tblDetalle[[#This Row],[precio_unitario]]*tblDetalle[[#This Row],[cantidad]]</f>
        <v>600</v>
      </c>
      <c r="K6">
        <f>tblDetalle[[#This Row],[subtotal]]*(1-tblDetalle[[#This Row],[descuento_pct]])</f>
        <v>600</v>
      </c>
    </row>
    <row r="7" spans="1:11" x14ac:dyDescent="0.25">
      <c r="A7">
        <v>6</v>
      </c>
      <c r="B7">
        <v>3</v>
      </c>
      <c r="C7">
        <v>4</v>
      </c>
      <c r="D7">
        <v>1</v>
      </c>
      <c r="E7">
        <f>INDEX(tblProductos[precio_venta], MATCH(tblDetalle[[#This Row],[producto_id]], tblProductos[id],0))</f>
        <v>1600</v>
      </c>
      <c r="F7">
        <v>3</v>
      </c>
      <c r="G7">
        <f>INDEX(tblProdProv[costo],MATCH(tblDetalle[[#This Row],[clave]],tblProdProv[clave],0))</f>
        <v>1150</v>
      </c>
      <c r="H7" t="str">
        <f>tblDetalle[[#This Row],[producto_id]]&amp;"-"&amp;tblDetalle[[#This Row],[proveedor_id]]</f>
        <v>4-3</v>
      </c>
      <c r="I7">
        <f>INDEX(
  tblClientes[descuento_pct],
  MATCH(
    INDEX(tblVentas[cliente_id], MATCH(tblDetalle[[#This Row],[venta_id]], tblVentas[id], 0)),
    tblClientes[id],
    0
  )
)</f>
        <v>0</v>
      </c>
      <c r="J7">
        <f>tblDetalle[[#This Row],[precio_unitario]]*tblDetalle[[#This Row],[cantidad]]</f>
        <v>1600</v>
      </c>
      <c r="K7">
        <f>tblDetalle[[#This Row],[subtotal]]*(1-tblDetalle[[#This Row],[descuento_pct]])</f>
        <v>1600</v>
      </c>
    </row>
    <row r="8" spans="1:11" x14ac:dyDescent="0.25">
      <c r="A8">
        <v>7</v>
      </c>
      <c r="B8">
        <v>4</v>
      </c>
      <c r="C8">
        <v>2</v>
      </c>
      <c r="D8">
        <v>2</v>
      </c>
      <c r="E8">
        <f>INDEX(tblProductos[precio_venta], MATCH(tblDetalle[[#This Row],[producto_id]], tblProductos[id],0))</f>
        <v>4200</v>
      </c>
      <c r="F8">
        <v>1</v>
      </c>
      <c r="G8">
        <f>INDEX(tblProdProv[costo],MATCH(tblDetalle[[#This Row],[clave]],tblProdProv[clave],0))</f>
        <v>3300</v>
      </c>
      <c r="H8" t="str">
        <f>tblDetalle[[#This Row],[producto_id]]&amp;"-"&amp;tblDetalle[[#This Row],[proveedor_id]]</f>
        <v>2-1</v>
      </c>
      <c r="I8">
        <f>INDEX(
  tblClientes[descuento_pct],
  MATCH(
    INDEX(tblVentas[cliente_id], MATCH(tblDetalle[[#This Row],[venta_id]], tblVentas[id], 0)),
    tblClientes[id],
    0
  )
)</f>
        <v>0.05</v>
      </c>
      <c r="J8">
        <f>tblDetalle[[#This Row],[precio_unitario]]*tblDetalle[[#This Row],[cantidad]]</f>
        <v>8400</v>
      </c>
      <c r="K8">
        <f>tblDetalle[[#This Row],[subtotal]]*(1-tblDetalle[[#This Row],[descuento_pct]])</f>
        <v>7980</v>
      </c>
    </row>
    <row r="9" spans="1:11" x14ac:dyDescent="0.25">
      <c r="A9">
        <v>8</v>
      </c>
      <c r="B9">
        <v>4</v>
      </c>
      <c r="C9">
        <v>1</v>
      </c>
      <c r="D9">
        <v>1</v>
      </c>
      <c r="E9">
        <f>INDEX(tblProductos[precio_venta], MATCH(tblDetalle[[#This Row],[producto_id]], tblProductos[id],0))</f>
        <v>8500</v>
      </c>
      <c r="F9">
        <v>1</v>
      </c>
      <c r="G9">
        <f>INDEX(tblProdProv[costo],MATCH(tblDetalle[[#This Row],[clave]],tblProdProv[clave],0))</f>
        <v>6900</v>
      </c>
      <c r="H9" t="str">
        <f>tblDetalle[[#This Row],[producto_id]]&amp;"-"&amp;tblDetalle[[#This Row],[proveedor_id]]</f>
        <v>1-1</v>
      </c>
      <c r="I9">
        <f>INDEX(
  tblClientes[descuento_pct],
  MATCH(
    INDEX(tblVentas[cliente_id], MATCH(tblDetalle[[#This Row],[venta_id]], tblVentas[id], 0)),
    tblClientes[id],
    0
  )
)</f>
        <v>0.05</v>
      </c>
      <c r="J9">
        <f>tblDetalle[[#This Row],[precio_unitario]]*tblDetalle[[#This Row],[cantidad]]</f>
        <v>8500</v>
      </c>
      <c r="K9">
        <f>tblDetalle[[#This Row],[subtotal]]*(1-tblDetalle[[#This Row],[descuento_pct]])</f>
        <v>8075</v>
      </c>
    </row>
    <row r="10" spans="1:11" x14ac:dyDescent="0.25">
      <c r="A10">
        <v>9</v>
      </c>
      <c r="B10">
        <v>5</v>
      </c>
      <c r="C10">
        <v>7</v>
      </c>
      <c r="D10">
        <v>2</v>
      </c>
      <c r="E10">
        <f>INDEX(tblProductos[precio_venta], MATCH(tblDetalle[[#This Row],[producto_id]], tblProductos[id],0))</f>
        <v>450</v>
      </c>
      <c r="F10">
        <v>5</v>
      </c>
      <c r="G10">
        <f>INDEX(tblProdProv[costo],MATCH(tblDetalle[[#This Row],[clave]],tblProdProv[clave],0))</f>
        <v>350</v>
      </c>
      <c r="H10" t="str">
        <f>tblDetalle[[#This Row],[producto_id]]&amp;"-"&amp;tblDetalle[[#This Row],[proveedor_id]]</f>
        <v>7-5</v>
      </c>
      <c r="I10">
        <f>INDEX(
  tblClientes[descuento_pct],
  MATCH(
    INDEX(tblVentas[cliente_id], MATCH(tblDetalle[[#This Row],[venta_id]], tblVentas[id], 0)),
    tblClientes[id],
    0
  )
)</f>
        <v>0.05</v>
      </c>
      <c r="J10">
        <f>tblDetalle[[#This Row],[precio_unitario]]*tblDetalle[[#This Row],[cantidad]]</f>
        <v>900</v>
      </c>
      <c r="K10">
        <f>tblDetalle[[#This Row],[subtotal]]*(1-tblDetalle[[#This Row],[descuento_pct]])</f>
        <v>855</v>
      </c>
    </row>
    <row r="11" spans="1:11" x14ac:dyDescent="0.25">
      <c r="A11">
        <v>10</v>
      </c>
      <c r="B11">
        <v>5</v>
      </c>
      <c r="C11">
        <v>8</v>
      </c>
      <c r="D11">
        <v>1</v>
      </c>
      <c r="E11">
        <f>INDEX(tblProductos[precio_venta], MATCH(tblDetalle[[#This Row],[producto_id]], tblProductos[id],0))</f>
        <v>850</v>
      </c>
      <c r="F11">
        <v>2</v>
      </c>
      <c r="G11">
        <f>INDEX(tblProdProv[costo],MATCH(tblDetalle[[#This Row],[clave]],tblProdProv[clave],0))</f>
        <v>600</v>
      </c>
      <c r="H11" t="str">
        <f>tblDetalle[[#This Row],[producto_id]]&amp;"-"&amp;tblDetalle[[#This Row],[proveedor_id]]</f>
        <v>8-2</v>
      </c>
      <c r="I11">
        <f>INDEX(
  tblClientes[descuento_pct],
  MATCH(
    INDEX(tblVentas[cliente_id], MATCH(tblDetalle[[#This Row],[venta_id]], tblVentas[id], 0)),
    tblClientes[id],
    0
  )
)</f>
        <v>0.05</v>
      </c>
      <c r="J11">
        <f>tblDetalle[[#This Row],[precio_unitario]]*tblDetalle[[#This Row],[cantidad]]</f>
        <v>850</v>
      </c>
      <c r="K11">
        <f>tblDetalle[[#This Row],[subtotal]]*(1-tblDetalle[[#This Row],[descuento_pct]])</f>
        <v>807.5</v>
      </c>
    </row>
    <row r="12" spans="1:11" x14ac:dyDescent="0.25">
      <c r="A12">
        <v>11</v>
      </c>
      <c r="B12">
        <v>6</v>
      </c>
      <c r="C12">
        <v>4</v>
      </c>
      <c r="D12">
        <v>1</v>
      </c>
      <c r="E12">
        <f>INDEX(tblProductos[precio_venta], MATCH(tblDetalle[[#This Row],[producto_id]], tblProductos[id],0))</f>
        <v>1600</v>
      </c>
      <c r="F12">
        <v>5</v>
      </c>
      <c r="G12">
        <f>INDEX(tblProdProv[costo],MATCH(tblDetalle[[#This Row],[clave]],tblProdProv[clave],0))</f>
        <v>1200</v>
      </c>
      <c r="H12" t="str">
        <f>tblDetalle[[#This Row],[producto_id]]&amp;"-"&amp;tblDetalle[[#This Row],[proveedor_id]]</f>
        <v>4-5</v>
      </c>
      <c r="I12">
        <f>INDEX(
  tblClientes[descuento_pct],
  MATCH(
    INDEX(tblVentas[cliente_id], MATCH(tblDetalle[[#This Row],[venta_id]], tblVentas[id], 0)),
    tblClientes[id],
    0
  )
)</f>
        <v>0</v>
      </c>
      <c r="J12">
        <f>tblDetalle[[#This Row],[precio_unitario]]*tblDetalle[[#This Row],[cantidad]]</f>
        <v>1600</v>
      </c>
      <c r="K12">
        <f>tblDetalle[[#This Row],[subtotal]]*(1-tblDetalle[[#This Row],[descuento_pct]])</f>
        <v>1600</v>
      </c>
    </row>
    <row r="13" spans="1:11" x14ac:dyDescent="0.25">
      <c r="A13">
        <v>12</v>
      </c>
      <c r="B13">
        <v>6</v>
      </c>
      <c r="C13">
        <v>7</v>
      </c>
      <c r="D13">
        <v>1</v>
      </c>
      <c r="E13">
        <f>INDEX(tblProductos[precio_venta], MATCH(tblDetalle[[#This Row],[producto_id]], tblProductos[id],0))</f>
        <v>450</v>
      </c>
      <c r="F13">
        <v>4</v>
      </c>
      <c r="G13">
        <f>INDEX(tblProdProv[costo],MATCH(tblDetalle[[#This Row],[clave]],tblProdProv[clave],0))</f>
        <v>320</v>
      </c>
      <c r="H13" t="str">
        <f>tblDetalle[[#This Row],[producto_id]]&amp;"-"&amp;tblDetalle[[#This Row],[proveedor_id]]</f>
        <v>7-4</v>
      </c>
      <c r="I13">
        <f>INDEX(
  tblClientes[descuento_pct],
  MATCH(
    INDEX(tblVentas[cliente_id], MATCH(tblDetalle[[#This Row],[venta_id]], tblVentas[id], 0)),
    tblClientes[id],
    0
  )
)</f>
        <v>0</v>
      </c>
      <c r="J13">
        <f>tblDetalle[[#This Row],[precio_unitario]]*tblDetalle[[#This Row],[cantidad]]</f>
        <v>450</v>
      </c>
      <c r="K13">
        <f>tblDetalle[[#This Row],[subtotal]]*(1-tblDetalle[[#This Row],[descuento_pct]])</f>
        <v>450</v>
      </c>
    </row>
    <row r="14" spans="1:11" x14ac:dyDescent="0.25">
      <c r="A14">
        <v>13</v>
      </c>
      <c r="B14">
        <v>7</v>
      </c>
      <c r="C14">
        <v>12</v>
      </c>
      <c r="D14">
        <v>1</v>
      </c>
      <c r="E14">
        <f>INDEX(tblProductos[precio_venta], MATCH(tblDetalle[[#This Row],[producto_id]], tblProductos[id],0))</f>
        <v>3200</v>
      </c>
      <c r="F14">
        <v>5</v>
      </c>
      <c r="G14">
        <f>INDEX(tblProdProv[costo],MATCH(tblDetalle[[#This Row],[clave]],tblProdProv[clave],0))</f>
        <v>2700</v>
      </c>
      <c r="H14" t="str">
        <f>tblDetalle[[#This Row],[producto_id]]&amp;"-"&amp;tblDetalle[[#This Row],[proveedor_id]]</f>
        <v>12-5</v>
      </c>
      <c r="I14">
        <f>INDEX(
  tblClientes[descuento_pct],
  MATCH(
    INDEX(tblVentas[cliente_id], MATCH(tblDetalle[[#This Row],[venta_id]], tblVentas[id], 0)),
    tblClientes[id],
    0
  )
)</f>
        <v>0</v>
      </c>
      <c r="J14">
        <f>tblDetalle[[#This Row],[precio_unitario]]*tblDetalle[[#This Row],[cantidad]]</f>
        <v>3200</v>
      </c>
      <c r="K14">
        <f>tblDetalle[[#This Row],[subtotal]]*(1-tblDetalle[[#This Row],[descuento_pct]])</f>
        <v>3200</v>
      </c>
    </row>
    <row r="15" spans="1:11" x14ac:dyDescent="0.25">
      <c r="A15">
        <v>14</v>
      </c>
      <c r="B15">
        <v>7</v>
      </c>
      <c r="C15">
        <v>2</v>
      </c>
      <c r="D15">
        <v>2</v>
      </c>
      <c r="E15">
        <f>INDEX(tblProductos[precio_venta], MATCH(tblDetalle[[#This Row],[producto_id]], tblProductos[id],0))</f>
        <v>4200</v>
      </c>
      <c r="F15">
        <v>5</v>
      </c>
      <c r="G15">
        <f>INDEX(tblProdProv[costo],MATCH(tblDetalle[[#This Row],[clave]],tblProdProv[clave],0))</f>
        <v>3500</v>
      </c>
      <c r="H15" t="str">
        <f>tblDetalle[[#This Row],[producto_id]]&amp;"-"&amp;tblDetalle[[#This Row],[proveedor_id]]</f>
        <v>2-5</v>
      </c>
      <c r="I15">
        <f>INDEX(
  tblClientes[descuento_pct],
  MATCH(
    INDEX(tblVentas[cliente_id], MATCH(tblDetalle[[#This Row],[venta_id]], tblVentas[id], 0)),
    tblClientes[id],
    0
  )
)</f>
        <v>0</v>
      </c>
      <c r="J15">
        <f>tblDetalle[[#This Row],[precio_unitario]]*tblDetalle[[#This Row],[cantidad]]</f>
        <v>8400</v>
      </c>
      <c r="K15">
        <f>tblDetalle[[#This Row],[subtotal]]*(1-tblDetalle[[#This Row],[descuento_pct]])</f>
        <v>8400</v>
      </c>
    </row>
    <row r="16" spans="1:11" x14ac:dyDescent="0.25">
      <c r="A16">
        <v>15</v>
      </c>
      <c r="B16">
        <v>8</v>
      </c>
      <c r="C16">
        <v>7</v>
      </c>
      <c r="D16">
        <v>2</v>
      </c>
      <c r="E16">
        <f>INDEX(tblProductos[precio_venta], MATCH(tblDetalle[[#This Row],[producto_id]], tblProductos[id],0))</f>
        <v>450</v>
      </c>
      <c r="F16">
        <v>5</v>
      </c>
      <c r="G16">
        <f>INDEX(tblProdProv[costo],MATCH(tblDetalle[[#This Row],[clave]],tblProdProv[clave],0))</f>
        <v>350</v>
      </c>
      <c r="H16" t="str">
        <f>tblDetalle[[#This Row],[producto_id]]&amp;"-"&amp;tblDetalle[[#This Row],[proveedor_id]]</f>
        <v>7-5</v>
      </c>
      <c r="I16">
        <f>INDEX(
  tblClientes[descuento_pct],
  MATCH(
    INDEX(tblVentas[cliente_id], MATCH(tblDetalle[[#This Row],[venta_id]], tblVentas[id], 0)),
    tblClientes[id],
    0
  )
)</f>
        <v>0.1</v>
      </c>
      <c r="J16">
        <f>tblDetalle[[#This Row],[precio_unitario]]*tblDetalle[[#This Row],[cantidad]]</f>
        <v>900</v>
      </c>
      <c r="K16">
        <f>tblDetalle[[#This Row],[subtotal]]*(1-tblDetalle[[#This Row],[descuento_pct]])</f>
        <v>810</v>
      </c>
    </row>
    <row r="17" spans="1:11" x14ac:dyDescent="0.25">
      <c r="A17">
        <v>16</v>
      </c>
      <c r="B17">
        <v>8</v>
      </c>
      <c r="C17">
        <v>9</v>
      </c>
      <c r="D17">
        <v>2</v>
      </c>
      <c r="E17">
        <f>INDEX(tblProductos[precio_venta], MATCH(tblDetalle[[#This Row],[producto_id]], tblProductos[id],0))</f>
        <v>3500</v>
      </c>
      <c r="F17">
        <v>3</v>
      </c>
      <c r="G17">
        <f>INDEX(tblProdProv[costo],MATCH(tblDetalle[[#This Row],[clave]],tblProdProv[clave],0))</f>
        <v>2700</v>
      </c>
      <c r="H17" t="str">
        <f>tblDetalle[[#This Row],[producto_id]]&amp;"-"&amp;tblDetalle[[#This Row],[proveedor_id]]</f>
        <v>9-3</v>
      </c>
      <c r="I17">
        <f>INDEX(
  tblClientes[descuento_pct],
  MATCH(
    INDEX(tblVentas[cliente_id], MATCH(tblDetalle[[#This Row],[venta_id]], tblVentas[id], 0)),
    tblClientes[id],
    0
  )
)</f>
        <v>0.1</v>
      </c>
      <c r="J17">
        <f>tblDetalle[[#This Row],[precio_unitario]]*tblDetalle[[#This Row],[cantidad]]</f>
        <v>7000</v>
      </c>
      <c r="K17">
        <f>tblDetalle[[#This Row],[subtotal]]*(1-tblDetalle[[#This Row],[descuento_pct]])</f>
        <v>6300</v>
      </c>
    </row>
    <row r="18" spans="1:11" x14ac:dyDescent="0.25">
      <c r="A18">
        <v>17</v>
      </c>
      <c r="B18">
        <v>9</v>
      </c>
      <c r="C18">
        <v>15</v>
      </c>
      <c r="D18">
        <v>1</v>
      </c>
      <c r="E18">
        <f>INDEX(tblProductos[precio_venta], MATCH(tblDetalle[[#This Row],[producto_id]], tblProductos[id],0))</f>
        <v>600</v>
      </c>
      <c r="F18">
        <v>2</v>
      </c>
      <c r="G18">
        <f>INDEX(tblProdProv[costo],MATCH(tblDetalle[[#This Row],[clave]],tblProdProv[clave],0))</f>
        <v>420</v>
      </c>
      <c r="H18" t="str">
        <f>tblDetalle[[#This Row],[producto_id]]&amp;"-"&amp;tblDetalle[[#This Row],[proveedor_id]]</f>
        <v>15-2</v>
      </c>
      <c r="I18">
        <f>INDEX(
  tblClientes[descuento_pct],
  MATCH(
    INDEX(tblVentas[cliente_id], MATCH(tblDetalle[[#This Row],[venta_id]], tblVentas[id], 0)),
    tblClientes[id],
    0
  )
)</f>
        <v>0</v>
      </c>
      <c r="J18">
        <f>tblDetalle[[#This Row],[precio_unitario]]*tblDetalle[[#This Row],[cantidad]]</f>
        <v>600</v>
      </c>
      <c r="K18">
        <f>tblDetalle[[#This Row],[subtotal]]*(1-tblDetalle[[#This Row],[descuento_pct]])</f>
        <v>600</v>
      </c>
    </row>
    <row r="19" spans="1:11" x14ac:dyDescent="0.25">
      <c r="A19">
        <v>18</v>
      </c>
      <c r="B19">
        <v>9</v>
      </c>
      <c r="C19">
        <v>10</v>
      </c>
      <c r="D19">
        <v>1</v>
      </c>
      <c r="E19">
        <f>INDEX(tblProductos[precio_venta], MATCH(tblDetalle[[#This Row],[producto_id]], tblProductos[id],0))</f>
        <v>950</v>
      </c>
      <c r="F19">
        <v>3</v>
      </c>
      <c r="G19">
        <f>INDEX(tblProdProv[costo],MATCH(tblDetalle[[#This Row],[clave]],tblProdProv[clave],0))</f>
        <v>680</v>
      </c>
      <c r="H19" t="str">
        <f>tblDetalle[[#This Row],[producto_id]]&amp;"-"&amp;tblDetalle[[#This Row],[proveedor_id]]</f>
        <v>10-3</v>
      </c>
      <c r="I19">
        <f>INDEX(
  tblClientes[descuento_pct],
  MATCH(
    INDEX(tblVentas[cliente_id], MATCH(tblDetalle[[#This Row],[venta_id]], tblVentas[id], 0)),
    tblClientes[id],
    0
  )
)</f>
        <v>0</v>
      </c>
      <c r="J19">
        <f>tblDetalle[[#This Row],[precio_unitario]]*tblDetalle[[#This Row],[cantidad]]</f>
        <v>950</v>
      </c>
      <c r="K19">
        <f>tblDetalle[[#This Row],[subtotal]]*(1-tblDetalle[[#This Row],[descuento_pct]])</f>
        <v>950</v>
      </c>
    </row>
    <row r="20" spans="1:11" x14ac:dyDescent="0.25">
      <c r="A20">
        <v>19</v>
      </c>
      <c r="B20">
        <v>10</v>
      </c>
      <c r="C20">
        <v>8</v>
      </c>
      <c r="D20">
        <v>1</v>
      </c>
      <c r="E20">
        <f>INDEX(tblProductos[precio_venta], MATCH(tblDetalle[[#This Row],[producto_id]], tblProductos[id],0))</f>
        <v>850</v>
      </c>
      <c r="F20">
        <v>2</v>
      </c>
      <c r="G20">
        <f>INDEX(tblProdProv[costo],MATCH(tblDetalle[[#This Row],[clave]],tblProdProv[clave],0))</f>
        <v>600</v>
      </c>
      <c r="H20" t="str">
        <f>tblDetalle[[#This Row],[producto_id]]&amp;"-"&amp;tblDetalle[[#This Row],[proveedor_id]]</f>
        <v>8-2</v>
      </c>
      <c r="I20">
        <f>INDEX(
  tblClientes[descuento_pct],
  MATCH(
    INDEX(tblVentas[cliente_id], MATCH(tblDetalle[[#This Row],[venta_id]], tblVentas[id], 0)),
    tblClientes[id],
    0
  )
)</f>
        <v>0.05</v>
      </c>
      <c r="J20">
        <f>tblDetalle[[#This Row],[precio_unitario]]*tblDetalle[[#This Row],[cantidad]]</f>
        <v>850</v>
      </c>
      <c r="K20">
        <f>tblDetalle[[#This Row],[subtotal]]*(1-tblDetalle[[#This Row],[descuento_pct]])</f>
        <v>807.5</v>
      </c>
    </row>
    <row r="21" spans="1:11" x14ac:dyDescent="0.25">
      <c r="A21">
        <v>20</v>
      </c>
      <c r="B21">
        <v>10</v>
      </c>
      <c r="C21">
        <v>3</v>
      </c>
      <c r="D21">
        <v>1</v>
      </c>
      <c r="E21">
        <f>INDEX(tblProductos[precio_venta], MATCH(tblDetalle[[#This Row],[producto_id]], tblProductos[id],0))</f>
        <v>1500</v>
      </c>
      <c r="F21">
        <v>4</v>
      </c>
      <c r="G21">
        <f>INDEX(tblProdProv[costo],MATCH(tblDetalle[[#This Row],[clave]],tblProdProv[clave],0))</f>
        <v>1150</v>
      </c>
      <c r="H21" t="str">
        <f>tblDetalle[[#This Row],[producto_id]]&amp;"-"&amp;tblDetalle[[#This Row],[proveedor_id]]</f>
        <v>3-4</v>
      </c>
      <c r="I21">
        <f>INDEX(
  tblClientes[descuento_pct],
  MATCH(
    INDEX(tblVentas[cliente_id], MATCH(tblDetalle[[#This Row],[venta_id]], tblVentas[id], 0)),
    tblClientes[id],
    0
  )
)</f>
        <v>0.05</v>
      </c>
      <c r="J21">
        <f>tblDetalle[[#This Row],[precio_unitario]]*tblDetalle[[#This Row],[cantidad]]</f>
        <v>1500</v>
      </c>
      <c r="K21">
        <f>tblDetalle[[#This Row],[subtotal]]*(1-tblDetalle[[#This Row],[descuento_pct]])</f>
        <v>1425</v>
      </c>
    </row>
    <row r="22" spans="1:11" x14ac:dyDescent="0.25">
      <c r="A22">
        <v>21</v>
      </c>
      <c r="B22">
        <v>11</v>
      </c>
      <c r="C22">
        <v>8</v>
      </c>
      <c r="D22">
        <v>1</v>
      </c>
      <c r="E22">
        <f>INDEX(tblProductos[precio_venta], MATCH(tblDetalle[[#This Row],[producto_id]], tblProductos[id],0))</f>
        <v>850</v>
      </c>
      <c r="F22">
        <v>5</v>
      </c>
      <c r="G22">
        <f>INDEX(tblProdProv[costo],MATCH(tblDetalle[[#This Row],[clave]],tblProdProv[clave],0))</f>
        <v>650</v>
      </c>
      <c r="H22" t="str">
        <f>tblDetalle[[#This Row],[producto_id]]&amp;"-"&amp;tblDetalle[[#This Row],[proveedor_id]]</f>
        <v>8-5</v>
      </c>
      <c r="I22">
        <f>INDEX(
  tblClientes[descuento_pct],
  MATCH(
    INDEX(tblVentas[cliente_id], MATCH(tblDetalle[[#This Row],[venta_id]], tblVentas[id], 0)),
    tblClientes[id],
    0
  )
)</f>
        <v>0.05</v>
      </c>
      <c r="J22">
        <f>tblDetalle[[#This Row],[precio_unitario]]*tblDetalle[[#This Row],[cantidad]]</f>
        <v>850</v>
      </c>
      <c r="K22">
        <f>tblDetalle[[#This Row],[subtotal]]*(1-tblDetalle[[#This Row],[descuento_pct]])</f>
        <v>807.5</v>
      </c>
    </row>
    <row r="23" spans="1:11" x14ac:dyDescent="0.25">
      <c r="A23">
        <v>22</v>
      </c>
      <c r="B23">
        <v>11</v>
      </c>
      <c r="C23">
        <v>3</v>
      </c>
      <c r="D23">
        <v>2</v>
      </c>
      <c r="E23">
        <f>INDEX(tblProductos[precio_venta], MATCH(tblDetalle[[#This Row],[producto_id]], tblProductos[id],0))</f>
        <v>1500</v>
      </c>
      <c r="F23">
        <v>3</v>
      </c>
      <c r="G23">
        <f>INDEX(tblProdProv[costo],MATCH(tblDetalle[[#This Row],[clave]],tblProdProv[clave],0))</f>
        <v>1100</v>
      </c>
      <c r="H23" t="str">
        <f>tblDetalle[[#This Row],[producto_id]]&amp;"-"&amp;tblDetalle[[#This Row],[proveedor_id]]</f>
        <v>3-3</v>
      </c>
      <c r="I23">
        <f>INDEX(
  tblClientes[descuento_pct],
  MATCH(
    INDEX(tblVentas[cliente_id], MATCH(tblDetalle[[#This Row],[venta_id]], tblVentas[id], 0)),
    tblClientes[id],
    0
  )
)</f>
        <v>0.05</v>
      </c>
      <c r="J23">
        <f>tblDetalle[[#This Row],[precio_unitario]]*tblDetalle[[#This Row],[cantidad]]</f>
        <v>3000</v>
      </c>
      <c r="K23">
        <f>tblDetalle[[#This Row],[subtotal]]*(1-tblDetalle[[#This Row],[descuento_pct]])</f>
        <v>2850</v>
      </c>
    </row>
    <row r="24" spans="1:11" x14ac:dyDescent="0.25">
      <c r="A24">
        <v>23</v>
      </c>
      <c r="B24">
        <v>12</v>
      </c>
      <c r="C24">
        <v>8</v>
      </c>
      <c r="D24">
        <v>1</v>
      </c>
      <c r="E24">
        <f>INDEX(tblProductos[precio_venta], MATCH(tblDetalle[[#This Row],[producto_id]], tblProductos[id],0))</f>
        <v>850</v>
      </c>
      <c r="F24">
        <v>2</v>
      </c>
      <c r="G24">
        <f>INDEX(tblProdProv[costo],MATCH(tblDetalle[[#This Row],[clave]],tblProdProv[clave],0))</f>
        <v>600</v>
      </c>
      <c r="H24" t="str">
        <f>tblDetalle[[#This Row],[producto_id]]&amp;"-"&amp;tblDetalle[[#This Row],[proveedor_id]]</f>
        <v>8-2</v>
      </c>
      <c r="I24">
        <f>INDEX(
  tblClientes[descuento_pct],
  MATCH(
    INDEX(tblVentas[cliente_id], MATCH(tblDetalle[[#This Row],[venta_id]], tblVentas[id], 0)),
    tblClientes[id],
    0
  )
)</f>
        <v>0</v>
      </c>
      <c r="J24">
        <f>tblDetalle[[#This Row],[precio_unitario]]*tblDetalle[[#This Row],[cantidad]]</f>
        <v>850</v>
      </c>
      <c r="K24">
        <f>tblDetalle[[#This Row],[subtotal]]*(1-tblDetalle[[#This Row],[descuento_pct]])</f>
        <v>850</v>
      </c>
    </row>
    <row r="25" spans="1:11" x14ac:dyDescent="0.25">
      <c r="A25">
        <v>24</v>
      </c>
      <c r="B25">
        <v>12</v>
      </c>
      <c r="C25">
        <v>4</v>
      </c>
      <c r="D25">
        <v>1</v>
      </c>
      <c r="E25">
        <f>INDEX(tblProductos[precio_venta], MATCH(tblDetalle[[#This Row],[producto_id]], tblProductos[id],0))</f>
        <v>1600</v>
      </c>
      <c r="F25">
        <v>1</v>
      </c>
      <c r="G25">
        <f>INDEX(tblProdProv[costo],MATCH(tblDetalle[[#This Row],[clave]],tblProdProv[clave],0))</f>
        <v>1100</v>
      </c>
      <c r="H25" t="str">
        <f>tblDetalle[[#This Row],[producto_id]]&amp;"-"&amp;tblDetalle[[#This Row],[proveedor_id]]</f>
        <v>4-1</v>
      </c>
      <c r="I25">
        <f>INDEX(
  tblClientes[descuento_pct],
  MATCH(
    INDEX(tblVentas[cliente_id], MATCH(tblDetalle[[#This Row],[venta_id]], tblVentas[id], 0)),
    tblClientes[id],
    0
  )
)</f>
        <v>0</v>
      </c>
      <c r="J25">
        <f>tblDetalle[[#This Row],[precio_unitario]]*tblDetalle[[#This Row],[cantidad]]</f>
        <v>1600</v>
      </c>
      <c r="K25">
        <f>tblDetalle[[#This Row],[subtotal]]*(1-tblDetalle[[#This Row],[descuento_pct]])</f>
        <v>1600</v>
      </c>
    </row>
    <row r="26" spans="1:11" x14ac:dyDescent="0.25">
      <c r="A26">
        <v>25</v>
      </c>
      <c r="B26">
        <v>13</v>
      </c>
      <c r="C26">
        <v>14</v>
      </c>
      <c r="D26">
        <v>1</v>
      </c>
      <c r="E26">
        <f>INDEX(tblProductos[precio_venta], MATCH(tblDetalle[[#This Row],[producto_id]], tblProductos[id],0))</f>
        <v>1800</v>
      </c>
      <c r="F26">
        <v>1</v>
      </c>
      <c r="G26">
        <f>INDEX(tblProdProv[costo],MATCH(tblDetalle[[#This Row],[clave]],tblProdProv[clave],0))</f>
        <v>1400</v>
      </c>
      <c r="H26" t="str">
        <f>tblDetalle[[#This Row],[producto_id]]&amp;"-"&amp;tblDetalle[[#This Row],[proveedor_id]]</f>
        <v>14-1</v>
      </c>
      <c r="I26">
        <f>INDEX(
  tblClientes[descuento_pct],
  MATCH(
    INDEX(tblVentas[cliente_id], MATCH(tblDetalle[[#This Row],[venta_id]], tblVentas[id], 0)),
    tblClientes[id],
    0
  )
)</f>
        <v>0</v>
      </c>
      <c r="J26">
        <f>tblDetalle[[#This Row],[precio_unitario]]*tblDetalle[[#This Row],[cantidad]]</f>
        <v>1800</v>
      </c>
      <c r="K26">
        <f>tblDetalle[[#This Row],[subtotal]]*(1-tblDetalle[[#This Row],[descuento_pct]])</f>
        <v>1800</v>
      </c>
    </row>
    <row r="27" spans="1:11" x14ac:dyDescent="0.25">
      <c r="A27">
        <v>26</v>
      </c>
      <c r="B27">
        <v>13</v>
      </c>
      <c r="C27">
        <v>1</v>
      </c>
      <c r="D27">
        <v>1</v>
      </c>
      <c r="E27">
        <f>INDEX(tblProductos[precio_venta], MATCH(tblDetalle[[#This Row],[producto_id]], tblProductos[id],0))</f>
        <v>8500</v>
      </c>
      <c r="F27">
        <v>1</v>
      </c>
      <c r="G27">
        <f>INDEX(tblProdProv[costo],MATCH(tblDetalle[[#This Row],[clave]],tblProdProv[clave],0))</f>
        <v>6900</v>
      </c>
      <c r="H27" t="str">
        <f>tblDetalle[[#This Row],[producto_id]]&amp;"-"&amp;tblDetalle[[#This Row],[proveedor_id]]</f>
        <v>1-1</v>
      </c>
      <c r="I27">
        <f>INDEX(
  tblClientes[descuento_pct],
  MATCH(
    INDEX(tblVentas[cliente_id], MATCH(tblDetalle[[#This Row],[venta_id]], tblVentas[id], 0)),
    tblClientes[id],
    0
  )
)</f>
        <v>0</v>
      </c>
      <c r="J27">
        <f>tblDetalle[[#This Row],[precio_unitario]]*tblDetalle[[#This Row],[cantidad]]</f>
        <v>8500</v>
      </c>
      <c r="K27">
        <f>tblDetalle[[#This Row],[subtotal]]*(1-tblDetalle[[#This Row],[descuento_pct]])</f>
        <v>8500</v>
      </c>
    </row>
    <row r="28" spans="1:11" x14ac:dyDescent="0.25">
      <c r="A28">
        <v>27</v>
      </c>
      <c r="B28">
        <v>14</v>
      </c>
      <c r="C28">
        <v>8</v>
      </c>
      <c r="D28">
        <v>1</v>
      </c>
      <c r="E28">
        <f>INDEX(tblProductos[precio_venta], MATCH(tblDetalle[[#This Row],[producto_id]], tblProductos[id],0))</f>
        <v>850</v>
      </c>
      <c r="F28">
        <v>2</v>
      </c>
      <c r="G28">
        <f>INDEX(tblProdProv[costo],MATCH(tblDetalle[[#This Row],[clave]],tblProdProv[clave],0))</f>
        <v>600</v>
      </c>
      <c r="H28" t="str">
        <f>tblDetalle[[#This Row],[producto_id]]&amp;"-"&amp;tblDetalle[[#This Row],[proveedor_id]]</f>
        <v>8-2</v>
      </c>
      <c r="I28">
        <f>INDEX(
  tblClientes[descuento_pct],
  MATCH(
    INDEX(tblVentas[cliente_id], MATCH(tblDetalle[[#This Row],[venta_id]], tblVentas[id], 0)),
    tblClientes[id],
    0
  )
)</f>
        <v>0.05</v>
      </c>
      <c r="J28">
        <f>tblDetalle[[#This Row],[precio_unitario]]*tblDetalle[[#This Row],[cantidad]]</f>
        <v>850</v>
      </c>
      <c r="K28">
        <f>tblDetalle[[#This Row],[subtotal]]*(1-tblDetalle[[#This Row],[descuento_pct]])</f>
        <v>807.5</v>
      </c>
    </row>
    <row r="29" spans="1:11" x14ac:dyDescent="0.25">
      <c r="A29">
        <v>28</v>
      </c>
      <c r="B29">
        <v>14</v>
      </c>
      <c r="C29">
        <v>3</v>
      </c>
      <c r="D29">
        <v>2</v>
      </c>
      <c r="E29">
        <f>INDEX(tblProductos[precio_venta], MATCH(tblDetalle[[#This Row],[producto_id]], tblProductos[id],0))</f>
        <v>1500</v>
      </c>
      <c r="F29">
        <v>4</v>
      </c>
      <c r="G29">
        <f>INDEX(tblProdProv[costo],MATCH(tblDetalle[[#This Row],[clave]],tblProdProv[clave],0))</f>
        <v>1150</v>
      </c>
      <c r="H29" t="str">
        <f>tblDetalle[[#This Row],[producto_id]]&amp;"-"&amp;tblDetalle[[#This Row],[proveedor_id]]</f>
        <v>3-4</v>
      </c>
      <c r="I29">
        <f>INDEX(
  tblClientes[descuento_pct],
  MATCH(
    INDEX(tblVentas[cliente_id], MATCH(tblDetalle[[#This Row],[venta_id]], tblVentas[id], 0)),
    tblClientes[id],
    0
  )
)</f>
        <v>0.05</v>
      </c>
      <c r="J29">
        <f>tblDetalle[[#This Row],[precio_unitario]]*tblDetalle[[#This Row],[cantidad]]</f>
        <v>3000</v>
      </c>
      <c r="K29">
        <f>tblDetalle[[#This Row],[subtotal]]*(1-tblDetalle[[#This Row],[descuento_pct]])</f>
        <v>2850</v>
      </c>
    </row>
    <row r="30" spans="1:11" x14ac:dyDescent="0.25">
      <c r="A30">
        <v>29</v>
      </c>
      <c r="B30">
        <v>15</v>
      </c>
      <c r="C30">
        <v>7</v>
      </c>
      <c r="D30">
        <v>1</v>
      </c>
      <c r="E30">
        <f>INDEX(tblProductos[precio_venta], MATCH(tblDetalle[[#This Row],[producto_id]], tblProductos[id],0))</f>
        <v>450</v>
      </c>
      <c r="F30">
        <v>5</v>
      </c>
      <c r="G30">
        <f>INDEX(tblProdProv[costo],MATCH(tblDetalle[[#This Row],[clave]],tblProdProv[clave],0))</f>
        <v>350</v>
      </c>
      <c r="H30" t="str">
        <f>tblDetalle[[#This Row],[producto_id]]&amp;"-"&amp;tblDetalle[[#This Row],[proveedor_id]]</f>
        <v>7-5</v>
      </c>
      <c r="I30">
        <f>INDEX(
  tblClientes[descuento_pct],
  MATCH(
    INDEX(tblVentas[cliente_id], MATCH(tblDetalle[[#This Row],[venta_id]], tblVentas[id], 0)),
    tblClientes[id],
    0
  )
)</f>
        <v>0.05</v>
      </c>
      <c r="J30">
        <f>tblDetalle[[#This Row],[precio_unitario]]*tblDetalle[[#This Row],[cantidad]]</f>
        <v>450</v>
      </c>
      <c r="K30">
        <f>tblDetalle[[#This Row],[subtotal]]*(1-tblDetalle[[#This Row],[descuento_pct]])</f>
        <v>427.5</v>
      </c>
    </row>
    <row r="31" spans="1:11" x14ac:dyDescent="0.25">
      <c r="A31">
        <v>30</v>
      </c>
      <c r="B31">
        <v>15</v>
      </c>
      <c r="C31">
        <v>12</v>
      </c>
      <c r="D31">
        <v>1</v>
      </c>
      <c r="E31">
        <f>INDEX(tblProductos[precio_venta], MATCH(tblDetalle[[#This Row],[producto_id]], tblProductos[id],0))</f>
        <v>3200</v>
      </c>
      <c r="F31">
        <v>3</v>
      </c>
      <c r="G31">
        <f>INDEX(tblProdProv[costo],MATCH(tblDetalle[[#This Row],[clave]],tblProdProv[clave],0))</f>
        <v>2500</v>
      </c>
      <c r="H31" t="str">
        <f>tblDetalle[[#This Row],[producto_id]]&amp;"-"&amp;tblDetalle[[#This Row],[proveedor_id]]</f>
        <v>12-3</v>
      </c>
      <c r="I31">
        <f>INDEX(
  tblClientes[descuento_pct],
  MATCH(
    INDEX(tblVentas[cliente_id], MATCH(tblDetalle[[#This Row],[venta_id]], tblVentas[id], 0)),
    tblClientes[id],
    0
  )
)</f>
        <v>0.05</v>
      </c>
      <c r="J31">
        <f>tblDetalle[[#This Row],[precio_unitario]]*tblDetalle[[#This Row],[cantidad]]</f>
        <v>3200</v>
      </c>
      <c r="K31">
        <f>tblDetalle[[#This Row],[subtotal]]*(1-tblDetalle[[#This Row],[descuento_pct]])</f>
        <v>3040</v>
      </c>
    </row>
    <row r="32" spans="1:11" x14ac:dyDescent="0.25">
      <c r="A32">
        <v>31</v>
      </c>
      <c r="B32">
        <v>16</v>
      </c>
      <c r="C32">
        <v>11</v>
      </c>
      <c r="D32">
        <v>2</v>
      </c>
      <c r="E32">
        <f>INDEX(tblProductos[precio_venta], MATCH(tblDetalle[[#This Row],[producto_id]], tblProductos[id],0))</f>
        <v>2900</v>
      </c>
      <c r="F32">
        <v>4</v>
      </c>
      <c r="G32">
        <f>INDEX(tblProdProv[costo],MATCH(tblDetalle[[#This Row],[clave]],tblProdProv[clave],0))</f>
        <v>2200</v>
      </c>
      <c r="H32" t="str">
        <f>tblDetalle[[#This Row],[producto_id]]&amp;"-"&amp;tblDetalle[[#This Row],[proveedor_id]]</f>
        <v>11-4</v>
      </c>
      <c r="I32">
        <f>INDEX(
  tblClientes[descuento_pct],
  MATCH(
    INDEX(tblVentas[cliente_id], MATCH(tblDetalle[[#This Row],[venta_id]], tblVentas[id], 0)),
    tblClientes[id],
    0
  )
)</f>
        <v>0.1</v>
      </c>
      <c r="J32">
        <f>tblDetalle[[#This Row],[precio_unitario]]*tblDetalle[[#This Row],[cantidad]]</f>
        <v>5800</v>
      </c>
      <c r="K32">
        <f>tblDetalle[[#This Row],[subtotal]]*(1-tblDetalle[[#This Row],[descuento_pct]])</f>
        <v>5220</v>
      </c>
    </row>
    <row r="33" spans="1:11" x14ac:dyDescent="0.25">
      <c r="A33">
        <v>32</v>
      </c>
      <c r="B33">
        <v>16</v>
      </c>
      <c r="C33">
        <v>3</v>
      </c>
      <c r="D33">
        <v>1</v>
      </c>
      <c r="E33">
        <f>INDEX(tblProductos[precio_venta], MATCH(tblDetalle[[#This Row],[producto_id]], tblProductos[id],0))</f>
        <v>1500</v>
      </c>
      <c r="F33">
        <v>4</v>
      </c>
      <c r="G33">
        <f>INDEX(tblProdProv[costo],MATCH(tblDetalle[[#This Row],[clave]],tblProdProv[clave],0))</f>
        <v>1150</v>
      </c>
      <c r="H33" t="str">
        <f>tblDetalle[[#This Row],[producto_id]]&amp;"-"&amp;tblDetalle[[#This Row],[proveedor_id]]</f>
        <v>3-4</v>
      </c>
      <c r="I33">
        <f>INDEX(
  tblClientes[descuento_pct],
  MATCH(
    INDEX(tblVentas[cliente_id], MATCH(tblDetalle[[#This Row],[venta_id]], tblVentas[id], 0)),
    tblClientes[id],
    0
  )
)</f>
        <v>0.1</v>
      </c>
      <c r="J33">
        <f>tblDetalle[[#This Row],[precio_unitario]]*tblDetalle[[#This Row],[cantidad]]</f>
        <v>1500</v>
      </c>
      <c r="K33">
        <f>tblDetalle[[#This Row],[subtotal]]*(1-tblDetalle[[#This Row],[descuento_pct]])</f>
        <v>1350</v>
      </c>
    </row>
    <row r="34" spans="1:11" x14ac:dyDescent="0.25">
      <c r="A34">
        <v>33</v>
      </c>
      <c r="B34">
        <v>17</v>
      </c>
      <c r="C34">
        <v>3</v>
      </c>
      <c r="D34">
        <v>2</v>
      </c>
      <c r="E34">
        <f>INDEX(tblProductos[precio_venta], MATCH(tblDetalle[[#This Row],[producto_id]], tblProductos[id],0))</f>
        <v>1500</v>
      </c>
      <c r="F34">
        <v>4</v>
      </c>
      <c r="G34">
        <f>INDEX(tblProdProv[costo],MATCH(tblDetalle[[#This Row],[clave]],tblProdProv[clave],0))</f>
        <v>1150</v>
      </c>
      <c r="H34" t="str">
        <f>tblDetalle[[#This Row],[producto_id]]&amp;"-"&amp;tblDetalle[[#This Row],[proveedor_id]]</f>
        <v>3-4</v>
      </c>
      <c r="I34">
        <f>INDEX(
  tblClientes[descuento_pct],
  MATCH(
    INDEX(tblVentas[cliente_id], MATCH(tblDetalle[[#This Row],[venta_id]], tblVentas[id], 0)),
    tblClientes[id],
    0
  )
)</f>
        <v>0.05</v>
      </c>
      <c r="J34">
        <f>tblDetalle[[#This Row],[precio_unitario]]*tblDetalle[[#This Row],[cantidad]]</f>
        <v>3000</v>
      </c>
      <c r="K34">
        <f>tblDetalle[[#This Row],[subtotal]]*(1-tblDetalle[[#This Row],[descuento_pct]])</f>
        <v>2850</v>
      </c>
    </row>
    <row r="35" spans="1:11" x14ac:dyDescent="0.25">
      <c r="A35">
        <v>34</v>
      </c>
      <c r="B35">
        <v>17</v>
      </c>
      <c r="C35">
        <v>8</v>
      </c>
      <c r="D35">
        <v>1</v>
      </c>
      <c r="E35">
        <f>INDEX(tblProductos[precio_venta], MATCH(tblDetalle[[#This Row],[producto_id]], tblProductos[id],0))</f>
        <v>850</v>
      </c>
      <c r="F35">
        <v>4</v>
      </c>
      <c r="G35">
        <f>INDEX(tblProdProv[costo],MATCH(tblDetalle[[#This Row],[clave]],tblProdProv[clave],0))</f>
        <v>630</v>
      </c>
      <c r="H35" t="str">
        <f>tblDetalle[[#This Row],[producto_id]]&amp;"-"&amp;tblDetalle[[#This Row],[proveedor_id]]</f>
        <v>8-4</v>
      </c>
      <c r="I35">
        <f>INDEX(
  tblClientes[descuento_pct],
  MATCH(
    INDEX(tblVentas[cliente_id], MATCH(tblDetalle[[#This Row],[venta_id]], tblVentas[id], 0)),
    tblClientes[id],
    0
  )
)</f>
        <v>0.05</v>
      </c>
      <c r="J35">
        <f>tblDetalle[[#This Row],[precio_unitario]]*tblDetalle[[#This Row],[cantidad]]</f>
        <v>850</v>
      </c>
      <c r="K35">
        <f>tblDetalle[[#This Row],[subtotal]]*(1-tblDetalle[[#This Row],[descuento_pct]])</f>
        <v>807.5</v>
      </c>
    </row>
    <row r="36" spans="1:11" x14ac:dyDescent="0.25">
      <c r="A36">
        <v>35</v>
      </c>
      <c r="B36">
        <v>18</v>
      </c>
      <c r="C36">
        <v>13</v>
      </c>
      <c r="D36">
        <v>2</v>
      </c>
      <c r="E36">
        <f>INDEX(tblProductos[precio_venta], MATCH(tblDetalle[[#This Row],[producto_id]], tblProductos[id],0))</f>
        <v>300</v>
      </c>
      <c r="F36">
        <v>2</v>
      </c>
      <c r="G36">
        <f>INDEX(tblProdProv[costo],MATCH(tblDetalle[[#This Row],[clave]],tblProdProv[clave],0))</f>
        <v>200</v>
      </c>
      <c r="H36" t="str">
        <f>tblDetalle[[#This Row],[producto_id]]&amp;"-"&amp;tblDetalle[[#This Row],[proveedor_id]]</f>
        <v>13-2</v>
      </c>
      <c r="I36">
        <f>INDEX(
  tblClientes[descuento_pct],
  MATCH(
    INDEX(tblVentas[cliente_id], MATCH(tblDetalle[[#This Row],[venta_id]], tblVentas[id], 0)),
    tblClientes[id],
    0
  )
)</f>
        <v>0.1</v>
      </c>
      <c r="J36">
        <f>tblDetalle[[#This Row],[precio_unitario]]*tblDetalle[[#This Row],[cantidad]]</f>
        <v>600</v>
      </c>
      <c r="K36">
        <f>tblDetalle[[#This Row],[subtotal]]*(1-tblDetalle[[#This Row],[descuento_pct]])</f>
        <v>540</v>
      </c>
    </row>
    <row r="37" spans="1:11" x14ac:dyDescent="0.25">
      <c r="A37">
        <v>36</v>
      </c>
      <c r="B37">
        <v>18</v>
      </c>
      <c r="C37">
        <v>5</v>
      </c>
      <c r="D37">
        <v>1</v>
      </c>
      <c r="E37">
        <f>INDEX(tblProductos[precio_venta], MATCH(tblDetalle[[#This Row],[producto_id]], tblProductos[id],0))</f>
        <v>1800</v>
      </c>
      <c r="F37">
        <v>4</v>
      </c>
      <c r="G37">
        <f>INDEX(tblProdProv[costo],MATCH(tblDetalle[[#This Row],[clave]],tblProdProv[clave],0))</f>
        <v>1350</v>
      </c>
      <c r="H37" t="str">
        <f>tblDetalle[[#This Row],[producto_id]]&amp;"-"&amp;tblDetalle[[#This Row],[proveedor_id]]</f>
        <v>5-4</v>
      </c>
      <c r="I37">
        <f>INDEX(
  tblClientes[descuento_pct],
  MATCH(
    INDEX(tblVentas[cliente_id], MATCH(tblDetalle[[#This Row],[venta_id]], tblVentas[id], 0)),
    tblClientes[id],
    0
  )
)</f>
        <v>0.1</v>
      </c>
      <c r="J37">
        <f>tblDetalle[[#This Row],[precio_unitario]]*tblDetalle[[#This Row],[cantidad]]</f>
        <v>1800</v>
      </c>
      <c r="K37">
        <f>tblDetalle[[#This Row],[subtotal]]*(1-tblDetalle[[#This Row],[descuento_pct]])</f>
        <v>1620</v>
      </c>
    </row>
    <row r="38" spans="1:11" x14ac:dyDescent="0.25">
      <c r="A38">
        <v>37</v>
      </c>
      <c r="B38">
        <v>19</v>
      </c>
      <c r="C38">
        <v>11</v>
      </c>
      <c r="D38">
        <v>1</v>
      </c>
      <c r="E38">
        <f>INDEX(tblProductos[precio_venta], MATCH(tblDetalle[[#This Row],[producto_id]], tblProductos[id],0))</f>
        <v>2900</v>
      </c>
      <c r="F38">
        <v>1</v>
      </c>
      <c r="G38">
        <f>INDEX(tblProdProv[costo],MATCH(tblDetalle[[#This Row],[clave]],tblProdProv[clave],0))</f>
        <v>2100</v>
      </c>
      <c r="H38" t="str">
        <f>tblDetalle[[#This Row],[producto_id]]&amp;"-"&amp;tblDetalle[[#This Row],[proveedor_id]]</f>
        <v>11-1</v>
      </c>
      <c r="I38">
        <f>INDEX(
  tblClientes[descuento_pct],
  MATCH(
    INDEX(tblVentas[cliente_id], MATCH(tblDetalle[[#This Row],[venta_id]], tblVentas[id], 0)),
    tblClientes[id],
    0
  )
)</f>
        <v>0</v>
      </c>
      <c r="J38">
        <f>tblDetalle[[#This Row],[precio_unitario]]*tblDetalle[[#This Row],[cantidad]]</f>
        <v>2900</v>
      </c>
      <c r="K38">
        <f>tblDetalle[[#This Row],[subtotal]]*(1-tblDetalle[[#This Row],[descuento_pct]])</f>
        <v>2900</v>
      </c>
    </row>
    <row r="39" spans="1:11" x14ac:dyDescent="0.25">
      <c r="A39">
        <v>38</v>
      </c>
      <c r="B39">
        <v>19</v>
      </c>
      <c r="C39">
        <v>4</v>
      </c>
      <c r="D39">
        <v>1</v>
      </c>
      <c r="E39">
        <f>INDEX(tblProductos[precio_venta], MATCH(tblDetalle[[#This Row],[producto_id]], tblProductos[id],0))</f>
        <v>1600</v>
      </c>
      <c r="F39">
        <v>1</v>
      </c>
      <c r="G39">
        <f>INDEX(tblProdProv[costo],MATCH(tblDetalle[[#This Row],[clave]],tblProdProv[clave],0))</f>
        <v>1100</v>
      </c>
      <c r="H39" t="str">
        <f>tblDetalle[[#This Row],[producto_id]]&amp;"-"&amp;tblDetalle[[#This Row],[proveedor_id]]</f>
        <v>4-1</v>
      </c>
      <c r="I39">
        <f>INDEX(
  tblClientes[descuento_pct],
  MATCH(
    INDEX(tblVentas[cliente_id], MATCH(tblDetalle[[#This Row],[venta_id]], tblVentas[id], 0)),
    tblClientes[id],
    0
  )
)</f>
        <v>0</v>
      </c>
      <c r="J39">
        <f>tblDetalle[[#This Row],[precio_unitario]]*tblDetalle[[#This Row],[cantidad]]</f>
        <v>1600</v>
      </c>
      <c r="K39">
        <f>tblDetalle[[#This Row],[subtotal]]*(1-tblDetalle[[#This Row],[descuento_pct]])</f>
        <v>1600</v>
      </c>
    </row>
    <row r="40" spans="1:11" x14ac:dyDescent="0.25">
      <c r="A40">
        <v>39</v>
      </c>
      <c r="B40">
        <v>20</v>
      </c>
      <c r="C40">
        <v>5</v>
      </c>
      <c r="D40">
        <v>1</v>
      </c>
      <c r="E40">
        <f>INDEX(tblProductos[precio_venta], MATCH(tblDetalle[[#This Row],[producto_id]], tblProductos[id],0))</f>
        <v>1800</v>
      </c>
      <c r="F40">
        <v>4</v>
      </c>
      <c r="G40">
        <f>INDEX(tblProdProv[costo],MATCH(tblDetalle[[#This Row],[clave]],tblProdProv[clave],0))</f>
        <v>1350</v>
      </c>
      <c r="H40" t="str">
        <f>tblDetalle[[#This Row],[producto_id]]&amp;"-"&amp;tblDetalle[[#This Row],[proveedor_id]]</f>
        <v>5-4</v>
      </c>
      <c r="I40">
        <f>INDEX(
  tblClientes[descuento_pct],
  MATCH(
    INDEX(tblVentas[cliente_id], MATCH(tblDetalle[[#This Row],[venta_id]], tblVentas[id], 0)),
    tblClientes[id],
    0
  )
)</f>
        <v>0</v>
      </c>
      <c r="J40">
        <f>tblDetalle[[#This Row],[precio_unitario]]*tblDetalle[[#This Row],[cantidad]]</f>
        <v>1800</v>
      </c>
      <c r="K40">
        <f>tblDetalle[[#This Row],[subtotal]]*(1-tblDetalle[[#This Row],[descuento_pct]])</f>
        <v>1800</v>
      </c>
    </row>
    <row r="41" spans="1:11" x14ac:dyDescent="0.25">
      <c r="A41">
        <v>40</v>
      </c>
      <c r="B41">
        <v>20</v>
      </c>
      <c r="C41">
        <v>10</v>
      </c>
      <c r="D41">
        <v>2</v>
      </c>
      <c r="E41">
        <f>INDEX(tblProductos[precio_venta], MATCH(tblDetalle[[#This Row],[producto_id]], tblProductos[id],0))</f>
        <v>950</v>
      </c>
      <c r="F41">
        <v>3</v>
      </c>
      <c r="G41">
        <f>INDEX(tblProdProv[costo],MATCH(tblDetalle[[#This Row],[clave]],tblProdProv[clave],0))</f>
        <v>680</v>
      </c>
      <c r="H41" t="str">
        <f>tblDetalle[[#This Row],[producto_id]]&amp;"-"&amp;tblDetalle[[#This Row],[proveedor_id]]</f>
        <v>10-3</v>
      </c>
      <c r="I41">
        <f>INDEX(
  tblClientes[descuento_pct],
  MATCH(
    INDEX(tblVentas[cliente_id], MATCH(tblDetalle[[#This Row],[venta_id]], tblVentas[id], 0)),
    tblClientes[id],
    0
  )
)</f>
        <v>0</v>
      </c>
      <c r="J41">
        <f>tblDetalle[[#This Row],[precio_unitario]]*tblDetalle[[#This Row],[cantidad]]</f>
        <v>1900</v>
      </c>
      <c r="K41">
        <f>tblDetalle[[#This Row],[subtotal]]*(1-tblDetalle[[#This Row],[descuento_pct]])</f>
        <v>1900</v>
      </c>
    </row>
    <row r="42" spans="1:11" x14ac:dyDescent="0.25">
      <c r="A42">
        <v>41</v>
      </c>
      <c r="B42">
        <v>21</v>
      </c>
      <c r="C42">
        <v>5</v>
      </c>
      <c r="D42">
        <v>1</v>
      </c>
      <c r="E42">
        <f>INDEX(tblProductos[precio_venta], MATCH(tblDetalle[[#This Row],[producto_id]], tblProductos[id],0))</f>
        <v>1800</v>
      </c>
      <c r="F42">
        <v>2</v>
      </c>
      <c r="G42">
        <f>INDEX(tblProdProv[costo],MATCH(tblDetalle[[#This Row],[clave]],tblProdProv[clave],0))</f>
        <v>1300</v>
      </c>
      <c r="H42" t="str">
        <f>tblDetalle[[#This Row],[producto_id]]&amp;"-"&amp;tblDetalle[[#This Row],[proveedor_id]]</f>
        <v>5-2</v>
      </c>
      <c r="I42">
        <f>INDEX(
  tblClientes[descuento_pct],
  MATCH(
    INDEX(tblVentas[cliente_id], MATCH(tblDetalle[[#This Row],[venta_id]], tblVentas[id], 0)),
    tblClientes[id],
    0
  )
)</f>
        <v>0.1</v>
      </c>
      <c r="J42">
        <f>tblDetalle[[#This Row],[precio_unitario]]*tblDetalle[[#This Row],[cantidad]]</f>
        <v>1800</v>
      </c>
      <c r="K42">
        <f>tblDetalle[[#This Row],[subtotal]]*(1-tblDetalle[[#This Row],[descuento_pct]])</f>
        <v>1620</v>
      </c>
    </row>
    <row r="43" spans="1:11" x14ac:dyDescent="0.25">
      <c r="A43">
        <v>42</v>
      </c>
      <c r="B43">
        <v>21</v>
      </c>
      <c r="C43">
        <v>2</v>
      </c>
      <c r="D43">
        <v>3</v>
      </c>
      <c r="E43">
        <f>INDEX(tblProductos[precio_venta], MATCH(tblDetalle[[#This Row],[producto_id]], tblProductos[id],0))</f>
        <v>4200</v>
      </c>
      <c r="F43">
        <v>1</v>
      </c>
      <c r="G43">
        <f>INDEX(tblProdProv[costo],MATCH(tblDetalle[[#This Row],[clave]],tblProdProv[clave],0))</f>
        <v>3300</v>
      </c>
      <c r="H43" t="str">
        <f>tblDetalle[[#This Row],[producto_id]]&amp;"-"&amp;tblDetalle[[#This Row],[proveedor_id]]</f>
        <v>2-1</v>
      </c>
      <c r="I43">
        <f>INDEX(
  tblClientes[descuento_pct],
  MATCH(
    INDEX(tblVentas[cliente_id], MATCH(tblDetalle[[#This Row],[venta_id]], tblVentas[id], 0)),
    tblClientes[id],
    0
  )
)</f>
        <v>0.1</v>
      </c>
      <c r="J43">
        <f>tblDetalle[[#This Row],[precio_unitario]]*tblDetalle[[#This Row],[cantidad]]</f>
        <v>12600</v>
      </c>
      <c r="K43">
        <f>tblDetalle[[#This Row],[subtotal]]*(1-tblDetalle[[#This Row],[descuento_pct]])</f>
        <v>11340</v>
      </c>
    </row>
    <row r="44" spans="1:11" x14ac:dyDescent="0.25">
      <c r="A44">
        <v>43</v>
      </c>
      <c r="B44">
        <v>22</v>
      </c>
      <c r="C44">
        <v>8</v>
      </c>
      <c r="D44">
        <v>1</v>
      </c>
      <c r="E44">
        <f>INDEX(tblProductos[precio_venta], MATCH(tblDetalle[[#This Row],[producto_id]], tblProductos[id],0))</f>
        <v>850</v>
      </c>
      <c r="F44">
        <v>5</v>
      </c>
      <c r="G44">
        <f>INDEX(tblProdProv[costo],MATCH(tblDetalle[[#This Row],[clave]],tblProdProv[clave],0))</f>
        <v>650</v>
      </c>
      <c r="H44" t="str">
        <f>tblDetalle[[#This Row],[producto_id]]&amp;"-"&amp;tblDetalle[[#This Row],[proveedor_id]]</f>
        <v>8-5</v>
      </c>
      <c r="I44">
        <f>INDEX(
  tblClientes[descuento_pct],
  MATCH(
    INDEX(tblVentas[cliente_id], MATCH(tblDetalle[[#This Row],[venta_id]], tblVentas[id], 0)),
    tblClientes[id],
    0
  )
)</f>
        <v>0.1</v>
      </c>
      <c r="J44">
        <f>tblDetalle[[#This Row],[precio_unitario]]*tblDetalle[[#This Row],[cantidad]]</f>
        <v>850</v>
      </c>
      <c r="K44">
        <f>tblDetalle[[#This Row],[subtotal]]*(1-tblDetalle[[#This Row],[descuento_pct]])</f>
        <v>765</v>
      </c>
    </row>
    <row r="45" spans="1:11" x14ac:dyDescent="0.25">
      <c r="A45">
        <v>44</v>
      </c>
      <c r="B45">
        <v>22</v>
      </c>
      <c r="C45">
        <v>10</v>
      </c>
      <c r="D45">
        <v>1</v>
      </c>
      <c r="E45">
        <f>INDEX(tblProductos[precio_venta], MATCH(tblDetalle[[#This Row],[producto_id]], tblProductos[id],0))</f>
        <v>950</v>
      </c>
      <c r="F45">
        <v>2</v>
      </c>
      <c r="G45">
        <f>INDEX(tblProdProv[costo],MATCH(tblDetalle[[#This Row],[clave]],tblProdProv[clave],0))</f>
        <v>650</v>
      </c>
      <c r="H45" t="str">
        <f>tblDetalle[[#This Row],[producto_id]]&amp;"-"&amp;tblDetalle[[#This Row],[proveedor_id]]</f>
        <v>10-2</v>
      </c>
      <c r="I45">
        <f>INDEX(
  tblClientes[descuento_pct],
  MATCH(
    INDEX(tblVentas[cliente_id], MATCH(tblDetalle[[#This Row],[venta_id]], tblVentas[id], 0)),
    tblClientes[id],
    0
  )
)</f>
        <v>0.1</v>
      </c>
      <c r="J45">
        <f>tblDetalle[[#This Row],[precio_unitario]]*tblDetalle[[#This Row],[cantidad]]</f>
        <v>950</v>
      </c>
      <c r="K45">
        <f>tblDetalle[[#This Row],[subtotal]]*(1-tblDetalle[[#This Row],[descuento_pct]])</f>
        <v>855</v>
      </c>
    </row>
    <row r="46" spans="1:11" x14ac:dyDescent="0.25">
      <c r="A46">
        <v>45</v>
      </c>
      <c r="B46">
        <v>23</v>
      </c>
      <c r="C46">
        <v>10</v>
      </c>
      <c r="D46">
        <v>2</v>
      </c>
      <c r="E46">
        <f>INDEX(tblProductos[precio_venta], MATCH(tblDetalle[[#This Row],[producto_id]], tblProductos[id],0))</f>
        <v>950</v>
      </c>
      <c r="F46">
        <v>4</v>
      </c>
      <c r="G46">
        <f>INDEX(tblProdProv[costo],MATCH(tblDetalle[[#This Row],[clave]],tblProdProv[clave],0))</f>
        <v>700</v>
      </c>
      <c r="H46" t="str">
        <f>tblDetalle[[#This Row],[producto_id]]&amp;"-"&amp;tblDetalle[[#This Row],[proveedor_id]]</f>
        <v>10-4</v>
      </c>
      <c r="I46">
        <f>INDEX(
  tblClientes[descuento_pct],
  MATCH(
    INDEX(tblVentas[cliente_id], MATCH(tblDetalle[[#This Row],[venta_id]], tblVentas[id], 0)),
    tblClientes[id],
    0
  )
)</f>
        <v>0.1</v>
      </c>
      <c r="J46">
        <f>tblDetalle[[#This Row],[precio_unitario]]*tblDetalle[[#This Row],[cantidad]]</f>
        <v>1900</v>
      </c>
      <c r="K46">
        <f>tblDetalle[[#This Row],[subtotal]]*(1-tblDetalle[[#This Row],[descuento_pct]])</f>
        <v>1710</v>
      </c>
    </row>
    <row r="47" spans="1:11" x14ac:dyDescent="0.25">
      <c r="A47">
        <v>46</v>
      </c>
      <c r="B47">
        <v>23</v>
      </c>
      <c r="C47">
        <v>13</v>
      </c>
      <c r="D47">
        <v>1</v>
      </c>
      <c r="E47">
        <f>INDEX(tblProductos[precio_venta], MATCH(tblDetalle[[#This Row],[producto_id]], tblProductos[id],0))</f>
        <v>300</v>
      </c>
      <c r="F47">
        <v>2</v>
      </c>
      <c r="G47">
        <f>INDEX(tblProdProv[costo],MATCH(tblDetalle[[#This Row],[clave]],tblProdProv[clave],0))</f>
        <v>200</v>
      </c>
      <c r="H47" t="str">
        <f>tblDetalle[[#This Row],[producto_id]]&amp;"-"&amp;tblDetalle[[#This Row],[proveedor_id]]</f>
        <v>13-2</v>
      </c>
      <c r="I47">
        <f>INDEX(
  tblClientes[descuento_pct],
  MATCH(
    INDEX(tblVentas[cliente_id], MATCH(tblDetalle[[#This Row],[venta_id]], tblVentas[id], 0)),
    tblClientes[id],
    0
  )
)</f>
        <v>0.1</v>
      </c>
      <c r="J47">
        <f>tblDetalle[[#This Row],[precio_unitario]]*tblDetalle[[#This Row],[cantidad]]</f>
        <v>300</v>
      </c>
      <c r="K47">
        <f>tblDetalle[[#This Row],[subtotal]]*(1-tblDetalle[[#This Row],[descuento_pct]])</f>
        <v>270</v>
      </c>
    </row>
    <row r="48" spans="1:11" x14ac:dyDescent="0.25">
      <c r="A48">
        <v>47</v>
      </c>
      <c r="B48">
        <v>24</v>
      </c>
      <c r="C48">
        <v>9</v>
      </c>
      <c r="D48">
        <v>2</v>
      </c>
      <c r="E48">
        <f>INDEX(tblProductos[precio_venta], MATCH(tblDetalle[[#This Row],[producto_id]], tblProductos[id],0))</f>
        <v>3500</v>
      </c>
      <c r="F48">
        <v>1</v>
      </c>
      <c r="G48">
        <f>INDEX(tblProdProv[costo],MATCH(tblDetalle[[#This Row],[clave]],tblProdProv[clave],0))</f>
        <v>2600</v>
      </c>
      <c r="H48" t="str">
        <f>tblDetalle[[#This Row],[producto_id]]&amp;"-"&amp;tblDetalle[[#This Row],[proveedor_id]]</f>
        <v>9-1</v>
      </c>
      <c r="I48">
        <f>INDEX(
  tblClientes[descuento_pct],
  MATCH(
    INDEX(tblVentas[cliente_id], MATCH(tblDetalle[[#This Row],[venta_id]], tblVentas[id], 0)),
    tblClientes[id],
    0
  )
)</f>
        <v>0</v>
      </c>
      <c r="J48">
        <f>tblDetalle[[#This Row],[precio_unitario]]*tblDetalle[[#This Row],[cantidad]]</f>
        <v>7000</v>
      </c>
      <c r="K48">
        <f>tblDetalle[[#This Row],[subtotal]]*(1-tblDetalle[[#This Row],[descuento_pct]])</f>
        <v>7000</v>
      </c>
    </row>
    <row r="49" spans="1:11" x14ac:dyDescent="0.25">
      <c r="A49">
        <v>48</v>
      </c>
      <c r="B49">
        <v>24</v>
      </c>
      <c r="C49">
        <v>11</v>
      </c>
      <c r="D49">
        <v>1</v>
      </c>
      <c r="E49">
        <f>INDEX(tblProductos[precio_venta], MATCH(tblDetalle[[#This Row],[producto_id]], tblProductos[id],0))</f>
        <v>2900</v>
      </c>
      <c r="F49">
        <v>4</v>
      </c>
      <c r="G49">
        <f>INDEX(tblProdProv[costo],MATCH(tblDetalle[[#This Row],[clave]],tblProdProv[clave],0))</f>
        <v>2200</v>
      </c>
      <c r="H49" t="str">
        <f>tblDetalle[[#This Row],[producto_id]]&amp;"-"&amp;tblDetalle[[#This Row],[proveedor_id]]</f>
        <v>11-4</v>
      </c>
      <c r="I49">
        <f>INDEX(
  tblClientes[descuento_pct],
  MATCH(
    INDEX(tblVentas[cliente_id], MATCH(tblDetalle[[#This Row],[venta_id]], tblVentas[id], 0)),
    tblClientes[id],
    0
  )
)</f>
        <v>0</v>
      </c>
      <c r="J49">
        <f>tblDetalle[[#This Row],[precio_unitario]]*tblDetalle[[#This Row],[cantidad]]</f>
        <v>2900</v>
      </c>
      <c r="K49">
        <f>tblDetalle[[#This Row],[subtotal]]*(1-tblDetalle[[#This Row],[descuento_pct]])</f>
        <v>2900</v>
      </c>
    </row>
    <row r="50" spans="1:11" x14ac:dyDescent="0.25">
      <c r="A50">
        <v>49</v>
      </c>
      <c r="B50">
        <v>25</v>
      </c>
      <c r="C50">
        <v>5</v>
      </c>
      <c r="D50">
        <v>2</v>
      </c>
      <c r="E50">
        <f>INDEX(tblProductos[precio_venta], MATCH(tblDetalle[[#This Row],[producto_id]], tblProductos[id],0))</f>
        <v>1800</v>
      </c>
      <c r="F50">
        <v>4</v>
      </c>
      <c r="G50">
        <f>INDEX(tblProdProv[costo],MATCH(tblDetalle[[#This Row],[clave]],tblProdProv[clave],0))</f>
        <v>1350</v>
      </c>
      <c r="H50" t="str">
        <f>tblDetalle[[#This Row],[producto_id]]&amp;"-"&amp;tblDetalle[[#This Row],[proveedor_id]]</f>
        <v>5-4</v>
      </c>
      <c r="I50">
        <f>INDEX(
  tblClientes[descuento_pct],
  MATCH(
    INDEX(tblVentas[cliente_id], MATCH(tblDetalle[[#This Row],[venta_id]], tblVentas[id], 0)),
    tblClientes[id],
    0
  )
)</f>
        <v>0</v>
      </c>
      <c r="J50">
        <f>tblDetalle[[#This Row],[precio_unitario]]*tblDetalle[[#This Row],[cantidad]]</f>
        <v>3600</v>
      </c>
      <c r="K50">
        <f>tblDetalle[[#This Row],[subtotal]]*(1-tblDetalle[[#This Row],[descuento_pct]])</f>
        <v>3600</v>
      </c>
    </row>
    <row r="51" spans="1:11" x14ac:dyDescent="0.25">
      <c r="A51">
        <v>50</v>
      </c>
      <c r="B51">
        <v>25</v>
      </c>
      <c r="C51">
        <v>3</v>
      </c>
      <c r="D51">
        <v>3</v>
      </c>
      <c r="E51">
        <f>INDEX(tblProductos[precio_venta], MATCH(tblDetalle[[#This Row],[producto_id]], tblProductos[id],0))</f>
        <v>1500</v>
      </c>
      <c r="F51">
        <v>3</v>
      </c>
      <c r="G51">
        <f>INDEX(tblProdProv[costo],MATCH(tblDetalle[[#This Row],[clave]],tblProdProv[clave],0))</f>
        <v>1100</v>
      </c>
      <c r="H51" t="str">
        <f>tblDetalle[[#This Row],[producto_id]]&amp;"-"&amp;tblDetalle[[#This Row],[proveedor_id]]</f>
        <v>3-3</v>
      </c>
      <c r="I51">
        <f>INDEX(
  tblClientes[descuento_pct],
  MATCH(
    INDEX(tblVentas[cliente_id], MATCH(tblDetalle[[#This Row],[venta_id]], tblVentas[id], 0)),
    tblClientes[id],
    0
  )
)</f>
        <v>0</v>
      </c>
      <c r="J51">
        <f>tblDetalle[[#This Row],[precio_unitario]]*tblDetalle[[#This Row],[cantidad]]</f>
        <v>4500</v>
      </c>
      <c r="K51">
        <f>tblDetalle[[#This Row],[subtotal]]*(1-tblDetalle[[#This Row],[descuento_pct]])</f>
        <v>4500</v>
      </c>
    </row>
    <row r="52" spans="1:11" x14ac:dyDescent="0.25">
      <c r="A52">
        <v>51</v>
      </c>
      <c r="B52">
        <v>26</v>
      </c>
      <c r="C52">
        <v>15</v>
      </c>
      <c r="D52">
        <v>2</v>
      </c>
      <c r="E52">
        <f>INDEX(tblProductos[precio_venta], MATCH(tblDetalle[[#This Row],[producto_id]], tblProductos[id],0))</f>
        <v>600</v>
      </c>
      <c r="F52">
        <v>2</v>
      </c>
      <c r="G52">
        <f>INDEX(tblProdProv[costo],MATCH(tblDetalle[[#This Row],[clave]],tblProdProv[clave],0))</f>
        <v>420</v>
      </c>
      <c r="H52" t="str">
        <f>tblDetalle[[#This Row],[producto_id]]&amp;"-"&amp;tblDetalle[[#This Row],[proveedor_id]]</f>
        <v>15-2</v>
      </c>
      <c r="I52">
        <f>INDEX(
  tblClientes[descuento_pct],
  MATCH(
    INDEX(tblVentas[cliente_id], MATCH(tblDetalle[[#This Row],[venta_id]], tblVentas[id], 0)),
    tblClientes[id],
    0
  )
)</f>
        <v>0.05</v>
      </c>
      <c r="J52">
        <f>tblDetalle[[#This Row],[precio_unitario]]*tblDetalle[[#This Row],[cantidad]]</f>
        <v>1200</v>
      </c>
      <c r="K52">
        <f>tblDetalle[[#This Row],[subtotal]]*(1-tblDetalle[[#This Row],[descuento_pct]])</f>
        <v>1140</v>
      </c>
    </row>
    <row r="53" spans="1:11" x14ac:dyDescent="0.25">
      <c r="A53">
        <v>52</v>
      </c>
      <c r="B53">
        <v>26</v>
      </c>
      <c r="C53">
        <v>12</v>
      </c>
      <c r="D53">
        <v>1</v>
      </c>
      <c r="E53">
        <f>INDEX(tblProductos[precio_venta], MATCH(tblDetalle[[#This Row],[producto_id]], tblProductos[id],0))</f>
        <v>3200</v>
      </c>
      <c r="F53">
        <v>3</v>
      </c>
      <c r="G53">
        <f>INDEX(tblProdProv[costo],MATCH(tblDetalle[[#This Row],[clave]],tblProdProv[clave],0))</f>
        <v>2500</v>
      </c>
      <c r="H53" t="str">
        <f>tblDetalle[[#This Row],[producto_id]]&amp;"-"&amp;tblDetalle[[#This Row],[proveedor_id]]</f>
        <v>12-3</v>
      </c>
      <c r="I53">
        <f>INDEX(
  tblClientes[descuento_pct],
  MATCH(
    INDEX(tblVentas[cliente_id], MATCH(tblDetalle[[#This Row],[venta_id]], tblVentas[id], 0)),
    tblClientes[id],
    0
  )
)</f>
        <v>0.05</v>
      </c>
      <c r="J53">
        <f>tblDetalle[[#This Row],[precio_unitario]]*tblDetalle[[#This Row],[cantidad]]</f>
        <v>3200</v>
      </c>
      <c r="K53">
        <f>tblDetalle[[#This Row],[subtotal]]*(1-tblDetalle[[#This Row],[descuento_pct]])</f>
        <v>3040</v>
      </c>
    </row>
    <row r="54" spans="1:11" x14ac:dyDescent="0.25">
      <c r="A54">
        <v>53</v>
      </c>
      <c r="B54">
        <v>27</v>
      </c>
      <c r="C54">
        <v>8</v>
      </c>
      <c r="D54">
        <v>2</v>
      </c>
      <c r="E54">
        <f>INDEX(tblProductos[precio_venta], MATCH(tblDetalle[[#This Row],[producto_id]], tblProductos[id],0))</f>
        <v>850</v>
      </c>
      <c r="F54">
        <v>5</v>
      </c>
      <c r="G54">
        <f>INDEX(tblProdProv[costo],MATCH(tblDetalle[[#This Row],[clave]],tblProdProv[clave],0))</f>
        <v>650</v>
      </c>
      <c r="H54" t="str">
        <f>tblDetalle[[#This Row],[producto_id]]&amp;"-"&amp;tblDetalle[[#This Row],[proveedor_id]]</f>
        <v>8-5</v>
      </c>
      <c r="I54">
        <f>INDEX(
  tblClientes[descuento_pct],
  MATCH(
    INDEX(tblVentas[cliente_id], MATCH(tblDetalle[[#This Row],[venta_id]], tblVentas[id], 0)),
    tblClientes[id],
    0
  )
)</f>
        <v>0.1</v>
      </c>
      <c r="J54">
        <f>tblDetalle[[#This Row],[precio_unitario]]*tblDetalle[[#This Row],[cantidad]]</f>
        <v>1700</v>
      </c>
      <c r="K54">
        <f>tblDetalle[[#This Row],[subtotal]]*(1-tblDetalle[[#This Row],[descuento_pct]])</f>
        <v>1530</v>
      </c>
    </row>
    <row r="55" spans="1:11" x14ac:dyDescent="0.25">
      <c r="A55">
        <v>54</v>
      </c>
      <c r="B55">
        <v>27</v>
      </c>
      <c r="C55">
        <v>9</v>
      </c>
      <c r="D55">
        <v>1</v>
      </c>
      <c r="E55">
        <f>INDEX(tblProductos[precio_venta], MATCH(tblDetalle[[#This Row],[producto_id]], tblProductos[id],0))</f>
        <v>3500</v>
      </c>
      <c r="F55">
        <v>3</v>
      </c>
      <c r="G55">
        <f>INDEX(tblProdProv[costo],MATCH(tblDetalle[[#This Row],[clave]],tblProdProv[clave],0))</f>
        <v>2700</v>
      </c>
      <c r="H55" t="str">
        <f>tblDetalle[[#This Row],[producto_id]]&amp;"-"&amp;tblDetalle[[#This Row],[proveedor_id]]</f>
        <v>9-3</v>
      </c>
      <c r="I55">
        <f>INDEX(
  tblClientes[descuento_pct],
  MATCH(
    INDEX(tblVentas[cliente_id], MATCH(tblDetalle[[#This Row],[venta_id]], tblVentas[id], 0)),
    tblClientes[id],
    0
  )
)</f>
        <v>0.1</v>
      </c>
      <c r="J55">
        <f>tblDetalle[[#This Row],[precio_unitario]]*tblDetalle[[#This Row],[cantidad]]</f>
        <v>3500</v>
      </c>
      <c r="K55">
        <f>tblDetalle[[#This Row],[subtotal]]*(1-tblDetalle[[#This Row],[descuento_pct]])</f>
        <v>3150</v>
      </c>
    </row>
    <row r="56" spans="1:11" x14ac:dyDescent="0.25">
      <c r="A56">
        <v>55</v>
      </c>
      <c r="B56">
        <v>28</v>
      </c>
      <c r="C56">
        <v>13</v>
      </c>
      <c r="D56">
        <v>1</v>
      </c>
      <c r="E56">
        <f>INDEX(tblProductos[precio_venta], MATCH(tblDetalle[[#This Row],[producto_id]], tblProductos[id],0))</f>
        <v>300</v>
      </c>
      <c r="F56">
        <v>2</v>
      </c>
      <c r="G56">
        <f>INDEX(tblProdProv[costo],MATCH(tblDetalle[[#This Row],[clave]],tblProdProv[clave],0))</f>
        <v>200</v>
      </c>
      <c r="H56" t="str">
        <f>tblDetalle[[#This Row],[producto_id]]&amp;"-"&amp;tblDetalle[[#This Row],[proveedor_id]]</f>
        <v>13-2</v>
      </c>
      <c r="I56">
        <f>INDEX(
  tblClientes[descuento_pct],
  MATCH(
    INDEX(tblVentas[cliente_id], MATCH(tblDetalle[[#This Row],[venta_id]], tblVentas[id], 0)),
    tblClientes[id],
    0
  )
)</f>
        <v>0</v>
      </c>
      <c r="J56">
        <f>tblDetalle[[#This Row],[precio_unitario]]*tblDetalle[[#This Row],[cantidad]]</f>
        <v>300</v>
      </c>
      <c r="K56">
        <f>tblDetalle[[#This Row],[subtotal]]*(1-tblDetalle[[#This Row],[descuento_pct]])</f>
        <v>300</v>
      </c>
    </row>
    <row r="57" spans="1:11" x14ac:dyDescent="0.25">
      <c r="A57">
        <v>56</v>
      </c>
      <c r="B57">
        <v>28</v>
      </c>
      <c r="C57">
        <v>3</v>
      </c>
      <c r="D57">
        <v>1</v>
      </c>
      <c r="E57">
        <f>INDEX(tblProductos[precio_venta], MATCH(tblDetalle[[#This Row],[producto_id]], tblProductos[id],0))</f>
        <v>1500</v>
      </c>
      <c r="F57">
        <v>4</v>
      </c>
      <c r="G57">
        <f>INDEX(tblProdProv[costo],MATCH(tblDetalle[[#This Row],[clave]],tblProdProv[clave],0))</f>
        <v>1150</v>
      </c>
      <c r="H57" t="str">
        <f>tblDetalle[[#This Row],[producto_id]]&amp;"-"&amp;tblDetalle[[#This Row],[proveedor_id]]</f>
        <v>3-4</v>
      </c>
      <c r="I57">
        <f>INDEX(
  tblClientes[descuento_pct],
  MATCH(
    INDEX(tblVentas[cliente_id], MATCH(tblDetalle[[#This Row],[venta_id]], tblVentas[id], 0)),
    tblClientes[id],
    0
  )
)</f>
        <v>0</v>
      </c>
      <c r="J57">
        <f>tblDetalle[[#This Row],[precio_unitario]]*tblDetalle[[#This Row],[cantidad]]</f>
        <v>1500</v>
      </c>
      <c r="K57">
        <f>tblDetalle[[#This Row],[subtotal]]*(1-tblDetalle[[#This Row],[descuento_pct]])</f>
        <v>1500</v>
      </c>
    </row>
    <row r="58" spans="1:11" x14ac:dyDescent="0.25">
      <c r="A58">
        <v>57</v>
      </c>
      <c r="B58">
        <v>29</v>
      </c>
      <c r="C58">
        <v>13</v>
      </c>
      <c r="D58">
        <v>3</v>
      </c>
      <c r="E58">
        <f>INDEX(tblProductos[precio_venta], MATCH(tblDetalle[[#This Row],[producto_id]], tblProductos[id],0))</f>
        <v>300</v>
      </c>
      <c r="F58">
        <v>2</v>
      </c>
      <c r="G58">
        <f>INDEX(tblProdProv[costo],MATCH(tblDetalle[[#This Row],[clave]],tblProdProv[clave],0))</f>
        <v>200</v>
      </c>
      <c r="H58" t="str">
        <f>tblDetalle[[#This Row],[producto_id]]&amp;"-"&amp;tblDetalle[[#This Row],[proveedor_id]]</f>
        <v>13-2</v>
      </c>
      <c r="I58">
        <f>INDEX(
  tblClientes[descuento_pct],
  MATCH(
    INDEX(tblVentas[cliente_id], MATCH(tblDetalle[[#This Row],[venta_id]], tblVentas[id], 0)),
    tblClientes[id],
    0
  )
)</f>
        <v>0</v>
      </c>
      <c r="J58">
        <f>tblDetalle[[#This Row],[precio_unitario]]*tblDetalle[[#This Row],[cantidad]]</f>
        <v>900</v>
      </c>
      <c r="K58">
        <f>tblDetalle[[#This Row],[subtotal]]*(1-tblDetalle[[#This Row],[descuento_pct]])</f>
        <v>900</v>
      </c>
    </row>
    <row r="59" spans="1:11" x14ac:dyDescent="0.25">
      <c r="A59">
        <v>58</v>
      </c>
      <c r="B59">
        <v>29</v>
      </c>
      <c r="C59">
        <v>10</v>
      </c>
      <c r="D59">
        <v>1</v>
      </c>
      <c r="E59">
        <f>INDEX(tblProductos[precio_venta], MATCH(tblDetalle[[#This Row],[producto_id]], tblProductos[id],0))</f>
        <v>950</v>
      </c>
      <c r="F59">
        <v>2</v>
      </c>
      <c r="G59">
        <f>INDEX(tblProdProv[costo],MATCH(tblDetalle[[#This Row],[clave]],tblProdProv[clave],0))</f>
        <v>650</v>
      </c>
      <c r="H59" t="str">
        <f>tblDetalle[[#This Row],[producto_id]]&amp;"-"&amp;tblDetalle[[#This Row],[proveedor_id]]</f>
        <v>10-2</v>
      </c>
      <c r="I59">
        <f>INDEX(
  tblClientes[descuento_pct],
  MATCH(
    INDEX(tblVentas[cliente_id], MATCH(tblDetalle[[#This Row],[venta_id]], tblVentas[id], 0)),
    tblClientes[id],
    0
  )
)</f>
        <v>0</v>
      </c>
      <c r="J59">
        <f>tblDetalle[[#This Row],[precio_unitario]]*tblDetalle[[#This Row],[cantidad]]</f>
        <v>950</v>
      </c>
      <c r="K59">
        <f>tblDetalle[[#This Row],[subtotal]]*(1-tblDetalle[[#This Row],[descuento_pct]])</f>
        <v>950</v>
      </c>
    </row>
    <row r="60" spans="1:11" x14ac:dyDescent="0.25">
      <c r="A60">
        <v>59</v>
      </c>
      <c r="B60">
        <v>30</v>
      </c>
      <c r="C60">
        <v>7</v>
      </c>
      <c r="D60">
        <v>1</v>
      </c>
      <c r="E60">
        <f>INDEX(tblProductos[precio_venta], MATCH(tblDetalle[[#This Row],[producto_id]], tblProductos[id],0))</f>
        <v>450</v>
      </c>
      <c r="F60">
        <v>4</v>
      </c>
      <c r="G60">
        <f>INDEX(tblProdProv[costo],MATCH(tblDetalle[[#This Row],[clave]],tblProdProv[clave],0))</f>
        <v>320</v>
      </c>
      <c r="H60" t="str">
        <f>tblDetalle[[#This Row],[producto_id]]&amp;"-"&amp;tblDetalle[[#This Row],[proveedor_id]]</f>
        <v>7-4</v>
      </c>
      <c r="I60">
        <f>INDEX(
  tblClientes[descuento_pct],
  MATCH(
    INDEX(tblVentas[cliente_id], MATCH(tblDetalle[[#This Row],[venta_id]], tblVentas[id], 0)),
    tblClientes[id],
    0
  )
)</f>
        <v>0</v>
      </c>
      <c r="J60">
        <f>tblDetalle[[#This Row],[precio_unitario]]*tblDetalle[[#This Row],[cantidad]]</f>
        <v>450</v>
      </c>
      <c r="K60">
        <f>tblDetalle[[#This Row],[subtotal]]*(1-tblDetalle[[#This Row],[descuento_pct]])</f>
        <v>450</v>
      </c>
    </row>
    <row r="61" spans="1:11" x14ac:dyDescent="0.25">
      <c r="A61">
        <v>60</v>
      </c>
      <c r="B61">
        <v>30</v>
      </c>
      <c r="C61">
        <v>4</v>
      </c>
      <c r="D61">
        <v>2</v>
      </c>
      <c r="E61">
        <f>INDEX(tblProductos[precio_venta], MATCH(tblDetalle[[#This Row],[producto_id]], tblProductos[id],0))</f>
        <v>1600</v>
      </c>
      <c r="F61">
        <v>3</v>
      </c>
      <c r="G61">
        <f>INDEX(tblProdProv[costo],MATCH(tblDetalle[[#This Row],[clave]],tblProdProv[clave],0))</f>
        <v>1150</v>
      </c>
      <c r="H61" t="str">
        <f>tblDetalle[[#This Row],[producto_id]]&amp;"-"&amp;tblDetalle[[#This Row],[proveedor_id]]</f>
        <v>4-3</v>
      </c>
      <c r="I61">
        <f>INDEX(
  tblClientes[descuento_pct],
  MATCH(
    INDEX(tblVentas[cliente_id], MATCH(tblDetalle[[#This Row],[venta_id]], tblVentas[id], 0)),
    tblClientes[id],
    0
  )
)</f>
        <v>0</v>
      </c>
      <c r="J61">
        <f>tblDetalle[[#This Row],[precio_unitario]]*tblDetalle[[#This Row],[cantidad]]</f>
        <v>3200</v>
      </c>
      <c r="K61">
        <f>tblDetalle[[#This Row],[subtotal]]*(1-tblDetalle[[#This Row],[descuento_pct]])</f>
        <v>3200</v>
      </c>
    </row>
    <row r="62" spans="1:11" x14ac:dyDescent="0.25">
      <c r="A62">
        <v>61</v>
      </c>
      <c r="B62">
        <v>31</v>
      </c>
      <c r="C62">
        <v>6</v>
      </c>
      <c r="D62">
        <v>1</v>
      </c>
      <c r="E62">
        <f>INDEX(tblProductos[precio_venta], MATCH(tblDetalle[[#This Row],[producto_id]], tblProductos[id],0))</f>
        <v>1300</v>
      </c>
      <c r="F62">
        <v>2</v>
      </c>
      <c r="G62">
        <f>INDEX(tblProdProv[costo],MATCH(tblDetalle[[#This Row],[clave]],tblProdProv[clave],0))</f>
        <v>1000</v>
      </c>
      <c r="H62" t="str">
        <f>tblDetalle[[#This Row],[producto_id]]&amp;"-"&amp;tblDetalle[[#This Row],[proveedor_id]]</f>
        <v>6-2</v>
      </c>
      <c r="I62">
        <f>INDEX(
  tblClientes[descuento_pct],
  MATCH(
    INDEX(tblVentas[cliente_id], MATCH(tblDetalle[[#This Row],[venta_id]], tblVentas[id], 0)),
    tblClientes[id],
    0
  )
)</f>
        <v>0</v>
      </c>
      <c r="J62">
        <f>tblDetalle[[#This Row],[precio_unitario]]*tblDetalle[[#This Row],[cantidad]]</f>
        <v>1300</v>
      </c>
      <c r="K62">
        <f>tblDetalle[[#This Row],[subtotal]]*(1-tblDetalle[[#This Row],[descuento_pct]])</f>
        <v>1300</v>
      </c>
    </row>
    <row r="63" spans="1:11" x14ac:dyDescent="0.25">
      <c r="A63">
        <v>62</v>
      </c>
      <c r="B63">
        <v>31</v>
      </c>
      <c r="C63">
        <v>14</v>
      </c>
      <c r="D63">
        <v>2</v>
      </c>
      <c r="E63">
        <f>INDEX(tblProductos[precio_venta], MATCH(tblDetalle[[#This Row],[producto_id]], tblProductos[id],0))</f>
        <v>1800</v>
      </c>
      <c r="F63">
        <v>5</v>
      </c>
      <c r="G63">
        <f>INDEX(tblProdProv[costo],MATCH(tblDetalle[[#This Row],[clave]],tblProdProv[clave],0))</f>
        <v>1500</v>
      </c>
      <c r="H63" t="str">
        <f>tblDetalle[[#This Row],[producto_id]]&amp;"-"&amp;tblDetalle[[#This Row],[proveedor_id]]</f>
        <v>14-5</v>
      </c>
      <c r="I63">
        <f>INDEX(
  tblClientes[descuento_pct],
  MATCH(
    INDEX(tblVentas[cliente_id], MATCH(tblDetalle[[#This Row],[venta_id]], tblVentas[id], 0)),
    tblClientes[id],
    0
  )
)</f>
        <v>0</v>
      </c>
      <c r="J63">
        <f>tblDetalle[[#This Row],[precio_unitario]]*tblDetalle[[#This Row],[cantidad]]</f>
        <v>3600</v>
      </c>
      <c r="K63">
        <f>tblDetalle[[#This Row],[subtotal]]*(1-tblDetalle[[#This Row],[descuento_pct]])</f>
        <v>3600</v>
      </c>
    </row>
    <row r="64" spans="1:11" x14ac:dyDescent="0.25">
      <c r="A64">
        <v>63</v>
      </c>
      <c r="B64">
        <v>32</v>
      </c>
      <c r="C64">
        <v>6</v>
      </c>
      <c r="D64">
        <v>1</v>
      </c>
      <c r="E64">
        <f>INDEX(tblProductos[precio_venta], MATCH(tblDetalle[[#This Row],[producto_id]], tblProductos[id],0))</f>
        <v>1300</v>
      </c>
      <c r="F64">
        <v>3</v>
      </c>
      <c r="G64">
        <f>INDEX(tblProdProv[costo],MATCH(tblDetalle[[#This Row],[clave]],tblProdProv[clave],0))</f>
        <v>1050</v>
      </c>
      <c r="H64" t="str">
        <f>tblDetalle[[#This Row],[producto_id]]&amp;"-"&amp;tblDetalle[[#This Row],[proveedor_id]]</f>
        <v>6-3</v>
      </c>
      <c r="I64">
        <f>INDEX(
  tblClientes[descuento_pct],
  MATCH(
    INDEX(tblVentas[cliente_id], MATCH(tblDetalle[[#This Row],[venta_id]], tblVentas[id], 0)),
    tblClientes[id],
    0
  )
)</f>
        <v>0.05</v>
      </c>
      <c r="J64">
        <f>tblDetalle[[#This Row],[precio_unitario]]*tblDetalle[[#This Row],[cantidad]]</f>
        <v>1300</v>
      </c>
      <c r="K64">
        <f>tblDetalle[[#This Row],[subtotal]]*(1-tblDetalle[[#This Row],[descuento_pct]])</f>
        <v>1235</v>
      </c>
    </row>
    <row r="65" spans="1:11" x14ac:dyDescent="0.25">
      <c r="A65">
        <v>64</v>
      </c>
      <c r="B65">
        <v>32</v>
      </c>
      <c r="C65">
        <v>9</v>
      </c>
      <c r="D65">
        <v>3</v>
      </c>
      <c r="E65">
        <f>INDEX(tblProductos[precio_venta], MATCH(tblDetalle[[#This Row],[producto_id]], tblProductos[id],0))</f>
        <v>3500</v>
      </c>
      <c r="F65">
        <v>1</v>
      </c>
      <c r="G65">
        <f>INDEX(tblProdProv[costo],MATCH(tblDetalle[[#This Row],[clave]],tblProdProv[clave],0))</f>
        <v>2600</v>
      </c>
      <c r="H65" t="str">
        <f>tblDetalle[[#This Row],[producto_id]]&amp;"-"&amp;tblDetalle[[#This Row],[proveedor_id]]</f>
        <v>9-1</v>
      </c>
      <c r="I65">
        <f>INDEX(
  tblClientes[descuento_pct],
  MATCH(
    INDEX(tblVentas[cliente_id], MATCH(tblDetalle[[#This Row],[venta_id]], tblVentas[id], 0)),
    tblClientes[id],
    0
  )
)</f>
        <v>0.05</v>
      </c>
      <c r="J65">
        <f>tblDetalle[[#This Row],[precio_unitario]]*tblDetalle[[#This Row],[cantidad]]</f>
        <v>10500</v>
      </c>
      <c r="K65">
        <f>tblDetalle[[#This Row],[subtotal]]*(1-tblDetalle[[#This Row],[descuento_pct]])</f>
        <v>9975</v>
      </c>
    </row>
    <row r="66" spans="1:11" x14ac:dyDescent="0.25">
      <c r="A66">
        <v>65</v>
      </c>
      <c r="B66">
        <v>33</v>
      </c>
      <c r="C66">
        <v>6</v>
      </c>
      <c r="D66">
        <v>1</v>
      </c>
      <c r="E66">
        <f>INDEX(tblProductos[precio_venta], MATCH(tblDetalle[[#This Row],[producto_id]], tblProductos[id],0))</f>
        <v>1300</v>
      </c>
      <c r="F66">
        <v>1</v>
      </c>
      <c r="G66">
        <f>INDEX(tblProdProv[costo],MATCH(tblDetalle[[#This Row],[clave]],tblProdProv[clave],0))</f>
        <v>980</v>
      </c>
      <c r="H66" t="str">
        <f>tblDetalle[[#This Row],[producto_id]]&amp;"-"&amp;tblDetalle[[#This Row],[proveedor_id]]</f>
        <v>6-1</v>
      </c>
      <c r="I66">
        <f>INDEX(
  tblClientes[descuento_pct],
  MATCH(
    INDEX(tblVentas[cliente_id], MATCH(tblDetalle[[#This Row],[venta_id]], tblVentas[id], 0)),
    tblClientes[id],
    0
  )
)</f>
        <v>0</v>
      </c>
      <c r="J66">
        <f>tblDetalle[[#This Row],[precio_unitario]]*tblDetalle[[#This Row],[cantidad]]</f>
        <v>1300</v>
      </c>
      <c r="K66">
        <f>tblDetalle[[#This Row],[subtotal]]*(1-tblDetalle[[#This Row],[descuento_pct]])</f>
        <v>1300</v>
      </c>
    </row>
    <row r="67" spans="1:11" x14ac:dyDescent="0.25">
      <c r="A67">
        <v>66</v>
      </c>
      <c r="B67">
        <v>33</v>
      </c>
      <c r="C67">
        <v>10</v>
      </c>
      <c r="D67">
        <v>1</v>
      </c>
      <c r="E67">
        <f>INDEX(tblProductos[precio_venta], MATCH(tblDetalle[[#This Row],[producto_id]], tblProductos[id],0))</f>
        <v>950</v>
      </c>
      <c r="F67">
        <v>4</v>
      </c>
      <c r="G67">
        <f>INDEX(tblProdProv[costo],MATCH(tblDetalle[[#This Row],[clave]],tblProdProv[clave],0))</f>
        <v>700</v>
      </c>
      <c r="H67" t="str">
        <f>tblDetalle[[#This Row],[producto_id]]&amp;"-"&amp;tblDetalle[[#This Row],[proveedor_id]]</f>
        <v>10-4</v>
      </c>
      <c r="I67">
        <f>INDEX(
  tblClientes[descuento_pct],
  MATCH(
    INDEX(tblVentas[cliente_id], MATCH(tblDetalle[[#This Row],[venta_id]], tblVentas[id], 0)),
    tblClientes[id],
    0
  )
)</f>
        <v>0</v>
      </c>
      <c r="J67">
        <f>tblDetalle[[#This Row],[precio_unitario]]*tblDetalle[[#This Row],[cantidad]]</f>
        <v>950</v>
      </c>
      <c r="K67">
        <f>tblDetalle[[#This Row],[subtotal]]*(1-tblDetalle[[#This Row],[descuento_pct]])</f>
        <v>950</v>
      </c>
    </row>
    <row r="68" spans="1:11" x14ac:dyDescent="0.25">
      <c r="A68">
        <v>67</v>
      </c>
      <c r="B68">
        <v>34</v>
      </c>
      <c r="C68">
        <v>7</v>
      </c>
      <c r="D68">
        <v>1</v>
      </c>
      <c r="E68">
        <f>INDEX(tblProductos[precio_venta], MATCH(tblDetalle[[#This Row],[producto_id]], tblProductos[id],0))</f>
        <v>450</v>
      </c>
      <c r="F68">
        <v>5</v>
      </c>
      <c r="G68">
        <f>INDEX(tblProdProv[costo],MATCH(tblDetalle[[#This Row],[clave]],tblProdProv[clave],0))</f>
        <v>350</v>
      </c>
      <c r="H68" t="str">
        <f>tblDetalle[[#This Row],[producto_id]]&amp;"-"&amp;tblDetalle[[#This Row],[proveedor_id]]</f>
        <v>7-5</v>
      </c>
      <c r="I68">
        <f>INDEX(
  tblClientes[descuento_pct],
  MATCH(
    INDEX(tblVentas[cliente_id], MATCH(tblDetalle[[#This Row],[venta_id]], tblVentas[id], 0)),
    tblClientes[id],
    0
  )
)</f>
        <v>0.05</v>
      </c>
      <c r="J68">
        <f>tblDetalle[[#This Row],[precio_unitario]]*tblDetalle[[#This Row],[cantidad]]</f>
        <v>450</v>
      </c>
      <c r="K68">
        <f>tblDetalle[[#This Row],[subtotal]]*(1-tblDetalle[[#This Row],[descuento_pct]])</f>
        <v>427.5</v>
      </c>
    </row>
    <row r="69" spans="1:11" x14ac:dyDescent="0.25">
      <c r="A69">
        <v>68</v>
      </c>
      <c r="B69">
        <v>34</v>
      </c>
      <c r="C69">
        <v>5</v>
      </c>
      <c r="D69">
        <v>1</v>
      </c>
      <c r="E69">
        <f>INDEX(tblProductos[precio_venta], MATCH(tblDetalle[[#This Row],[producto_id]], tblProductos[id],0))</f>
        <v>1800</v>
      </c>
      <c r="F69">
        <v>2</v>
      </c>
      <c r="G69">
        <f>INDEX(tblProdProv[costo],MATCH(tblDetalle[[#This Row],[clave]],tblProdProv[clave],0))</f>
        <v>1300</v>
      </c>
      <c r="H69" t="str">
        <f>tblDetalle[[#This Row],[producto_id]]&amp;"-"&amp;tblDetalle[[#This Row],[proveedor_id]]</f>
        <v>5-2</v>
      </c>
      <c r="I69">
        <f>INDEX(
  tblClientes[descuento_pct],
  MATCH(
    INDEX(tblVentas[cliente_id], MATCH(tblDetalle[[#This Row],[venta_id]], tblVentas[id], 0)),
    tblClientes[id],
    0
  )
)</f>
        <v>0.05</v>
      </c>
      <c r="J69">
        <f>tblDetalle[[#This Row],[precio_unitario]]*tblDetalle[[#This Row],[cantidad]]</f>
        <v>1800</v>
      </c>
      <c r="K69">
        <f>tblDetalle[[#This Row],[subtotal]]*(1-tblDetalle[[#This Row],[descuento_pct]])</f>
        <v>1710</v>
      </c>
    </row>
    <row r="70" spans="1:11" x14ac:dyDescent="0.25">
      <c r="A70">
        <v>69</v>
      </c>
      <c r="B70">
        <v>35</v>
      </c>
      <c r="C70">
        <v>6</v>
      </c>
      <c r="D70">
        <v>1</v>
      </c>
      <c r="E70">
        <f>INDEX(tblProductos[precio_venta], MATCH(tblDetalle[[#This Row],[producto_id]], tblProductos[id],0))</f>
        <v>1300</v>
      </c>
      <c r="F70">
        <v>1</v>
      </c>
      <c r="G70">
        <f>INDEX(tblProdProv[costo],MATCH(tblDetalle[[#This Row],[clave]],tblProdProv[clave],0))</f>
        <v>980</v>
      </c>
      <c r="H70" t="str">
        <f>tblDetalle[[#This Row],[producto_id]]&amp;"-"&amp;tblDetalle[[#This Row],[proveedor_id]]</f>
        <v>6-1</v>
      </c>
      <c r="I70">
        <f>INDEX(
  tblClientes[descuento_pct],
  MATCH(
    INDEX(tblVentas[cliente_id], MATCH(tblDetalle[[#This Row],[venta_id]], tblVentas[id], 0)),
    tblClientes[id],
    0
  )
)</f>
        <v>0</v>
      </c>
      <c r="J70">
        <f>tblDetalle[[#This Row],[precio_unitario]]*tblDetalle[[#This Row],[cantidad]]</f>
        <v>1300</v>
      </c>
      <c r="K70">
        <f>tblDetalle[[#This Row],[subtotal]]*(1-tblDetalle[[#This Row],[descuento_pct]])</f>
        <v>1300</v>
      </c>
    </row>
    <row r="71" spans="1:11" x14ac:dyDescent="0.25">
      <c r="A71">
        <v>70</v>
      </c>
      <c r="B71">
        <v>35</v>
      </c>
      <c r="C71">
        <v>3</v>
      </c>
      <c r="D71">
        <v>2</v>
      </c>
      <c r="E71">
        <f>INDEX(tblProductos[precio_venta], MATCH(tblDetalle[[#This Row],[producto_id]], tblProductos[id],0))</f>
        <v>1500</v>
      </c>
      <c r="F71">
        <v>4</v>
      </c>
      <c r="G71">
        <f>INDEX(tblProdProv[costo],MATCH(tblDetalle[[#This Row],[clave]],tblProdProv[clave],0))</f>
        <v>1150</v>
      </c>
      <c r="H71" t="str">
        <f>tblDetalle[[#This Row],[producto_id]]&amp;"-"&amp;tblDetalle[[#This Row],[proveedor_id]]</f>
        <v>3-4</v>
      </c>
      <c r="I71">
        <f>INDEX(
  tblClientes[descuento_pct],
  MATCH(
    INDEX(tblVentas[cliente_id], MATCH(tblDetalle[[#This Row],[venta_id]], tblVentas[id], 0)),
    tblClientes[id],
    0
  )
)</f>
        <v>0</v>
      </c>
      <c r="J71">
        <f>tblDetalle[[#This Row],[precio_unitario]]*tblDetalle[[#This Row],[cantidad]]</f>
        <v>3000</v>
      </c>
      <c r="K71">
        <f>tblDetalle[[#This Row],[subtotal]]*(1-tblDetalle[[#This Row],[descuento_pct]])</f>
        <v>3000</v>
      </c>
    </row>
    <row r="72" spans="1:11" x14ac:dyDescent="0.25">
      <c r="A72">
        <v>71</v>
      </c>
      <c r="B72">
        <v>36</v>
      </c>
      <c r="C72">
        <v>7</v>
      </c>
      <c r="D72">
        <v>1</v>
      </c>
      <c r="E72">
        <f>INDEX(tblProductos[precio_venta], MATCH(tblDetalle[[#This Row],[producto_id]], tblProductos[id],0))</f>
        <v>450</v>
      </c>
      <c r="F72">
        <v>4</v>
      </c>
      <c r="G72">
        <f>INDEX(tblProdProv[costo],MATCH(tblDetalle[[#This Row],[clave]],tblProdProv[clave],0))</f>
        <v>320</v>
      </c>
      <c r="H72" t="str">
        <f>tblDetalle[[#This Row],[producto_id]]&amp;"-"&amp;tblDetalle[[#This Row],[proveedor_id]]</f>
        <v>7-4</v>
      </c>
      <c r="I72">
        <f>INDEX(
  tblClientes[descuento_pct],
  MATCH(
    INDEX(tblVentas[cliente_id], MATCH(tblDetalle[[#This Row],[venta_id]], tblVentas[id], 0)),
    tblClientes[id],
    0
  )
)</f>
        <v>0</v>
      </c>
      <c r="J72">
        <f>tblDetalle[[#This Row],[precio_unitario]]*tblDetalle[[#This Row],[cantidad]]</f>
        <v>450</v>
      </c>
      <c r="K72">
        <f>tblDetalle[[#This Row],[subtotal]]*(1-tblDetalle[[#This Row],[descuento_pct]])</f>
        <v>450</v>
      </c>
    </row>
    <row r="73" spans="1:11" x14ac:dyDescent="0.25">
      <c r="A73">
        <v>72</v>
      </c>
      <c r="B73">
        <v>36</v>
      </c>
      <c r="C73">
        <v>8</v>
      </c>
      <c r="D73">
        <v>1</v>
      </c>
      <c r="E73">
        <f>INDEX(tblProductos[precio_venta], MATCH(tblDetalle[[#This Row],[producto_id]], tblProductos[id],0))</f>
        <v>850</v>
      </c>
      <c r="F73">
        <v>5</v>
      </c>
      <c r="G73">
        <f>INDEX(tblProdProv[costo],MATCH(tblDetalle[[#This Row],[clave]],tblProdProv[clave],0))</f>
        <v>650</v>
      </c>
      <c r="H73" t="str">
        <f>tblDetalle[[#This Row],[producto_id]]&amp;"-"&amp;tblDetalle[[#This Row],[proveedor_id]]</f>
        <v>8-5</v>
      </c>
      <c r="I73">
        <f>INDEX(
  tblClientes[descuento_pct],
  MATCH(
    INDEX(tblVentas[cliente_id], MATCH(tblDetalle[[#This Row],[venta_id]], tblVentas[id], 0)),
    tblClientes[id],
    0
  )
)</f>
        <v>0</v>
      </c>
      <c r="J73">
        <f>tblDetalle[[#This Row],[precio_unitario]]*tblDetalle[[#This Row],[cantidad]]</f>
        <v>850</v>
      </c>
      <c r="K73">
        <f>tblDetalle[[#This Row],[subtotal]]*(1-tblDetalle[[#This Row],[descuento_pct]])</f>
        <v>850</v>
      </c>
    </row>
    <row r="74" spans="1:11" x14ac:dyDescent="0.25">
      <c r="A74">
        <v>73</v>
      </c>
      <c r="B74">
        <v>37</v>
      </c>
      <c r="C74">
        <v>7</v>
      </c>
      <c r="D74">
        <v>1</v>
      </c>
      <c r="E74">
        <f>INDEX(tblProductos[precio_venta], MATCH(tblDetalle[[#This Row],[producto_id]], tblProductos[id],0))</f>
        <v>450</v>
      </c>
      <c r="F74">
        <v>5</v>
      </c>
      <c r="G74">
        <f>INDEX(tblProdProv[costo],MATCH(tblDetalle[[#This Row],[clave]],tblProdProv[clave],0))</f>
        <v>350</v>
      </c>
      <c r="H74" t="str">
        <f>tblDetalle[[#This Row],[producto_id]]&amp;"-"&amp;tblDetalle[[#This Row],[proveedor_id]]</f>
        <v>7-5</v>
      </c>
      <c r="I74">
        <f>INDEX(
  tblClientes[descuento_pct],
  MATCH(
    INDEX(tblVentas[cliente_id], MATCH(tblDetalle[[#This Row],[venta_id]], tblVentas[id], 0)),
    tblClientes[id],
    0
  )
)</f>
        <v>0.05</v>
      </c>
      <c r="J74">
        <f>tblDetalle[[#This Row],[precio_unitario]]*tblDetalle[[#This Row],[cantidad]]</f>
        <v>450</v>
      </c>
      <c r="K74">
        <f>tblDetalle[[#This Row],[subtotal]]*(1-tblDetalle[[#This Row],[descuento_pct]])</f>
        <v>427.5</v>
      </c>
    </row>
    <row r="75" spans="1:11" x14ac:dyDescent="0.25">
      <c r="A75">
        <v>74</v>
      </c>
      <c r="B75">
        <v>37</v>
      </c>
      <c r="C75">
        <v>9</v>
      </c>
      <c r="D75">
        <v>1</v>
      </c>
      <c r="E75">
        <f>INDEX(tblProductos[precio_venta], MATCH(tblDetalle[[#This Row],[producto_id]], tblProductos[id],0))</f>
        <v>3500</v>
      </c>
      <c r="F75">
        <v>5</v>
      </c>
      <c r="G75">
        <f>INDEX(tblProdProv[costo],MATCH(tblDetalle[[#This Row],[clave]],tblProdProv[clave],0))</f>
        <v>2750</v>
      </c>
      <c r="H75" t="str">
        <f>tblDetalle[[#This Row],[producto_id]]&amp;"-"&amp;tblDetalle[[#This Row],[proveedor_id]]</f>
        <v>9-5</v>
      </c>
      <c r="I75">
        <f>INDEX(
  tblClientes[descuento_pct],
  MATCH(
    INDEX(tblVentas[cliente_id], MATCH(tblDetalle[[#This Row],[venta_id]], tblVentas[id], 0)),
    tblClientes[id],
    0
  )
)</f>
        <v>0.05</v>
      </c>
      <c r="J75">
        <f>tblDetalle[[#This Row],[precio_unitario]]*tblDetalle[[#This Row],[cantidad]]</f>
        <v>3500</v>
      </c>
      <c r="K75">
        <f>tblDetalle[[#This Row],[subtotal]]*(1-tblDetalle[[#This Row],[descuento_pct]])</f>
        <v>3325</v>
      </c>
    </row>
    <row r="76" spans="1:11" x14ac:dyDescent="0.25">
      <c r="A76">
        <v>75</v>
      </c>
      <c r="B76">
        <v>38</v>
      </c>
      <c r="C76">
        <v>10</v>
      </c>
      <c r="D76">
        <v>1</v>
      </c>
      <c r="E76">
        <f>INDEX(tblProductos[precio_venta], MATCH(tblDetalle[[#This Row],[producto_id]], tblProductos[id],0))</f>
        <v>950</v>
      </c>
      <c r="F76">
        <v>3</v>
      </c>
      <c r="G76">
        <f>INDEX(tblProdProv[costo],MATCH(tblDetalle[[#This Row],[clave]],tblProdProv[clave],0))</f>
        <v>680</v>
      </c>
      <c r="H76" t="str">
        <f>tblDetalle[[#This Row],[producto_id]]&amp;"-"&amp;tblDetalle[[#This Row],[proveedor_id]]</f>
        <v>10-3</v>
      </c>
      <c r="I76">
        <f>INDEX(
  tblClientes[descuento_pct],
  MATCH(
    INDEX(tblVentas[cliente_id], MATCH(tblDetalle[[#This Row],[venta_id]], tblVentas[id], 0)),
    tblClientes[id],
    0
  )
)</f>
        <v>0</v>
      </c>
      <c r="J76">
        <f>tblDetalle[[#This Row],[precio_unitario]]*tblDetalle[[#This Row],[cantidad]]</f>
        <v>950</v>
      </c>
      <c r="K76">
        <f>tblDetalle[[#This Row],[subtotal]]*(1-tblDetalle[[#This Row],[descuento_pct]])</f>
        <v>950</v>
      </c>
    </row>
    <row r="77" spans="1:11" x14ac:dyDescent="0.25">
      <c r="A77">
        <v>76</v>
      </c>
      <c r="B77">
        <v>38</v>
      </c>
      <c r="C77">
        <v>2</v>
      </c>
      <c r="D77">
        <v>1</v>
      </c>
      <c r="E77">
        <f>INDEX(tblProductos[precio_venta], MATCH(tblDetalle[[#This Row],[producto_id]], tblProductos[id],0))</f>
        <v>4200</v>
      </c>
      <c r="F77">
        <v>5</v>
      </c>
      <c r="G77">
        <f>INDEX(tblProdProv[costo],MATCH(tblDetalle[[#This Row],[clave]],tblProdProv[clave],0))</f>
        <v>3500</v>
      </c>
      <c r="H77" t="str">
        <f>tblDetalle[[#This Row],[producto_id]]&amp;"-"&amp;tblDetalle[[#This Row],[proveedor_id]]</f>
        <v>2-5</v>
      </c>
      <c r="I77">
        <f>INDEX(
  tblClientes[descuento_pct],
  MATCH(
    INDEX(tblVentas[cliente_id], MATCH(tblDetalle[[#This Row],[venta_id]], tblVentas[id], 0)),
    tblClientes[id],
    0
  )
)</f>
        <v>0</v>
      </c>
      <c r="J77">
        <f>tblDetalle[[#This Row],[precio_unitario]]*tblDetalle[[#This Row],[cantidad]]</f>
        <v>4200</v>
      </c>
      <c r="K77">
        <f>tblDetalle[[#This Row],[subtotal]]*(1-tblDetalle[[#This Row],[descuento_pct]])</f>
        <v>4200</v>
      </c>
    </row>
    <row r="78" spans="1:11" x14ac:dyDescent="0.25">
      <c r="A78">
        <v>77</v>
      </c>
      <c r="B78">
        <v>39</v>
      </c>
      <c r="C78">
        <v>12</v>
      </c>
      <c r="D78">
        <v>2</v>
      </c>
      <c r="E78">
        <f>INDEX(tblProductos[precio_venta], MATCH(tblDetalle[[#This Row],[producto_id]], tblProductos[id],0))</f>
        <v>3200</v>
      </c>
      <c r="F78">
        <v>4</v>
      </c>
      <c r="G78">
        <f>INDEX(tblProdProv[costo],MATCH(tblDetalle[[#This Row],[clave]],tblProdProv[clave],0))</f>
        <v>2600</v>
      </c>
      <c r="H78" t="str">
        <f>tblDetalle[[#This Row],[producto_id]]&amp;"-"&amp;tblDetalle[[#This Row],[proveedor_id]]</f>
        <v>12-4</v>
      </c>
      <c r="I78">
        <f>INDEX(
  tblClientes[descuento_pct],
  MATCH(
    INDEX(tblVentas[cliente_id], MATCH(tblDetalle[[#This Row],[venta_id]], tblVentas[id], 0)),
    tblClientes[id],
    0
  )
)</f>
        <v>0</v>
      </c>
      <c r="J78">
        <f>tblDetalle[[#This Row],[precio_unitario]]*tblDetalle[[#This Row],[cantidad]]</f>
        <v>6400</v>
      </c>
      <c r="K78">
        <f>tblDetalle[[#This Row],[subtotal]]*(1-tblDetalle[[#This Row],[descuento_pct]])</f>
        <v>6400</v>
      </c>
    </row>
    <row r="79" spans="1:11" x14ac:dyDescent="0.25">
      <c r="A79">
        <v>78</v>
      </c>
      <c r="B79">
        <v>39</v>
      </c>
      <c r="C79">
        <v>2</v>
      </c>
      <c r="D79">
        <v>3</v>
      </c>
      <c r="E79">
        <f>INDEX(tblProductos[precio_venta], MATCH(tblDetalle[[#This Row],[producto_id]], tblProductos[id],0))</f>
        <v>4200</v>
      </c>
      <c r="F79">
        <v>5</v>
      </c>
      <c r="G79">
        <f>INDEX(tblProdProv[costo],MATCH(tblDetalle[[#This Row],[clave]],tblProdProv[clave],0))</f>
        <v>3500</v>
      </c>
      <c r="H79" t="str">
        <f>tblDetalle[[#This Row],[producto_id]]&amp;"-"&amp;tblDetalle[[#This Row],[proveedor_id]]</f>
        <v>2-5</v>
      </c>
      <c r="I79">
        <f>INDEX(
  tblClientes[descuento_pct],
  MATCH(
    INDEX(tblVentas[cliente_id], MATCH(tblDetalle[[#This Row],[venta_id]], tblVentas[id], 0)),
    tblClientes[id],
    0
  )
)</f>
        <v>0</v>
      </c>
      <c r="J79">
        <f>tblDetalle[[#This Row],[precio_unitario]]*tblDetalle[[#This Row],[cantidad]]</f>
        <v>12600</v>
      </c>
      <c r="K79">
        <f>tblDetalle[[#This Row],[subtotal]]*(1-tblDetalle[[#This Row],[descuento_pct]])</f>
        <v>12600</v>
      </c>
    </row>
    <row r="80" spans="1:11" x14ac:dyDescent="0.25">
      <c r="A80">
        <v>79</v>
      </c>
      <c r="B80">
        <v>40</v>
      </c>
      <c r="C80">
        <v>9</v>
      </c>
      <c r="D80">
        <v>1</v>
      </c>
      <c r="E80">
        <f>INDEX(tblProductos[precio_venta], MATCH(tblDetalle[[#This Row],[producto_id]], tblProductos[id],0))</f>
        <v>3500</v>
      </c>
      <c r="F80">
        <v>3</v>
      </c>
      <c r="G80">
        <f>INDEX(tblProdProv[costo],MATCH(tblDetalle[[#This Row],[clave]],tblProdProv[clave],0))</f>
        <v>2700</v>
      </c>
      <c r="H80" t="str">
        <f>tblDetalle[[#This Row],[producto_id]]&amp;"-"&amp;tblDetalle[[#This Row],[proveedor_id]]</f>
        <v>9-3</v>
      </c>
      <c r="I80">
        <f>INDEX(
  tblClientes[descuento_pct],
  MATCH(
    INDEX(tblVentas[cliente_id], MATCH(tblDetalle[[#This Row],[venta_id]], tblVentas[id], 0)),
    tblClientes[id],
    0
  )
)</f>
        <v>0</v>
      </c>
      <c r="J80">
        <f>tblDetalle[[#This Row],[precio_unitario]]*tblDetalle[[#This Row],[cantidad]]</f>
        <v>3500</v>
      </c>
      <c r="K80">
        <f>tblDetalle[[#This Row],[subtotal]]*(1-tblDetalle[[#This Row],[descuento_pct]])</f>
        <v>3500</v>
      </c>
    </row>
    <row r="81" spans="1:11" x14ac:dyDescent="0.25">
      <c r="A81">
        <v>80</v>
      </c>
      <c r="B81">
        <v>40</v>
      </c>
      <c r="C81">
        <v>4</v>
      </c>
      <c r="D81">
        <v>1</v>
      </c>
      <c r="E81">
        <f>INDEX(tblProductos[precio_venta], MATCH(tblDetalle[[#This Row],[producto_id]], tblProductos[id],0))</f>
        <v>1600</v>
      </c>
      <c r="F81">
        <v>3</v>
      </c>
      <c r="G81">
        <f>INDEX(tblProdProv[costo],MATCH(tblDetalle[[#This Row],[clave]],tblProdProv[clave],0))</f>
        <v>1150</v>
      </c>
      <c r="H81" t="str">
        <f>tblDetalle[[#This Row],[producto_id]]&amp;"-"&amp;tblDetalle[[#This Row],[proveedor_id]]</f>
        <v>4-3</v>
      </c>
      <c r="I81">
        <f>INDEX(
  tblClientes[descuento_pct],
  MATCH(
    INDEX(tblVentas[cliente_id], MATCH(tblDetalle[[#This Row],[venta_id]], tblVentas[id], 0)),
    tblClientes[id],
    0
  )
)</f>
        <v>0</v>
      </c>
      <c r="J81">
        <f>tblDetalle[[#This Row],[precio_unitario]]*tblDetalle[[#This Row],[cantidad]]</f>
        <v>1600</v>
      </c>
      <c r="K81">
        <f>tblDetalle[[#This Row],[subtotal]]*(1-tblDetalle[[#This Row],[descuento_pct]])</f>
        <v>1600</v>
      </c>
    </row>
    <row r="82" spans="1:11" x14ac:dyDescent="0.25">
      <c r="A82">
        <v>81</v>
      </c>
      <c r="B82">
        <v>41</v>
      </c>
      <c r="C82">
        <v>3</v>
      </c>
      <c r="D82">
        <v>1</v>
      </c>
      <c r="E82">
        <f>INDEX(tblProductos[precio_venta], MATCH(tblDetalle[[#This Row],[producto_id]], tblProductos[id],0))</f>
        <v>1500</v>
      </c>
      <c r="F82">
        <v>3</v>
      </c>
      <c r="G82">
        <f>INDEX(tblProdProv[costo],MATCH(tblDetalle[[#This Row],[clave]],tblProdProv[clave],0))</f>
        <v>1100</v>
      </c>
      <c r="H82" t="str">
        <f>tblDetalle[[#This Row],[producto_id]]&amp;"-"&amp;tblDetalle[[#This Row],[proveedor_id]]</f>
        <v>3-3</v>
      </c>
      <c r="I82">
        <f>INDEX(
  tblClientes[descuento_pct],
  MATCH(
    INDEX(tblVentas[cliente_id], MATCH(tblDetalle[[#This Row],[venta_id]], tblVentas[id], 0)),
    tblClientes[id],
    0
  )
)</f>
        <v>0</v>
      </c>
      <c r="J82">
        <f>tblDetalle[[#This Row],[precio_unitario]]*tblDetalle[[#This Row],[cantidad]]</f>
        <v>1500</v>
      </c>
      <c r="K82">
        <f>tblDetalle[[#This Row],[subtotal]]*(1-tblDetalle[[#This Row],[descuento_pct]])</f>
        <v>1500</v>
      </c>
    </row>
    <row r="83" spans="1:11" x14ac:dyDescent="0.25">
      <c r="A83">
        <v>82</v>
      </c>
      <c r="B83">
        <v>41</v>
      </c>
      <c r="C83">
        <v>2</v>
      </c>
      <c r="D83">
        <v>1</v>
      </c>
      <c r="E83">
        <f>INDEX(tblProductos[precio_venta], MATCH(tblDetalle[[#This Row],[producto_id]], tblProductos[id],0))</f>
        <v>4200</v>
      </c>
      <c r="F83">
        <v>1</v>
      </c>
      <c r="G83">
        <f>INDEX(tblProdProv[costo],MATCH(tblDetalle[[#This Row],[clave]],tblProdProv[clave],0))</f>
        <v>3300</v>
      </c>
      <c r="H83" t="str">
        <f>tblDetalle[[#This Row],[producto_id]]&amp;"-"&amp;tblDetalle[[#This Row],[proveedor_id]]</f>
        <v>2-1</v>
      </c>
      <c r="I83">
        <f>INDEX(
  tblClientes[descuento_pct],
  MATCH(
    INDEX(tblVentas[cliente_id], MATCH(tblDetalle[[#This Row],[venta_id]], tblVentas[id], 0)),
    tblClientes[id],
    0
  )
)</f>
        <v>0</v>
      </c>
      <c r="J83">
        <f>tblDetalle[[#This Row],[precio_unitario]]*tblDetalle[[#This Row],[cantidad]]</f>
        <v>4200</v>
      </c>
      <c r="K83">
        <f>tblDetalle[[#This Row],[subtotal]]*(1-tblDetalle[[#This Row],[descuento_pct]])</f>
        <v>4200</v>
      </c>
    </row>
    <row r="84" spans="1:11" x14ac:dyDescent="0.25">
      <c r="A84">
        <v>83</v>
      </c>
      <c r="B84">
        <v>42</v>
      </c>
      <c r="C84">
        <v>9</v>
      </c>
      <c r="D84">
        <v>2</v>
      </c>
      <c r="E84">
        <f>INDEX(tblProductos[precio_venta], MATCH(tblDetalle[[#This Row],[producto_id]], tblProductos[id],0))</f>
        <v>3500</v>
      </c>
      <c r="F84">
        <v>1</v>
      </c>
      <c r="G84">
        <f>INDEX(tblProdProv[costo],MATCH(tblDetalle[[#This Row],[clave]],tblProdProv[clave],0))</f>
        <v>2600</v>
      </c>
      <c r="H84" t="str">
        <f>tblDetalle[[#This Row],[producto_id]]&amp;"-"&amp;tblDetalle[[#This Row],[proveedor_id]]</f>
        <v>9-1</v>
      </c>
      <c r="I84">
        <f>INDEX(
  tblClientes[descuento_pct],
  MATCH(
    INDEX(tblVentas[cliente_id], MATCH(tblDetalle[[#This Row],[venta_id]], tblVentas[id], 0)),
    tblClientes[id],
    0
  )
)</f>
        <v>0.05</v>
      </c>
      <c r="J84">
        <f>tblDetalle[[#This Row],[precio_unitario]]*tblDetalle[[#This Row],[cantidad]]</f>
        <v>7000</v>
      </c>
      <c r="K84">
        <f>tblDetalle[[#This Row],[subtotal]]*(1-tblDetalle[[#This Row],[descuento_pct]])</f>
        <v>6650</v>
      </c>
    </row>
    <row r="85" spans="1:11" x14ac:dyDescent="0.25">
      <c r="A85">
        <v>84</v>
      </c>
      <c r="B85">
        <v>42</v>
      </c>
      <c r="C85">
        <v>8</v>
      </c>
      <c r="D85">
        <v>2</v>
      </c>
      <c r="E85">
        <f>INDEX(tblProductos[precio_venta], MATCH(tblDetalle[[#This Row],[producto_id]], tblProductos[id],0))</f>
        <v>850</v>
      </c>
      <c r="F85">
        <v>4</v>
      </c>
      <c r="G85">
        <f>INDEX(tblProdProv[costo],MATCH(tblDetalle[[#This Row],[clave]],tblProdProv[clave],0))</f>
        <v>630</v>
      </c>
      <c r="H85" t="str">
        <f>tblDetalle[[#This Row],[producto_id]]&amp;"-"&amp;tblDetalle[[#This Row],[proveedor_id]]</f>
        <v>8-4</v>
      </c>
      <c r="I85">
        <f>INDEX(
  tblClientes[descuento_pct],
  MATCH(
    INDEX(tblVentas[cliente_id], MATCH(tblDetalle[[#This Row],[venta_id]], tblVentas[id], 0)),
    tblClientes[id],
    0
  )
)</f>
        <v>0.05</v>
      </c>
      <c r="J85">
        <f>tblDetalle[[#This Row],[precio_unitario]]*tblDetalle[[#This Row],[cantidad]]</f>
        <v>1700</v>
      </c>
      <c r="K85">
        <f>tblDetalle[[#This Row],[subtotal]]*(1-tblDetalle[[#This Row],[descuento_pct]])</f>
        <v>1615</v>
      </c>
    </row>
    <row r="86" spans="1:11" x14ac:dyDescent="0.25">
      <c r="A86">
        <v>85</v>
      </c>
      <c r="B86">
        <v>43</v>
      </c>
      <c r="C86">
        <v>9</v>
      </c>
      <c r="D86">
        <v>1</v>
      </c>
      <c r="E86">
        <f>INDEX(tblProductos[precio_venta], MATCH(tblDetalle[[#This Row],[producto_id]], tblProductos[id],0))</f>
        <v>3500</v>
      </c>
      <c r="F86">
        <v>3</v>
      </c>
      <c r="G86">
        <f>INDEX(tblProdProv[costo],MATCH(tblDetalle[[#This Row],[clave]],tblProdProv[clave],0))</f>
        <v>2700</v>
      </c>
      <c r="H86" t="str">
        <f>tblDetalle[[#This Row],[producto_id]]&amp;"-"&amp;tblDetalle[[#This Row],[proveedor_id]]</f>
        <v>9-3</v>
      </c>
      <c r="I86">
        <f>INDEX(
  tblClientes[descuento_pct],
  MATCH(
    INDEX(tblVentas[cliente_id], MATCH(tblDetalle[[#This Row],[venta_id]], tblVentas[id], 0)),
    tblClientes[id],
    0
  )
)</f>
        <v>0.1</v>
      </c>
      <c r="J86">
        <f>tblDetalle[[#This Row],[precio_unitario]]*tblDetalle[[#This Row],[cantidad]]</f>
        <v>3500</v>
      </c>
      <c r="K86">
        <f>tblDetalle[[#This Row],[subtotal]]*(1-tblDetalle[[#This Row],[descuento_pct]])</f>
        <v>3150</v>
      </c>
    </row>
    <row r="87" spans="1:11" x14ac:dyDescent="0.25">
      <c r="A87">
        <v>86</v>
      </c>
      <c r="B87">
        <v>43</v>
      </c>
      <c r="C87">
        <v>1</v>
      </c>
      <c r="D87">
        <v>3</v>
      </c>
      <c r="E87">
        <f>INDEX(tblProductos[precio_venta], MATCH(tblDetalle[[#This Row],[producto_id]], tblProductos[id],0))</f>
        <v>8500</v>
      </c>
      <c r="F87">
        <v>2</v>
      </c>
      <c r="G87">
        <f>INDEX(tblProdProv[costo],MATCH(tblDetalle[[#This Row],[clave]],tblProdProv[clave],0))</f>
        <v>7000</v>
      </c>
      <c r="H87" t="str">
        <f>tblDetalle[[#This Row],[producto_id]]&amp;"-"&amp;tblDetalle[[#This Row],[proveedor_id]]</f>
        <v>1-2</v>
      </c>
      <c r="I87">
        <f>INDEX(
  tblClientes[descuento_pct],
  MATCH(
    INDEX(tblVentas[cliente_id], MATCH(tblDetalle[[#This Row],[venta_id]], tblVentas[id], 0)),
    tblClientes[id],
    0
  )
)</f>
        <v>0.1</v>
      </c>
      <c r="J87">
        <f>tblDetalle[[#This Row],[precio_unitario]]*tblDetalle[[#This Row],[cantidad]]</f>
        <v>25500</v>
      </c>
      <c r="K87">
        <f>tblDetalle[[#This Row],[subtotal]]*(1-tblDetalle[[#This Row],[descuento_pct]])</f>
        <v>22950</v>
      </c>
    </row>
    <row r="88" spans="1:11" x14ac:dyDescent="0.25">
      <c r="A88">
        <v>87</v>
      </c>
      <c r="B88">
        <v>44</v>
      </c>
      <c r="C88">
        <v>8</v>
      </c>
      <c r="D88">
        <v>1</v>
      </c>
      <c r="E88">
        <f>INDEX(tblProductos[precio_venta], MATCH(tblDetalle[[#This Row],[producto_id]], tblProductos[id],0))</f>
        <v>850</v>
      </c>
      <c r="F88">
        <v>5</v>
      </c>
      <c r="G88">
        <f>INDEX(tblProdProv[costo],MATCH(tblDetalle[[#This Row],[clave]],tblProdProv[clave],0))</f>
        <v>650</v>
      </c>
      <c r="H88" t="str">
        <f>tblDetalle[[#This Row],[producto_id]]&amp;"-"&amp;tblDetalle[[#This Row],[proveedor_id]]</f>
        <v>8-5</v>
      </c>
      <c r="I88">
        <f>INDEX(
  tblClientes[descuento_pct],
  MATCH(
    INDEX(tblVentas[cliente_id], MATCH(tblDetalle[[#This Row],[venta_id]], tblVentas[id], 0)),
    tblClientes[id],
    0
  )
)</f>
        <v>0.05</v>
      </c>
      <c r="J88">
        <f>tblDetalle[[#This Row],[precio_unitario]]*tblDetalle[[#This Row],[cantidad]]</f>
        <v>850</v>
      </c>
      <c r="K88">
        <f>tblDetalle[[#This Row],[subtotal]]*(1-tblDetalle[[#This Row],[descuento_pct]])</f>
        <v>807.5</v>
      </c>
    </row>
    <row r="89" spans="1:11" x14ac:dyDescent="0.25">
      <c r="A89">
        <v>88</v>
      </c>
      <c r="B89">
        <v>44</v>
      </c>
      <c r="C89">
        <v>2</v>
      </c>
      <c r="D89">
        <v>2</v>
      </c>
      <c r="E89">
        <f>INDEX(tblProductos[precio_venta], MATCH(tblDetalle[[#This Row],[producto_id]], tblProductos[id],0))</f>
        <v>4200</v>
      </c>
      <c r="F89">
        <v>4</v>
      </c>
      <c r="G89">
        <f>INDEX(tblProdProv[costo],MATCH(tblDetalle[[#This Row],[clave]],tblProdProv[clave],0))</f>
        <v>3400</v>
      </c>
      <c r="H89" t="str">
        <f>tblDetalle[[#This Row],[producto_id]]&amp;"-"&amp;tblDetalle[[#This Row],[proveedor_id]]</f>
        <v>2-4</v>
      </c>
      <c r="I89">
        <f>INDEX(
  tblClientes[descuento_pct],
  MATCH(
    INDEX(tblVentas[cliente_id], MATCH(tblDetalle[[#This Row],[venta_id]], tblVentas[id], 0)),
    tblClientes[id],
    0
  )
)</f>
        <v>0.05</v>
      </c>
      <c r="J89">
        <f>tblDetalle[[#This Row],[precio_unitario]]*tblDetalle[[#This Row],[cantidad]]</f>
        <v>8400</v>
      </c>
      <c r="K89">
        <f>tblDetalle[[#This Row],[subtotal]]*(1-tblDetalle[[#This Row],[descuento_pct]])</f>
        <v>7980</v>
      </c>
    </row>
    <row r="90" spans="1:11" x14ac:dyDescent="0.25">
      <c r="A90">
        <v>89</v>
      </c>
      <c r="B90">
        <v>45</v>
      </c>
      <c r="C90">
        <v>3</v>
      </c>
      <c r="D90">
        <v>1</v>
      </c>
      <c r="E90">
        <f>INDEX(tblProductos[precio_venta], MATCH(tblDetalle[[#This Row],[producto_id]], tblProductos[id],0))</f>
        <v>1500</v>
      </c>
      <c r="F90">
        <v>2</v>
      </c>
      <c r="G90">
        <f>INDEX(tblProdProv[costo],MATCH(tblDetalle[[#This Row],[clave]],tblProdProv[clave],0))</f>
        <v>1050</v>
      </c>
      <c r="H90" t="str">
        <f>tblDetalle[[#This Row],[producto_id]]&amp;"-"&amp;tblDetalle[[#This Row],[proveedor_id]]</f>
        <v>3-2</v>
      </c>
      <c r="I90">
        <f>INDEX(
  tblClientes[descuento_pct],
  MATCH(
    INDEX(tblVentas[cliente_id], MATCH(tblDetalle[[#This Row],[venta_id]], tblVentas[id], 0)),
    tblClientes[id],
    0
  )
)</f>
        <v>0.1</v>
      </c>
      <c r="J90">
        <f>tblDetalle[[#This Row],[precio_unitario]]*tblDetalle[[#This Row],[cantidad]]</f>
        <v>1500</v>
      </c>
      <c r="K90">
        <f>tblDetalle[[#This Row],[subtotal]]*(1-tblDetalle[[#This Row],[descuento_pct]])</f>
        <v>1350</v>
      </c>
    </row>
    <row r="91" spans="1:11" x14ac:dyDescent="0.25">
      <c r="A91">
        <v>90</v>
      </c>
      <c r="B91">
        <v>45</v>
      </c>
      <c r="C91">
        <v>4</v>
      </c>
      <c r="D91">
        <v>2</v>
      </c>
      <c r="E91">
        <f>INDEX(tblProductos[precio_venta], MATCH(tblDetalle[[#This Row],[producto_id]], tblProductos[id],0))</f>
        <v>1600</v>
      </c>
      <c r="F91">
        <v>3</v>
      </c>
      <c r="G91">
        <f>INDEX(tblProdProv[costo],MATCH(tblDetalle[[#This Row],[clave]],tblProdProv[clave],0))</f>
        <v>1150</v>
      </c>
      <c r="H91" t="str">
        <f>tblDetalle[[#This Row],[producto_id]]&amp;"-"&amp;tblDetalle[[#This Row],[proveedor_id]]</f>
        <v>4-3</v>
      </c>
      <c r="I91">
        <f>INDEX(
  tblClientes[descuento_pct],
  MATCH(
    INDEX(tblVentas[cliente_id], MATCH(tblDetalle[[#This Row],[venta_id]], tblVentas[id], 0)),
    tblClientes[id],
    0
  )
)</f>
        <v>0.1</v>
      </c>
      <c r="J91">
        <f>tblDetalle[[#This Row],[precio_unitario]]*tblDetalle[[#This Row],[cantidad]]</f>
        <v>3200</v>
      </c>
      <c r="K91">
        <f>tblDetalle[[#This Row],[subtotal]]*(1-tblDetalle[[#This Row],[descuento_pct]])</f>
        <v>2880</v>
      </c>
    </row>
    <row r="92" spans="1:11" x14ac:dyDescent="0.25">
      <c r="A92">
        <v>91</v>
      </c>
      <c r="B92">
        <v>46</v>
      </c>
      <c r="C92">
        <v>6</v>
      </c>
      <c r="D92">
        <v>1</v>
      </c>
      <c r="E92">
        <f>INDEX(tblProductos[precio_venta], MATCH(tblDetalle[[#This Row],[producto_id]], tblProductos[id],0))</f>
        <v>1300</v>
      </c>
      <c r="F92">
        <v>3</v>
      </c>
      <c r="G92">
        <f>INDEX(tblProdProv[costo],MATCH(tblDetalle[[#This Row],[clave]],tblProdProv[clave],0))</f>
        <v>1050</v>
      </c>
      <c r="H92" t="str">
        <f>tblDetalle[[#This Row],[producto_id]]&amp;"-"&amp;tblDetalle[[#This Row],[proveedor_id]]</f>
        <v>6-3</v>
      </c>
      <c r="I92">
        <f>INDEX(
  tblClientes[descuento_pct],
  MATCH(
    INDEX(tblVentas[cliente_id], MATCH(tblDetalle[[#This Row],[venta_id]], tblVentas[id], 0)),
    tblClientes[id],
    0
  )
)</f>
        <v>0</v>
      </c>
      <c r="J92">
        <f>tblDetalle[[#This Row],[precio_unitario]]*tblDetalle[[#This Row],[cantidad]]</f>
        <v>1300</v>
      </c>
      <c r="K92">
        <f>tblDetalle[[#This Row],[subtotal]]*(1-tblDetalle[[#This Row],[descuento_pct]])</f>
        <v>1300</v>
      </c>
    </row>
    <row r="93" spans="1:11" x14ac:dyDescent="0.25">
      <c r="A93">
        <v>92</v>
      </c>
      <c r="B93">
        <v>46</v>
      </c>
      <c r="C93">
        <v>15</v>
      </c>
      <c r="D93">
        <v>1</v>
      </c>
      <c r="E93">
        <f>INDEX(tblProductos[precio_venta], MATCH(tblDetalle[[#This Row],[producto_id]], tblProductos[id],0))</f>
        <v>600</v>
      </c>
      <c r="F93">
        <v>4</v>
      </c>
      <c r="G93">
        <f>INDEX(tblProdProv[costo],MATCH(tblDetalle[[#This Row],[clave]],tblProdProv[clave],0))</f>
        <v>450</v>
      </c>
      <c r="H93" t="str">
        <f>tblDetalle[[#This Row],[producto_id]]&amp;"-"&amp;tblDetalle[[#This Row],[proveedor_id]]</f>
        <v>15-4</v>
      </c>
      <c r="I93">
        <f>INDEX(
  tblClientes[descuento_pct],
  MATCH(
    INDEX(tblVentas[cliente_id], MATCH(tblDetalle[[#This Row],[venta_id]], tblVentas[id], 0)),
    tblClientes[id],
    0
  )
)</f>
        <v>0</v>
      </c>
      <c r="J93">
        <f>tblDetalle[[#This Row],[precio_unitario]]*tblDetalle[[#This Row],[cantidad]]</f>
        <v>600</v>
      </c>
      <c r="K93">
        <f>tblDetalle[[#This Row],[subtotal]]*(1-tblDetalle[[#This Row],[descuento_pct]])</f>
        <v>600</v>
      </c>
    </row>
    <row r="94" spans="1:11" x14ac:dyDescent="0.25">
      <c r="A94">
        <v>93</v>
      </c>
      <c r="B94">
        <v>47</v>
      </c>
      <c r="C94">
        <v>10</v>
      </c>
      <c r="D94">
        <v>3</v>
      </c>
      <c r="E94">
        <f>INDEX(tblProductos[precio_venta], MATCH(tblDetalle[[#This Row],[producto_id]], tblProductos[id],0))</f>
        <v>950</v>
      </c>
      <c r="F94">
        <v>2</v>
      </c>
      <c r="G94">
        <f>INDEX(tblProdProv[costo],MATCH(tblDetalle[[#This Row],[clave]],tblProdProv[clave],0))</f>
        <v>650</v>
      </c>
      <c r="H94" t="str">
        <f>tblDetalle[[#This Row],[producto_id]]&amp;"-"&amp;tblDetalle[[#This Row],[proveedor_id]]</f>
        <v>10-2</v>
      </c>
      <c r="I94">
        <f>INDEX(
  tblClientes[descuento_pct],
  MATCH(
    INDEX(tblVentas[cliente_id], MATCH(tblDetalle[[#This Row],[venta_id]], tblVentas[id], 0)),
    tblClientes[id],
    0
  )
)</f>
        <v>0</v>
      </c>
      <c r="J94">
        <f>tblDetalle[[#This Row],[precio_unitario]]*tblDetalle[[#This Row],[cantidad]]</f>
        <v>2850</v>
      </c>
      <c r="K94">
        <f>tblDetalle[[#This Row],[subtotal]]*(1-tblDetalle[[#This Row],[descuento_pct]])</f>
        <v>2850</v>
      </c>
    </row>
    <row r="95" spans="1:11" x14ac:dyDescent="0.25">
      <c r="A95">
        <v>94</v>
      </c>
      <c r="B95">
        <v>47</v>
      </c>
      <c r="C95">
        <v>7</v>
      </c>
      <c r="D95">
        <v>2</v>
      </c>
      <c r="E95">
        <f>INDEX(tblProductos[precio_venta], MATCH(tblDetalle[[#This Row],[producto_id]], tblProductos[id],0))</f>
        <v>450</v>
      </c>
      <c r="F95">
        <v>3</v>
      </c>
      <c r="G95">
        <f>INDEX(tblProdProv[costo],MATCH(tblDetalle[[#This Row],[clave]],tblProdProv[clave],0))</f>
        <v>300</v>
      </c>
      <c r="H95" t="str">
        <f>tblDetalle[[#This Row],[producto_id]]&amp;"-"&amp;tblDetalle[[#This Row],[proveedor_id]]</f>
        <v>7-3</v>
      </c>
      <c r="I95">
        <f>INDEX(
  tblClientes[descuento_pct],
  MATCH(
    INDEX(tblVentas[cliente_id], MATCH(tblDetalle[[#This Row],[venta_id]], tblVentas[id], 0)),
    tblClientes[id],
    0
  )
)</f>
        <v>0</v>
      </c>
      <c r="J95">
        <f>tblDetalle[[#This Row],[precio_unitario]]*tblDetalle[[#This Row],[cantidad]]</f>
        <v>900</v>
      </c>
      <c r="K95">
        <f>tblDetalle[[#This Row],[subtotal]]*(1-tblDetalle[[#This Row],[descuento_pct]])</f>
        <v>900</v>
      </c>
    </row>
    <row r="96" spans="1:11" x14ac:dyDescent="0.25">
      <c r="A96">
        <v>95</v>
      </c>
      <c r="B96">
        <v>48</v>
      </c>
      <c r="C96">
        <v>4</v>
      </c>
      <c r="D96">
        <v>2</v>
      </c>
      <c r="E96">
        <f>INDEX(tblProductos[precio_venta], MATCH(tblDetalle[[#This Row],[producto_id]], tblProductos[id],0))</f>
        <v>1600</v>
      </c>
      <c r="F96">
        <v>1</v>
      </c>
      <c r="G96">
        <f>INDEX(tblProdProv[costo],MATCH(tblDetalle[[#This Row],[clave]],tblProdProv[clave],0))</f>
        <v>1100</v>
      </c>
      <c r="H96" t="str">
        <f>tblDetalle[[#This Row],[producto_id]]&amp;"-"&amp;tblDetalle[[#This Row],[proveedor_id]]</f>
        <v>4-1</v>
      </c>
      <c r="I96">
        <f>INDEX(
  tblClientes[descuento_pct],
  MATCH(
    INDEX(tblVentas[cliente_id], MATCH(tblDetalle[[#This Row],[venta_id]], tblVentas[id], 0)),
    tblClientes[id],
    0
  )
)</f>
        <v>0</v>
      </c>
      <c r="J96">
        <f>tblDetalle[[#This Row],[precio_unitario]]*tblDetalle[[#This Row],[cantidad]]</f>
        <v>3200</v>
      </c>
      <c r="K96">
        <f>tblDetalle[[#This Row],[subtotal]]*(1-tblDetalle[[#This Row],[descuento_pct]])</f>
        <v>3200</v>
      </c>
    </row>
    <row r="97" spans="1:11" x14ac:dyDescent="0.25">
      <c r="A97">
        <v>96</v>
      </c>
      <c r="B97">
        <v>48</v>
      </c>
      <c r="C97">
        <v>7</v>
      </c>
      <c r="D97">
        <v>1</v>
      </c>
      <c r="E97">
        <f>INDEX(tblProductos[precio_venta], MATCH(tblDetalle[[#This Row],[producto_id]], tblProductos[id],0))</f>
        <v>450</v>
      </c>
      <c r="F97">
        <v>4</v>
      </c>
      <c r="G97">
        <f>INDEX(tblProdProv[costo],MATCH(tblDetalle[[#This Row],[clave]],tblProdProv[clave],0))</f>
        <v>320</v>
      </c>
      <c r="H97" t="str">
        <f>tblDetalle[[#This Row],[producto_id]]&amp;"-"&amp;tblDetalle[[#This Row],[proveedor_id]]</f>
        <v>7-4</v>
      </c>
      <c r="I97">
        <f>INDEX(
  tblClientes[descuento_pct],
  MATCH(
    INDEX(tblVentas[cliente_id], MATCH(tblDetalle[[#This Row],[venta_id]], tblVentas[id], 0)),
    tblClientes[id],
    0
  )
)</f>
        <v>0</v>
      </c>
      <c r="J97">
        <f>tblDetalle[[#This Row],[precio_unitario]]*tblDetalle[[#This Row],[cantidad]]</f>
        <v>450</v>
      </c>
      <c r="K97">
        <f>tblDetalle[[#This Row],[subtotal]]*(1-tblDetalle[[#This Row],[descuento_pct]])</f>
        <v>450</v>
      </c>
    </row>
    <row r="98" spans="1:11" x14ac:dyDescent="0.25">
      <c r="A98">
        <v>97</v>
      </c>
      <c r="B98">
        <v>49</v>
      </c>
      <c r="C98">
        <v>14</v>
      </c>
      <c r="D98">
        <v>3</v>
      </c>
      <c r="E98">
        <f>INDEX(tblProductos[precio_venta], MATCH(tblDetalle[[#This Row],[producto_id]], tblProductos[id],0))</f>
        <v>1800</v>
      </c>
      <c r="F98">
        <v>5</v>
      </c>
      <c r="G98">
        <f>INDEX(tblProdProv[costo],MATCH(tblDetalle[[#This Row],[clave]],tblProdProv[clave],0))</f>
        <v>1500</v>
      </c>
      <c r="H98" t="str">
        <f>tblDetalle[[#This Row],[producto_id]]&amp;"-"&amp;tblDetalle[[#This Row],[proveedor_id]]</f>
        <v>14-5</v>
      </c>
      <c r="I98">
        <f>INDEX(
  tblClientes[descuento_pct],
  MATCH(
    INDEX(tblVentas[cliente_id], MATCH(tblDetalle[[#This Row],[venta_id]], tblVentas[id], 0)),
    tblClientes[id],
    0
  )
)</f>
        <v>0.05</v>
      </c>
      <c r="J98">
        <f>tblDetalle[[#This Row],[precio_unitario]]*tblDetalle[[#This Row],[cantidad]]</f>
        <v>5400</v>
      </c>
      <c r="K98">
        <f>tblDetalle[[#This Row],[subtotal]]*(1-tblDetalle[[#This Row],[descuento_pct]])</f>
        <v>5130</v>
      </c>
    </row>
    <row r="99" spans="1:11" x14ac:dyDescent="0.25">
      <c r="A99">
        <v>98</v>
      </c>
      <c r="B99">
        <v>49</v>
      </c>
      <c r="C99">
        <v>2</v>
      </c>
      <c r="D99">
        <v>1</v>
      </c>
      <c r="E99">
        <f>INDEX(tblProductos[precio_venta], MATCH(tblDetalle[[#This Row],[producto_id]], tblProductos[id],0))</f>
        <v>4200</v>
      </c>
      <c r="F99">
        <v>5</v>
      </c>
      <c r="G99">
        <f>INDEX(tblProdProv[costo],MATCH(tblDetalle[[#This Row],[clave]],tblProdProv[clave],0))</f>
        <v>3500</v>
      </c>
      <c r="H99" t="str">
        <f>tblDetalle[[#This Row],[producto_id]]&amp;"-"&amp;tblDetalle[[#This Row],[proveedor_id]]</f>
        <v>2-5</v>
      </c>
      <c r="I99">
        <f>INDEX(
  tblClientes[descuento_pct],
  MATCH(
    INDEX(tblVentas[cliente_id], MATCH(tblDetalle[[#This Row],[venta_id]], tblVentas[id], 0)),
    tblClientes[id],
    0
  )
)</f>
        <v>0.05</v>
      </c>
      <c r="J99">
        <f>tblDetalle[[#This Row],[precio_unitario]]*tblDetalle[[#This Row],[cantidad]]</f>
        <v>4200</v>
      </c>
      <c r="K99">
        <f>tblDetalle[[#This Row],[subtotal]]*(1-tblDetalle[[#This Row],[descuento_pct]])</f>
        <v>3990</v>
      </c>
    </row>
    <row r="100" spans="1:11" x14ac:dyDescent="0.25">
      <c r="A100">
        <v>99</v>
      </c>
      <c r="B100">
        <v>50</v>
      </c>
      <c r="C100">
        <v>6</v>
      </c>
      <c r="D100">
        <v>1</v>
      </c>
      <c r="E100">
        <f>INDEX(tblProductos[precio_venta], MATCH(tblDetalle[[#This Row],[producto_id]], tblProductos[id],0))</f>
        <v>1300</v>
      </c>
      <c r="F100">
        <v>3</v>
      </c>
      <c r="G100">
        <f>INDEX(tblProdProv[costo],MATCH(tblDetalle[[#This Row],[clave]],tblProdProv[clave],0))</f>
        <v>1050</v>
      </c>
      <c r="H100" t="str">
        <f>tblDetalle[[#This Row],[producto_id]]&amp;"-"&amp;tblDetalle[[#This Row],[proveedor_id]]</f>
        <v>6-3</v>
      </c>
      <c r="I100">
        <f>INDEX(
  tblClientes[descuento_pct],
  MATCH(
    INDEX(tblVentas[cliente_id], MATCH(tblDetalle[[#This Row],[venta_id]], tblVentas[id], 0)),
    tblClientes[id],
    0
  )
)</f>
        <v>0</v>
      </c>
      <c r="J100">
        <f>tblDetalle[[#This Row],[precio_unitario]]*tblDetalle[[#This Row],[cantidad]]</f>
        <v>1300</v>
      </c>
      <c r="K100">
        <f>tblDetalle[[#This Row],[subtotal]]*(1-tblDetalle[[#This Row],[descuento_pct]])</f>
        <v>1300</v>
      </c>
    </row>
    <row r="101" spans="1:11" x14ac:dyDescent="0.25">
      <c r="A101">
        <v>100</v>
      </c>
      <c r="B101">
        <v>50</v>
      </c>
      <c r="C101">
        <v>2</v>
      </c>
      <c r="D101">
        <v>1</v>
      </c>
      <c r="E101">
        <f>INDEX(tblProductos[precio_venta], MATCH(tblDetalle[[#This Row],[producto_id]], tblProductos[id],0))</f>
        <v>4200</v>
      </c>
      <c r="F101">
        <v>1</v>
      </c>
      <c r="G101">
        <f>INDEX(tblProdProv[costo],MATCH(tblDetalle[[#This Row],[clave]],tblProdProv[clave],0))</f>
        <v>3300</v>
      </c>
      <c r="H101" t="str">
        <f>tblDetalle[[#This Row],[producto_id]]&amp;"-"&amp;tblDetalle[[#This Row],[proveedor_id]]</f>
        <v>2-1</v>
      </c>
      <c r="I101">
        <f>INDEX(
  tblClientes[descuento_pct],
  MATCH(
    INDEX(tblVentas[cliente_id], MATCH(tblDetalle[[#This Row],[venta_id]], tblVentas[id], 0)),
    tblClientes[id],
    0
  )
)</f>
        <v>0</v>
      </c>
      <c r="J101">
        <f>tblDetalle[[#This Row],[precio_unitario]]*tblDetalle[[#This Row],[cantidad]]</f>
        <v>4200</v>
      </c>
      <c r="K101">
        <f>tblDetalle[[#This Row],[subtotal]]*(1-tblDetalle[[#This Row],[descuento_pct]])</f>
        <v>4200</v>
      </c>
    </row>
    <row r="102" spans="1:11" x14ac:dyDescent="0.25">
      <c r="A102">
        <v>101</v>
      </c>
      <c r="B102">
        <v>51</v>
      </c>
      <c r="C102">
        <v>15</v>
      </c>
      <c r="D102">
        <v>3</v>
      </c>
      <c r="E102">
        <f>INDEX(tblProductos[precio_venta], MATCH(tblDetalle[[#This Row],[producto_id]], tblProductos[id],0))</f>
        <v>600</v>
      </c>
      <c r="F102">
        <v>4</v>
      </c>
      <c r="G102">
        <f>INDEX(tblProdProv[costo],MATCH(tblDetalle[[#This Row],[clave]],tblProdProv[clave],0))</f>
        <v>450</v>
      </c>
      <c r="H102" t="str">
        <f>tblDetalle[[#This Row],[producto_id]]&amp;"-"&amp;tblDetalle[[#This Row],[proveedor_id]]</f>
        <v>15-4</v>
      </c>
      <c r="I102">
        <f>INDEX(
  tblClientes[descuento_pct],
  MATCH(
    INDEX(tblVentas[cliente_id], MATCH(tblDetalle[[#This Row],[venta_id]], tblVentas[id], 0)),
    tblClientes[id],
    0
  )
)</f>
        <v>0</v>
      </c>
      <c r="J102">
        <f>tblDetalle[[#This Row],[precio_unitario]]*tblDetalle[[#This Row],[cantidad]]</f>
        <v>1800</v>
      </c>
      <c r="K102">
        <f>tblDetalle[[#This Row],[subtotal]]*(1-tblDetalle[[#This Row],[descuento_pct]])</f>
        <v>1800</v>
      </c>
    </row>
    <row r="103" spans="1:11" x14ac:dyDescent="0.25">
      <c r="A103">
        <v>102</v>
      </c>
      <c r="B103">
        <v>51</v>
      </c>
      <c r="C103">
        <v>7</v>
      </c>
      <c r="D103">
        <v>2</v>
      </c>
      <c r="E103">
        <f>INDEX(tblProductos[precio_venta], MATCH(tblDetalle[[#This Row],[producto_id]], tblProductos[id],0))</f>
        <v>450</v>
      </c>
      <c r="F103">
        <v>3</v>
      </c>
      <c r="G103">
        <f>INDEX(tblProdProv[costo],MATCH(tblDetalle[[#This Row],[clave]],tblProdProv[clave],0))</f>
        <v>300</v>
      </c>
      <c r="H103" t="str">
        <f>tblDetalle[[#This Row],[producto_id]]&amp;"-"&amp;tblDetalle[[#This Row],[proveedor_id]]</f>
        <v>7-3</v>
      </c>
      <c r="I103">
        <f>INDEX(
  tblClientes[descuento_pct],
  MATCH(
    INDEX(tblVentas[cliente_id], MATCH(tblDetalle[[#This Row],[venta_id]], tblVentas[id], 0)),
    tblClientes[id],
    0
  )
)</f>
        <v>0</v>
      </c>
      <c r="J103">
        <f>tblDetalle[[#This Row],[precio_unitario]]*tblDetalle[[#This Row],[cantidad]]</f>
        <v>900</v>
      </c>
      <c r="K103">
        <f>tblDetalle[[#This Row],[subtotal]]*(1-tblDetalle[[#This Row],[descuento_pct]])</f>
        <v>900</v>
      </c>
    </row>
    <row r="104" spans="1:11" x14ac:dyDescent="0.25">
      <c r="A104">
        <v>103</v>
      </c>
      <c r="B104">
        <v>52</v>
      </c>
      <c r="C104">
        <v>13</v>
      </c>
      <c r="D104">
        <v>1</v>
      </c>
      <c r="E104">
        <f>INDEX(tblProductos[precio_venta], MATCH(tblDetalle[[#This Row],[producto_id]], tblProductos[id],0))</f>
        <v>300</v>
      </c>
      <c r="F104">
        <v>2</v>
      </c>
      <c r="G104">
        <f>INDEX(tblProdProv[costo],MATCH(tblDetalle[[#This Row],[clave]],tblProdProv[clave],0))</f>
        <v>200</v>
      </c>
      <c r="H104" t="str">
        <f>tblDetalle[[#This Row],[producto_id]]&amp;"-"&amp;tblDetalle[[#This Row],[proveedor_id]]</f>
        <v>13-2</v>
      </c>
      <c r="I104">
        <f>INDEX(
  tblClientes[descuento_pct],
  MATCH(
    INDEX(tblVentas[cliente_id], MATCH(tblDetalle[[#This Row],[venta_id]], tblVentas[id], 0)),
    tblClientes[id],
    0
  )
)</f>
        <v>0</v>
      </c>
      <c r="J104">
        <f>tblDetalle[[#This Row],[precio_unitario]]*tblDetalle[[#This Row],[cantidad]]</f>
        <v>300</v>
      </c>
      <c r="K104">
        <f>tblDetalle[[#This Row],[subtotal]]*(1-tblDetalle[[#This Row],[descuento_pct]])</f>
        <v>300</v>
      </c>
    </row>
    <row r="105" spans="1:11" x14ac:dyDescent="0.25">
      <c r="A105">
        <v>104</v>
      </c>
      <c r="B105">
        <v>52</v>
      </c>
      <c r="C105">
        <v>4</v>
      </c>
      <c r="D105">
        <v>1</v>
      </c>
      <c r="E105">
        <f>INDEX(tblProductos[precio_venta], MATCH(tblDetalle[[#This Row],[producto_id]], tblProductos[id],0))</f>
        <v>1600</v>
      </c>
      <c r="F105">
        <v>3</v>
      </c>
      <c r="G105">
        <f>INDEX(tblProdProv[costo],MATCH(tblDetalle[[#This Row],[clave]],tblProdProv[clave],0))</f>
        <v>1150</v>
      </c>
      <c r="H105" t="str">
        <f>tblDetalle[[#This Row],[producto_id]]&amp;"-"&amp;tblDetalle[[#This Row],[proveedor_id]]</f>
        <v>4-3</v>
      </c>
      <c r="I105">
        <f>INDEX(
  tblClientes[descuento_pct],
  MATCH(
    INDEX(tblVentas[cliente_id], MATCH(tblDetalle[[#This Row],[venta_id]], tblVentas[id], 0)),
    tblClientes[id],
    0
  )
)</f>
        <v>0</v>
      </c>
      <c r="J105">
        <f>tblDetalle[[#This Row],[precio_unitario]]*tblDetalle[[#This Row],[cantidad]]</f>
        <v>1600</v>
      </c>
      <c r="K105">
        <f>tblDetalle[[#This Row],[subtotal]]*(1-tblDetalle[[#This Row],[descuento_pct]])</f>
        <v>1600</v>
      </c>
    </row>
    <row r="106" spans="1:11" x14ac:dyDescent="0.25">
      <c r="A106">
        <v>105</v>
      </c>
      <c r="B106">
        <v>53</v>
      </c>
      <c r="C106">
        <v>1</v>
      </c>
      <c r="D106">
        <v>3</v>
      </c>
      <c r="E106">
        <f>INDEX(tblProductos[precio_venta], MATCH(tblDetalle[[#This Row],[producto_id]], tblProductos[id],0))</f>
        <v>8500</v>
      </c>
      <c r="F106">
        <v>1</v>
      </c>
      <c r="G106">
        <f>INDEX(tblProdProv[costo],MATCH(tblDetalle[[#This Row],[clave]],tblProdProv[clave],0))</f>
        <v>6900</v>
      </c>
      <c r="H106" t="str">
        <f>tblDetalle[[#This Row],[producto_id]]&amp;"-"&amp;tblDetalle[[#This Row],[proveedor_id]]</f>
        <v>1-1</v>
      </c>
      <c r="I106">
        <f>INDEX(
  tblClientes[descuento_pct],
  MATCH(
    INDEX(tblVentas[cliente_id], MATCH(tblDetalle[[#This Row],[venta_id]], tblVentas[id], 0)),
    tblClientes[id],
    0
  )
)</f>
        <v>0.05</v>
      </c>
      <c r="J106">
        <f>tblDetalle[[#This Row],[precio_unitario]]*tblDetalle[[#This Row],[cantidad]]</f>
        <v>25500</v>
      </c>
      <c r="K106">
        <f>tblDetalle[[#This Row],[subtotal]]*(1-tblDetalle[[#This Row],[descuento_pct]])</f>
        <v>24225</v>
      </c>
    </row>
    <row r="107" spans="1:11" x14ac:dyDescent="0.25">
      <c r="A107">
        <v>106</v>
      </c>
      <c r="B107">
        <v>53</v>
      </c>
      <c r="C107">
        <v>15</v>
      </c>
      <c r="D107">
        <v>2</v>
      </c>
      <c r="E107">
        <f>INDEX(tblProductos[precio_venta], MATCH(tblDetalle[[#This Row],[producto_id]], tblProductos[id],0))</f>
        <v>600</v>
      </c>
      <c r="F107">
        <v>5</v>
      </c>
      <c r="G107">
        <f>INDEX(tblProdProv[costo],MATCH(tblDetalle[[#This Row],[clave]],tblProdProv[clave],0))</f>
        <v>480</v>
      </c>
      <c r="H107" t="str">
        <f>tblDetalle[[#This Row],[producto_id]]&amp;"-"&amp;tblDetalle[[#This Row],[proveedor_id]]</f>
        <v>15-5</v>
      </c>
      <c r="I107">
        <f>INDEX(
  tblClientes[descuento_pct],
  MATCH(
    INDEX(tblVentas[cliente_id], MATCH(tblDetalle[[#This Row],[venta_id]], tblVentas[id], 0)),
    tblClientes[id],
    0
  )
)</f>
        <v>0.05</v>
      </c>
      <c r="J107">
        <f>tblDetalle[[#This Row],[precio_unitario]]*tblDetalle[[#This Row],[cantidad]]</f>
        <v>1200</v>
      </c>
      <c r="K107">
        <f>tblDetalle[[#This Row],[subtotal]]*(1-tblDetalle[[#This Row],[descuento_pct]])</f>
        <v>1140</v>
      </c>
    </row>
    <row r="108" spans="1:11" x14ac:dyDescent="0.25">
      <c r="A108">
        <v>107</v>
      </c>
      <c r="B108">
        <v>54</v>
      </c>
      <c r="C108">
        <v>2</v>
      </c>
      <c r="D108">
        <v>3</v>
      </c>
      <c r="E108">
        <f>INDEX(tblProductos[precio_venta], MATCH(tblDetalle[[#This Row],[producto_id]], tblProductos[id],0))</f>
        <v>4200</v>
      </c>
      <c r="F108">
        <v>1</v>
      </c>
      <c r="G108">
        <f>INDEX(tblProdProv[costo],MATCH(tblDetalle[[#This Row],[clave]],tblProdProv[clave],0))</f>
        <v>3300</v>
      </c>
      <c r="H108" t="str">
        <f>tblDetalle[[#This Row],[producto_id]]&amp;"-"&amp;tblDetalle[[#This Row],[proveedor_id]]</f>
        <v>2-1</v>
      </c>
      <c r="I108">
        <f>INDEX(
  tblClientes[descuento_pct],
  MATCH(
    INDEX(tblVentas[cliente_id], MATCH(tblDetalle[[#This Row],[venta_id]], tblVentas[id], 0)),
    tblClientes[id],
    0
  )
)</f>
        <v>0</v>
      </c>
      <c r="J108">
        <f>tblDetalle[[#This Row],[precio_unitario]]*tblDetalle[[#This Row],[cantidad]]</f>
        <v>12600</v>
      </c>
      <c r="K108">
        <f>tblDetalle[[#This Row],[subtotal]]*(1-tblDetalle[[#This Row],[descuento_pct]])</f>
        <v>12600</v>
      </c>
    </row>
    <row r="109" spans="1:11" x14ac:dyDescent="0.25">
      <c r="A109">
        <v>108</v>
      </c>
      <c r="B109">
        <v>54</v>
      </c>
      <c r="C109">
        <v>12</v>
      </c>
      <c r="D109">
        <v>1</v>
      </c>
      <c r="E109">
        <f>INDEX(tblProductos[precio_venta], MATCH(tblDetalle[[#This Row],[producto_id]], tblProductos[id],0))</f>
        <v>3200</v>
      </c>
      <c r="F109">
        <v>3</v>
      </c>
      <c r="G109">
        <f>INDEX(tblProdProv[costo],MATCH(tblDetalle[[#This Row],[clave]],tblProdProv[clave],0))</f>
        <v>2500</v>
      </c>
      <c r="H109" t="str">
        <f>tblDetalle[[#This Row],[producto_id]]&amp;"-"&amp;tblDetalle[[#This Row],[proveedor_id]]</f>
        <v>12-3</v>
      </c>
      <c r="I109">
        <f>INDEX(
  tblClientes[descuento_pct],
  MATCH(
    INDEX(tblVentas[cliente_id], MATCH(tblDetalle[[#This Row],[venta_id]], tblVentas[id], 0)),
    tblClientes[id],
    0
  )
)</f>
        <v>0</v>
      </c>
      <c r="J109">
        <f>tblDetalle[[#This Row],[precio_unitario]]*tblDetalle[[#This Row],[cantidad]]</f>
        <v>3200</v>
      </c>
      <c r="K109">
        <f>tblDetalle[[#This Row],[subtotal]]*(1-tblDetalle[[#This Row],[descuento_pct]])</f>
        <v>3200</v>
      </c>
    </row>
    <row r="110" spans="1:11" x14ac:dyDescent="0.25">
      <c r="A110">
        <v>109</v>
      </c>
      <c r="B110">
        <v>55</v>
      </c>
      <c r="C110">
        <v>12</v>
      </c>
      <c r="D110">
        <v>1</v>
      </c>
      <c r="E110">
        <f>INDEX(tblProductos[precio_venta], MATCH(tblDetalle[[#This Row],[producto_id]], tblProductos[id],0))</f>
        <v>3200</v>
      </c>
      <c r="F110">
        <v>4</v>
      </c>
      <c r="G110">
        <f>INDEX(tblProdProv[costo],MATCH(tblDetalle[[#This Row],[clave]],tblProdProv[clave],0))</f>
        <v>2600</v>
      </c>
      <c r="H110" t="str">
        <f>tblDetalle[[#This Row],[producto_id]]&amp;"-"&amp;tblDetalle[[#This Row],[proveedor_id]]</f>
        <v>12-4</v>
      </c>
      <c r="I110">
        <f>INDEX(
  tblClientes[descuento_pct],
  MATCH(
    INDEX(tblVentas[cliente_id], MATCH(tblDetalle[[#This Row],[venta_id]], tblVentas[id], 0)),
    tblClientes[id],
    0
  )
)</f>
        <v>0.05</v>
      </c>
      <c r="J110">
        <f>tblDetalle[[#This Row],[precio_unitario]]*tblDetalle[[#This Row],[cantidad]]</f>
        <v>3200</v>
      </c>
      <c r="K110">
        <f>tblDetalle[[#This Row],[subtotal]]*(1-tblDetalle[[#This Row],[descuento_pct]])</f>
        <v>3040</v>
      </c>
    </row>
    <row r="111" spans="1:11" x14ac:dyDescent="0.25">
      <c r="A111">
        <v>110</v>
      </c>
      <c r="B111">
        <v>55</v>
      </c>
      <c r="C111">
        <v>13</v>
      </c>
      <c r="D111">
        <v>1</v>
      </c>
      <c r="E111">
        <f>INDEX(tblProductos[precio_venta], MATCH(tblDetalle[[#This Row],[producto_id]], tblProductos[id],0))</f>
        <v>300</v>
      </c>
      <c r="F111">
        <v>4</v>
      </c>
      <c r="G111">
        <f>INDEX(tblProdProv[costo],MATCH(tblDetalle[[#This Row],[clave]],tblProdProv[clave],0))</f>
        <v>240</v>
      </c>
      <c r="H111" t="str">
        <f>tblDetalle[[#This Row],[producto_id]]&amp;"-"&amp;tblDetalle[[#This Row],[proveedor_id]]</f>
        <v>13-4</v>
      </c>
      <c r="I111">
        <f>INDEX(
  tblClientes[descuento_pct],
  MATCH(
    INDEX(tblVentas[cliente_id], MATCH(tblDetalle[[#This Row],[venta_id]], tblVentas[id], 0)),
    tblClientes[id],
    0
  )
)</f>
        <v>0.05</v>
      </c>
      <c r="J111">
        <f>tblDetalle[[#This Row],[precio_unitario]]*tblDetalle[[#This Row],[cantidad]]</f>
        <v>300</v>
      </c>
      <c r="K111">
        <f>tblDetalle[[#This Row],[subtotal]]*(1-tblDetalle[[#This Row],[descuento_pct]])</f>
        <v>285</v>
      </c>
    </row>
    <row r="112" spans="1:11" x14ac:dyDescent="0.25">
      <c r="A112">
        <v>111</v>
      </c>
      <c r="B112">
        <v>56</v>
      </c>
      <c r="C112">
        <v>2</v>
      </c>
      <c r="D112">
        <v>2</v>
      </c>
      <c r="E112">
        <f>INDEX(tblProductos[precio_venta], MATCH(tblDetalle[[#This Row],[producto_id]], tblProductos[id],0))</f>
        <v>4200</v>
      </c>
      <c r="F112">
        <v>1</v>
      </c>
      <c r="G112">
        <f>INDEX(tblProdProv[costo],MATCH(tblDetalle[[#This Row],[clave]],tblProdProv[clave],0))</f>
        <v>3300</v>
      </c>
      <c r="H112" t="str">
        <f>tblDetalle[[#This Row],[producto_id]]&amp;"-"&amp;tblDetalle[[#This Row],[proveedor_id]]</f>
        <v>2-1</v>
      </c>
      <c r="I112">
        <f>INDEX(
  tblClientes[descuento_pct],
  MATCH(
    INDEX(tblVentas[cliente_id], MATCH(tblDetalle[[#This Row],[venta_id]], tblVentas[id], 0)),
    tblClientes[id],
    0
  )
)</f>
        <v>0.1</v>
      </c>
      <c r="J112">
        <f>tblDetalle[[#This Row],[precio_unitario]]*tblDetalle[[#This Row],[cantidad]]</f>
        <v>8400</v>
      </c>
      <c r="K112">
        <f>tblDetalle[[#This Row],[subtotal]]*(1-tblDetalle[[#This Row],[descuento_pct]])</f>
        <v>7560</v>
      </c>
    </row>
    <row r="113" spans="1:11" x14ac:dyDescent="0.25">
      <c r="A113">
        <v>112</v>
      </c>
      <c r="B113">
        <v>56</v>
      </c>
      <c r="C113">
        <v>4</v>
      </c>
      <c r="D113">
        <v>3</v>
      </c>
      <c r="E113">
        <f>INDEX(tblProductos[precio_venta], MATCH(tblDetalle[[#This Row],[producto_id]], tblProductos[id],0))</f>
        <v>1600</v>
      </c>
      <c r="F113">
        <v>1</v>
      </c>
      <c r="G113">
        <f>INDEX(tblProdProv[costo],MATCH(tblDetalle[[#This Row],[clave]],tblProdProv[clave],0))</f>
        <v>1100</v>
      </c>
      <c r="H113" t="str">
        <f>tblDetalle[[#This Row],[producto_id]]&amp;"-"&amp;tblDetalle[[#This Row],[proveedor_id]]</f>
        <v>4-1</v>
      </c>
      <c r="I113">
        <f>INDEX(
  tblClientes[descuento_pct],
  MATCH(
    INDEX(tblVentas[cliente_id], MATCH(tblDetalle[[#This Row],[venta_id]], tblVentas[id], 0)),
    tblClientes[id],
    0
  )
)</f>
        <v>0.1</v>
      </c>
      <c r="J113">
        <f>tblDetalle[[#This Row],[precio_unitario]]*tblDetalle[[#This Row],[cantidad]]</f>
        <v>4800</v>
      </c>
      <c r="K113">
        <f>tblDetalle[[#This Row],[subtotal]]*(1-tblDetalle[[#This Row],[descuento_pct]])</f>
        <v>4320</v>
      </c>
    </row>
    <row r="114" spans="1:11" x14ac:dyDescent="0.25">
      <c r="A114">
        <v>113</v>
      </c>
      <c r="B114">
        <v>57</v>
      </c>
      <c r="C114">
        <v>7</v>
      </c>
      <c r="D114">
        <v>3</v>
      </c>
      <c r="E114">
        <f>INDEX(tblProductos[precio_venta], MATCH(tblDetalle[[#This Row],[producto_id]], tblProductos[id],0))</f>
        <v>450</v>
      </c>
      <c r="F114">
        <v>3</v>
      </c>
      <c r="G114">
        <f>INDEX(tblProdProv[costo],MATCH(tblDetalle[[#This Row],[clave]],tblProdProv[clave],0))</f>
        <v>300</v>
      </c>
      <c r="H114" t="str">
        <f>tblDetalle[[#This Row],[producto_id]]&amp;"-"&amp;tblDetalle[[#This Row],[proveedor_id]]</f>
        <v>7-3</v>
      </c>
      <c r="I114">
        <f>INDEX(
  tblClientes[descuento_pct],
  MATCH(
    INDEX(tblVentas[cliente_id], MATCH(tblDetalle[[#This Row],[venta_id]], tblVentas[id], 0)),
    tblClientes[id],
    0
  )
)</f>
        <v>0</v>
      </c>
      <c r="J114">
        <f>tblDetalle[[#This Row],[precio_unitario]]*tblDetalle[[#This Row],[cantidad]]</f>
        <v>1350</v>
      </c>
      <c r="K114">
        <f>tblDetalle[[#This Row],[subtotal]]*(1-tblDetalle[[#This Row],[descuento_pct]])</f>
        <v>1350</v>
      </c>
    </row>
    <row r="115" spans="1:11" x14ac:dyDescent="0.25">
      <c r="A115">
        <v>114</v>
      </c>
      <c r="B115">
        <v>57</v>
      </c>
      <c r="C115">
        <v>10</v>
      </c>
      <c r="D115">
        <v>1</v>
      </c>
      <c r="E115">
        <f>INDEX(tblProductos[precio_venta], MATCH(tblDetalle[[#This Row],[producto_id]], tblProductos[id],0))</f>
        <v>950</v>
      </c>
      <c r="F115">
        <v>3</v>
      </c>
      <c r="G115">
        <f>INDEX(tblProdProv[costo],MATCH(tblDetalle[[#This Row],[clave]],tblProdProv[clave],0))</f>
        <v>680</v>
      </c>
      <c r="H115" t="str">
        <f>tblDetalle[[#This Row],[producto_id]]&amp;"-"&amp;tblDetalle[[#This Row],[proveedor_id]]</f>
        <v>10-3</v>
      </c>
      <c r="I115">
        <f>INDEX(
  tblClientes[descuento_pct],
  MATCH(
    INDEX(tblVentas[cliente_id], MATCH(tblDetalle[[#This Row],[venta_id]], tblVentas[id], 0)),
    tblClientes[id],
    0
  )
)</f>
        <v>0</v>
      </c>
      <c r="J115">
        <f>tblDetalle[[#This Row],[precio_unitario]]*tblDetalle[[#This Row],[cantidad]]</f>
        <v>950</v>
      </c>
      <c r="K115">
        <f>tblDetalle[[#This Row],[subtotal]]*(1-tblDetalle[[#This Row],[descuento_pct]])</f>
        <v>950</v>
      </c>
    </row>
    <row r="116" spans="1:11" x14ac:dyDescent="0.25">
      <c r="A116">
        <v>115</v>
      </c>
      <c r="B116">
        <v>58</v>
      </c>
      <c r="C116">
        <v>8</v>
      </c>
      <c r="D116">
        <v>1</v>
      </c>
      <c r="E116">
        <f>INDEX(tblProductos[precio_venta], MATCH(tblDetalle[[#This Row],[producto_id]], tblProductos[id],0))</f>
        <v>850</v>
      </c>
      <c r="F116">
        <v>4</v>
      </c>
      <c r="G116">
        <f>INDEX(tblProdProv[costo],MATCH(tblDetalle[[#This Row],[clave]],tblProdProv[clave],0))</f>
        <v>630</v>
      </c>
      <c r="H116" t="str">
        <f>tblDetalle[[#This Row],[producto_id]]&amp;"-"&amp;tblDetalle[[#This Row],[proveedor_id]]</f>
        <v>8-4</v>
      </c>
      <c r="I116">
        <f>INDEX(
  tblClientes[descuento_pct],
  MATCH(
    INDEX(tblVentas[cliente_id], MATCH(tblDetalle[[#This Row],[venta_id]], tblVentas[id], 0)),
    tblClientes[id],
    0
  )
)</f>
        <v>0.05</v>
      </c>
      <c r="J116">
        <f>tblDetalle[[#This Row],[precio_unitario]]*tblDetalle[[#This Row],[cantidad]]</f>
        <v>850</v>
      </c>
      <c r="K116">
        <f>tblDetalle[[#This Row],[subtotal]]*(1-tblDetalle[[#This Row],[descuento_pct]])</f>
        <v>807.5</v>
      </c>
    </row>
    <row r="117" spans="1:11" x14ac:dyDescent="0.25">
      <c r="A117">
        <v>116</v>
      </c>
      <c r="B117">
        <v>58</v>
      </c>
      <c r="C117">
        <v>5</v>
      </c>
      <c r="D117">
        <v>1</v>
      </c>
      <c r="E117">
        <f>INDEX(tblProductos[precio_venta], MATCH(tblDetalle[[#This Row],[producto_id]], tblProductos[id],0))</f>
        <v>1800</v>
      </c>
      <c r="F117">
        <v>5</v>
      </c>
      <c r="G117">
        <f>INDEX(tblProdProv[costo],MATCH(tblDetalle[[#This Row],[clave]],tblProdProv[clave],0))</f>
        <v>1400</v>
      </c>
      <c r="H117" t="str">
        <f>tblDetalle[[#This Row],[producto_id]]&amp;"-"&amp;tblDetalle[[#This Row],[proveedor_id]]</f>
        <v>5-5</v>
      </c>
      <c r="I117">
        <f>INDEX(
  tblClientes[descuento_pct],
  MATCH(
    INDEX(tblVentas[cliente_id], MATCH(tblDetalle[[#This Row],[venta_id]], tblVentas[id], 0)),
    tblClientes[id],
    0
  )
)</f>
        <v>0.05</v>
      </c>
      <c r="J117">
        <f>tblDetalle[[#This Row],[precio_unitario]]*tblDetalle[[#This Row],[cantidad]]</f>
        <v>1800</v>
      </c>
      <c r="K117">
        <f>tblDetalle[[#This Row],[subtotal]]*(1-tblDetalle[[#This Row],[descuento_pct]])</f>
        <v>1710</v>
      </c>
    </row>
    <row r="118" spans="1:11" x14ac:dyDescent="0.25">
      <c r="A118">
        <v>117</v>
      </c>
      <c r="B118">
        <v>59</v>
      </c>
      <c r="C118">
        <v>3</v>
      </c>
      <c r="D118">
        <v>1</v>
      </c>
      <c r="E118">
        <f>INDEX(tblProductos[precio_venta], MATCH(tblDetalle[[#This Row],[producto_id]], tblProductos[id],0))</f>
        <v>1500</v>
      </c>
      <c r="F118">
        <v>4</v>
      </c>
      <c r="G118">
        <f>INDEX(tblProdProv[costo],MATCH(tblDetalle[[#This Row],[clave]],tblProdProv[clave],0))</f>
        <v>1150</v>
      </c>
      <c r="H118" t="str">
        <f>tblDetalle[[#This Row],[producto_id]]&amp;"-"&amp;tblDetalle[[#This Row],[proveedor_id]]</f>
        <v>3-4</v>
      </c>
      <c r="I118">
        <f>INDEX(
  tblClientes[descuento_pct],
  MATCH(
    INDEX(tblVentas[cliente_id], MATCH(tblDetalle[[#This Row],[venta_id]], tblVentas[id], 0)),
    tblClientes[id],
    0
  )
)</f>
        <v>0</v>
      </c>
      <c r="J118">
        <f>tblDetalle[[#This Row],[precio_unitario]]*tblDetalle[[#This Row],[cantidad]]</f>
        <v>1500</v>
      </c>
      <c r="K118">
        <f>tblDetalle[[#This Row],[subtotal]]*(1-tblDetalle[[#This Row],[descuento_pct]])</f>
        <v>1500</v>
      </c>
    </row>
    <row r="119" spans="1:11" x14ac:dyDescent="0.25">
      <c r="A119">
        <v>118</v>
      </c>
      <c r="B119">
        <v>59</v>
      </c>
      <c r="C119">
        <v>4</v>
      </c>
      <c r="D119">
        <v>1</v>
      </c>
      <c r="E119">
        <f>INDEX(tblProductos[precio_venta], MATCH(tblDetalle[[#This Row],[producto_id]], tblProductos[id],0))</f>
        <v>1600</v>
      </c>
      <c r="F119">
        <v>5</v>
      </c>
      <c r="G119">
        <f>INDEX(tblProdProv[costo],MATCH(tblDetalle[[#This Row],[clave]],tblProdProv[clave],0))</f>
        <v>1200</v>
      </c>
      <c r="H119" t="str">
        <f>tblDetalle[[#This Row],[producto_id]]&amp;"-"&amp;tblDetalle[[#This Row],[proveedor_id]]</f>
        <v>4-5</v>
      </c>
      <c r="I119">
        <f>INDEX(
  tblClientes[descuento_pct],
  MATCH(
    INDEX(tblVentas[cliente_id], MATCH(tblDetalle[[#This Row],[venta_id]], tblVentas[id], 0)),
    tblClientes[id],
    0
  )
)</f>
        <v>0</v>
      </c>
      <c r="J119">
        <f>tblDetalle[[#This Row],[precio_unitario]]*tblDetalle[[#This Row],[cantidad]]</f>
        <v>1600</v>
      </c>
      <c r="K119">
        <f>tblDetalle[[#This Row],[subtotal]]*(1-tblDetalle[[#This Row],[descuento_pct]])</f>
        <v>1600</v>
      </c>
    </row>
    <row r="120" spans="1:11" x14ac:dyDescent="0.25">
      <c r="A120">
        <v>119</v>
      </c>
      <c r="B120">
        <v>60</v>
      </c>
      <c r="C120">
        <v>13</v>
      </c>
      <c r="D120">
        <v>1</v>
      </c>
      <c r="E120">
        <f>INDEX(tblProductos[precio_venta], MATCH(tblDetalle[[#This Row],[producto_id]], tblProductos[id],0))</f>
        <v>300</v>
      </c>
      <c r="F120">
        <v>2</v>
      </c>
      <c r="G120">
        <f>INDEX(tblProdProv[costo],MATCH(tblDetalle[[#This Row],[clave]],tblProdProv[clave],0))</f>
        <v>200</v>
      </c>
      <c r="H120" t="str">
        <f>tblDetalle[[#This Row],[producto_id]]&amp;"-"&amp;tblDetalle[[#This Row],[proveedor_id]]</f>
        <v>13-2</v>
      </c>
      <c r="I120">
        <f>INDEX(
  tblClientes[descuento_pct],
  MATCH(
    INDEX(tblVentas[cliente_id], MATCH(tblDetalle[[#This Row],[venta_id]], tblVentas[id], 0)),
    tblClientes[id],
    0
  )
)</f>
        <v>0.05</v>
      </c>
      <c r="J120">
        <f>tblDetalle[[#This Row],[precio_unitario]]*tblDetalle[[#This Row],[cantidad]]</f>
        <v>300</v>
      </c>
      <c r="K120">
        <f>tblDetalle[[#This Row],[subtotal]]*(1-tblDetalle[[#This Row],[descuento_pct]])</f>
        <v>285</v>
      </c>
    </row>
    <row r="121" spans="1:11" x14ac:dyDescent="0.25">
      <c r="A121">
        <v>120</v>
      </c>
      <c r="B121">
        <v>60</v>
      </c>
      <c r="C121">
        <v>15</v>
      </c>
      <c r="D121">
        <v>1</v>
      </c>
      <c r="E121">
        <f>INDEX(tblProductos[precio_venta], MATCH(tblDetalle[[#This Row],[producto_id]], tblProductos[id],0))</f>
        <v>600</v>
      </c>
      <c r="F121">
        <v>2</v>
      </c>
      <c r="G121">
        <f>INDEX(tblProdProv[costo],MATCH(tblDetalle[[#This Row],[clave]],tblProdProv[clave],0))</f>
        <v>420</v>
      </c>
      <c r="H121" t="str">
        <f>tblDetalle[[#This Row],[producto_id]]&amp;"-"&amp;tblDetalle[[#This Row],[proveedor_id]]</f>
        <v>15-2</v>
      </c>
      <c r="I121">
        <f>INDEX(
  tblClientes[descuento_pct],
  MATCH(
    INDEX(tblVentas[cliente_id], MATCH(tblDetalle[[#This Row],[venta_id]], tblVentas[id], 0)),
    tblClientes[id],
    0
  )
)</f>
        <v>0.05</v>
      </c>
      <c r="J121">
        <f>tblDetalle[[#This Row],[precio_unitario]]*tblDetalle[[#This Row],[cantidad]]</f>
        <v>600</v>
      </c>
      <c r="K121">
        <f>tblDetalle[[#This Row],[subtotal]]*(1-tblDetalle[[#This Row],[descuento_pct]])</f>
        <v>570</v>
      </c>
    </row>
    <row r="122" spans="1:11" x14ac:dyDescent="0.25">
      <c r="A122">
        <v>121</v>
      </c>
      <c r="B122">
        <v>61</v>
      </c>
      <c r="C122">
        <v>7</v>
      </c>
      <c r="D122">
        <v>1</v>
      </c>
      <c r="E122">
        <f>INDEX(tblProductos[precio_venta], MATCH(tblDetalle[[#This Row],[producto_id]], tblProductos[id],0))</f>
        <v>450</v>
      </c>
      <c r="F122">
        <v>3</v>
      </c>
      <c r="G122">
        <f>INDEX(tblProdProv[costo],MATCH(tblDetalle[[#This Row],[clave]],tblProdProv[clave],0))</f>
        <v>300</v>
      </c>
      <c r="H122" t="str">
        <f>tblDetalle[[#This Row],[producto_id]]&amp;"-"&amp;tblDetalle[[#This Row],[proveedor_id]]</f>
        <v>7-3</v>
      </c>
      <c r="I122">
        <f>INDEX(
  tblClientes[descuento_pct],
  MATCH(
    INDEX(tblVentas[cliente_id], MATCH(tblDetalle[[#This Row],[venta_id]], tblVentas[id], 0)),
    tblClientes[id],
    0
  )
)</f>
        <v>0</v>
      </c>
      <c r="J122">
        <f>tblDetalle[[#This Row],[precio_unitario]]*tblDetalle[[#This Row],[cantidad]]</f>
        <v>450</v>
      </c>
      <c r="K122">
        <f>tblDetalle[[#This Row],[subtotal]]*(1-tblDetalle[[#This Row],[descuento_pct]])</f>
        <v>450</v>
      </c>
    </row>
    <row r="123" spans="1:11" x14ac:dyDescent="0.25">
      <c r="A123">
        <v>122</v>
      </c>
      <c r="B123">
        <v>61</v>
      </c>
      <c r="C123">
        <v>11</v>
      </c>
      <c r="D123">
        <v>1</v>
      </c>
      <c r="E123">
        <f>INDEX(tblProductos[precio_venta], MATCH(tblDetalle[[#This Row],[producto_id]], tblProductos[id],0))</f>
        <v>2900</v>
      </c>
      <c r="F123">
        <v>5</v>
      </c>
      <c r="G123">
        <f>INDEX(tblProdProv[costo],MATCH(tblDetalle[[#This Row],[clave]],tblProdProv[clave],0))</f>
        <v>2300</v>
      </c>
      <c r="H123" t="str">
        <f>tblDetalle[[#This Row],[producto_id]]&amp;"-"&amp;tblDetalle[[#This Row],[proveedor_id]]</f>
        <v>11-5</v>
      </c>
      <c r="I123">
        <f>INDEX(
  tblClientes[descuento_pct],
  MATCH(
    INDEX(tblVentas[cliente_id], MATCH(tblDetalle[[#This Row],[venta_id]], tblVentas[id], 0)),
    tblClientes[id],
    0
  )
)</f>
        <v>0</v>
      </c>
      <c r="J123">
        <f>tblDetalle[[#This Row],[precio_unitario]]*tblDetalle[[#This Row],[cantidad]]</f>
        <v>2900</v>
      </c>
      <c r="K123">
        <f>tblDetalle[[#This Row],[subtotal]]*(1-tblDetalle[[#This Row],[descuento_pct]])</f>
        <v>2900</v>
      </c>
    </row>
    <row r="124" spans="1:11" x14ac:dyDescent="0.25">
      <c r="A124">
        <v>123</v>
      </c>
      <c r="B124">
        <v>62</v>
      </c>
      <c r="C124">
        <v>14</v>
      </c>
      <c r="D124">
        <v>1</v>
      </c>
      <c r="E124">
        <f>INDEX(tblProductos[precio_venta], MATCH(tblDetalle[[#This Row],[producto_id]], tblProductos[id],0))</f>
        <v>1800</v>
      </c>
      <c r="F124">
        <v>3</v>
      </c>
      <c r="G124">
        <f>INDEX(tblProdProv[costo],MATCH(tblDetalle[[#This Row],[clave]],tblProdProv[clave],0))</f>
        <v>1450</v>
      </c>
      <c r="H124" t="str">
        <f>tblDetalle[[#This Row],[producto_id]]&amp;"-"&amp;tblDetalle[[#This Row],[proveedor_id]]</f>
        <v>14-3</v>
      </c>
      <c r="I124">
        <f>INDEX(
  tblClientes[descuento_pct],
  MATCH(
    INDEX(tblVentas[cliente_id], MATCH(tblDetalle[[#This Row],[venta_id]], tblVentas[id], 0)),
    tblClientes[id],
    0
  )
)</f>
        <v>0.1</v>
      </c>
      <c r="J124">
        <f>tblDetalle[[#This Row],[precio_unitario]]*tblDetalle[[#This Row],[cantidad]]</f>
        <v>1800</v>
      </c>
      <c r="K124">
        <f>tblDetalle[[#This Row],[subtotal]]*(1-tblDetalle[[#This Row],[descuento_pct]])</f>
        <v>1620</v>
      </c>
    </row>
    <row r="125" spans="1:11" x14ac:dyDescent="0.25">
      <c r="A125">
        <v>124</v>
      </c>
      <c r="B125">
        <v>62</v>
      </c>
      <c r="C125">
        <v>2</v>
      </c>
      <c r="D125">
        <v>1</v>
      </c>
      <c r="E125">
        <f>INDEX(tblProductos[precio_venta], MATCH(tblDetalle[[#This Row],[producto_id]], tblProductos[id],0))</f>
        <v>4200</v>
      </c>
      <c r="F125">
        <v>1</v>
      </c>
      <c r="G125">
        <f>INDEX(tblProdProv[costo],MATCH(tblDetalle[[#This Row],[clave]],tblProdProv[clave],0))</f>
        <v>3300</v>
      </c>
      <c r="H125" t="str">
        <f>tblDetalle[[#This Row],[producto_id]]&amp;"-"&amp;tblDetalle[[#This Row],[proveedor_id]]</f>
        <v>2-1</v>
      </c>
      <c r="I125">
        <f>INDEX(
  tblClientes[descuento_pct],
  MATCH(
    INDEX(tblVentas[cliente_id], MATCH(tblDetalle[[#This Row],[venta_id]], tblVentas[id], 0)),
    tblClientes[id],
    0
  )
)</f>
        <v>0.1</v>
      </c>
      <c r="J125">
        <f>tblDetalle[[#This Row],[precio_unitario]]*tblDetalle[[#This Row],[cantidad]]</f>
        <v>4200</v>
      </c>
      <c r="K125">
        <f>tblDetalle[[#This Row],[subtotal]]*(1-tblDetalle[[#This Row],[descuento_pct]])</f>
        <v>3780</v>
      </c>
    </row>
    <row r="126" spans="1:11" x14ac:dyDescent="0.25">
      <c r="A126">
        <v>125</v>
      </c>
      <c r="B126">
        <v>63</v>
      </c>
      <c r="C126">
        <v>10</v>
      </c>
      <c r="D126">
        <v>1</v>
      </c>
      <c r="E126">
        <f>INDEX(tblProductos[precio_venta], MATCH(tblDetalle[[#This Row],[producto_id]], tblProductos[id],0))</f>
        <v>950</v>
      </c>
      <c r="F126">
        <v>3</v>
      </c>
      <c r="G126">
        <f>INDEX(tblProdProv[costo],MATCH(tblDetalle[[#This Row],[clave]],tblProdProv[clave],0))</f>
        <v>680</v>
      </c>
      <c r="H126" t="str">
        <f>tblDetalle[[#This Row],[producto_id]]&amp;"-"&amp;tblDetalle[[#This Row],[proveedor_id]]</f>
        <v>10-3</v>
      </c>
      <c r="I126">
        <f>INDEX(
  tblClientes[descuento_pct],
  MATCH(
    INDEX(tblVentas[cliente_id], MATCH(tblDetalle[[#This Row],[venta_id]], tblVentas[id], 0)),
    tblClientes[id],
    0
  )
)</f>
        <v>0</v>
      </c>
      <c r="J126">
        <f>tblDetalle[[#This Row],[precio_unitario]]*tblDetalle[[#This Row],[cantidad]]</f>
        <v>950</v>
      </c>
      <c r="K126">
        <f>tblDetalle[[#This Row],[subtotal]]*(1-tblDetalle[[#This Row],[descuento_pct]])</f>
        <v>950</v>
      </c>
    </row>
    <row r="127" spans="1:11" x14ac:dyDescent="0.25">
      <c r="A127">
        <v>126</v>
      </c>
      <c r="B127">
        <v>63</v>
      </c>
      <c r="C127">
        <v>8</v>
      </c>
      <c r="D127">
        <v>1</v>
      </c>
      <c r="E127">
        <f>INDEX(tblProductos[precio_venta], MATCH(tblDetalle[[#This Row],[producto_id]], tblProductos[id],0))</f>
        <v>850</v>
      </c>
      <c r="F127">
        <v>5</v>
      </c>
      <c r="G127">
        <f>INDEX(tblProdProv[costo],MATCH(tblDetalle[[#This Row],[clave]],tblProdProv[clave],0))</f>
        <v>650</v>
      </c>
      <c r="H127" t="str">
        <f>tblDetalle[[#This Row],[producto_id]]&amp;"-"&amp;tblDetalle[[#This Row],[proveedor_id]]</f>
        <v>8-5</v>
      </c>
      <c r="I127">
        <f>INDEX(
  tblClientes[descuento_pct],
  MATCH(
    INDEX(tblVentas[cliente_id], MATCH(tblDetalle[[#This Row],[venta_id]], tblVentas[id], 0)),
    tblClientes[id],
    0
  )
)</f>
        <v>0</v>
      </c>
      <c r="J127">
        <f>tblDetalle[[#This Row],[precio_unitario]]*tblDetalle[[#This Row],[cantidad]]</f>
        <v>850</v>
      </c>
      <c r="K127">
        <f>tblDetalle[[#This Row],[subtotal]]*(1-tblDetalle[[#This Row],[descuento_pct]])</f>
        <v>850</v>
      </c>
    </row>
    <row r="128" spans="1:11" x14ac:dyDescent="0.25">
      <c r="A128">
        <v>127</v>
      </c>
      <c r="B128">
        <v>64</v>
      </c>
      <c r="C128">
        <v>3</v>
      </c>
      <c r="D128">
        <v>2</v>
      </c>
      <c r="E128">
        <f>INDEX(tblProductos[precio_venta], MATCH(tblDetalle[[#This Row],[producto_id]], tblProductos[id],0))</f>
        <v>1500</v>
      </c>
      <c r="F128">
        <v>2</v>
      </c>
      <c r="G128">
        <f>INDEX(tblProdProv[costo],MATCH(tblDetalle[[#This Row],[clave]],tblProdProv[clave],0))</f>
        <v>1050</v>
      </c>
      <c r="H128" t="str">
        <f>tblDetalle[[#This Row],[producto_id]]&amp;"-"&amp;tblDetalle[[#This Row],[proveedor_id]]</f>
        <v>3-2</v>
      </c>
      <c r="I128">
        <f>INDEX(
  tblClientes[descuento_pct],
  MATCH(
    INDEX(tblVentas[cliente_id], MATCH(tblDetalle[[#This Row],[venta_id]], tblVentas[id], 0)),
    tblClientes[id],
    0
  )
)</f>
        <v>0</v>
      </c>
      <c r="J128">
        <f>tblDetalle[[#This Row],[precio_unitario]]*tblDetalle[[#This Row],[cantidad]]</f>
        <v>3000</v>
      </c>
      <c r="K128">
        <f>tblDetalle[[#This Row],[subtotal]]*(1-tblDetalle[[#This Row],[descuento_pct]])</f>
        <v>3000</v>
      </c>
    </row>
    <row r="129" spans="1:11" x14ac:dyDescent="0.25">
      <c r="A129">
        <v>128</v>
      </c>
      <c r="B129">
        <v>64</v>
      </c>
      <c r="C129">
        <v>7</v>
      </c>
      <c r="D129">
        <v>1</v>
      </c>
      <c r="E129">
        <f>INDEX(tblProductos[precio_venta], MATCH(tblDetalle[[#This Row],[producto_id]], tblProductos[id],0))</f>
        <v>450</v>
      </c>
      <c r="F129">
        <v>3</v>
      </c>
      <c r="G129">
        <f>INDEX(tblProdProv[costo],MATCH(tblDetalle[[#This Row],[clave]],tblProdProv[clave],0))</f>
        <v>300</v>
      </c>
      <c r="H129" t="str">
        <f>tblDetalle[[#This Row],[producto_id]]&amp;"-"&amp;tblDetalle[[#This Row],[proveedor_id]]</f>
        <v>7-3</v>
      </c>
      <c r="I129">
        <f>INDEX(
  tblClientes[descuento_pct],
  MATCH(
    INDEX(tblVentas[cliente_id], MATCH(tblDetalle[[#This Row],[venta_id]], tblVentas[id], 0)),
    tblClientes[id],
    0
  )
)</f>
        <v>0</v>
      </c>
      <c r="J129">
        <f>tblDetalle[[#This Row],[precio_unitario]]*tblDetalle[[#This Row],[cantidad]]</f>
        <v>450</v>
      </c>
      <c r="K129">
        <f>tblDetalle[[#This Row],[subtotal]]*(1-tblDetalle[[#This Row],[descuento_pct]])</f>
        <v>450</v>
      </c>
    </row>
    <row r="130" spans="1:11" x14ac:dyDescent="0.25">
      <c r="A130">
        <v>129</v>
      </c>
      <c r="B130">
        <v>65</v>
      </c>
      <c r="C130">
        <v>3</v>
      </c>
      <c r="D130">
        <v>1</v>
      </c>
      <c r="E130">
        <f>INDEX(tblProductos[precio_venta], MATCH(tblDetalle[[#This Row],[producto_id]], tblProductos[id],0))</f>
        <v>1500</v>
      </c>
      <c r="F130">
        <v>2</v>
      </c>
      <c r="G130">
        <f>INDEX(tblProdProv[costo],MATCH(tblDetalle[[#This Row],[clave]],tblProdProv[clave],0))</f>
        <v>1050</v>
      </c>
      <c r="H130" t="str">
        <f>tblDetalle[[#This Row],[producto_id]]&amp;"-"&amp;tblDetalle[[#This Row],[proveedor_id]]</f>
        <v>3-2</v>
      </c>
      <c r="I130">
        <f>INDEX(
  tblClientes[descuento_pct],
  MATCH(
    INDEX(tblVentas[cliente_id], MATCH(tblDetalle[[#This Row],[venta_id]], tblVentas[id], 0)),
    tblClientes[id],
    0
  )
)</f>
        <v>0</v>
      </c>
      <c r="J130">
        <f>tblDetalle[[#This Row],[precio_unitario]]*tblDetalle[[#This Row],[cantidad]]</f>
        <v>1500</v>
      </c>
      <c r="K130">
        <f>tblDetalle[[#This Row],[subtotal]]*(1-tblDetalle[[#This Row],[descuento_pct]])</f>
        <v>1500</v>
      </c>
    </row>
    <row r="131" spans="1:11" x14ac:dyDescent="0.25">
      <c r="A131">
        <v>130</v>
      </c>
      <c r="B131">
        <v>65</v>
      </c>
      <c r="C131">
        <v>7</v>
      </c>
      <c r="D131">
        <v>2</v>
      </c>
      <c r="E131">
        <f>INDEX(tblProductos[precio_venta], MATCH(tblDetalle[[#This Row],[producto_id]], tblProductos[id],0))</f>
        <v>450</v>
      </c>
      <c r="F131">
        <v>5</v>
      </c>
      <c r="G131">
        <f>INDEX(tblProdProv[costo],MATCH(tblDetalle[[#This Row],[clave]],tblProdProv[clave],0))</f>
        <v>350</v>
      </c>
      <c r="H131" t="str">
        <f>tblDetalle[[#This Row],[producto_id]]&amp;"-"&amp;tblDetalle[[#This Row],[proveedor_id]]</f>
        <v>7-5</v>
      </c>
      <c r="I131">
        <f>INDEX(
  tblClientes[descuento_pct],
  MATCH(
    INDEX(tblVentas[cliente_id], MATCH(tblDetalle[[#This Row],[venta_id]], tblVentas[id], 0)),
    tblClientes[id],
    0
  )
)</f>
        <v>0</v>
      </c>
      <c r="J131">
        <f>tblDetalle[[#This Row],[precio_unitario]]*tblDetalle[[#This Row],[cantidad]]</f>
        <v>900</v>
      </c>
      <c r="K131">
        <f>tblDetalle[[#This Row],[subtotal]]*(1-tblDetalle[[#This Row],[descuento_pct]])</f>
        <v>900</v>
      </c>
    </row>
    <row r="132" spans="1:11" x14ac:dyDescent="0.25">
      <c r="A132">
        <v>131</v>
      </c>
      <c r="B132">
        <v>66</v>
      </c>
      <c r="C132">
        <v>11</v>
      </c>
      <c r="D132">
        <v>2</v>
      </c>
      <c r="E132">
        <f>INDEX(tblProductos[precio_venta], MATCH(tblDetalle[[#This Row],[producto_id]], tblProductos[id],0))</f>
        <v>2900</v>
      </c>
      <c r="F132">
        <v>5</v>
      </c>
      <c r="G132">
        <f>INDEX(tblProdProv[costo],MATCH(tblDetalle[[#This Row],[clave]],tblProdProv[clave],0))</f>
        <v>2300</v>
      </c>
      <c r="H132" t="str">
        <f>tblDetalle[[#This Row],[producto_id]]&amp;"-"&amp;tblDetalle[[#This Row],[proveedor_id]]</f>
        <v>11-5</v>
      </c>
      <c r="I132">
        <f>INDEX(
  tblClientes[descuento_pct],
  MATCH(
    INDEX(tblVentas[cliente_id], MATCH(tblDetalle[[#This Row],[venta_id]], tblVentas[id], 0)),
    tblClientes[id],
    0
  )
)</f>
        <v>0</v>
      </c>
      <c r="J132">
        <f>tblDetalle[[#This Row],[precio_unitario]]*tblDetalle[[#This Row],[cantidad]]</f>
        <v>5800</v>
      </c>
      <c r="K132">
        <f>tblDetalle[[#This Row],[subtotal]]*(1-tblDetalle[[#This Row],[descuento_pct]])</f>
        <v>5800</v>
      </c>
    </row>
    <row r="133" spans="1:11" x14ac:dyDescent="0.25">
      <c r="A133">
        <v>132</v>
      </c>
      <c r="B133">
        <v>66</v>
      </c>
      <c r="C133">
        <v>7</v>
      </c>
      <c r="D133">
        <v>1</v>
      </c>
      <c r="E133">
        <f>INDEX(tblProductos[precio_venta], MATCH(tblDetalle[[#This Row],[producto_id]], tblProductos[id],0))</f>
        <v>450</v>
      </c>
      <c r="F133">
        <v>3</v>
      </c>
      <c r="G133">
        <f>INDEX(tblProdProv[costo],MATCH(tblDetalle[[#This Row],[clave]],tblProdProv[clave],0))</f>
        <v>300</v>
      </c>
      <c r="H133" t="str">
        <f>tblDetalle[[#This Row],[producto_id]]&amp;"-"&amp;tblDetalle[[#This Row],[proveedor_id]]</f>
        <v>7-3</v>
      </c>
      <c r="I133">
        <f>INDEX(
  tblClientes[descuento_pct],
  MATCH(
    INDEX(tblVentas[cliente_id], MATCH(tblDetalle[[#This Row],[venta_id]], tblVentas[id], 0)),
    tblClientes[id],
    0
  )
)</f>
        <v>0</v>
      </c>
      <c r="J133">
        <f>tblDetalle[[#This Row],[precio_unitario]]*tblDetalle[[#This Row],[cantidad]]</f>
        <v>450</v>
      </c>
      <c r="K133">
        <f>tblDetalle[[#This Row],[subtotal]]*(1-tblDetalle[[#This Row],[descuento_pct]])</f>
        <v>450</v>
      </c>
    </row>
    <row r="134" spans="1:11" x14ac:dyDescent="0.25">
      <c r="A134">
        <v>133</v>
      </c>
      <c r="B134">
        <v>67</v>
      </c>
      <c r="C134">
        <v>15</v>
      </c>
      <c r="D134">
        <v>2</v>
      </c>
      <c r="E134">
        <f>INDEX(tblProductos[precio_venta], MATCH(tblDetalle[[#This Row],[producto_id]], tblProductos[id],0))</f>
        <v>600</v>
      </c>
      <c r="F134">
        <v>5</v>
      </c>
      <c r="G134">
        <f>INDEX(tblProdProv[costo],MATCH(tblDetalle[[#This Row],[clave]],tblProdProv[clave],0))</f>
        <v>480</v>
      </c>
      <c r="H134" t="str">
        <f>tblDetalle[[#This Row],[producto_id]]&amp;"-"&amp;tblDetalle[[#This Row],[proveedor_id]]</f>
        <v>15-5</v>
      </c>
      <c r="I134">
        <f>INDEX(
  tblClientes[descuento_pct],
  MATCH(
    INDEX(tblVentas[cliente_id], MATCH(tblDetalle[[#This Row],[venta_id]], tblVentas[id], 0)),
    tblClientes[id],
    0
  )
)</f>
        <v>0.05</v>
      </c>
      <c r="J134">
        <f>tblDetalle[[#This Row],[precio_unitario]]*tblDetalle[[#This Row],[cantidad]]</f>
        <v>1200</v>
      </c>
      <c r="K134">
        <f>tblDetalle[[#This Row],[subtotal]]*(1-tblDetalle[[#This Row],[descuento_pct]])</f>
        <v>1140</v>
      </c>
    </row>
    <row r="135" spans="1:11" x14ac:dyDescent="0.25">
      <c r="A135">
        <v>134</v>
      </c>
      <c r="B135">
        <v>67</v>
      </c>
      <c r="C135">
        <v>3</v>
      </c>
      <c r="D135">
        <v>1</v>
      </c>
      <c r="E135">
        <f>INDEX(tblProductos[precio_venta], MATCH(tblDetalle[[#This Row],[producto_id]], tblProductos[id],0))</f>
        <v>1500</v>
      </c>
      <c r="F135">
        <v>2</v>
      </c>
      <c r="G135">
        <f>INDEX(tblProdProv[costo],MATCH(tblDetalle[[#This Row],[clave]],tblProdProv[clave],0))</f>
        <v>1050</v>
      </c>
      <c r="H135" t="str">
        <f>tblDetalle[[#This Row],[producto_id]]&amp;"-"&amp;tblDetalle[[#This Row],[proveedor_id]]</f>
        <v>3-2</v>
      </c>
      <c r="I135">
        <f>INDEX(
  tblClientes[descuento_pct],
  MATCH(
    INDEX(tblVentas[cliente_id], MATCH(tblDetalle[[#This Row],[venta_id]], tblVentas[id], 0)),
    tblClientes[id],
    0
  )
)</f>
        <v>0.05</v>
      </c>
      <c r="J135">
        <f>tblDetalle[[#This Row],[precio_unitario]]*tblDetalle[[#This Row],[cantidad]]</f>
        <v>1500</v>
      </c>
      <c r="K135">
        <f>tblDetalle[[#This Row],[subtotal]]*(1-tblDetalle[[#This Row],[descuento_pct]])</f>
        <v>1425</v>
      </c>
    </row>
    <row r="136" spans="1:11" x14ac:dyDescent="0.25">
      <c r="A136">
        <v>135</v>
      </c>
      <c r="B136">
        <v>68</v>
      </c>
      <c r="C136">
        <v>13</v>
      </c>
      <c r="D136">
        <v>2</v>
      </c>
      <c r="E136">
        <f>INDEX(tblProductos[precio_venta], MATCH(tblDetalle[[#This Row],[producto_id]], tblProductos[id],0))</f>
        <v>300</v>
      </c>
      <c r="F136">
        <v>3</v>
      </c>
      <c r="G136">
        <f>INDEX(tblProdProv[costo],MATCH(tblDetalle[[#This Row],[clave]],tblProdProv[clave],0))</f>
        <v>220</v>
      </c>
      <c r="H136" t="str">
        <f>tblDetalle[[#This Row],[producto_id]]&amp;"-"&amp;tblDetalle[[#This Row],[proveedor_id]]</f>
        <v>13-3</v>
      </c>
      <c r="I136">
        <f>INDEX(
  tblClientes[descuento_pct],
  MATCH(
    INDEX(tblVentas[cliente_id], MATCH(tblDetalle[[#This Row],[venta_id]], tblVentas[id], 0)),
    tblClientes[id],
    0
  )
)</f>
        <v>0</v>
      </c>
      <c r="J136">
        <f>tblDetalle[[#This Row],[precio_unitario]]*tblDetalle[[#This Row],[cantidad]]</f>
        <v>600</v>
      </c>
      <c r="K136">
        <f>tblDetalle[[#This Row],[subtotal]]*(1-tblDetalle[[#This Row],[descuento_pct]])</f>
        <v>600</v>
      </c>
    </row>
    <row r="137" spans="1:11" x14ac:dyDescent="0.25">
      <c r="A137">
        <v>136</v>
      </c>
      <c r="B137">
        <v>68</v>
      </c>
      <c r="C137">
        <v>2</v>
      </c>
      <c r="D137">
        <v>1</v>
      </c>
      <c r="E137">
        <f>INDEX(tblProductos[precio_venta], MATCH(tblDetalle[[#This Row],[producto_id]], tblProductos[id],0))</f>
        <v>4200</v>
      </c>
      <c r="F137">
        <v>5</v>
      </c>
      <c r="G137">
        <f>INDEX(tblProdProv[costo],MATCH(tblDetalle[[#This Row],[clave]],tblProdProv[clave],0))</f>
        <v>3500</v>
      </c>
      <c r="H137" t="str">
        <f>tblDetalle[[#This Row],[producto_id]]&amp;"-"&amp;tblDetalle[[#This Row],[proveedor_id]]</f>
        <v>2-5</v>
      </c>
      <c r="I137">
        <f>INDEX(
  tblClientes[descuento_pct],
  MATCH(
    INDEX(tblVentas[cliente_id], MATCH(tblDetalle[[#This Row],[venta_id]], tblVentas[id], 0)),
    tblClientes[id],
    0
  )
)</f>
        <v>0</v>
      </c>
      <c r="J137">
        <f>tblDetalle[[#This Row],[precio_unitario]]*tblDetalle[[#This Row],[cantidad]]</f>
        <v>4200</v>
      </c>
      <c r="K137">
        <f>tblDetalle[[#This Row],[subtotal]]*(1-tblDetalle[[#This Row],[descuento_pct]])</f>
        <v>4200</v>
      </c>
    </row>
    <row r="138" spans="1:11" x14ac:dyDescent="0.25">
      <c r="A138">
        <v>137</v>
      </c>
      <c r="B138">
        <v>69</v>
      </c>
      <c r="C138">
        <v>1</v>
      </c>
      <c r="D138">
        <v>2</v>
      </c>
      <c r="E138">
        <f>INDEX(tblProductos[precio_venta], MATCH(tblDetalle[[#This Row],[producto_id]], tblProductos[id],0))</f>
        <v>8500</v>
      </c>
      <c r="F138">
        <v>1</v>
      </c>
      <c r="G138">
        <f>INDEX(tblProdProv[costo],MATCH(tblDetalle[[#This Row],[clave]],tblProdProv[clave],0))</f>
        <v>6900</v>
      </c>
      <c r="H138" t="str">
        <f>tblDetalle[[#This Row],[producto_id]]&amp;"-"&amp;tblDetalle[[#This Row],[proveedor_id]]</f>
        <v>1-1</v>
      </c>
      <c r="I138">
        <f>INDEX(
  tblClientes[descuento_pct],
  MATCH(
    INDEX(tblVentas[cliente_id], MATCH(tblDetalle[[#This Row],[venta_id]], tblVentas[id], 0)),
    tblClientes[id],
    0
  )
)</f>
        <v>0</v>
      </c>
      <c r="J138">
        <f>tblDetalle[[#This Row],[precio_unitario]]*tblDetalle[[#This Row],[cantidad]]</f>
        <v>17000</v>
      </c>
      <c r="K138">
        <f>tblDetalle[[#This Row],[subtotal]]*(1-tblDetalle[[#This Row],[descuento_pct]])</f>
        <v>17000</v>
      </c>
    </row>
    <row r="139" spans="1:11" x14ac:dyDescent="0.25">
      <c r="A139">
        <v>138</v>
      </c>
      <c r="B139">
        <v>69</v>
      </c>
      <c r="C139">
        <v>8</v>
      </c>
      <c r="D139">
        <v>2</v>
      </c>
      <c r="E139">
        <f>INDEX(tblProductos[precio_venta], MATCH(tblDetalle[[#This Row],[producto_id]], tblProductos[id],0))</f>
        <v>850</v>
      </c>
      <c r="F139">
        <v>5</v>
      </c>
      <c r="G139">
        <f>INDEX(tblProdProv[costo],MATCH(tblDetalle[[#This Row],[clave]],tblProdProv[clave],0))</f>
        <v>650</v>
      </c>
      <c r="H139" t="str">
        <f>tblDetalle[[#This Row],[producto_id]]&amp;"-"&amp;tblDetalle[[#This Row],[proveedor_id]]</f>
        <v>8-5</v>
      </c>
      <c r="I139">
        <f>INDEX(
  tblClientes[descuento_pct],
  MATCH(
    INDEX(tblVentas[cliente_id], MATCH(tblDetalle[[#This Row],[venta_id]], tblVentas[id], 0)),
    tblClientes[id],
    0
  )
)</f>
        <v>0</v>
      </c>
      <c r="J139">
        <f>tblDetalle[[#This Row],[precio_unitario]]*tblDetalle[[#This Row],[cantidad]]</f>
        <v>1700</v>
      </c>
      <c r="K139">
        <f>tblDetalle[[#This Row],[subtotal]]*(1-tblDetalle[[#This Row],[descuento_pct]])</f>
        <v>1700</v>
      </c>
    </row>
    <row r="140" spans="1:11" x14ac:dyDescent="0.25">
      <c r="A140">
        <v>139</v>
      </c>
      <c r="B140">
        <v>70</v>
      </c>
      <c r="C140">
        <v>9</v>
      </c>
      <c r="D140">
        <v>2</v>
      </c>
      <c r="E140">
        <f>INDEX(tblProductos[precio_venta], MATCH(tblDetalle[[#This Row],[producto_id]], tblProductos[id],0))</f>
        <v>3500</v>
      </c>
      <c r="F140">
        <v>1</v>
      </c>
      <c r="G140">
        <f>INDEX(tblProdProv[costo],MATCH(tblDetalle[[#This Row],[clave]],tblProdProv[clave],0))</f>
        <v>2600</v>
      </c>
      <c r="H140" t="str">
        <f>tblDetalle[[#This Row],[producto_id]]&amp;"-"&amp;tblDetalle[[#This Row],[proveedor_id]]</f>
        <v>9-1</v>
      </c>
      <c r="I140">
        <f>INDEX(
  tblClientes[descuento_pct],
  MATCH(
    INDEX(tblVentas[cliente_id], MATCH(tblDetalle[[#This Row],[venta_id]], tblVentas[id], 0)),
    tblClientes[id],
    0
  )
)</f>
        <v>0.05</v>
      </c>
      <c r="J140">
        <f>tblDetalle[[#This Row],[precio_unitario]]*tblDetalle[[#This Row],[cantidad]]</f>
        <v>7000</v>
      </c>
      <c r="K140">
        <f>tblDetalle[[#This Row],[subtotal]]*(1-tblDetalle[[#This Row],[descuento_pct]])</f>
        <v>6650</v>
      </c>
    </row>
    <row r="141" spans="1:11" x14ac:dyDescent="0.25">
      <c r="A141">
        <v>140</v>
      </c>
      <c r="B141">
        <v>70</v>
      </c>
      <c r="C141">
        <v>13</v>
      </c>
      <c r="D141">
        <v>2</v>
      </c>
      <c r="E141">
        <f>INDEX(tblProductos[precio_venta], MATCH(tblDetalle[[#This Row],[producto_id]], tblProductos[id],0))</f>
        <v>300</v>
      </c>
      <c r="F141">
        <v>4</v>
      </c>
      <c r="G141">
        <f>INDEX(tblProdProv[costo],MATCH(tblDetalle[[#This Row],[clave]],tblProdProv[clave],0))</f>
        <v>240</v>
      </c>
      <c r="H141" t="str">
        <f>tblDetalle[[#This Row],[producto_id]]&amp;"-"&amp;tblDetalle[[#This Row],[proveedor_id]]</f>
        <v>13-4</v>
      </c>
      <c r="I141">
        <f>INDEX(
  tblClientes[descuento_pct],
  MATCH(
    INDEX(tblVentas[cliente_id], MATCH(tblDetalle[[#This Row],[venta_id]], tblVentas[id], 0)),
    tblClientes[id],
    0
  )
)</f>
        <v>0.05</v>
      </c>
      <c r="J141">
        <f>tblDetalle[[#This Row],[precio_unitario]]*tblDetalle[[#This Row],[cantidad]]</f>
        <v>600</v>
      </c>
      <c r="K141">
        <f>tblDetalle[[#This Row],[subtotal]]*(1-tblDetalle[[#This Row],[descuento_pct]])</f>
        <v>570</v>
      </c>
    </row>
    <row r="142" spans="1:11" x14ac:dyDescent="0.25">
      <c r="A142">
        <v>141</v>
      </c>
      <c r="B142">
        <v>71</v>
      </c>
      <c r="C142">
        <v>11</v>
      </c>
      <c r="D142">
        <v>2</v>
      </c>
      <c r="E142">
        <f>INDEX(tblProductos[precio_venta], MATCH(tblDetalle[[#This Row],[producto_id]], tblProductos[id],0))</f>
        <v>2900</v>
      </c>
      <c r="F142">
        <v>5</v>
      </c>
      <c r="G142">
        <f>INDEX(tblProdProv[costo],MATCH(tblDetalle[[#This Row],[clave]],tblProdProv[clave],0))</f>
        <v>2300</v>
      </c>
      <c r="H142" t="str">
        <f>tblDetalle[[#This Row],[producto_id]]&amp;"-"&amp;tblDetalle[[#This Row],[proveedor_id]]</f>
        <v>11-5</v>
      </c>
      <c r="I142">
        <f>INDEX(
  tblClientes[descuento_pct],
  MATCH(
    INDEX(tblVentas[cliente_id], MATCH(tblDetalle[[#This Row],[venta_id]], tblVentas[id], 0)),
    tblClientes[id],
    0
  )
)</f>
        <v>0</v>
      </c>
      <c r="J142">
        <f>tblDetalle[[#This Row],[precio_unitario]]*tblDetalle[[#This Row],[cantidad]]</f>
        <v>5800</v>
      </c>
      <c r="K142">
        <f>tblDetalle[[#This Row],[subtotal]]*(1-tblDetalle[[#This Row],[descuento_pct]])</f>
        <v>5800</v>
      </c>
    </row>
    <row r="143" spans="1:11" x14ac:dyDescent="0.25">
      <c r="A143">
        <v>142</v>
      </c>
      <c r="B143">
        <v>71</v>
      </c>
      <c r="C143">
        <v>6</v>
      </c>
      <c r="D143">
        <v>1</v>
      </c>
      <c r="E143">
        <f>INDEX(tblProductos[precio_venta], MATCH(tblDetalle[[#This Row],[producto_id]], tblProductos[id],0))</f>
        <v>1300</v>
      </c>
      <c r="F143">
        <v>3</v>
      </c>
      <c r="G143">
        <f>INDEX(tblProdProv[costo],MATCH(tblDetalle[[#This Row],[clave]],tblProdProv[clave],0))</f>
        <v>1050</v>
      </c>
      <c r="H143" t="str">
        <f>tblDetalle[[#This Row],[producto_id]]&amp;"-"&amp;tblDetalle[[#This Row],[proveedor_id]]</f>
        <v>6-3</v>
      </c>
      <c r="I143">
        <f>INDEX(
  tblClientes[descuento_pct],
  MATCH(
    INDEX(tblVentas[cliente_id], MATCH(tblDetalle[[#This Row],[venta_id]], tblVentas[id], 0)),
    tblClientes[id],
    0
  )
)</f>
        <v>0</v>
      </c>
      <c r="J143">
        <f>tblDetalle[[#This Row],[precio_unitario]]*tblDetalle[[#This Row],[cantidad]]</f>
        <v>1300</v>
      </c>
      <c r="K143">
        <f>tblDetalle[[#This Row],[subtotal]]*(1-tblDetalle[[#This Row],[descuento_pct]])</f>
        <v>1300</v>
      </c>
    </row>
    <row r="144" spans="1:11" x14ac:dyDescent="0.25">
      <c r="A144">
        <v>143</v>
      </c>
      <c r="B144">
        <v>72</v>
      </c>
      <c r="C144">
        <v>5</v>
      </c>
      <c r="D144">
        <v>3</v>
      </c>
      <c r="E144">
        <f>INDEX(tblProductos[precio_venta], MATCH(tblDetalle[[#This Row],[producto_id]], tblProductos[id],0))</f>
        <v>1800</v>
      </c>
      <c r="F144">
        <v>2</v>
      </c>
      <c r="G144">
        <f>INDEX(tblProdProv[costo],MATCH(tblDetalle[[#This Row],[clave]],tblProdProv[clave],0))</f>
        <v>1300</v>
      </c>
      <c r="H144" t="str">
        <f>tblDetalle[[#This Row],[producto_id]]&amp;"-"&amp;tblDetalle[[#This Row],[proveedor_id]]</f>
        <v>5-2</v>
      </c>
      <c r="I144">
        <f>INDEX(
  tblClientes[descuento_pct],
  MATCH(
    INDEX(tblVentas[cliente_id], MATCH(tblDetalle[[#This Row],[venta_id]], tblVentas[id], 0)),
    tblClientes[id],
    0
  )
)</f>
        <v>0.1</v>
      </c>
      <c r="J144">
        <f>tblDetalle[[#This Row],[precio_unitario]]*tblDetalle[[#This Row],[cantidad]]</f>
        <v>5400</v>
      </c>
      <c r="K144">
        <f>tblDetalle[[#This Row],[subtotal]]*(1-tblDetalle[[#This Row],[descuento_pct]])</f>
        <v>4860</v>
      </c>
    </row>
    <row r="145" spans="1:11" x14ac:dyDescent="0.25">
      <c r="A145">
        <v>144</v>
      </c>
      <c r="B145">
        <v>72</v>
      </c>
      <c r="C145">
        <v>2</v>
      </c>
      <c r="D145">
        <v>2</v>
      </c>
      <c r="E145">
        <f>INDEX(tblProductos[precio_venta], MATCH(tblDetalle[[#This Row],[producto_id]], tblProductos[id],0))</f>
        <v>4200</v>
      </c>
      <c r="F145">
        <v>1</v>
      </c>
      <c r="G145">
        <f>INDEX(tblProdProv[costo],MATCH(tblDetalle[[#This Row],[clave]],tblProdProv[clave],0))</f>
        <v>3300</v>
      </c>
      <c r="H145" t="str">
        <f>tblDetalle[[#This Row],[producto_id]]&amp;"-"&amp;tblDetalle[[#This Row],[proveedor_id]]</f>
        <v>2-1</v>
      </c>
      <c r="I145">
        <f>INDEX(
  tblClientes[descuento_pct],
  MATCH(
    INDEX(tblVentas[cliente_id], MATCH(tblDetalle[[#This Row],[venta_id]], tblVentas[id], 0)),
    tblClientes[id],
    0
  )
)</f>
        <v>0.1</v>
      </c>
      <c r="J145">
        <f>tblDetalle[[#This Row],[precio_unitario]]*tblDetalle[[#This Row],[cantidad]]</f>
        <v>8400</v>
      </c>
      <c r="K145">
        <f>tblDetalle[[#This Row],[subtotal]]*(1-tblDetalle[[#This Row],[descuento_pct]])</f>
        <v>7560</v>
      </c>
    </row>
    <row r="146" spans="1:11" x14ac:dyDescent="0.25">
      <c r="A146">
        <v>145</v>
      </c>
      <c r="B146">
        <v>73</v>
      </c>
      <c r="C146">
        <v>7</v>
      </c>
      <c r="D146">
        <v>3</v>
      </c>
      <c r="E146">
        <f>INDEX(tblProductos[precio_venta], MATCH(tblDetalle[[#This Row],[producto_id]], tblProductos[id],0))</f>
        <v>450</v>
      </c>
      <c r="F146">
        <v>4</v>
      </c>
      <c r="G146">
        <f>INDEX(tblProdProv[costo],MATCH(tblDetalle[[#This Row],[clave]],tblProdProv[clave],0))</f>
        <v>320</v>
      </c>
      <c r="H146" t="str">
        <f>tblDetalle[[#This Row],[producto_id]]&amp;"-"&amp;tblDetalle[[#This Row],[proveedor_id]]</f>
        <v>7-4</v>
      </c>
      <c r="I146">
        <f>INDEX(
  tblClientes[descuento_pct],
  MATCH(
    INDEX(tblVentas[cliente_id], MATCH(tblDetalle[[#This Row],[venta_id]], tblVentas[id], 0)),
    tblClientes[id],
    0
  )
)</f>
        <v>0.1</v>
      </c>
      <c r="J146">
        <f>tblDetalle[[#This Row],[precio_unitario]]*tblDetalle[[#This Row],[cantidad]]</f>
        <v>1350</v>
      </c>
      <c r="K146">
        <f>tblDetalle[[#This Row],[subtotal]]*(1-tblDetalle[[#This Row],[descuento_pct]])</f>
        <v>1215</v>
      </c>
    </row>
    <row r="147" spans="1:11" x14ac:dyDescent="0.25">
      <c r="A147">
        <v>146</v>
      </c>
      <c r="B147">
        <v>73</v>
      </c>
      <c r="C147">
        <v>13</v>
      </c>
      <c r="D147">
        <v>1</v>
      </c>
      <c r="E147">
        <f>INDEX(tblProductos[precio_venta], MATCH(tblDetalle[[#This Row],[producto_id]], tblProductos[id],0))</f>
        <v>300</v>
      </c>
      <c r="F147">
        <v>4</v>
      </c>
      <c r="G147">
        <f>INDEX(tblProdProv[costo],MATCH(tblDetalle[[#This Row],[clave]],tblProdProv[clave],0))</f>
        <v>240</v>
      </c>
      <c r="H147" t="str">
        <f>tblDetalle[[#This Row],[producto_id]]&amp;"-"&amp;tblDetalle[[#This Row],[proveedor_id]]</f>
        <v>13-4</v>
      </c>
      <c r="I147">
        <f>INDEX(
  tblClientes[descuento_pct],
  MATCH(
    INDEX(tblVentas[cliente_id], MATCH(tblDetalle[[#This Row],[venta_id]], tblVentas[id], 0)),
    tblClientes[id],
    0
  )
)</f>
        <v>0.1</v>
      </c>
      <c r="J147">
        <f>tblDetalle[[#This Row],[precio_unitario]]*tblDetalle[[#This Row],[cantidad]]</f>
        <v>300</v>
      </c>
      <c r="K147">
        <f>tblDetalle[[#This Row],[subtotal]]*(1-tblDetalle[[#This Row],[descuento_pct]])</f>
        <v>270</v>
      </c>
    </row>
    <row r="148" spans="1:11" x14ac:dyDescent="0.25">
      <c r="A148">
        <v>147</v>
      </c>
      <c r="B148">
        <v>74</v>
      </c>
      <c r="C148">
        <v>7</v>
      </c>
      <c r="D148">
        <v>1</v>
      </c>
      <c r="E148">
        <f>INDEX(tblProductos[precio_venta], MATCH(tblDetalle[[#This Row],[producto_id]], tblProductos[id],0))</f>
        <v>450</v>
      </c>
      <c r="F148">
        <v>4</v>
      </c>
      <c r="G148">
        <f>INDEX(tblProdProv[costo],MATCH(tblDetalle[[#This Row],[clave]],tblProdProv[clave],0))</f>
        <v>320</v>
      </c>
      <c r="H148" t="str">
        <f>tblDetalle[[#This Row],[producto_id]]&amp;"-"&amp;tblDetalle[[#This Row],[proveedor_id]]</f>
        <v>7-4</v>
      </c>
      <c r="I148">
        <f>INDEX(
  tblClientes[descuento_pct],
  MATCH(
    INDEX(tblVentas[cliente_id], MATCH(tblDetalle[[#This Row],[venta_id]], tblVentas[id], 0)),
    tblClientes[id],
    0
  )
)</f>
        <v>0.1</v>
      </c>
      <c r="J148">
        <f>tblDetalle[[#This Row],[precio_unitario]]*tblDetalle[[#This Row],[cantidad]]</f>
        <v>450</v>
      </c>
      <c r="K148">
        <f>tblDetalle[[#This Row],[subtotal]]*(1-tblDetalle[[#This Row],[descuento_pct]])</f>
        <v>405</v>
      </c>
    </row>
    <row r="149" spans="1:11" x14ac:dyDescent="0.25">
      <c r="A149">
        <v>148</v>
      </c>
      <c r="B149">
        <v>74</v>
      </c>
      <c r="C149">
        <v>6</v>
      </c>
      <c r="D149">
        <v>1</v>
      </c>
      <c r="E149">
        <f>INDEX(tblProductos[precio_venta], MATCH(tblDetalle[[#This Row],[producto_id]], tblProductos[id],0))</f>
        <v>1300</v>
      </c>
      <c r="F149">
        <v>1</v>
      </c>
      <c r="G149">
        <f>INDEX(tblProdProv[costo],MATCH(tblDetalle[[#This Row],[clave]],tblProdProv[clave],0))</f>
        <v>980</v>
      </c>
      <c r="H149" t="str">
        <f>tblDetalle[[#This Row],[producto_id]]&amp;"-"&amp;tblDetalle[[#This Row],[proveedor_id]]</f>
        <v>6-1</v>
      </c>
      <c r="I149">
        <f>INDEX(
  tblClientes[descuento_pct],
  MATCH(
    INDEX(tblVentas[cliente_id], MATCH(tblDetalle[[#This Row],[venta_id]], tblVentas[id], 0)),
    tblClientes[id],
    0
  )
)</f>
        <v>0.1</v>
      </c>
      <c r="J149">
        <f>tblDetalle[[#This Row],[precio_unitario]]*tblDetalle[[#This Row],[cantidad]]</f>
        <v>1300</v>
      </c>
      <c r="K149">
        <f>tblDetalle[[#This Row],[subtotal]]*(1-tblDetalle[[#This Row],[descuento_pct]])</f>
        <v>1170</v>
      </c>
    </row>
    <row r="150" spans="1:11" x14ac:dyDescent="0.25">
      <c r="A150">
        <v>149</v>
      </c>
      <c r="B150">
        <v>75</v>
      </c>
      <c r="C150">
        <v>11</v>
      </c>
      <c r="D150">
        <v>1</v>
      </c>
      <c r="E150">
        <f>INDEX(tblProductos[precio_venta], MATCH(tblDetalle[[#This Row],[producto_id]], tblProductos[id],0))</f>
        <v>2900</v>
      </c>
      <c r="F150">
        <v>1</v>
      </c>
      <c r="G150">
        <f>INDEX(tblProdProv[costo],MATCH(tblDetalle[[#This Row],[clave]],tblProdProv[clave],0))</f>
        <v>2100</v>
      </c>
      <c r="H150" t="str">
        <f>tblDetalle[[#This Row],[producto_id]]&amp;"-"&amp;tblDetalle[[#This Row],[proveedor_id]]</f>
        <v>11-1</v>
      </c>
      <c r="I150">
        <f>INDEX(
  tblClientes[descuento_pct],
  MATCH(
    INDEX(tblVentas[cliente_id], MATCH(tblDetalle[[#This Row],[venta_id]], tblVentas[id], 0)),
    tblClientes[id],
    0
  )
)</f>
        <v>0.05</v>
      </c>
      <c r="J150">
        <f>tblDetalle[[#This Row],[precio_unitario]]*tblDetalle[[#This Row],[cantidad]]</f>
        <v>2900</v>
      </c>
      <c r="K150">
        <f>tblDetalle[[#This Row],[subtotal]]*(1-tblDetalle[[#This Row],[descuento_pct]])</f>
        <v>2755</v>
      </c>
    </row>
    <row r="151" spans="1:11" x14ac:dyDescent="0.25">
      <c r="A151">
        <v>150</v>
      </c>
      <c r="B151">
        <v>75</v>
      </c>
      <c r="C151">
        <v>10</v>
      </c>
      <c r="D151">
        <v>2</v>
      </c>
      <c r="E151">
        <f>INDEX(tblProductos[precio_venta], MATCH(tblDetalle[[#This Row],[producto_id]], tblProductos[id],0))</f>
        <v>950</v>
      </c>
      <c r="F151">
        <v>4</v>
      </c>
      <c r="G151">
        <f>INDEX(tblProdProv[costo],MATCH(tblDetalle[[#This Row],[clave]],tblProdProv[clave],0))</f>
        <v>700</v>
      </c>
      <c r="H151" t="str">
        <f>tblDetalle[[#This Row],[producto_id]]&amp;"-"&amp;tblDetalle[[#This Row],[proveedor_id]]</f>
        <v>10-4</v>
      </c>
      <c r="I151">
        <f>INDEX(
  tblClientes[descuento_pct],
  MATCH(
    INDEX(tblVentas[cliente_id], MATCH(tblDetalle[[#This Row],[venta_id]], tblVentas[id], 0)),
    tblClientes[id],
    0
  )
)</f>
        <v>0.05</v>
      </c>
      <c r="J151">
        <f>tblDetalle[[#This Row],[precio_unitario]]*tblDetalle[[#This Row],[cantidad]]</f>
        <v>1900</v>
      </c>
      <c r="K151">
        <f>tblDetalle[[#This Row],[subtotal]]*(1-tblDetalle[[#This Row],[descuento_pct]])</f>
        <v>1805</v>
      </c>
    </row>
    <row r="152" spans="1:11" x14ac:dyDescent="0.25">
      <c r="A152">
        <v>151</v>
      </c>
      <c r="B152">
        <v>76</v>
      </c>
      <c r="C152">
        <v>11</v>
      </c>
      <c r="D152">
        <v>1</v>
      </c>
      <c r="E152">
        <f>INDEX(tblProductos[precio_venta], MATCH(tblDetalle[[#This Row],[producto_id]], tblProductos[id],0))</f>
        <v>2900</v>
      </c>
      <c r="F152">
        <v>5</v>
      </c>
      <c r="G152">
        <f>INDEX(tblProdProv[costo],MATCH(tblDetalle[[#This Row],[clave]],tblProdProv[clave],0))</f>
        <v>2300</v>
      </c>
      <c r="H152" t="str">
        <f>tblDetalle[[#This Row],[producto_id]]&amp;"-"&amp;tblDetalle[[#This Row],[proveedor_id]]</f>
        <v>11-5</v>
      </c>
      <c r="I152">
        <f>INDEX(
  tblClientes[descuento_pct],
  MATCH(
    INDEX(tblVentas[cliente_id], MATCH(tblDetalle[[#This Row],[venta_id]], tblVentas[id], 0)),
    tblClientes[id],
    0
  )
)</f>
        <v>0.05</v>
      </c>
      <c r="J152">
        <f>tblDetalle[[#This Row],[precio_unitario]]*tblDetalle[[#This Row],[cantidad]]</f>
        <v>2900</v>
      </c>
      <c r="K152">
        <f>tblDetalle[[#This Row],[subtotal]]*(1-tblDetalle[[#This Row],[descuento_pct]])</f>
        <v>2755</v>
      </c>
    </row>
    <row r="153" spans="1:11" x14ac:dyDescent="0.25">
      <c r="A153">
        <v>152</v>
      </c>
      <c r="B153">
        <v>76</v>
      </c>
      <c r="C153">
        <v>4</v>
      </c>
      <c r="D153">
        <v>1</v>
      </c>
      <c r="E153">
        <f>INDEX(tblProductos[precio_venta], MATCH(tblDetalle[[#This Row],[producto_id]], tblProductos[id],0))</f>
        <v>1600</v>
      </c>
      <c r="F153">
        <v>1</v>
      </c>
      <c r="G153">
        <f>INDEX(tblProdProv[costo],MATCH(tblDetalle[[#This Row],[clave]],tblProdProv[clave],0))</f>
        <v>1100</v>
      </c>
      <c r="H153" t="str">
        <f>tblDetalle[[#This Row],[producto_id]]&amp;"-"&amp;tblDetalle[[#This Row],[proveedor_id]]</f>
        <v>4-1</v>
      </c>
      <c r="I153">
        <f>INDEX(
  tblClientes[descuento_pct],
  MATCH(
    INDEX(tblVentas[cliente_id], MATCH(tblDetalle[[#This Row],[venta_id]], tblVentas[id], 0)),
    tblClientes[id],
    0
  )
)</f>
        <v>0.05</v>
      </c>
      <c r="J153">
        <f>tblDetalle[[#This Row],[precio_unitario]]*tblDetalle[[#This Row],[cantidad]]</f>
        <v>1600</v>
      </c>
      <c r="K153">
        <f>tblDetalle[[#This Row],[subtotal]]*(1-tblDetalle[[#This Row],[descuento_pct]])</f>
        <v>1520</v>
      </c>
    </row>
    <row r="154" spans="1:11" x14ac:dyDescent="0.25">
      <c r="A154">
        <v>153</v>
      </c>
      <c r="B154">
        <v>77</v>
      </c>
      <c r="C154">
        <v>4</v>
      </c>
      <c r="D154">
        <v>1</v>
      </c>
      <c r="E154">
        <f>INDEX(tblProductos[precio_venta], MATCH(tblDetalle[[#This Row],[producto_id]], tblProductos[id],0))</f>
        <v>1600</v>
      </c>
      <c r="F154">
        <v>1</v>
      </c>
      <c r="G154">
        <f>INDEX(tblProdProv[costo],MATCH(tblDetalle[[#This Row],[clave]],tblProdProv[clave],0))</f>
        <v>1100</v>
      </c>
      <c r="H154" t="str">
        <f>tblDetalle[[#This Row],[producto_id]]&amp;"-"&amp;tblDetalle[[#This Row],[proveedor_id]]</f>
        <v>4-1</v>
      </c>
      <c r="I154">
        <f>INDEX(
  tblClientes[descuento_pct],
  MATCH(
    INDEX(tblVentas[cliente_id], MATCH(tblDetalle[[#This Row],[venta_id]], tblVentas[id], 0)),
    tblClientes[id],
    0
  )
)</f>
        <v>0.05</v>
      </c>
      <c r="J154">
        <f>tblDetalle[[#This Row],[precio_unitario]]*tblDetalle[[#This Row],[cantidad]]</f>
        <v>1600</v>
      </c>
      <c r="K154">
        <f>tblDetalle[[#This Row],[subtotal]]*(1-tblDetalle[[#This Row],[descuento_pct]])</f>
        <v>1520</v>
      </c>
    </row>
    <row r="155" spans="1:11" x14ac:dyDescent="0.25">
      <c r="A155">
        <v>154</v>
      </c>
      <c r="B155">
        <v>77</v>
      </c>
      <c r="C155">
        <v>13</v>
      </c>
      <c r="D155">
        <v>2</v>
      </c>
      <c r="E155">
        <f>INDEX(tblProductos[precio_venta], MATCH(tblDetalle[[#This Row],[producto_id]], tblProductos[id],0))</f>
        <v>300</v>
      </c>
      <c r="F155">
        <v>3</v>
      </c>
      <c r="G155">
        <f>INDEX(tblProdProv[costo],MATCH(tblDetalle[[#This Row],[clave]],tblProdProv[clave],0))</f>
        <v>220</v>
      </c>
      <c r="H155" t="str">
        <f>tblDetalle[[#This Row],[producto_id]]&amp;"-"&amp;tblDetalle[[#This Row],[proveedor_id]]</f>
        <v>13-3</v>
      </c>
      <c r="I155">
        <f>INDEX(
  tblClientes[descuento_pct],
  MATCH(
    INDEX(tblVentas[cliente_id], MATCH(tblDetalle[[#This Row],[venta_id]], tblVentas[id], 0)),
    tblClientes[id],
    0
  )
)</f>
        <v>0.05</v>
      </c>
      <c r="J155">
        <f>tblDetalle[[#This Row],[precio_unitario]]*tblDetalle[[#This Row],[cantidad]]</f>
        <v>600</v>
      </c>
      <c r="K155">
        <f>tblDetalle[[#This Row],[subtotal]]*(1-tblDetalle[[#This Row],[descuento_pct]])</f>
        <v>570</v>
      </c>
    </row>
    <row r="156" spans="1:11" x14ac:dyDescent="0.25">
      <c r="A156">
        <v>155</v>
      </c>
      <c r="B156">
        <v>78</v>
      </c>
      <c r="C156">
        <v>9</v>
      </c>
      <c r="D156">
        <v>1</v>
      </c>
      <c r="E156">
        <f>INDEX(tblProductos[precio_venta], MATCH(tblDetalle[[#This Row],[producto_id]], tblProductos[id],0))</f>
        <v>3500</v>
      </c>
      <c r="F156">
        <v>1</v>
      </c>
      <c r="G156">
        <f>INDEX(tblProdProv[costo],MATCH(tblDetalle[[#This Row],[clave]],tblProdProv[clave],0))</f>
        <v>2600</v>
      </c>
      <c r="H156" t="str">
        <f>tblDetalle[[#This Row],[producto_id]]&amp;"-"&amp;tblDetalle[[#This Row],[proveedor_id]]</f>
        <v>9-1</v>
      </c>
      <c r="I156">
        <f>INDEX(
  tblClientes[descuento_pct],
  MATCH(
    INDEX(tblVentas[cliente_id], MATCH(tblDetalle[[#This Row],[venta_id]], tblVentas[id], 0)),
    tblClientes[id],
    0
  )
)</f>
        <v>0</v>
      </c>
      <c r="J156">
        <f>tblDetalle[[#This Row],[precio_unitario]]*tblDetalle[[#This Row],[cantidad]]</f>
        <v>3500</v>
      </c>
      <c r="K156">
        <f>tblDetalle[[#This Row],[subtotal]]*(1-tblDetalle[[#This Row],[descuento_pct]])</f>
        <v>3500</v>
      </c>
    </row>
    <row r="157" spans="1:11" x14ac:dyDescent="0.25">
      <c r="A157">
        <v>156</v>
      </c>
      <c r="B157">
        <v>78</v>
      </c>
      <c r="C157">
        <v>3</v>
      </c>
      <c r="D157">
        <v>2</v>
      </c>
      <c r="E157">
        <f>INDEX(tblProductos[precio_venta], MATCH(tblDetalle[[#This Row],[producto_id]], tblProductos[id],0))</f>
        <v>1500</v>
      </c>
      <c r="F157">
        <v>2</v>
      </c>
      <c r="G157">
        <f>INDEX(tblProdProv[costo],MATCH(tblDetalle[[#This Row],[clave]],tblProdProv[clave],0))</f>
        <v>1050</v>
      </c>
      <c r="H157" t="str">
        <f>tblDetalle[[#This Row],[producto_id]]&amp;"-"&amp;tblDetalle[[#This Row],[proveedor_id]]</f>
        <v>3-2</v>
      </c>
      <c r="I157">
        <f>INDEX(
  tblClientes[descuento_pct],
  MATCH(
    INDEX(tblVentas[cliente_id], MATCH(tblDetalle[[#This Row],[venta_id]], tblVentas[id], 0)),
    tblClientes[id],
    0
  )
)</f>
        <v>0</v>
      </c>
      <c r="J157">
        <f>tblDetalle[[#This Row],[precio_unitario]]*tblDetalle[[#This Row],[cantidad]]</f>
        <v>3000</v>
      </c>
      <c r="K157">
        <f>tblDetalle[[#This Row],[subtotal]]*(1-tblDetalle[[#This Row],[descuento_pct]])</f>
        <v>3000</v>
      </c>
    </row>
    <row r="158" spans="1:11" x14ac:dyDescent="0.25">
      <c r="A158">
        <v>157</v>
      </c>
      <c r="B158">
        <v>79</v>
      </c>
      <c r="C158">
        <v>13</v>
      </c>
      <c r="D158">
        <v>2</v>
      </c>
      <c r="E158">
        <f>INDEX(tblProductos[precio_venta], MATCH(tblDetalle[[#This Row],[producto_id]], tblProductos[id],0))</f>
        <v>300</v>
      </c>
      <c r="F158">
        <v>4</v>
      </c>
      <c r="G158">
        <f>INDEX(tblProdProv[costo],MATCH(tblDetalle[[#This Row],[clave]],tblProdProv[clave],0))</f>
        <v>240</v>
      </c>
      <c r="H158" t="str">
        <f>tblDetalle[[#This Row],[producto_id]]&amp;"-"&amp;tblDetalle[[#This Row],[proveedor_id]]</f>
        <v>13-4</v>
      </c>
      <c r="I158">
        <f>INDEX(
  tblClientes[descuento_pct],
  MATCH(
    INDEX(tblVentas[cliente_id], MATCH(tblDetalle[[#This Row],[venta_id]], tblVentas[id], 0)),
    tblClientes[id],
    0
  )
)</f>
        <v>0.1</v>
      </c>
      <c r="J158">
        <f>tblDetalle[[#This Row],[precio_unitario]]*tblDetalle[[#This Row],[cantidad]]</f>
        <v>600</v>
      </c>
      <c r="K158">
        <f>tblDetalle[[#This Row],[subtotal]]*(1-tblDetalle[[#This Row],[descuento_pct]])</f>
        <v>540</v>
      </c>
    </row>
    <row r="159" spans="1:11" x14ac:dyDescent="0.25">
      <c r="A159">
        <v>158</v>
      </c>
      <c r="B159">
        <v>79</v>
      </c>
      <c r="C159">
        <v>3</v>
      </c>
      <c r="D159">
        <v>2</v>
      </c>
      <c r="E159">
        <f>INDEX(tblProductos[precio_venta], MATCH(tblDetalle[[#This Row],[producto_id]], tblProductos[id],0))</f>
        <v>1500</v>
      </c>
      <c r="F159">
        <v>4</v>
      </c>
      <c r="G159">
        <f>INDEX(tblProdProv[costo],MATCH(tblDetalle[[#This Row],[clave]],tblProdProv[clave],0))</f>
        <v>1150</v>
      </c>
      <c r="H159" t="str">
        <f>tblDetalle[[#This Row],[producto_id]]&amp;"-"&amp;tblDetalle[[#This Row],[proveedor_id]]</f>
        <v>3-4</v>
      </c>
      <c r="I159">
        <f>INDEX(
  tblClientes[descuento_pct],
  MATCH(
    INDEX(tblVentas[cliente_id], MATCH(tblDetalle[[#This Row],[venta_id]], tblVentas[id], 0)),
    tblClientes[id],
    0
  )
)</f>
        <v>0.1</v>
      </c>
      <c r="J159">
        <f>tblDetalle[[#This Row],[precio_unitario]]*tblDetalle[[#This Row],[cantidad]]</f>
        <v>3000</v>
      </c>
      <c r="K159">
        <f>tblDetalle[[#This Row],[subtotal]]*(1-tblDetalle[[#This Row],[descuento_pct]])</f>
        <v>2700</v>
      </c>
    </row>
    <row r="160" spans="1:11" x14ac:dyDescent="0.25">
      <c r="A160">
        <v>159</v>
      </c>
      <c r="B160">
        <v>80</v>
      </c>
      <c r="C160">
        <v>8</v>
      </c>
      <c r="D160">
        <v>1</v>
      </c>
      <c r="E160">
        <f>INDEX(tblProductos[precio_venta], MATCH(tblDetalle[[#This Row],[producto_id]], tblProductos[id],0))</f>
        <v>850</v>
      </c>
      <c r="F160">
        <v>2</v>
      </c>
      <c r="G160">
        <f>INDEX(tblProdProv[costo],MATCH(tblDetalle[[#This Row],[clave]],tblProdProv[clave],0))</f>
        <v>600</v>
      </c>
      <c r="H160" t="str">
        <f>tblDetalle[[#This Row],[producto_id]]&amp;"-"&amp;tblDetalle[[#This Row],[proveedor_id]]</f>
        <v>8-2</v>
      </c>
      <c r="I160">
        <f>INDEX(
  tblClientes[descuento_pct],
  MATCH(
    INDEX(tblVentas[cliente_id], MATCH(tblDetalle[[#This Row],[venta_id]], tblVentas[id], 0)),
    tblClientes[id],
    0
  )
)</f>
        <v>0</v>
      </c>
      <c r="J160">
        <f>tblDetalle[[#This Row],[precio_unitario]]*tblDetalle[[#This Row],[cantidad]]</f>
        <v>850</v>
      </c>
      <c r="K160">
        <f>tblDetalle[[#This Row],[subtotal]]*(1-tblDetalle[[#This Row],[descuento_pct]])</f>
        <v>850</v>
      </c>
    </row>
    <row r="161" spans="1:11" x14ac:dyDescent="0.25">
      <c r="A161">
        <v>160</v>
      </c>
      <c r="B161">
        <v>80</v>
      </c>
      <c r="C161">
        <v>10</v>
      </c>
      <c r="D161">
        <v>3</v>
      </c>
      <c r="E161">
        <f>INDEX(tblProductos[precio_venta], MATCH(tblDetalle[[#This Row],[producto_id]], tblProductos[id],0))</f>
        <v>950</v>
      </c>
      <c r="F161">
        <v>4</v>
      </c>
      <c r="G161">
        <f>INDEX(tblProdProv[costo],MATCH(tblDetalle[[#This Row],[clave]],tblProdProv[clave],0))</f>
        <v>700</v>
      </c>
      <c r="H161" t="str">
        <f>tblDetalle[[#This Row],[producto_id]]&amp;"-"&amp;tblDetalle[[#This Row],[proveedor_id]]</f>
        <v>10-4</v>
      </c>
      <c r="I161">
        <f>INDEX(
  tblClientes[descuento_pct],
  MATCH(
    INDEX(tblVentas[cliente_id], MATCH(tblDetalle[[#This Row],[venta_id]], tblVentas[id], 0)),
    tblClientes[id],
    0
  )
)</f>
        <v>0</v>
      </c>
      <c r="J161">
        <f>tblDetalle[[#This Row],[precio_unitario]]*tblDetalle[[#This Row],[cantidad]]</f>
        <v>2850</v>
      </c>
      <c r="K161">
        <f>tblDetalle[[#This Row],[subtotal]]*(1-tblDetalle[[#This Row],[descuento_pct]])</f>
        <v>2850</v>
      </c>
    </row>
    <row r="162" spans="1:11" x14ac:dyDescent="0.25">
      <c r="A162">
        <v>161</v>
      </c>
      <c r="B162">
        <v>81</v>
      </c>
      <c r="C162">
        <v>4</v>
      </c>
      <c r="D162">
        <v>2</v>
      </c>
      <c r="E162">
        <f>INDEX(tblProductos[precio_venta], MATCH(tblDetalle[[#This Row],[producto_id]], tblProductos[id],0))</f>
        <v>1600</v>
      </c>
      <c r="F162">
        <v>3</v>
      </c>
      <c r="G162">
        <f>INDEX(tblProdProv[costo],MATCH(tblDetalle[[#This Row],[clave]],tblProdProv[clave],0))</f>
        <v>1150</v>
      </c>
      <c r="H162" t="str">
        <f>tblDetalle[[#This Row],[producto_id]]&amp;"-"&amp;tblDetalle[[#This Row],[proveedor_id]]</f>
        <v>4-3</v>
      </c>
      <c r="I162">
        <f>INDEX(
  tblClientes[descuento_pct],
  MATCH(
    INDEX(tblVentas[cliente_id], MATCH(tblDetalle[[#This Row],[venta_id]], tblVentas[id], 0)),
    tblClientes[id],
    0
  )
)</f>
        <v>0.05</v>
      </c>
      <c r="J162">
        <f>tblDetalle[[#This Row],[precio_unitario]]*tblDetalle[[#This Row],[cantidad]]</f>
        <v>3200</v>
      </c>
      <c r="K162">
        <f>tblDetalle[[#This Row],[subtotal]]*(1-tblDetalle[[#This Row],[descuento_pct]])</f>
        <v>3040</v>
      </c>
    </row>
    <row r="163" spans="1:11" x14ac:dyDescent="0.25">
      <c r="A163">
        <v>162</v>
      </c>
      <c r="B163">
        <v>81</v>
      </c>
      <c r="C163">
        <v>10</v>
      </c>
      <c r="D163">
        <v>1</v>
      </c>
      <c r="E163">
        <f>INDEX(tblProductos[precio_venta], MATCH(tblDetalle[[#This Row],[producto_id]], tblProductos[id],0))</f>
        <v>950</v>
      </c>
      <c r="F163">
        <v>3</v>
      </c>
      <c r="G163">
        <f>INDEX(tblProdProv[costo],MATCH(tblDetalle[[#This Row],[clave]],tblProdProv[clave],0))</f>
        <v>680</v>
      </c>
      <c r="H163" t="str">
        <f>tblDetalle[[#This Row],[producto_id]]&amp;"-"&amp;tblDetalle[[#This Row],[proveedor_id]]</f>
        <v>10-3</v>
      </c>
      <c r="I163">
        <f>INDEX(
  tblClientes[descuento_pct],
  MATCH(
    INDEX(tblVentas[cliente_id], MATCH(tblDetalle[[#This Row],[venta_id]], tblVentas[id], 0)),
    tblClientes[id],
    0
  )
)</f>
        <v>0.05</v>
      </c>
      <c r="J163">
        <f>tblDetalle[[#This Row],[precio_unitario]]*tblDetalle[[#This Row],[cantidad]]</f>
        <v>950</v>
      </c>
      <c r="K163">
        <f>tblDetalle[[#This Row],[subtotal]]*(1-tblDetalle[[#This Row],[descuento_pct]])</f>
        <v>902.5</v>
      </c>
    </row>
    <row r="164" spans="1:11" x14ac:dyDescent="0.25">
      <c r="A164">
        <v>163</v>
      </c>
      <c r="B164">
        <v>82</v>
      </c>
      <c r="C164">
        <v>11</v>
      </c>
      <c r="D164">
        <v>1</v>
      </c>
      <c r="E164">
        <f>INDEX(tblProductos[precio_venta], MATCH(tblDetalle[[#This Row],[producto_id]], tblProductos[id],0))</f>
        <v>2900</v>
      </c>
      <c r="F164">
        <v>1</v>
      </c>
      <c r="G164">
        <f>INDEX(tblProdProv[costo],MATCH(tblDetalle[[#This Row],[clave]],tblProdProv[clave],0))</f>
        <v>2100</v>
      </c>
      <c r="H164" t="str">
        <f>tblDetalle[[#This Row],[producto_id]]&amp;"-"&amp;tblDetalle[[#This Row],[proveedor_id]]</f>
        <v>11-1</v>
      </c>
      <c r="I164">
        <f>INDEX(
  tblClientes[descuento_pct],
  MATCH(
    INDEX(tblVentas[cliente_id], MATCH(tblDetalle[[#This Row],[venta_id]], tblVentas[id], 0)),
    tblClientes[id],
    0
  )
)</f>
        <v>0.1</v>
      </c>
      <c r="J164">
        <f>tblDetalle[[#This Row],[precio_unitario]]*tblDetalle[[#This Row],[cantidad]]</f>
        <v>2900</v>
      </c>
      <c r="K164">
        <f>tblDetalle[[#This Row],[subtotal]]*(1-tblDetalle[[#This Row],[descuento_pct]])</f>
        <v>2610</v>
      </c>
    </row>
    <row r="165" spans="1:11" x14ac:dyDescent="0.25">
      <c r="A165">
        <v>164</v>
      </c>
      <c r="B165">
        <v>82</v>
      </c>
      <c r="C165">
        <v>1</v>
      </c>
      <c r="D165">
        <v>1</v>
      </c>
      <c r="E165">
        <f>INDEX(tblProductos[precio_venta], MATCH(tblDetalle[[#This Row],[producto_id]], tblProductos[id],0))</f>
        <v>8500</v>
      </c>
      <c r="F165">
        <v>2</v>
      </c>
      <c r="G165">
        <f>INDEX(tblProdProv[costo],MATCH(tblDetalle[[#This Row],[clave]],tblProdProv[clave],0))</f>
        <v>7000</v>
      </c>
      <c r="H165" t="str">
        <f>tblDetalle[[#This Row],[producto_id]]&amp;"-"&amp;tblDetalle[[#This Row],[proveedor_id]]</f>
        <v>1-2</v>
      </c>
      <c r="I165">
        <f>INDEX(
  tblClientes[descuento_pct],
  MATCH(
    INDEX(tblVentas[cliente_id], MATCH(tblDetalle[[#This Row],[venta_id]], tblVentas[id], 0)),
    tblClientes[id],
    0
  )
)</f>
        <v>0.1</v>
      </c>
      <c r="J165">
        <f>tblDetalle[[#This Row],[precio_unitario]]*tblDetalle[[#This Row],[cantidad]]</f>
        <v>8500</v>
      </c>
      <c r="K165">
        <f>tblDetalle[[#This Row],[subtotal]]*(1-tblDetalle[[#This Row],[descuento_pct]])</f>
        <v>7650</v>
      </c>
    </row>
    <row r="166" spans="1:11" x14ac:dyDescent="0.25">
      <c r="A166">
        <v>165</v>
      </c>
      <c r="B166">
        <v>83</v>
      </c>
      <c r="C166">
        <v>7</v>
      </c>
      <c r="D166">
        <v>2</v>
      </c>
      <c r="E166">
        <f>INDEX(tblProductos[precio_venta], MATCH(tblDetalle[[#This Row],[producto_id]], tblProductos[id],0))</f>
        <v>450</v>
      </c>
      <c r="F166">
        <v>4</v>
      </c>
      <c r="G166">
        <f>INDEX(tblProdProv[costo],MATCH(tblDetalle[[#This Row],[clave]],tblProdProv[clave],0))</f>
        <v>320</v>
      </c>
      <c r="H166" t="str">
        <f>tblDetalle[[#This Row],[producto_id]]&amp;"-"&amp;tblDetalle[[#This Row],[proveedor_id]]</f>
        <v>7-4</v>
      </c>
      <c r="I166">
        <f>INDEX(
  tblClientes[descuento_pct],
  MATCH(
    INDEX(tblVentas[cliente_id], MATCH(tblDetalle[[#This Row],[venta_id]], tblVentas[id], 0)),
    tblClientes[id],
    0
  )
)</f>
        <v>0</v>
      </c>
      <c r="J166">
        <f>tblDetalle[[#This Row],[precio_unitario]]*tblDetalle[[#This Row],[cantidad]]</f>
        <v>900</v>
      </c>
      <c r="K166">
        <f>tblDetalle[[#This Row],[subtotal]]*(1-tblDetalle[[#This Row],[descuento_pct]])</f>
        <v>900</v>
      </c>
    </row>
    <row r="167" spans="1:11" x14ac:dyDescent="0.25">
      <c r="A167">
        <v>166</v>
      </c>
      <c r="B167">
        <v>83</v>
      </c>
      <c r="C167">
        <v>10</v>
      </c>
      <c r="D167">
        <v>3</v>
      </c>
      <c r="E167">
        <f>INDEX(tblProductos[precio_venta], MATCH(tblDetalle[[#This Row],[producto_id]], tblProductos[id],0))</f>
        <v>950</v>
      </c>
      <c r="F167">
        <v>3</v>
      </c>
      <c r="G167">
        <f>INDEX(tblProdProv[costo],MATCH(tblDetalle[[#This Row],[clave]],tblProdProv[clave],0))</f>
        <v>680</v>
      </c>
      <c r="H167" t="str">
        <f>tblDetalle[[#This Row],[producto_id]]&amp;"-"&amp;tblDetalle[[#This Row],[proveedor_id]]</f>
        <v>10-3</v>
      </c>
      <c r="I167">
        <f>INDEX(
  tblClientes[descuento_pct],
  MATCH(
    INDEX(tblVentas[cliente_id], MATCH(tblDetalle[[#This Row],[venta_id]], tblVentas[id], 0)),
    tblClientes[id],
    0
  )
)</f>
        <v>0</v>
      </c>
      <c r="J167">
        <f>tblDetalle[[#This Row],[precio_unitario]]*tblDetalle[[#This Row],[cantidad]]</f>
        <v>2850</v>
      </c>
      <c r="K167">
        <f>tblDetalle[[#This Row],[subtotal]]*(1-tblDetalle[[#This Row],[descuento_pct]])</f>
        <v>2850</v>
      </c>
    </row>
    <row r="168" spans="1:11" x14ac:dyDescent="0.25">
      <c r="A168">
        <v>167</v>
      </c>
      <c r="B168">
        <v>84</v>
      </c>
      <c r="C168">
        <v>15</v>
      </c>
      <c r="D168">
        <v>3</v>
      </c>
      <c r="E168">
        <f>INDEX(tblProductos[precio_venta], MATCH(tblDetalle[[#This Row],[producto_id]], tblProductos[id],0))</f>
        <v>600</v>
      </c>
      <c r="F168">
        <v>2</v>
      </c>
      <c r="G168">
        <f>INDEX(tblProdProv[costo],MATCH(tblDetalle[[#This Row],[clave]],tblProdProv[clave],0))</f>
        <v>420</v>
      </c>
      <c r="H168" t="str">
        <f>tblDetalle[[#This Row],[producto_id]]&amp;"-"&amp;tblDetalle[[#This Row],[proveedor_id]]</f>
        <v>15-2</v>
      </c>
      <c r="I168">
        <f>INDEX(
  tblClientes[descuento_pct],
  MATCH(
    INDEX(tblVentas[cliente_id], MATCH(tblDetalle[[#This Row],[venta_id]], tblVentas[id], 0)),
    tblClientes[id],
    0
  )
)</f>
        <v>0.05</v>
      </c>
      <c r="J168">
        <f>tblDetalle[[#This Row],[precio_unitario]]*tblDetalle[[#This Row],[cantidad]]</f>
        <v>1800</v>
      </c>
      <c r="K168">
        <f>tblDetalle[[#This Row],[subtotal]]*(1-tblDetalle[[#This Row],[descuento_pct]])</f>
        <v>1710</v>
      </c>
    </row>
    <row r="169" spans="1:11" x14ac:dyDescent="0.25">
      <c r="A169">
        <v>168</v>
      </c>
      <c r="B169">
        <v>84</v>
      </c>
      <c r="C169">
        <v>9</v>
      </c>
      <c r="D169">
        <v>1</v>
      </c>
      <c r="E169">
        <f>INDEX(tblProductos[precio_venta], MATCH(tblDetalle[[#This Row],[producto_id]], tblProductos[id],0))</f>
        <v>3500</v>
      </c>
      <c r="F169">
        <v>1</v>
      </c>
      <c r="G169">
        <f>INDEX(tblProdProv[costo],MATCH(tblDetalle[[#This Row],[clave]],tblProdProv[clave],0))</f>
        <v>2600</v>
      </c>
      <c r="H169" t="str">
        <f>tblDetalle[[#This Row],[producto_id]]&amp;"-"&amp;tblDetalle[[#This Row],[proveedor_id]]</f>
        <v>9-1</v>
      </c>
      <c r="I169">
        <f>INDEX(
  tblClientes[descuento_pct],
  MATCH(
    INDEX(tblVentas[cliente_id], MATCH(tblDetalle[[#This Row],[venta_id]], tblVentas[id], 0)),
    tblClientes[id],
    0
  )
)</f>
        <v>0.05</v>
      </c>
      <c r="J169">
        <f>tblDetalle[[#This Row],[precio_unitario]]*tblDetalle[[#This Row],[cantidad]]</f>
        <v>3500</v>
      </c>
      <c r="K169">
        <f>tblDetalle[[#This Row],[subtotal]]*(1-tblDetalle[[#This Row],[descuento_pct]])</f>
        <v>3325</v>
      </c>
    </row>
    <row r="170" spans="1:11" x14ac:dyDescent="0.25">
      <c r="A170">
        <v>169</v>
      </c>
      <c r="B170">
        <v>85</v>
      </c>
      <c r="C170">
        <v>11</v>
      </c>
      <c r="D170">
        <v>1</v>
      </c>
      <c r="E170">
        <f>INDEX(tblProductos[precio_venta], MATCH(tblDetalle[[#This Row],[producto_id]], tblProductos[id],0))</f>
        <v>2900</v>
      </c>
      <c r="F170">
        <v>5</v>
      </c>
      <c r="G170">
        <f>INDEX(tblProdProv[costo],MATCH(tblDetalle[[#This Row],[clave]],tblProdProv[clave],0))</f>
        <v>2300</v>
      </c>
      <c r="H170" t="str">
        <f>tblDetalle[[#This Row],[producto_id]]&amp;"-"&amp;tblDetalle[[#This Row],[proveedor_id]]</f>
        <v>11-5</v>
      </c>
      <c r="I170">
        <f>INDEX(
  tblClientes[descuento_pct],
  MATCH(
    INDEX(tblVentas[cliente_id], MATCH(tblDetalle[[#This Row],[venta_id]], tblVentas[id], 0)),
    tblClientes[id],
    0
  )
)</f>
        <v>0.05</v>
      </c>
      <c r="J170">
        <f>tblDetalle[[#This Row],[precio_unitario]]*tblDetalle[[#This Row],[cantidad]]</f>
        <v>2900</v>
      </c>
      <c r="K170">
        <f>tblDetalle[[#This Row],[subtotal]]*(1-tblDetalle[[#This Row],[descuento_pct]])</f>
        <v>2755</v>
      </c>
    </row>
    <row r="171" spans="1:11" x14ac:dyDescent="0.25">
      <c r="A171">
        <v>170</v>
      </c>
      <c r="B171">
        <v>85</v>
      </c>
      <c r="C171">
        <v>4</v>
      </c>
      <c r="D171">
        <v>2</v>
      </c>
      <c r="E171">
        <f>INDEX(tblProductos[precio_venta], MATCH(tblDetalle[[#This Row],[producto_id]], tblProductos[id],0))</f>
        <v>1600</v>
      </c>
      <c r="F171">
        <v>5</v>
      </c>
      <c r="G171">
        <f>INDEX(tblProdProv[costo],MATCH(tblDetalle[[#This Row],[clave]],tblProdProv[clave],0))</f>
        <v>1200</v>
      </c>
      <c r="H171" t="str">
        <f>tblDetalle[[#This Row],[producto_id]]&amp;"-"&amp;tblDetalle[[#This Row],[proveedor_id]]</f>
        <v>4-5</v>
      </c>
      <c r="I171">
        <f>INDEX(
  tblClientes[descuento_pct],
  MATCH(
    INDEX(tblVentas[cliente_id], MATCH(tblDetalle[[#This Row],[venta_id]], tblVentas[id], 0)),
    tblClientes[id],
    0
  )
)</f>
        <v>0.05</v>
      </c>
      <c r="J171">
        <f>tblDetalle[[#This Row],[precio_unitario]]*tblDetalle[[#This Row],[cantidad]]</f>
        <v>3200</v>
      </c>
      <c r="K171">
        <f>tblDetalle[[#This Row],[subtotal]]*(1-tblDetalle[[#This Row],[descuento_pct]])</f>
        <v>3040</v>
      </c>
    </row>
    <row r="172" spans="1:11" x14ac:dyDescent="0.25">
      <c r="A172">
        <v>171</v>
      </c>
      <c r="B172">
        <v>86</v>
      </c>
      <c r="C172">
        <v>4</v>
      </c>
      <c r="D172">
        <v>1</v>
      </c>
      <c r="E172">
        <f>INDEX(tblProductos[precio_venta], MATCH(tblDetalle[[#This Row],[producto_id]], tblProductos[id],0))</f>
        <v>1600</v>
      </c>
      <c r="F172">
        <v>3</v>
      </c>
      <c r="G172">
        <f>INDEX(tblProdProv[costo],MATCH(tblDetalle[[#This Row],[clave]],tblProdProv[clave],0))</f>
        <v>1150</v>
      </c>
      <c r="H172" t="str">
        <f>tblDetalle[[#This Row],[producto_id]]&amp;"-"&amp;tblDetalle[[#This Row],[proveedor_id]]</f>
        <v>4-3</v>
      </c>
      <c r="I172">
        <f>INDEX(
  tblClientes[descuento_pct],
  MATCH(
    INDEX(tblVentas[cliente_id], MATCH(tblDetalle[[#This Row],[venta_id]], tblVentas[id], 0)),
    tblClientes[id],
    0
  )
)</f>
        <v>0</v>
      </c>
      <c r="J172">
        <f>tblDetalle[[#This Row],[precio_unitario]]*tblDetalle[[#This Row],[cantidad]]</f>
        <v>1600</v>
      </c>
      <c r="K172">
        <f>tblDetalle[[#This Row],[subtotal]]*(1-tblDetalle[[#This Row],[descuento_pct]])</f>
        <v>1600</v>
      </c>
    </row>
    <row r="173" spans="1:11" x14ac:dyDescent="0.25">
      <c r="A173">
        <v>172</v>
      </c>
      <c r="B173">
        <v>86</v>
      </c>
      <c r="C173">
        <v>8</v>
      </c>
      <c r="D173">
        <v>1</v>
      </c>
      <c r="E173">
        <f>INDEX(tblProductos[precio_venta], MATCH(tblDetalle[[#This Row],[producto_id]], tblProductos[id],0))</f>
        <v>850</v>
      </c>
      <c r="F173">
        <v>4</v>
      </c>
      <c r="G173">
        <f>INDEX(tblProdProv[costo],MATCH(tblDetalle[[#This Row],[clave]],tblProdProv[clave],0))</f>
        <v>630</v>
      </c>
      <c r="H173" t="str">
        <f>tblDetalle[[#This Row],[producto_id]]&amp;"-"&amp;tblDetalle[[#This Row],[proveedor_id]]</f>
        <v>8-4</v>
      </c>
      <c r="I173">
        <f>INDEX(
  tblClientes[descuento_pct],
  MATCH(
    INDEX(tblVentas[cliente_id], MATCH(tblDetalle[[#This Row],[venta_id]], tblVentas[id], 0)),
    tblClientes[id],
    0
  )
)</f>
        <v>0</v>
      </c>
      <c r="J173">
        <f>tblDetalle[[#This Row],[precio_unitario]]*tblDetalle[[#This Row],[cantidad]]</f>
        <v>850</v>
      </c>
      <c r="K173">
        <f>tblDetalle[[#This Row],[subtotal]]*(1-tblDetalle[[#This Row],[descuento_pct]])</f>
        <v>850</v>
      </c>
    </row>
    <row r="174" spans="1:11" x14ac:dyDescent="0.25">
      <c r="A174">
        <v>173</v>
      </c>
      <c r="B174">
        <v>87</v>
      </c>
      <c r="C174">
        <v>7</v>
      </c>
      <c r="D174">
        <v>1</v>
      </c>
      <c r="E174">
        <f>INDEX(tblProductos[precio_venta], MATCH(tblDetalle[[#This Row],[producto_id]], tblProductos[id],0))</f>
        <v>450</v>
      </c>
      <c r="F174">
        <v>3</v>
      </c>
      <c r="G174">
        <f>INDEX(tblProdProv[costo],MATCH(tblDetalle[[#This Row],[clave]],tblProdProv[clave],0))</f>
        <v>300</v>
      </c>
      <c r="H174" t="str">
        <f>tblDetalle[[#This Row],[producto_id]]&amp;"-"&amp;tblDetalle[[#This Row],[proveedor_id]]</f>
        <v>7-3</v>
      </c>
      <c r="I174">
        <f>INDEX(
  tblClientes[descuento_pct],
  MATCH(
    INDEX(tblVentas[cliente_id], MATCH(tblDetalle[[#This Row],[venta_id]], tblVentas[id], 0)),
    tblClientes[id],
    0
  )
)</f>
        <v>0</v>
      </c>
      <c r="J174">
        <f>tblDetalle[[#This Row],[precio_unitario]]*tblDetalle[[#This Row],[cantidad]]</f>
        <v>450</v>
      </c>
      <c r="K174">
        <f>tblDetalle[[#This Row],[subtotal]]*(1-tblDetalle[[#This Row],[descuento_pct]])</f>
        <v>450</v>
      </c>
    </row>
    <row r="175" spans="1:11" x14ac:dyDescent="0.25">
      <c r="A175">
        <v>174</v>
      </c>
      <c r="B175">
        <v>87</v>
      </c>
      <c r="C175">
        <v>10</v>
      </c>
      <c r="D175">
        <v>1</v>
      </c>
      <c r="E175">
        <f>INDEX(tblProductos[precio_venta], MATCH(tblDetalle[[#This Row],[producto_id]], tblProductos[id],0))</f>
        <v>950</v>
      </c>
      <c r="F175">
        <v>3</v>
      </c>
      <c r="G175">
        <f>INDEX(tblProdProv[costo],MATCH(tblDetalle[[#This Row],[clave]],tblProdProv[clave],0))</f>
        <v>680</v>
      </c>
      <c r="H175" t="str">
        <f>tblDetalle[[#This Row],[producto_id]]&amp;"-"&amp;tblDetalle[[#This Row],[proveedor_id]]</f>
        <v>10-3</v>
      </c>
      <c r="I175">
        <f>INDEX(
  tblClientes[descuento_pct],
  MATCH(
    INDEX(tblVentas[cliente_id], MATCH(tblDetalle[[#This Row],[venta_id]], tblVentas[id], 0)),
    tblClientes[id],
    0
  )
)</f>
        <v>0</v>
      </c>
      <c r="J175">
        <f>tblDetalle[[#This Row],[precio_unitario]]*tblDetalle[[#This Row],[cantidad]]</f>
        <v>950</v>
      </c>
      <c r="K175">
        <f>tblDetalle[[#This Row],[subtotal]]*(1-tblDetalle[[#This Row],[descuento_pct]])</f>
        <v>950</v>
      </c>
    </row>
    <row r="176" spans="1:11" x14ac:dyDescent="0.25">
      <c r="A176">
        <v>175</v>
      </c>
      <c r="B176">
        <v>88</v>
      </c>
      <c r="C176">
        <v>3</v>
      </c>
      <c r="D176">
        <v>1</v>
      </c>
      <c r="E176">
        <f>INDEX(tblProductos[precio_venta], MATCH(tblDetalle[[#This Row],[producto_id]], tblProductos[id],0))</f>
        <v>1500</v>
      </c>
      <c r="F176">
        <v>3</v>
      </c>
      <c r="G176">
        <f>INDEX(tblProdProv[costo],MATCH(tblDetalle[[#This Row],[clave]],tblProdProv[clave],0))</f>
        <v>1100</v>
      </c>
      <c r="H176" t="str">
        <f>tblDetalle[[#This Row],[producto_id]]&amp;"-"&amp;tblDetalle[[#This Row],[proveedor_id]]</f>
        <v>3-3</v>
      </c>
      <c r="I176">
        <f>INDEX(
  tblClientes[descuento_pct],
  MATCH(
    INDEX(tblVentas[cliente_id], MATCH(tblDetalle[[#This Row],[venta_id]], tblVentas[id], 0)),
    tblClientes[id],
    0
  )
)</f>
        <v>0.05</v>
      </c>
      <c r="J176">
        <f>tblDetalle[[#This Row],[precio_unitario]]*tblDetalle[[#This Row],[cantidad]]</f>
        <v>1500</v>
      </c>
      <c r="K176">
        <f>tblDetalle[[#This Row],[subtotal]]*(1-tblDetalle[[#This Row],[descuento_pct]])</f>
        <v>1425</v>
      </c>
    </row>
    <row r="177" spans="1:11" x14ac:dyDescent="0.25">
      <c r="A177">
        <v>176</v>
      </c>
      <c r="B177">
        <v>88</v>
      </c>
      <c r="C177">
        <v>14</v>
      </c>
      <c r="D177">
        <v>2</v>
      </c>
      <c r="E177">
        <f>INDEX(tblProductos[precio_venta], MATCH(tblDetalle[[#This Row],[producto_id]], tblProductos[id],0))</f>
        <v>1800</v>
      </c>
      <c r="F177">
        <v>1</v>
      </c>
      <c r="G177">
        <f>INDEX(tblProdProv[costo],MATCH(tblDetalle[[#This Row],[clave]],tblProdProv[clave],0))</f>
        <v>1400</v>
      </c>
      <c r="H177" t="str">
        <f>tblDetalle[[#This Row],[producto_id]]&amp;"-"&amp;tblDetalle[[#This Row],[proveedor_id]]</f>
        <v>14-1</v>
      </c>
      <c r="I177">
        <f>INDEX(
  tblClientes[descuento_pct],
  MATCH(
    INDEX(tblVentas[cliente_id], MATCH(tblDetalle[[#This Row],[venta_id]], tblVentas[id], 0)),
    tblClientes[id],
    0
  )
)</f>
        <v>0.05</v>
      </c>
      <c r="J177">
        <f>tblDetalle[[#This Row],[precio_unitario]]*tblDetalle[[#This Row],[cantidad]]</f>
        <v>3600</v>
      </c>
      <c r="K177">
        <f>tblDetalle[[#This Row],[subtotal]]*(1-tblDetalle[[#This Row],[descuento_pct]])</f>
        <v>3420</v>
      </c>
    </row>
    <row r="178" spans="1:11" x14ac:dyDescent="0.25">
      <c r="A178">
        <v>177</v>
      </c>
      <c r="B178">
        <v>89</v>
      </c>
      <c r="C178">
        <v>12</v>
      </c>
      <c r="D178">
        <v>1</v>
      </c>
      <c r="E178">
        <f>INDEX(tblProductos[precio_venta], MATCH(tblDetalle[[#This Row],[producto_id]], tblProductos[id],0))</f>
        <v>3200</v>
      </c>
      <c r="F178">
        <v>4</v>
      </c>
      <c r="G178">
        <f>INDEX(tblProdProv[costo],MATCH(tblDetalle[[#This Row],[clave]],tblProdProv[clave],0))</f>
        <v>2600</v>
      </c>
      <c r="H178" t="str">
        <f>tblDetalle[[#This Row],[producto_id]]&amp;"-"&amp;tblDetalle[[#This Row],[proveedor_id]]</f>
        <v>12-4</v>
      </c>
      <c r="I178">
        <f>INDEX(
  tblClientes[descuento_pct],
  MATCH(
    INDEX(tblVentas[cliente_id], MATCH(tblDetalle[[#This Row],[venta_id]], tblVentas[id], 0)),
    tblClientes[id],
    0
  )
)</f>
        <v>0.1</v>
      </c>
      <c r="J178">
        <f>tblDetalle[[#This Row],[precio_unitario]]*tblDetalle[[#This Row],[cantidad]]</f>
        <v>3200</v>
      </c>
      <c r="K178">
        <f>tblDetalle[[#This Row],[subtotal]]*(1-tblDetalle[[#This Row],[descuento_pct]])</f>
        <v>2880</v>
      </c>
    </row>
    <row r="179" spans="1:11" x14ac:dyDescent="0.25">
      <c r="A179">
        <v>178</v>
      </c>
      <c r="B179">
        <v>89</v>
      </c>
      <c r="C179">
        <v>4</v>
      </c>
      <c r="D179">
        <v>2</v>
      </c>
      <c r="E179">
        <f>INDEX(tblProductos[precio_venta], MATCH(tblDetalle[[#This Row],[producto_id]], tblProductos[id],0))</f>
        <v>1600</v>
      </c>
      <c r="F179">
        <v>3</v>
      </c>
      <c r="G179">
        <f>INDEX(tblProdProv[costo],MATCH(tblDetalle[[#This Row],[clave]],tblProdProv[clave],0))</f>
        <v>1150</v>
      </c>
      <c r="H179" t="str">
        <f>tblDetalle[[#This Row],[producto_id]]&amp;"-"&amp;tblDetalle[[#This Row],[proveedor_id]]</f>
        <v>4-3</v>
      </c>
      <c r="I179">
        <f>INDEX(
  tblClientes[descuento_pct],
  MATCH(
    INDEX(tblVentas[cliente_id], MATCH(tblDetalle[[#This Row],[venta_id]], tblVentas[id], 0)),
    tblClientes[id],
    0
  )
)</f>
        <v>0.1</v>
      </c>
      <c r="J179">
        <f>tblDetalle[[#This Row],[precio_unitario]]*tblDetalle[[#This Row],[cantidad]]</f>
        <v>3200</v>
      </c>
      <c r="K179">
        <f>tblDetalle[[#This Row],[subtotal]]*(1-tblDetalle[[#This Row],[descuento_pct]])</f>
        <v>2880</v>
      </c>
    </row>
    <row r="180" spans="1:11" x14ac:dyDescent="0.25">
      <c r="A180">
        <v>179</v>
      </c>
      <c r="B180">
        <v>90</v>
      </c>
      <c r="C180">
        <v>7</v>
      </c>
      <c r="D180">
        <v>2</v>
      </c>
      <c r="E180">
        <f>INDEX(tblProductos[precio_venta], MATCH(tblDetalle[[#This Row],[producto_id]], tblProductos[id],0))</f>
        <v>450</v>
      </c>
      <c r="F180">
        <v>4</v>
      </c>
      <c r="G180">
        <f>INDEX(tblProdProv[costo],MATCH(tblDetalle[[#This Row],[clave]],tblProdProv[clave],0))</f>
        <v>320</v>
      </c>
      <c r="H180" t="str">
        <f>tblDetalle[[#This Row],[producto_id]]&amp;"-"&amp;tblDetalle[[#This Row],[proveedor_id]]</f>
        <v>7-4</v>
      </c>
      <c r="I180">
        <f>INDEX(
  tblClientes[descuento_pct],
  MATCH(
    INDEX(tblVentas[cliente_id], MATCH(tblDetalle[[#This Row],[venta_id]], tblVentas[id], 0)),
    tblClientes[id],
    0
  )
)</f>
        <v>0</v>
      </c>
      <c r="J180">
        <f>tblDetalle[[#This Row],[precio_unitario]]*tblDetalle[[#This Row],[cantidad]]</f>
        <v>900</v>
      </c>
      <c r="K180">
        <f>tblDetalle[[#This Row],[subtotal]]*(1-tblDetalle[[#This Row],[descuento_pct]])</f>
        <v>900</v>
      </c>
    </row>
    <row r="181" spans="1:11" x14ac:dyDescent="0.25">
      <c r="A181">
        <v>180</v>
      </c>
      <c r="B181">
        <v>90</v>
      </c>
      <c r="C181">
        <v>15</v>
      </c>
      <c r="D181">
        <v>1</v>
      </c>
      <c r="E181">
        <f>INDEX(tblProductos[precio_venta], MATCH(tblDetalle[[#This Row],[producto_id]], tblProductos[id],0))</f>
        <v>600</v>
      </c>
      <c r="F181">
        <v>4</v>
      </c>
      <c r="G181">
        <f>INDEX(tblProdProv[costo],MATCH(tblDetalle[[#This Row],[clave]],tblProdProv[clave],0))</f>
        <v>450</v>
      </c>
      <c r="H181" t="str">
        <f>tblDetalle[[#This Row],[producto_id]]&amp;"-"&amp;tblDetalle[[#This Row],[proveedor_id]]</f>
        <v>15-4</v>
      </c>
      <c r="I181">
        <f>INDEX(
  tblClientes[descuento_pct],
  MATCH(
    INDEX(tblVentas[cliente_id], MATCH(tblDetalle[[#This Row],[venta_id]], tblVentas[id], 0)),
    tblClientes[id],
    0
  )
)</f>
        <v>0</v>
      </c>
      <c r="J181">
        <f>tblDetalle[[#This Row],[precio_unitario]]*tblDetalle[[#This Row],[cantidad]]</f>
        <v>600</v>
      </c>
      <c r="K181">
        <f>tblDetalle[[#This Row],[subtotal]]*(1-tblDetalle[[#This Row],[descuento_pct]])</f>
        <v>600</v>
      </c>
    </row>
    <row r="182" spans="1:11" x14ac:dyDescent="0.25">
      <c r="A182">
        <v>181</v>
      </c>
      <c r="B182">
        <v>91</v>
      </c>
      <c r="C182">
        <v>14</v>
      </c>
      <c r="D182">
        <v>1</v>
      </c>
      <c r="E182">
        <f>INDEX(tblProductos[precio_venta], MATCH(tblDetalle[[#This Row],[producto_id]], tblProductos[id],0))</f>
        <v>1800</v>
      </c>
      <c r="F182">
        <v>5</v>
      </c>
      <c r="G182">
        <f>INDEX(tblProdProv[costo],MATCH(tblDetalle[[#This Row],[clave]],tblProdProv[clave],0))</f>
        <v>1500</v>
      </c>
      <c r="H182" t="str">
        <f>tblDetalle[[#This Row],[producto_id]]&amp;"-"&amp;tblDetalle[[#This Row],[proveedor_id]]</f>
        <v>14-5</v>
      </c>
      <c r="I182">
        <f>INDEX(
  tblClientes[descuento_pct],
  MATCH(
    INDEX(tblVentas[cliente_id], MATCH(tblDetalle[[#This Row],[venta_id]], tblVentas[id], 0)),
    tblClientes[id],
    0
  )
)</f>
        <v>0</v>
      </c>
      <c r="J182">
        <f>tblDetalle[[#This Row],[precio_unitario]]*tblDetalle[[#This Row],[cantidad]]</f>
        <v>1800</v>
      </c>
      <c r="K182">
        <f>tblDetalle[[#This Row],[subtotal]]*(1-tblDetalle[[#This Row],[descuento_pct]])</f>
        <v>1800</v>
      </c>
    </row>
    <row r="183" spans="1:11" x14ac:dyDescent="0.25">
      <c r="A183">
        <v>182</v>
      </c>
      <c r="B183">
        <v>91</v>
      </c>
      <c r="C183">
        <v>4</v>
      </c>
      <c r="D183">
        <v>2</v>
      </c>
      <c r="E183">
        <f>INDEX(tblProductos[precio_venta], MATCH(tblDetalle[[#This Row],[producto_id]], tblProductos[id],0))</f>
        <v>1600</v>
      </c>
      <c r="F183">
        <v>1</v>
      </c>
      <c r="G183">
        <f>INDEX(tblProdProv[costo],MATCH(tblDetalle[[#This Row],[clave]],tblProdProv[clave],0))</f>
        <v>1100</v>
      </c>
      <c r="H183" t="str">
        <f>tblDetalle[[#This Row],[producto_id]]&amp;"-"&amp;tblDetalle[[#This Row],[proveedor_id]]</f>
        <v>4-1</v>
      </c>
      <c r="I183">
        <f>INDEX(
  tblClientes[descuento_pct],
  MATCH(
    INDEX(tblVentas[cliente_id], MATCH(tblDetalle[[#This Row],[venta_id]], tblVentas[id], 0)),
    tblClientes[id],
    0
  )
)</f>
        <v>0</v>
      </c>
      <c r="J183">
        <f>tblDetalle[[#This Row],[precio_unitario]]*tblDetalle[[#This Row],[cantidad]]</f>
        <v>3200</v>
      </c>
      <c r="K183">
        <f>tblDetalle[[#This Row],[subtotal]]*(1-tblDetalle[[#This Row],[descuento_pct]])</f>
        <v>3200</v>
      </c>
    </row>
    <row r="184" spans="1:11" x14ac:dyDescent="0.25">
      <c r="A184">
        <v>183</v>
      </c>
      <c r="B184">
        <v>92</v>
      </c>
      <c r="C184">
        <v>4</v>
      </c>
      <c r="D184">
        <v>1</v>
      </c>
      <c r="E184">
        <f>INDEX(tblProductos[precio_venta], MATCH(tblDetalle[[#This Row],[producto_id]], tblProductos[id],0))</f>
        <v>1600</v>
      </c>
      <c r="F184">
        <v>3</v>
      </c>
      <c r="G184">
        <f>INDEX(tblProdProv[costo],MATCH(tblDetalle[[#This Row],[clave]],tblProdProv[clave],0))</f>
        <v>1150</v>
      </c>
      <c r="H184" t="str">
        <f>tblDetalle[[#This Row],[producto_id]]&amp;"-"&amp;tblDetalle[[#This Row],[proveedor_id]]</f>
        <v>4-3</v>
      </c>
      <c r="I184">
        <f>INDEX(
  tblClientes[descuento_pct],
  MATCH(
    INDEX(tblVentas[cliente_id], MATCH(tblDetalle[[#This Row],[venta_id]], tblVentas[id], 0)),
    tblClientes[id],
    0
  )
)</f>
        <v>0.05</v>
      </c>
      <c r="J184">
        <f>tblDetalle[[#This Row],[precio_unitario]]*tblDetalle[[#This Row],[cantidad]]</f>
        <v>1600</v>
      </c>
      <c r="K184">
        <f>tblDetalle[[#This Row],[subtotal]]*(1-tblDetalle[[#This Row],[descuento_pct]])</f>
        <v>1520</v>
      </c>
    </row>
    <row r="185" spans="1:11" x14ac:dyDescent="0.25">
      <c r="A185">
        <v>184</v>
      </c>
      <c r="B185">
        <v>92</v>
      </c>
      <c r="C185">
        <v>10</v>
      </c>
      <c r="D185">
        <v>1</v>
      </c>
      <c r="E185">
        <f>INDEX(tblProductos[precio_venta], MATCH(tblDetalle[[#This Row],[producto_id]], tblProductos[id],0))</f>
        <v>950</v>
      </c>
      <c r="F185">
        <v>2</v>
      </c>
      <c r="G185">
        <f>INDEX(tblProdProv[costo],MATCH(tblDetalle[[#This Row],[clave]],tblProdProv[clave],0))</f>
        <v>650</v>
      </c>
      <c r="H185" t="str">
        <f>tblDetalle[[#This Row],[producto_id]]&amp;"-"&amp;tblDetalle[[#This Row],[proveedor_id]]</f>
        <v>10-2</v>
      </c>
      <c r="I185">
        <f>INDEX(
  tblClientes[descuento_pct],
  MATCH(
    INDEX(tblVentas[cliente_id], MATCH(tblDetalle[[#This Row],[venta_id]], tblVentas[id], 0)),
    tblClientes[id],
    0
  )
)</f>
        <v>0.05</v>
      </c>
      <c r="J185">
        <f>tblDetalle[[#This Row],[precio_unitario]]*tblDetalle[[#This Row],[cantidad]]</f>
        <v>950</v>
      </c>
      <c r="K185">
        <f>tblDetalle[[#This Row],[subtotal]]*(1-tblDetalle[[#This Row],[descuento_pct]])</f>
        <v>902.5</v>
      </c>
    </row>
    <row r="186" spans="1:11" x14ac:dyDescent="0.25">
      <c r="A186">
        <v>185</v>
      </c>
      <c r="B186">
        <v>93</v>
      </c>
      <c r="C186">
        <v>5</v>
      </c>
      <c r="D186">
        <v>3</v>
      </c>
      <c r="E186">
        <f>INDEX(tblProductos[precio_venta], MATCH(tblDetalle[[#This Row],[producto_id]], tblProductos[id],0))</f>
        <v>1800</v>
      </c>
      <c r="F186">
        <v>5</v>
      </c>
      <c r="G186">
        <f>INDEX(tblProdProv[costo],MATCH(tblDetalle[[#This Row],[clave]],tblProdProv[clave],0))</f>
        <v>1400</v>
      </c>
      <c r="H186" t="str">
        <f>tblDetalle[[#This Row],[producto_id]]&amp;"-"&amp;tblDetalle[[#This Row],[proveedor_id]]</f>
        <v>5-5</v>
      </c>
      <c r="I186">
        <f>INDEX(
  tblClientes[descuento_pct],
  MATCH(
    INDEX(tblVentas[cliente_id], MATCH(tblDetalle[[#This Row],[venta_id]], tblVentas[id], 0)),
    tblClientes[id],
    0
  )
)</f>
        <v>0.1</v>
      </c>
      <c r="J186">
        <f>tblDetalle[[#This Row],[precio_unitario]]*tblDetalle[[#This Row],[cantidad]]</f>
        <v>5400</v>
      </c>
      <c r="K186">
        <f>tblDetalle[[#This Row],[subtotal]]*(1-tblDetalle[[#This Row],[descuento_pct]])</f>
        <v>4860</v>
      </c>
    </row>
    <row r="187" spans="1:11" x14ac:dyDescent="0.25">
      <c r="A187">
        <v>186</v>
      </c>
      <c r="B187">
        <v>93</v>
      </c>
      <c r="C187">
        <v>13</v>
      </c>
      <c r="D187">
        <v>3</v>
      </c>
      <c r="E187">
        <f>INDEX(tblProductos[precio_venta], MATCH(tblDetalle[[#This Row],[producto_id]], tblProductos[id],0))</f>
        <v>300</v>
      </c>
      <c r="F187">
        <v>2</v>
      </c>
      <c r="G187">
        <f>INDEX(tblProdProv[costo],MATCH(tblDetalle[[#This Row],[clave]],tblProdProv[clave],0))</f>
        <v>200</v>
      </c>
      <c r="H187" t="str">
        <f>tblDetalle[[#This Row],[producto_id]]&amp;"-"&amp;tblDetalle[[#This Row],[proveedor_id]]</f>
        <v>13-2</v>
      </c>
      <c r="I187">
        <f>INDEX(
  tblClientes[descuento_pct],
  MATCH(
    INDEX(tblVentas[cliente_id], MATCH(tblDetalle[[#This Row],[venta_id]], tblVentas[id], 0)),
    tblClientes[id],
    0
  )
)</f>
        <v>0.1</v>
      </c>
      <c r="J187">
        <f>tblDetalle[[#This Row],[precio_unitario]]*tblDetalle[[#This Row],[cantidad]]</f>
        <v>900</v>
      </c>
      <c r="K187">
        <f>tblDetalle[[#This Row],[subtotal]]*(1-tblDetalle[[#This Row],[descuento_pct]])</f>
        <v>810</v>
      </c>
    </row>
    <row r="188" spans="1:11" x14ac:dyDescent="0.25">
      <c r="A188">
        <v>187</v>
      </c>
      <c r="B188">
        <v>94</v>
      </c>
      <c r="C188">
        <v>2</v>
      </c>
      <c r="D188">
        <v>2</v>
      </c>
      <c r="E188">
        <f>INDEX(tblProductos[precio_venta], MATCH(tblDetalle[[#This Row],[producto_id]], tblProductos[id],0))</f>
        <v>4200</v>
      </c>
      <c r="F188">
        <v>1</v>
      </c>
      <c r="G188">
        <f>INDEX(tblProdProv[costo],MATCH(tblDetalle[[#This Row],[clave]],tblProdProv[clave],0))</f>
        <v>3300</v>
      </c>
      <c r="H188" t="str">
        <f>tblDetalle[[#This Row],[producto_id]]&amp;"-"&amp;tblDetalle[[#This Row],[proveedor_id]]</f>
        <v>2-1</v>
      </c>
      <c r="I188">
        <f>INDEX(
  tblClientes[descuento_pct],
  MATCH(
    INDEX(tblVentas[cliente_id], MATCH(tblDetalle[[#This Row],[venta_id]], tblVentas[id], 0)),
    tblClientes[id],
    0
  )
)</f>
        <v>0</v>
      </c>
      <c r="J188">
        <f>tblDetalle[[#This Row],[precio_unitario]]*tblDetalle[[#This Row],[cantidad]]</f>
        <v>8400</v>
      </c>
      <c r="K188">
        <f>tblDetalle[[#This Row],[subtotal]]*(1-tblDetalle[[#This Row],[descuento_pct]])</f>
        <v>8400</v>
      </c>
    </row>
    <row r="189" spans="1:11" x14ac:dyDescent="0.25">
      <c r="A189">
        <v>188</v>
      </c>
      <c r="B189">
        <v>94</v>
      </c>
      <c r="C189">
        <v>7</v>
      </c>
      <c r="D189">
        <v>1</v>
      </c>
      <c r="E189">
        <f>INDEX(tblProductos[precio_venta], MATCH(tblDetalle[[#This Row],[producto_id]], tblProductos[id],0))</f>
        <v>450</v>
      </c>
      <c r="F189">
        <v>5</v>
      </c>
      <c r="G189">
        <f>INDEX(tblProdProv[costo],MATCH(tblDetalle[[#This Row],[clave]],tblProdProv[clave],0))</f>
        <v>350</v>
      </c>
      <c r="H189" t="str">
        <f>tblDetalle[[#This Row],[producto_id]]&amp;"-"&amp;tblDetalle[[#This Row],[proveedor_id]]</f>
        <v>7-5</v>
      </c>
      <c r="I189">
        <f>INDEX(
  tblClientes[descuento_pct],
  MATCH(
    INDEX(tblVentas[cliente_id], MATCH(tblDetalle[[#This Row],[venta_id]], tblVentas[id], 0)),
    tblClientes[id],
    0
  )
)</f>
        <v>0</v>
      </c>
      <c r="J189">
        <f>tblDetalle[[#This Row],[precio_unitario]]*tblDetalle[[#This Row],[cantidad]]</f>
        <v>450</v>
      </c>
      <c r="K189">
        <f>tblDetalle[[#This Row],[subtotal]]*(1-tblDetalle[[#This Row],[descuento_pct]])</f>
        <v>450</v>
      </c>
    </row>
    <row r="190" spans="1:11" x14ac:dyDescent="0.25">
      <c r="A190">
        <v>189</v>
      </c>
      <c r="B190">
        <v>95</v>
      </c>
      <c r="C190">
        <v>14</v>
      </c>
      <c r="D190">
        <v>3</v>
      </c>
      <c r="E190">
        <f>INDEX(tblProductos[precio_venta], MATCH(tblDetalle[[#This Row],[producto_id]], tblProductos[id],0))</f>
        <v>1800</v>
      </c>
      <c r="F190">
        <v>1</v>
      </c>
      <c r="G190">
        <f>INDEX(tblProdProv[costo],MATCH(tblDetalle[[#This Row],[clave]],tblProdProv[clave],0))</f>
        <v>1400</v>
      </c>
      <c r="H190" t="str">
        <f>tblDetalle[[#This Row],[producto_id]]&amp;"-"&amp;tblDetalle[[#This Row],[proveedor_id]]</f>
        <v>14-1</v>
      </c>
      <c r="I190">
        <f>INDEX(
  tblClientes[descuento_pct],
  MATCH(
    INDEX(tblVentas[cliente_id], MATCH(tblDetalle[[#This Row],[venta_id]], tblVentas[id], 0)),
    tblClientes[id],
    0
  )
)</f>
        <v>0.1</v>
      </c>
      <c r="J190">
        <f>tblDetalle[[#This Row],[precio_unitario]]*tblDetalle[[#This Row],[cantidad]]</f>
        <v>5400</v>
      </c>
      <c r="K190">
        <f>tblDetalle[[#This Row],[subtotal]]*(1-tblDetalle[[#This Row],[descuento_pct]])</f>
        <v>4860</v>
      </c>
    </row>
    <row r="191" spans="1:11" x14ac:dyDescent="0.25">
      <c r="A191">
        <v>190</v>
      </c>
      <c r="B191">
        <v>95</v>
      </c>
      <c r="C191">
        <v>10</v>
      </c>
      <c r="D191">
        <v>2</v>
      </c>
      <c r="E191">
        <f>INDEX(tblProductos[precio_venta], MATCH(tblDetalle[[#This Row],[producto_id]], tblProductos[id],0))</f>
        <v>950</v>
      </c>
      <c r="F191">
        <v>3</v>
      </c>
      <c r="G191">
        <f>INDEX(tblProdProv[costo],MATCH(tblDetalle[[#This Row],[clave]],tblProdProv[clave],0))</f>
        <v>680</v>
      </c>
      <c r="H191" t="str">
        <f>tblDetalle[[#This Row],[producto_id]]&amp;"-"&amp;tblDetalle[[#This Row],[proveedor_id]]</f>
        <v>10-3</v>
      </c>
      <c r="I191">
        <f>INDEX(
  tblClientes[descuento_pct],
  MATCH(
    INDEX(tblVentas[cliente_id], MATCH(tblDetalle[[#This Row],[venta_id]], tblVentas[id], 0)),
    tblClientes[id],
    0
  )
)</f>
        <v>0.1</v>
      </c>
      <c r="J191">
        <f>tblDetalle[[#This Row],[precio_unitario]]*tblDetalle[[#This Row],[cantidad]]</f>
        <v>1900</v>
      </c>
      <c r="K191">
        <f>tblDetalle[[#This Row],[subtotal]]*(1-tblDetalle[[#This Row],[descuento_pct]])</f>
        <v>1710</v>
      </c>
    </row>
    <row r="192" spans="1:11" x14ac:dyDescent="0.25">
      <c r="A192">
        <v>191</v>
      </c>
      <c r="B192">
        <v>96</v>
      </c>
      <c r="C192">
        <v>15</v>
      </c>
      <c r="D192">
        <v>1</v>
      </c>
      <c r="E192">
        <f>INDEX(tblProductos[precio_venta], MATCH(tblDetalle[[#This Row],[producto_id]], tblProductos[id],0))</f>
        <v>600</v>
      </c>
      <c r="F192">
        <v>5</v>
      </c>
      <c r="G192">
        <f>INDEX(tblProdProv[costo],MATCH(tblDetalle[[#This Row],[clave]],tblProdProv[clave],0))</f>
        <v>480</v>
      </c>
      <c r="H192" t="str">
        <f>tblDetalle[[#This Row],[producto_id]]&amp;"-"&amp;tblDetalle[[#This Row],[proveedor_id]]</f>
        <v>15-5</v>
      </c>
      <c r="I192">
        <f>INDEX(
  tblClientes[descuento_pct],
  MATCH(
    INDEX(tblVentas[cliente_id], MATCH(tblDetalle[[#This Row],[venta_id]], tblVentas[id], 0)),
    tblClientes[id],
    0
  )
)</f>
        <v>0.1</v>
      </c>
      <c r="J192">
        <f>tblDetalle[[#This Row],[precio_unitario]]*tblDetalle[[#This Row],[cantidad]]</f>
        <v>600</v>
      </c>
      <c r="K192">
        <f>tblDetalle[[#This Row],[subtotal]]*(1-tblDetalle[[#This Row],[descuento_pct]])</f>
        <v>540</v>
      </c>
    </row>
    <row r="193" spans="1:11" x14ac:dyDescent="0.25">
      <c r="A193">
        <v>192</v>
      </c>
      <c r="B193">
        <v>96</v>
      </c>
      <c r="C193">
        <v>4</v>
      </c>
      <c r="D193">
        <v>2</v>
      </c>
      <c r="E193">
        <f>INDEX(tblProductos[precio_venta], MATCH(tblDetalle[[#This Row],[producto_id]], tblProductos[id],0))</f>
        <v>1600</v>
      </c>
      <c r="F193">
        <v>3</v>
      </c>
      <c r="G193">
        <f>INDEX(tblProdProv[costo],MATCH(tblDetalle[[#This Row],[clave]],tblProdProv[clave],0))</f>
        <v>1150</v>
      </c>
      <c r="H193" t="str">
        <f>tblDetalle[[#This Row],[producto_id]]&amp;"-"&amp;tblDetalle[[#This Row],[proveedor_id]]</f>
        <v>4-3</v>
      </c>
      <c r="I193">
        <f>INDEX(
  tblClientes[descuento_pct],
  MATCH(
    INDEX(tblVentas[cliente_id], MATCH(tblDetalle[[#This Row],[venta_id]], tblVentas[id], 0)),
    tblClientes[id],
    0
  )
)</f>
        <v>0.1</v>
      </c>
      <c r="J193">
        <f>tblDetalle[[#This Row],[precio_unitario]]*tblDetalle[[#This Row],[cantidad]]</f>
        <v>3200</v>
      </c>
      <c r="K193">
        <f>tblDetalle[[#This Row],[subtotal]]*(1-tblDetalle[[#This Row],[descuento_pct]])</f>
        <v>2880</v>
      </c>
    </row>
    <row r="194" spans="1:11" x14ac:dyDescent="0.25">
      <c r="A194">
        <v>193</v>
      </c>
      <c r="B194">
        <v>97</v>
      </c>
      <c r="C194">
        <v>15</v>
      </c>
      <c r="D194">
        <v>1</v>
      </c>
      <c r="E194">
        <f>INDEX(tblProductos[precio_venta], MATCH(tblDetalle[[#This Row],[producto_id]], tblProductos[id],0))</f>
        <v>600</v>
      </c>
      <c r="F194">
        <v>2</v>
      </c>
      <c r="G194">
        <f>INDEX(tblProdProv[costo],MATCH(tblDetalle[[#This Row],[clave]],tblProdProv[clave],0))</f>
        <v>420</v>
      </c>
      <c r="H194" t="str">
        <f>tblDetalle[[#This Row],[producto_id]]&amp;"-"&amp;tblDetalle[[#This Row],[proveedor_id]]</f>
        <v>15-2</v>
      </c>
      <c r="I194">
        <f>INDEX(
  tblClientes[descuento_pct],
  MATCH(
    INDEX(tblVentas[cliente_id], MATCH(tblDetalle[[#This Row],[venta_id]], tblVentas[id], 0)),
    tblClientes[id],
    0
  )
)</f>
        <v>0</v>
      </c>
      <c r="J194">
        <f>tblDetalle[[#This Row],[precio_unitario]]*tblDetalle[[#This Row],[cantidad]]</f>
        <v>600</v>
      </c>
      <c r="K194">
        <f>tblDetalle[[#This Row],[subtotal]]*(1-tblDetalle[[#This Row],[descuento_pct]])</f>
        <v>600</v>
      </c>
    </row>
    <row r="195" spans="1:11" x14ac:dyDescent="0.25">
      <c r="A195">
        <v>194</v>
      </c>
      <c r="B195">
        <v>97</v>
      </c>
      <c r="C195">
        <v>4</v>
      </c>
      <c r="D195">
        <v>2</v>
      </c>
      <c r="E195">
        <f>INDEX(tblProductos[precio_venta], MATCH(tblDetalle[[#This Row],[producto_id]], tblProductos[id],0))</f>
        <v>1600</v>
      </c>
      <c r="F195">
        <v>1</v>
      </c>
      <c r="G195">
        <f>INDEX(tblProdProv[costo],MATCH(tblDetalle[[#This Row],[clave]],tblProdProv[clave],0))</f>
        <v>1100</v>
      </c>
      <c r="H195" t="str">
        <f>tblDetalle[[#This Row],[producto_id]]&amp;"-"&amp;tblDetalle[[#This Row],[proveedor_id]]</f>
        <v>4-1</v>
      </c>
      <c r="I195">
        <f>INDEX(
  tblClientes[descuento_pct],
  MATCH(
    INDEX(tblVentas[cliente_id], MATCH(tblDetalle[[#This Row],[venta_id]], tblVentas[id], 0)),
    tblClientes[id],
    0
  )
)</f>
        <v>0</v>
      </c>
      <c r="J195">
        <f>tblDetalle[[#This Row],[precio_unitario]]*tblDetalle[[#This Row],[cantidad]]</f>
        <v>3200</v>
      </c>
      <c r="K195">
        <f>tblDetalle[[#This Row],[subtotal]]*(1-tblDetalle[[#This Row],[descuento_pct]])</f>
        <v>3200</v>
      </c>
    </row>
    <row r="196" spans="1:11" x14ac:dyDescent="0.25">
      <c r="A196">
        <v>195</v>
      </c>
      <c r="B196">
        <v>98</v>
      </c>
      <c r="C196">
        <v>13</v>
      </c>
      <c r="D196">
        <v>1</v>
      </c>
      <c r="E196">
        <f>INDEX(tblProductos[precio_venta], MATCH(tblDetalle[[#This Row],[producto_id]], tblProductos[id],0))</f>
        <v>300</v>
      </c>
      <c r="F196">
        <v>4</v>
      </c>
      <c r="G196">
        <f>INDEX(tblProdProv[costo],MATCH(tblDetalle[[#This Row],[clave]],tblProdProv[clave],0))</f>
        <v>240</v>
      </c>
      <c r="H196" t="str">
        <f>tblDetalle[[#This Row],[producto_id]]&amp;"-"&amp;tblDetalle[[#This Row],[proveedor_id]]</f>
        <v>13-4</v>
      </c>
      <c r="I196">
        <f>INDEX(
  tblClientes[descuento_pct],
  MATCH(
    INDEX(tblVentas[cliente_id], MATCH(tblDetalle[[#This Row],[venta_id]], tblVentas[id], 0)),
    tblClientes[id],
    0
  )
)</f>
        <v>0</v>
      </c>
      <c r="J196">
        <f>tblDetalle[[#This Row],[precio_unitario]]*tblDetalle[[#This Row],[cantidad]]</f>
        <v>300</v>
      </c>
      <c r="K196">
        <f>tblDetalle[[#This Row],[subtotal]]*(1-tblDetalle[[#This Row],[descuento_pct]])</f>
        <v>300</v>
      </c>
    </row>
    <row r="197" spans="1:11" x14ac:dyDescent="0.25">
      <c r="A197">
        <v>196</v>
      </c>
      <c r="B197">
        <v>98</v>
      </c>
      <c r="C197">
        <v>7</v>
      </c>
      <c r="D197">
        <v>2</v>
      </c>
      <c r="E197">
        <f>INDEX(tblProductos[precio_venta], MATCH(tblDetalle[[#This Row],[producto_id]], tblProductos[id],0))</f>
        <v>450</v>
      </c>
      <c r="F197">
        <v>3</v>
      </c>
      <c r="G197">
        <f>INDEX(tblProdProv[costo],MATCH(tblDetalle[[#This Row],[clave]],tblProdProv[clave],0))</f>
        <v>300</v>
      </c>
      <c r="H197" t="str">
        <f>tblDetalle[[#This Row],[producto_id]]&amp;"-"&amp;tblDetalle[[#This Row],[proveedor_id]]</f>
        <v>7-3</v>
      </c>
      <c r="I197">
        <f>INDEX(
  tblClientes[descuento_pct],
  MATCH(
    INDEX(tblVentas[cliente_id], MATCH(tblDetalle[[#This Row],[venta_id]], tblVentas[id], 0)),
    tblClientes[id],
    0
  )
)</f>
        <v>0</v>
      </c>
      <c r="J197">
        <f>tblDetalle[[#This Row],[precio_unitario]]*tblDetalle[[#This Row],[cantidad]]</f>
        <v>900</v>
      </c>
      <c r="K197">
        <f>tblDetalle[[#This Row],[subtotal]]*(1-tblDetalle[[#This Row],[descuento_pct]])</f>
        <v>900</v>
      </c>
    </row>
    <row r="198" spans="1:11" x14ac:dyDescent="0.25">
      <c r="A198">
        <v>197</v>
      </c>
      <c r="B198">
        <v>99</v>
      </c>
      <c r="C198">
        <v>15</v>
      </c>
      <c r="D198">
        <v>2</v>
      </c>
      <c r="E198">
        <f>INDEX(tblProductos[precio_venta], MATCH(tblDetalle[[#This Row],[producto_id]], tblProductos[id],0))</f>
        <v>600</v>
      </c>
      <c r="F198">
        <v>5</v>
      </c>
      <c r="G198">
        <f>INDEX(tblProdProv[costo],MATCH(tblDetalle[[#This Row],[clave]],tblProdProv[clave],0))</f>
        <v>480</v>
      </c>
      <c r="H198" t="str">
        <f>tblDetalle[[#This Row],[producto_id]]&amp;"-"&amp;tblDetalle[[#This Row],[proveedor_id]]</f>
        <v>15-5</v>
      </c>
      <c r="I198">
        <f>INDEX(
  tblClientes[descuento_pct],
  MATCH(
    INDEX(tblVentas[cliente_id], MATCH(tblDetalle[[#This Row],[venta_id]], tblVentas[id], 0)),
    tblClientes[id],
    0
  )
)</f>
        <v>0</v>
      </c>
      <c r="J198">
        <f>tblDetalle[[#This Row],[precio_unitario]]*tblDetalle[[#This Row],[cantidad]]</f>
        <v>1200</v>
      </c>
      <c r="K198">
        <f>tblDetalle[[#This Row],[subtotal]]*(1-tblDetalle[[#This Row],[descuento_pct]])</f>
        <v>1200</v>
      </c>
    </row>
    <row r="199" spans="1:11" x14ac:dyDescent="0.25">
      <c r="A199">
        <v>198</v>
      </c>
      <c r="B199">
        <v>99</v>
      </c>
      <c r="C199">
        <v>3</v>
      </c>
      <c r="D199">
        <v>1</v>
      </c>
      <c r="E199">
        <f>INDEX(tblProductos[precio_venta], MATCH(tblDetalle[[#This Row],[producto_id]], tblProductos[id],0))</f>
        <v>1500</v>
      </c>
      <c r="F199">
        <v>2</v>
      </c>
      <c r="G199">
        <f>INDEX(tblProdProv[costo],MATCH(tblDetalle[[#This Row],[clave]],tblProdProv[clave],0))</f>
        <v>1050</v>
      </c>
      <c r="H199" t="str">
        <f>tblDetalle[[#This Row],[producto_id]]&amp;"-"&amp;tblDetalle[[#This Row],[proveedor_id]]</f>
        <v>3-2</v>
      </c>
      <c r="I199">
        <f>INDEX(
  tblClientes[descuento_pct],
  MATCH(
    INDEX(tblVentas[cliente_id], MATCH(tblDetalle[[#This Row],[venta_id]], tblVentas[id], 0)),
    tblClientes[id],
    0
  )
)</f>
        <v>0</v>
      </c>
      <c r="J199">
        <f>tblDetalle[[#This Row],[precio_unitario]]*tblDetalle[[#This Row],[cantidad]]</f>
        <v>1500</v>
      </c>
      <c r="K199">
        <f>tblDetalle[[#This Row],[subtotal]]*(1-tblDetalle[[#This Row],[descuento_pct]])</f>
        <v>1500</v>
      </c>
    </row>
    <row r="200" spans="1:11" x14ac:dyDescent="0.25">
      <c r="A200">
        <v>199</v>
      </c>
      <c r="B200">
        <v>100</v>
      </c>
      <c r="C200">
        <v>4</v>
      </c>
      <c r="D200">
        <v>2</v>
      </c>
      <c r="E200">
        <f>INDEX(tblProductos[precio_venta], MATCH(tblDetalle[[#This Row],[producto_id]], tblProductos[id],0))</f>
        <v>1600</v>
      </c>
      <c r="F200">
        <v>3</v>
      </c>
      <c r="G200">
        <f>INDEX(tblProdProv[costo],MATCH(tblDetalle[[#This Row],[clave]],tblProdProv[clave],0))</f>
        <v>1150</v>
      </c>
      <c r="H200" t="str">
        <f>tblDetalle[[#This Row],[producto_id]]&amp;"-"&amp;tblDetalle[[#This Row],[proveedor_id]]</f>
        <v>4-3</v>
      </c>
      <c r="I200">
        <f>INDEX(
  tblClientes[descuento_pct],
  MATCH(
    INDEX(tblVentas[cliente_id], MATCH(tblDetalle[[#This Row],[venta_id]], tblVentas[id], 0)),
    tblClientes[id],
    0
  )
)</f>
        <v>0</v>
      </c>
      <c r="J200">
        <f>tblDetalle[[#This Row],[precio_unitario]]*tblDetalle[[#This Row],[cantidad]]</f>
        <v>3200</v>
      </c>
      <c r="K200">
        <f>tblDetalle[[#This Row],[subtotal]]*(1-tblDetalle[[#This Row],[descuento_pct]])</f>
        <v>3200</v>
      </c>
    </row>
    <row r="201" spans="1:11" x14ac:dyDescent="0.25">
      <c r="A201">
        <v>200</v>
      </c>
      <c r="B201">
        <v>100</v>
      </c>
      <c r="C201">
        <v>8</v>
      </c>
      <c r="D201">
        <v>1</v>
      </c>
      <c r="E201">
        <f>INDEX(tblProductos[precio_venta], MATCH(tblDetalle[[#This Row],[producto_id]], tblProductos[id],0))</f>
        <v>850</v>
      </c>
      <c r="F201">
        <v>4</v>
      </c>
      <c r="G201">
        <f>INDEX(tblProdProv[costo],MATCH(tblDetalle[[#This Row],[clave]],tblProdProv[clave],0))</f>
        <v>630</v>
      </c>
      <c r="H201" t="str">
        <f>tblDetalle[[#This Row],[producto_id]]&amp;"-"&amp;tblDetalle[[#This Row],[proveedor_id]]</f>
        <v>8-4</v>
      </c>
      <c r="I201">
        <f>INDEX(
  tblClientes[descuento_pct],
  MATCH(
    INDEX(tblVentas[cliente_id], MATCH(tblDetalle[[#This Row],[venta_id]], tblVentas[id], 0)),
    tblClientes[id],
    0
  )
)</f>
        <v>0</v>
      </c>
      <c r="J201">
        <f>tblDetalle[[#This Row],[precio_unitario]]*tblDetalle[[#This Row],[cantidad]]</f>
        <v>850</v>
      </c>
      <c r="K201">
        <f>tblDetalle[[#This Row],[subtotal]]*(1-tblDetalle[[#This Row],[descuento_pct]])</f>
        <v>850</v>
      </c>
    </row>
    <row r="202" spans="1:11" x14ac:dyDescent="0.25">
      <c r="A202">
        <v>201</v>
      </c>
      <c r="B202">
        <v>101</v>
      </c>
      <c r="C202">
        <v>5</v>
      </c>
      <c r="D202">
        <v>1</v>
      </c>
      <c r="E202">
        <f>INDEX(tblProductos[precio_venta], MATCH(tblDetalle[[#This Row],[producto_id]], tblProductos[id],0))</f>
        <v>1800</v>
      </c>
      <c r="F202">
        <v>4</v>
      </c>
      <c r="G202">
        <f>INDEX(tblProdProv[costo],MATCH(tblDetalle[[#This Row],[clave]],tblProdProv[clave],0))</f>
        <v>1350</v>
      </c>
      <c r="H202" t="str">
        <f>tblDetalle[[#This Row],[producto_id]]&amp;"-"&amp;tblDetalle[[#This Row],[proveedor_id]]</f>
        <v>5-4</v>
      </c>
      <c r="I202">
        <f>INDEX(
  tblClientes[descuento_pct],
  MATCH(
    INDEX(tblVentas[cliente_id], MATCH(tblDetalle[[#This Row],[venta_id]], tblVentas[id], 0)),
    tblClientes[id],
    0
  )
)</f>
        <v>0</v>
      </c>
      <c r="J202">
        <f>tblDetalle[[#This Row],[precio_unitario]]*tblDetalle[[#This Row],[cantidad]]</f>
        <v>1800</v>
      </c>
      <c r="K202">
        <f>tblDetalle[[#This Row],[subtotal]]*(1-tblDetalle[[#This Row],[descuento_pct]])</f>
        <v>1800</v>
      </c>
    </row>
    <row r="203" spans="1:11" x14ac:dyDescent="0.25">
      <c r="A203">
        <v>202</v>
      </c>
      <c r="B203">
        <v>101</v>
      </c>
      <c r="C203">
        <v>4</v>
      </c>
      <c r="D203">
        <v>2</v>
      </c>
      <c r="E203">
        <f>INDEX(tblProductos[precio_venta], MATCH(tblDetalle[[#This Row],[producto_id]], tblProductos[id],0))</f>
        <v>1600</v>
      </c>
      <c r="F203">
        <v>3</v>
      </c>
      <c r="G203">
        <f>INDEX(tblProdProv[costo],MATCH(tblDetalle[[#This Row],[clave]],tblProdProv[clave],0))</f>
        <v>1150</v>
      </c>
      <c r="H203" t="str">
        <f>tblDetalle[[#This Row],[producto_id]]&amp;"-"&amp;tblDetalle[[#This Row],[proveedor_id]]</f>
        <v>4-3</v>
      </c>
      <c r="I203">
        <f>INDEX(
  tblClientes[descuento_pct],
  MATCH(
    INDEX(tblVentas[cliente_id], MATCH(tblDetalle[[#This Row],[venta_id]], tblVentas[id], 0)),
    tblClientes[id],
    0
  )
)</f>
        <v>0</v>
      </c>
      <c r="J203">
        <f>tblDetalle[[#This Row],[precio_unitario]]*tblDetalle[[#This Row],[cantidad]]</f>
        <v>3200</v>
      </c>
      <c r="K203">
        <f>tblDetalle[[#This Row],[subtotal]]*(1-tblDetalle[[#This Row],[descuento_pct]])</f>
        <v>3200</v>
      </c>
    </row>
    <row r="204" spans="1:11" x14ac:dyDescent="0.25">
      <c r="A204">
        <v>203</v>
      </c>
      <c r="B204">
        <v>102</v>
      </c>
      <c r="C204">
        <v>11</v>
      </c>
      <c r="D204">
        <v>1</v>
      </c>
      <c r="E204">
        <f>INDEX(tblProductos[precio_venta], MATCH(tblDetalle[[#This Row],[producto_id]], tblProductos[id],0))</f>
        <v>2900</v>
      </c>
      <c r="F204">
        <v>4</v>
      </c>
      <c r="G204">
        <f>INDEX(tblProdProv[costo],MATCH(tblDetalle[[#This Row],[clave]],tblProdProv[clave],0))</f>
        <v>2200</v>
      </c>
      <c r="H204" t="str">
        <f>tblDetalle[[#This Row],[producto_id]]&amp;"-"&amp;tblDetalle[[#This Row],[proveedor_id]]</f>
        <v>11-4</v>
      </c>
      <c r="I204">
        <f>INDEX(
  tblClientes[descuento_pct],
  MATCH(
    INDEX(tblVentas[cliente_id], MATCH(tblDetalle[[#This Row],[venta_id]], tblVentas[id], 0)),
    tblClientes[id],
    0
  )
)</f>
        <v>0.05</v>
      </c>
      <c r="J204">
        <f>tblDetalle[[#This Row],[precio_unitario]]*tblDetalle[[#This Row],[cantidad]]</f>
        <v>2900</v>
      </c>
      <c r="K204">
        <f>tblDetalle[[#This Row],[subtotal]]*(1-tblDetalle[[#This Row],[descuento_pct]])</f>
        <v>2755</v>
      </c>
    </row>
    <row r="205" spans="1:11" x14ac:dyDescent="0.25">
      <c r="A205">
        <v>204</v>
      </c>
      <c r="B205">
        <v>102</v>
      </c>
      <c r="C205">
        <v>4</v>
      </c>
      <c r="D205">
        <v>2</v>
      </c>
      <c r="E205">
        <f>INDEX(tblProductos[precio_venta], MATCH(tblDetalle[[#This Row],[producto_id]], tblProductos[id],0))</f>
        <v>1600</v>
      </c>
      <c r="F205">
        <v>3</v>
      </c>
      <c r="G205">
        <f>INDEX(tblProdProv[costo],MATCH(tblDetalle[[#This Row],[clave]],tblProdProv[clave],0))</f>
        <v>1150</v>
      </c>
      <c r="H205" t="str">
        <f>tblDetalle[[#This Row],[producto_id]]&amp;"-"&amp;tblDetalle[[#This Row],[proveedor_id]]</f>
        <v>4-3</v>
      </c>
      <c r="I205">
        <f>INDEX(
  tblClientes[descuento_pct],
  MATCH(
    INDEX(tblVentas[cliente_id], MATCH(tblDetalle[[#This Row],[venta_id]], tblVentas[id], 0)),
    tblClientes[id],
    0
  )
)</f>
        <v>0.05</v>
      </c>
      <c r="J205">
        <f>tblDetalle[[#This Row],[precio_unitario]]*tblDetalle[[#This Row],[cantidad]]</f>
        <v>3200</v>
      </c>
      <c r="K205">
        <f>tblDetalle[[#This Row],[subtotal]]*(1-tblDetalle[[#This Row],[descuento_pct]])</f>
        <v>3040</v>
      </c>
    </row>
    <row r="206" spans="1:11" x14ac:dyDescent="0.25">
      <c r="A206">
        <v>205</v>
      </c>
      <c r="B206">
        <v>103</v>
      </c>
      <c r="C206">
        <v>6</v>
      </c>
      <c r="D206">
        <v>2</v>
      </c>
      <c r="E206">
        <f>INDEX(tblProductos[precio_venta], MATCH(tblDetalle[[#This Row],[producto_id]], tblProductos[id],0))</f>
        <v>1300</v>
      </c>
      <c r="F206">
        <v>1</v>
      </c>
      <c r="G206">
        <f>INDEX(tblProdProv[costo],MATCH(tblDetalle[[#This Row],[clave]],tblProdProv[clave],0))</f>
        <v>980</v>
      </c>
      <c r="H206" t="str">
        <f>tblDetalle[[#This Row],[producto_id]]&amp;"-"&amp;tblDetalle[[#This Row],[proveedor_id]]</f>
        <v>6-1</v>
      </c>
      <c r="I206">
        <f>INDEX(
  tblClientes[descuento_pct],
  MATCH(
    INDEX(tblVentas[cliente_id], MATCH(tblDetalle[[#This Row],[venta_id]], tblVentas[id], 0)),
    tblClientes[id],
    0
  )
)</f>
        <v>0</v>
      </c>
      <c r="J206">
        <f>tblDetalle[[#This Row],[precio_unitario]]*tblDetalle[[#This Row],[cantidad]]</f>
        <v>2600</v>
      </c>
      <c r="K206">
        <f>tblDetalle[[#This Row],[subtotal]]*(1-tblDetalle[[#This Row],[descuento_pct]])</f>
        <v>2600</v>
      </c>
    </row>
    <row r="207" spans="1:11" x14ac:dyDescent="0.25">
      <c r="A207">
        <v>206</v>
      </c>
      <c r="B207">
        <v>103</v>
      </c>
      <c r="C207">
        <v>3</v>
      </c>
      <c r="D207">
        <v>1</v>
      </c>
      <c r="E207">
        <f>INDEX(tblProductos[precio_venta], MATCH(tblDetalle[[#This Row],[producto_id]], tblProductos[id],0))</f>
        <v>1500</v>
      </c>
      <c r="F207">
        <v>2</v>
      </c>
      <c r="G207">
        <f>INDEX(tblProdProv[costo],MATCH(tblDetalle[[#This Row],[clave]],tblProdProv[clave],0))</f>
        <v>1050</v>
      </c>
      <c r="H207" t="str">
        <f>tblDetalle[[#This Row],[producto_id]]&amp;"-"&amp;tblDetalle[[#This Row],[proveedor_id]]</f>
        <v>3-2</v>
      </c>
      <c r="I207">
        <f>INDEX(
  tblClientes[descuento_pct],
  MATCH(
    INDEX(tblVentas[cliente_id], MATCH(tblDetalle[[#This Row],[venta_id]], tblVentas[id], 0)),
    tblClientes[id],
    0
  )
)</f>
        <v>0</v>
      </c>
      <c r="J207">
        <f>tblDetalle[[#This Row],[precio_unitario]]*tblDetalle[[#This Row],[cantidad]]</f>
        <v>1500</v>
      </c>
      <c r="K207">
        <f>tblDetalle[[#This Row],[subtotal]]*(1-tblDetalle[[#This Row],[descuento_pct]])</f>
        <v>1500</v>
      </c>
    </row>
    <row r="208" spans="1:11" x14ac:dyDescent="0.25">
      <c r="A208">
        <v>207</v>
      </c>
      <c r="B208">
        <v>104</v>
      </c>
      <c r="C208">
        <v>4</v>
      </c>
      <c r="D208">
        <v>1</v>
      </c>
      <c r="E208">
        <f>INDEX(tblProductos[precio_venta], MATCH(tblDetalle[[#This Row],[producto_id]], tblProductos[id],0))</f>
        <v>1600</v>
      </c>
      <c r="F208">
        <v>1</v>
      </c>
      <c r="G208">
        <f>INDEX(tblProdProv[costo],MATCH(tblDetalle[[#This Row],[clave]],tblProdProv[clave],0))</f>
        <v>1100</v>
      </c>
      <c r="H208" t="str">
        <f>tblDetalle[[#This Row],[producto_id]]&amp;"-"&amp;tblDetalle[[#This Row],[proveedor_id]]</f>
        <v>4-1</v>
      </c>
      <c r="I208">
        <f>INDEX(
  tblClientes[descuento_pct],
  MATCH(
    INDEX(tblVentas[cliente_id], MATCH(tblDetalle[[#This Row],[venta_id]], tblVentas[id], 0)),
    tblClientes[id],
    0
  )
)</f>
        <v>0</v>
      </c>
      <c r="J208">
        <f>tblDetalle[[#This Row],[precio_unitario]]*tblDetalle[[#This Row],[cantidad]]</f>
        <v>1600</v>
      </c>
      <c r="K208">
        <f>tblDetalle[[#This Row],[subtotal]]*(1-tblDetalle[[#This Row],[descuento_pct]])</f>
        <v>1600</v>
      </c>
    </row>
    <row r="209" spans="1:11" x14ac:dyDescent="0.25">
      <c r="A209">
        <v>208</v>
      </c>
      <c r="B209">
        <v>104</v>
      </c>
      <c r="C209">
        <v>15</v>
      </c>
      <c r="D209">
        <v>3</v>
      </c>
      <c r="E209">
        <f>INDEX(tblProductos[precio_venta], MATCH(tblDetalle[[#This Row],[producto_id]], tblProductos[id],0))</f>
        <v>600</v>
      </c>
      <c r="F209">
        <v>2</v>
      </c>
      <c r="G209">
        <f>INDEX(tblProdProv[costo],MATCH(tblDetalle[[#This Row],[clave]],tblProdProv[clave],0))</f>
        <v>420</v>
      </c>
      <c r="H209" t="str">
        <f>tblDetalle[[#This Row],[producto_id]]&amp;"-"&amp;tblDetalle[[#This Row],[proveedor_id]]</f>
        <v>15-2</v>
      </c>
      <c r="I209">
        <f>INDEX(
  tblClientes[descuento_pct],
  MATCH(
    INDEX(tblVentas[cliente_id], MATCH(tblDetalle[[#This Row],[venta_id]], tblVentas[id], 0)),
    tblClientes[id],
    0
  )
)</f>
        <v>0</v>
      </c>
      <c r="J209">
        <f>tblDetalle[[#This Row],[precio_unitario]]*tblDetalle[[#This Row],[cantidad]]</f>
        <v>1800</v>
      </c>
      <c r="K209">
        <f>tblDetalle[[#This Row],[subtotal]]*(1-tblDetalle[[#This Row],[descuento_pct]])</f>
        <v>1800</v>
      </c>
    </row>
    <row r="210" spans="1:11" x14ac:dyDescent="0.25">
      <c r="A210">
        <v>209</v>
      </c>
      <c r="B210">
        <v>105</v>
      </c>
      <c r="C210">
        <v>7</v>
      </c>
      <c r="D210">
        <v>2</v>
      </c>
      <c r="E210">
        <f>INDEX(tblProductos[precio_venta], MATCH(tblDetalle[[#This Row],[producto_id]], tblProductos[id],0))</f>
        <v>450</v>
      </c>
      <c r="F210">
        <v>5</v>
      </c>
      <c r="G210">
        <f>INDEX(tblProdProv[costo],MATCH(tblDetalle[[#This Row],[clave]],tblProdProv[clave],0))</f>
        <v>350</v>
      </c>
      <c r="H210" t="str">
        <f>tblDetalle[[#This Row],[producto_id]]&amp;"-"&amp;tblDetalle[[#This Row],[proveedor_id]]</f>
        <v>7-5</v>
      </c>
      <c r="I210">
        <f>INDEX(
  tblClientes[descuento_pct],
  MATCH(
    INDEX(tblVentas[cliente_id], MATCH(tblDetalle[[#This Row],[venta_id]], tblVentas[id], 0)),
    tblClientes[id],
    0
  )
)</f>
        <v>0.05</v>
      </c>
      <c r="J210">
        <f>tblDetalle[[#This Row],[precio_unitario]]*tblDetalle[[#This Row],[cantidad]]</f>
        <v>900</v>
      </c>
      <c r="K210">
        <f>tblDetalle[[#This Row],[subtotal]]*(1-tblDetalle[[#This Row],[descuento_pct]])</f>
        <v>855</v>
      </c>
    </row>
    <row r="211" spans="1:11" x14ac:dyDescent="0.25">
      <c r="A211">
        <v>210</v>
      </c>
      <c r="B211">
        <v>105</v>
      </c>
      <c r="C211">
        <v>2</v>
      </c>
      <c r="D211">
        <v>1</v>
      </c>
      <c r="E211">
        <f>INDEX(tblProductos[precio_venta], MATCH(tblDetalle[[#This Row],[producto_id]], tblProductos[id],0))</f>
        <v>4200</v>
      </c>
      <c r="F211">
        <v>4</v>
      </c>
      <c r="G211">
        <f>INDEX(tblProdProv[costo],MATCH(tblDetalle[[#This Row],[clave]],tblProdProv[clave],0))</f>
        <v>3400</v>
      </c>
      <c r="H211" t="str">
        <f>tblDetalle[[#This Row],[producto_id]]&amp;"-"&amp;tblDetalle[[#This Row],[proveedor_id]]</f>
        <v>2-4</v>
      </c>
      <c r="I211">
        <f>INDEX(
  tblClientes[descuento_pct],
  MATCH(
    INDEX(tblVentas[cliente_id], MATCH(tblDetalle[[#This Row],[venta_id]], tblVentas[id], 0)),
    tblClientes[id],
    0
  )
)</f>
        <v>0.05</v>
      </c>
      <c r="J211">
        <f>tblDetalle[[#This Row],[precio_unitario]]*tblDetalle[[#This Row],[cantidad]]</f>
        <v>4200</v>
      </c>
      <c r="K211">
        <f>tblDetalle[[#This Row],[subtotal]]*(1-tblDetalle[[#This Row],[descuento_pct]])</f>
        <v>3990</v>
      </c>
    </row>
    <row r="212" spans="1:11" x14ac:dyDescent="0.25">
      <c r="A212">
        <v>211</v>
      </c>
      <c r="B212">
        <v>106</v>
      </c>
      <c r="C212">
        <v>7</v>
      </c>
      <c r="D212">
        <v>3</v>
      </c>
      <c r="E212">
        <f>INDEX(tblProductos[precio_venta], MATCH(tblDetalle[[#This Row],[producto_id]], tblProductos[id],0))</f>
        <v>450</v>
      </c>
      <c r="F212">
        <v>4</v>
      </c>
      <c r="G212">
        <f>INDEX(tblProdProv[costo],MATCH(tblDetalle[[#This Row],[clave]],tblProdProv[clave],0))</f>
        <v>320</v>
      </c>
      <c r="H212" t="str">
        <f>tblDetalle[[#This Row],[producto_id]]&amp;"-"&amp;tblDetalle[[#This Row],[proveedor_id]]</f>
        <v>7-4</v>
      </c>
      <c r="I212">
        <f>INDEX(
  tblClientes[descuento_pct],
  MATCH(
    INDEX(tblVentas[cliente_id], MATCH(tblDetalle[[#This Row],[venta_id]], tblVentas[id], 0)),
    tblClientes[id],
    0
  )
)</f>
        <v>0.05</v>
      </c>
      <c r="J212">
        <f>tblDetalle[[#This Row],[precio_unitario]]*tblDetalle[[#This Row],[cantidad]]</f>
        <v>1350</v>
      </c>
      <c r="K212">
        <f>tblDetalle[[#This Row],[subtotal]]*(1-tblDetalle[[#This Row],[descuento_pct]])</f>
        <v>1282.5</v>
      </c>
    </row>
    <row r="213" spans="1:11" x14ac:dyDescent="0.25">
      <c r="A213">
        <v>212</v>
      </c>
      <c r="B213">
        <v>106</v>
      </c>
      <c r="C213">
        <v>15</v>
      </c>
      <c r="D213">
        <v>2</v>
      </c>
      <c r="E213">
        <f>INDEX(tblProductos[precio_venta], MATCH(tblDetalle[[#This Row],[producto_id]], tblProductos[id],0))</f>
        <v>600</v>
      </c>
      <c r="F213">
        <v>4</v>
      </c>
      <c r="G213">
        <f>INDEX(tblProdProv[costo],MATCH(tblDetalle[[#This Row],[clave]],tblProdProv[clave],0))</f>
        <v>450</v>
      </c>
      <c r="H213" t="str">
        <f>tblDetalle[[#This Row],[producto_id]]&amp;"-"&amp;tblDetalle[[#This Row],[proveedor_id]]</f>
        <v>15-4</v>
      </c>
      <c r="I213">
        <f>INDEX(
  tblClientes[descuento_pct],
  MATCH(
    INDEX(tblVentas[cliente_id], MATCH(tblDetalle[[#This Row],[venta_id]], tblVentas[id], 0)),
    tblClientes[id],
    0
  )
)</f>
        <v>0.05</v>
      </c>
      <c r="J213">
        <f>tblDetalle[[#This Row],[precio_unitario]]*tblDetalle[[#This Row],[cantidad]]</f>
        <v>1200</v>
      </c>
      <c r="K213">
        <f>tblDetalle[[#This Row],[subtotal]]*(1-tblDetalle[[#This Row],[descuento_pct]])</f>
        <v>1140</v>
      </c>
    </row>
    <row r="214" spans="1:11" x14ac:dyDescent="0.25">
      <c r="A214">
        <v>213</v>
      </c>
      <c r="B214">
        <v>107</v>
      </c>
      <c r="C214">
        <v>4</v>
      </c>
      <c r="D214">
        <v>1</v>
      </c>
      <c r="E214">
        <f>INDEX(tblProductos[precio_venta], MATCH(tblDetalle[[#This Row],[producto_id]], tblProductos[id],0))</f>
        <v>1600</v>
      </c>
      <c r="F214">
        <v>5</v>
      </c>
      <c r="G214">
        <f>INDEX(tblProdProv[costo],MATCH(tblDetalle[[#This Row],[clave]],tblProdProv[clave],0))</f>
        <v>1200</v>
      </c>
      <c r="H214" t="str">
        <f>tblDetalle[[#This Row],[producto_id]]&amp;"-"&amp;tblDetalle[[#This Row],[proveedor_id]]</f>
        <v>4-5</v>
      </c>
      <c r="I214">
        <f>INDEX(
  tblClientes[descuento_pct],
  MATCH(
    INDEX(tblVentas[cliente_id], MATCH(tblDetalle[[#This Row],[venta_id]], tblVentas[id], 0)),
    tblClientes[id],
    0
  )
)</f>
        <v>0</v>
      </c>
      <c r="J214">
        <f>tblDetalle[[#This Row],[precio_unitario]]*tblDetalle[[#This Row],[cantidad]]</f>
        <v>1600</v>
      </c>
      <c r="K214">
        <f>tblDetalle[[#This Row],[subtotal]]*(1-tblDetalle[[#This Row],[descuento_pct]])</f>
        <v>1600</v>
      </c>
    </row>
    <row r="215" spans="1:11" x14ac:dyDescent="0.25">
      <c r="A215">
        <v>214</v>
      </c>
      <c r="B215">
        <v>107</v>
      </c>
      <c r="C215">
        <v>8</v>
      </c>
      <c r="D215">
        <v>1</v>
      </c>
      <c r="E215">
        <f>INDEX(tblProductos[precio_venta], MATCH(tblDetalle[[#This Row],[producto_id]], tblProductos[id],0))</f>
        <v>850</v>
      </c>
      <c r="F215">
        <v>2</v>
      </c>
      <c r="G215">
        <f>INDEX(tblProdProv[costo],MATCH(tblDetalle[[#This Row],[clave]],tblProdProv[clave],0))</f>
        <v>600</v>
      </c>
      <c r="H215" t="str">
        <f>tblDetalle[[#This Row],[producto_id]]&amp;"-"&amp;tblDetalle[[#This Row],[proveedor_id]]</f>
        <v>8-2</v>
      </c>
      <c r="I215">
        <f>INDEX(
  tblClientes[descuento_pct],
  MATCH(
    INDEX(tblVentas[cliente_id], MATCH(tblDetalle[[#This Row],[venta_id]], tblVentas[id], 0)),
    tblClientes[id],
    0
  )
)</f>
        <v>0</v>
      </c>
      <c r="J215">
        <f>tblDetalle[[#This Row],[precio_unitario]]*tblDetalle[[#This Row],[cantidad]]</f>
        <v>850</v>
      </c>
      <c r="K215">
        <f>tblDetalle[[#This Row],[subtotal]]*(1-tblDetalle[[#This Row],[descuento_pct]])</f>
        <v>850</v>
      </c>
    </row>
    <row r="216" spans="1:11" x14ac:dyDescent="0.25">
      <c r="A216">
        <v>215</v>
      </c>
      <c r="B216">
        <v>108</v>
      </c>
      <c r="C216">
        <v>12</v>
      </c>
      <c r="D216">
        <v>2</v>
      </c>
      <c r="E216">
        <f>INDEX(tblProductos[precio_venta], MATCH(tblDetalle[[#This Row],[producto_id]], tblProductos[id],0))</f>
        <v>3200</v>
      </c>
      <c r="F216">
        <v>4</v>
      </c>
      <c r="G216">
        <f>INDEX(tblProdProv[costo],MATCH(tblDetalle[[#This Row],[clave]],tblProdProv[clave],0))</f>
        <v>2600</v>
      </c>
      <c r="H216" t="str">
        <f>tblDetalle[[#This Row],[producto_id]]&amp;"-"&amp;tblDetalle[[#This Row],[proveedor_id]]</f>
        <v>12-4</v>
      </c>
      <c r="I216">
        <f>INDEX(
  tblClientes[descuento_pct],
  MATCH(
    INDEX(tblVentas[cliente_id], MATCH(tblDetalle[[#This Row],[venta_id]], tblVentas[id], 0)),
    tblClientes[id],
    0
  )
)</f>
        <v>0</v>
      </c>
      <c r="J216">
        <f>tblDetalle[[#This Row],[precio_unitario]]*tblDetalle[[#This Row],[cantidad]]</f>
        <v>6400</v>
      </c>
      <c r="K216">
        <f>tblDetalle[[#This Row],[subtotal]]*(1-tblDetalle[[#This Row],[descuento_pct]])</f>
        <v>6400</v>
      </c>
    </row>
    <row r="217" spans="1:11" x14ac:dyDescent="0.25">
      <c r="A217">
        <v>216</v>
      </c>
      <c r="B217">
        <v>108</v>
      </c>
      <c r="C217">
        <v>2</v>
      </c>
      <c r="D217">
        <v>2</v>
      </c>
      <c r="E217">
        <f>INDEX(tblProductos[precio_venta], MATCH(tblDetalle[[#This Row],[producto_id]], tblProductos[id],0))</f>
        <v>4200</v>
      </c>
      <c r="F217">
        <v>1</v>
      </c>
      <c r="G217">
        <f>INDEX(tblProdProv[costo],MATCH(tblDetalle[[#This Row],[clave]],tblProdProv[clave],0))</f>
        <v>3300</v>
      </c>
      <c r="H217" t="str">
        <f>tblDetalle[[#This Row],[producto_id]]&amp;"-"&amp;tblDetalle[[#This Row],[proveedor_id]]</f>
        <v>2-1</v>
      </c>
      <c r="I217">
        <f>INDEX(
  tblClientes[descuento_pct],
  MATCH(
    INDEX(tblVentas[cliente_id], MATCH(tblDetalle[[#This Row],[venta_id]], tblVentas[id], 0)),
    tblClientes[id],
    0
  )
)</f>
        <v>0</v>
      </c>
      <c r="J217">
        <f>tblDetalle[[#This Row],[precio_unitario]]*tblDetalle[[#This Row],[cantidad]]</f>
        <v>8400</v>
      </c>
      <c r="K217">
        <f>tblDetalle[[#This Row],[subtotal]]*(1-tblDetalle[[#This Row],[descuento_pct]])</f>
        <v>8400</v>
      </c>
    </row>
    <row r="218" spans="1:11" x14ac:dyDescent="0.25">
      <c r="A218">
        <v>217</v>
      </c>
      <c r="B218">
        <v>109</v>
      </c>
      <c r="C218">
        <v>6</v>
      </c>
      <c r="D218">
        <v>2</v>
      </c>
      <c r="E218">
        <f>INDEX(tblProductos[precio_venta], MATCH(tblDetalle[[#This Row],[producto_id]], tblProductos[id],0))</f>
        <v>1300</v>
      </c>
      <c r="F218">
        <v>1</v>
      </c>
      <c r="G218">
        <f>INDEX(tblProdProv[costo],MATCH(tblDetalle[[#This Row],[clave]],tblProdProv[clave],0))</f>
        <v>980</v>
      </c>
      <c r="H218" t="str">
        <f>tblDetalle[[#This Row],[producto_id]]&amp;"-"&amp;tblDetalle[[#This Row],[proveedor_id]]</f>
        <v>6-1</v>
      </c>
      <c r="I218">
        <f>INDEX(
  tblClientes[descuento_pct],
  MATCH(
    INDEX(tblVentas[cliente_id], MATCH(tblDetalle[[#This Row],[venta_id]], tblVentas[id], 0)),
    tblClientes[id],
    0
  )
)</f>
        <v>0.05</v>
      </c>
      <c r="J218">
        <f>tblDetalle[[#This Row],[precio_unitario]]*tblDetalle[[#This Row],[cantidad]]</f>
        <v>2600</v>
      </c>
      <c r="K218">
        <f>tblDetalle[[#This Row],[subtotal]]*(1-tblDetalle[[#This Row],[descuento_pct]])</f>
        <v>2470</v>
      </c>
    </row>
    <row r="219" spans="1:11" x14ac:dyDescent="0.25">
      <c r="A219">
        <v>218</v>
      </c>
      <c r="B219">
        <v>109</v>
      </c>
      <c r="C219">
        <v>7</v>
      </c>
      <c r="D219">
        <v>1</v>
      </c>
      <c r="E219">
        <f>INDEX(tblProductos[precio_venta], MATCH(tblDetalle[[#This Row],[producto_id]], tblProductos[id],0))</f>
        <v>450</v>
      </c>
      <c r="F219">
        <v>5</v>
      </c>
      <c r="G219">
        <f>INDEX(tblProdProv[costo],MATCH(tblDetalle[[#This Row],[clave]],tblProdProv[clave],0))</f>
        <v>350</v>
      </c>
      <c r="H219" t="str">
        <f>tblDetalle[[#This Row],[producto_id]]&amp;"-"&amp;tblDetalle[[#This Row],[proveedor_id]]</f>
        <v>7-5</v>
      </c>
      <c r="I219">
        <f>INDEX(
  tblClientes[descuento_pct],
  MATCH(
    INDEX(tblVentas[cliente_id], MATCH(tblDetalle[[#This Row],[venta_id]], tblVentas[id], 0)),
    tblClientes[id],
    0
  )
)</f>
        <v>0.05</v>
      </c>
      <c r="J219">
        <f>tblDetalle[[#This Row],[precio_unitario]]*tblDetalle[[#This Row],[cantidad]]</f>
        <v>450</v>
      </c>
      <c r="K219">
        <f>tblDetalle[[#This Row],[subtotal]]*(1-tblDetalle[[#This Row],[descuento_pct]])</f>
        <v>427.5</v>
      </c>
    </row>
    <row r="220" spans="1:11" x14ac:dyDescent="0.25">
      <c r="A220">
        <v>219</v>
      </c>
      <c r="B220">
        <v>110</v>
      </c>
      <c r="C220">
        <v>2</v>
      </c>
      <c r="D220">
        <v>2</v>
      </c>
      <c r="E220">
        <f>INDEX(tblProductos[precio_venta], MATCH(tblDetalle[[#This Row],[producto_id]], tblProductos[id],0))</f>
        <v>4200</v>
      </c>
      <c r="F220">
        <v>4</v>
      </c>
      <c r="G220">
        <f>INDEX(tblProdProv[costo],MATCH(tblDetalle[[#This Row],[clave]],tblProdProv[clave],0))</f>
        <v>3400</v>
      </c>
      <c r="H220" t="str">
        <f>tblDetalle[[#This Row],[producto_id]]&amp;"-"&amp;tblDetalle[[#This Row],[proveedor_id]]</f>
        <v>2-4</v>
      </c>
      <c r="I220">
        <f>INDEX(
  tblClientes[descuento_pct],
  MATCH(
    INDEX(tblVentas[cliente_id], MATCH(tblDetalle[[#This Row],[venta_id]], tblVentas[id], 0)),
    tblClientes[id],
    0
  )
)</f>
        <v>0.1</v>
      </c>
      <c r="J220">
        <f>tblDetalle[[#This Row],[precio_unitario]]*tblDetalle[[#This Row],[cantidad]]</f>
        <v>8400</v>
      </c>
      <c r="K220">
        <f>tblDetalle[[#This Row],[subtotal]]*(1-tblDetalle[[#This Row],[descuento_pct]])</f>
        <v>7560</v>
      </c>
    </row>
    <row r="221" spans="1:11" x14ac:dyDescent="0.25">
      <c r="A221">
        <v>220</v>
      </c>
      <c r="B221">
        <v>110</v>
      </c>
      <c r="C221">
        <v>12</v>
      </c>
      <c r="D221">
        <v>1</v>
      </c>
      <c r="E221">
        <f>INDEX(tblProductos[precio_venta], MATCH(tblDetalle[[#This Row],[producto_id]], tblProductos[id],0))</f>
        <v>3200</v>
      </c>
      <c r="F221">
        <v>5</v>
      </c>
      <c r="G221">
        <f>INDEX(tblProdProv[costo],MATCH(tblDetalle[[#This Row],[clave]],tblProdProv[clave],0))</f>
        <v>2700</v>
      </c>
      <c r="H221" t="str">
        <f>tblDetalle[[#This Row],[producto_id]]&amp;"-"&amp;tblDetalle[[#This Row],[proveedor_id]]</f>
        <v>12-5</v>
      </c>
      <c r="I221">
        <f>INDEX(
  tblClientes[descuento_pct],
  MATCH(
    INDEX(tblVentas[cliente_id], MATCH(tblDetalle[[#This Row],[venta_id]], tblVentas[id], 0)),
    tblClientes[id],
    0
  )
)</f>
        <v>0.1</v>
      </c>
      <c r="J221">
        <f>tblDetalle[[#This Row],[precio_unitario]]*tblDetalle[[#This Row],[cantidad]]</f>
        <v>3200</v>
      </c>
      <c r="K221">
        <f>tblDetalle[[#This Row],[subtotal]]*(1-tblDetalle[[#This Row],[descuento_pct]])</f>
        <v>2880</v>
      </c>
    </row>
    <row r="222" spans="1:11" x14ac:dyDescent="0.25">
      <c r="A222">
        <v>221</v>
      </c>
      <c r="B222">
        <v>111</v>
      </c>
      <c r="C222">
        <v>11</v>
      </c>
      <c r="D222">
        <v>1</v>
      </c>
      <c r="E222">
        <f>INDEX(tblProductos[precio_venta], MATCH(tblDetalle[[#This Row],[producto_id]], tblProductos[id],0))</f>
        <v>2900</v>
      </c>
      <c r="F222">
        <v>1</v>
      </c>
      <c r="G222">
        <f>INDEX(tblProdProv[costo],MATCH(tblDetalle[[#This Row],[clave]],tblProdProv[clave],0))</f>
        <v>2100</v>
      </c>
      <c r="H222" t="str">
        <f>tblDetalle[[#This Row],[producto_id]]&amp;"-"&amp;tblDetalle[[#This Row],[proveedor_id]]</f>
        <v>11-1</v>
      </c>
      <c r="I222">
        <f>INDEX(
  tblClientes[descuento_pct],
  MATCH(
    INDEX(tblVentas[cliente_id], MATCH(tblDetalle[[#This Row],[venta_id]], tblVentas[id], 0)),
    tblClientes[id],
    0
  )
)</f>
        <v>0.05</v>
      </c>
      <c r="J222">
        <f>tblDetalle[[#This Row],[precio_unitario]]*tblDetalle[[#This Row],[cantidad]]</f>
        <v>2900</v>
      </c>
      <c r="K222">
        <f>tblDetalle[[#This Row],[subtotal]]*(1-tblDetalle[[#This Row],[descuento_pct]])</f>
        <v>2755</v>
      </c>
    </row>
    <row r="223" spans="1:11" x14ac:dyDescent="0.25">
      <c r="A223">
        <v>222</v>
      </c>
      <c r="B223">
        <v>111</v>
      </c>
      <c r="C223">
        <v>8</v>
      </c>
      <c r="D223">
        <v>3</v>
      </c>
      <c r="E223">
        <f>INDEX(tblProductos[precio_venta], MATCH(tblDetalle[[#This Row],[producto_id]], tblProductos[id],0))</f>
        <v>850</v>
      </c>
      <c r="F223">
        <v>4</v>
      </c>
      <c r="G223">
        <f>INDEX(tblProdProv[costo],MATCH(tblDetalle[[#This Row],[clave]],tblProdProv[clave],0))</f>
        <v>630</v>
      </c>
      <c r="H223" t="str">
        <f>tblDetalle[[#This Row],[producto_id]]&amp;"-"&amp;tblDetalle[[#This Row],[proveedor_id]]</f>
        <v>8-4</v>
      </c>
      <c r="I223">
        <f>INDEX(
  tblClientes[descuento_pct],
  MATCH(
    INDEX(tblVentas[cliente_id], MATCH(tblDetalle[[#This Row],[venta_id]], tblVentas[id], 0)),
    tblClientes[id],
    0
  )
)</f>
        <v>0.05</v>
      </c>
      <c r="J223">
        <f>tblDetalle[[#This Row],[precio_unitario]]*tblDetalle[[#This Row],[cantidad]]</f>
        <v>2550</v>
      </c>
      <c r="K223">
        <f>tblDetalle[[#This Row],[subtotal]]*(1-tblDetalle[[#This Row],[descuento_pct]])</f>
        <v>2422.5</v>
      </c>
    </row>
    <row r="224" spans="1:11" x14ac:dyDescent="0.25">
      <c r="A224">
        <v>223</v>
      </c>
      <c r="B224">
        <v>112</v>
      </c>
      <c r="C224">
        <v>4</v>
      </c>
      <c r="D224">
        <v>1</v>
      </c>
      <c r="E224">
        <f>INDEX(tblProductos[precio_venta], MATCH(tblDetalle[[#This Row],[producto_id]], tblProductos[id],0))</f>
        <v>1600</v>
      </c>
      <c r="F224">
        <v>3</v>
      </c>
      <c r="G224">
        <f>INDEX(tblProdProv[costo],MATCH(tblDetalle[[#This Row],[clave]],tblProdProv[clave],0))</f>
        <v>1150</v>
      </c>
      <c r="H224" t="str">
        <f>tblDetalle[[#This Row],[producto_id]]&amp;"-"&amp;tblDetalle[[#This Row],[proveedor_id]]</f>
        <v>4-3</v>
      </c>
      <c r="I224">
        <f>INDEX(
  tblClientes[descuento_pct],
  MATCH(
    INDEX(tblVentas[cliente_id], MATCH(tblDetalle[[#This Row],[venta_id]], tblVentas[id], 0)),
    tblClientes[id],
    0
  )
)</f>
        <v>0.1</v>
      </c>
      <c r="J224">
        <f>tblDetalle[[#This Row],[precio_unitario]]*tblDetalle[[#This Row],[cantidad]]</f>
        <v>1600</v>
      </c>
      <c r="K224">
        <f>tblDetalle[[#This Row],[subtotal]]*(1-tblDetalle[[#This Row],[descuento_pct]])</f>
        <v>1440</v>
      </c>
    </row>
    <row r="225" spans="1:11" x14ac:dyDescent="0.25">
      <c r="A225">
        <v>224</v>
      </c>
      <c r="B225">
        <v>112</v>
      </c>
      <c r="C225">
        <v>5</v>
      </c>
      <c r="D225">
        <v>1</v>
      </c>
      <c r="E225">
        <f>INDEX(tblProductos[precio_venta], MATCH(tblDetalle[[#This Row],[producto_id]], tblProductos[id],0))</f>
        <v>1800</v>
      </c>
      <c r="F225">
        <v>4</v>
      </c>
      <c r="G225">
        <f>INDEX(tblProdProv[costo],MATCH(tblDetalle[[#This Row],[clave]],tblProdProv[clave],0))</f>
        <v>1350</v>
      </c>
      <c r="H225" t="str">
        <f>tblDetalle[[#This Row],[producto_id]]&amp;"-"&amp;tblDetalle[[#This Row],[proveedor_id]]</f>
        <v>5-4</v>
      </c>
      <c r="I225">
        <f>INDEX(
  tblClientes[descuento_pct],
  MATCH(
    INDEX(tblVentas[cliente_id], MATCH(tblDetalle[[#This Row],[venta_id]], tblVentas[id], 0)),
    tblClientes[id],
    0
  )
)</f>
        <v>0.1</v>
      </c>
      <c r="J225">
        <f>tblDetalle[[#This Row],[precio_unitario]]*tblDetalle[[#This Row],[cantidad]]</f>
        <v>1800</v>
      </c>
      <c r="K225">
        <f>tblDetalle[[#This Row],[subtotal]]*(1-tblDetalle[[#This Row],[descuento_pct]])</f>
        <v>1620</v>
      </c>
    </row>
    <row r="226" spans="1:11" x14ac:dyDescent="0.25">
      <c r="A226">
        <v>225</v>
      </c>
      <c r="B226">
        <v>113</v>
      </c>
      <c r="C226">
        <v>12</v>
      </c>
      <c r="D226">
        <v>2</v>
      </c>
      <c r="E226">
        <f>INDEX(tblProductos[precio_venta], MATCH(tblDetalle[[#This Row],[producto_id]], tblProductos[id],0))</f>
        <v>3200</v>
      </c>
      <c r="F226">
        <v>3</v>
      </c>
      <c r="G226">
        <f>INDEX(tblProdProv[costo],MATCH(tblDetalle[[#This Row],[clave]],tblProdProv[clave],0))</f>
        <v>2500</v>
      </c>
      <c r="H226" t="str">
        <f>tblDetalle[[#This Row],[producto_id]]&amp;"-"&amp;tblDetalle[[#This Row],[proveedor_id]]</f>
        <v>12-3</v>
      </c>
      <c r="I226">
        <f>INDEX(
  tblClientes[descuento_pct],
  MATCH(
    INDEX(tblVentas[cliente_id], MATCH(tblDetalle[[#This Row],[venta_id]], tblVentas[id], 0)),
    tblClientes[id],
    0
  )
)</f>
        <v>0</v>
      </c>
      <c r="J226">
        <f>tblDetalle[[#This Row],[precio_unitario]]*tblDetalle[[#This Row],[cantidad]]</f>
        <v>6400</v>
      </c>
      <c r="K226">
        <f>tblDetalle[[#This Row],[subtotal]]*(1-tblDetalle[[#This Row],[descuento_pct]])</f>
        <v>6400</v>
      </c>
    </row>
    <row r="227" spans="1:11" x14ac:dyDescent="0.25">
      <c r="A227">
        <v>226</v>
      </c>
      <c r="B227">
        <v>113</v>
      </c>
      <c r="C227">
        <v>13</v>
      </c>
      <c r="D227">
        <v>1</v>
      </c>
      <c r="E227">
        <f>INDEX(tblProductos[precio_venta], MATCH(tblDetalle[[#This Row],[producto_id]], tblProductos[id],0))</f>
        <v>300</v>
      </c>
      <c r="F227">
        <v>4</v>
      </c>
      <c r="G227">
        <f>INDEX(tblProdProv[costo],MATCH(tblDetalle[[#This Row],[clave]],tblProdProv[clave],0))</f>
        <v>240</v>
      </c>
      <c r="H227" t="str">
        <f>tblDetalle[[#This Row],[producto_id]]&amp;"-"&amp;tblDetalle[[#This Row],[proveedor_id]]</f>
        <v>13-4</v>
      </c>
      <c r="I227">
        <f>INDEX(
  tblClientes[descuento_pct],
  MATCH(
    INDEX(tblVentas[cliente_id], MATCH(tblDetalle[[#This Row],[venta_id]], tblVentas[id], 0)),
    tblClientes[id],
    0
  )
)</f>
        <v>0</v>
      </c>
      <c r="J227">
        <f>tblDetalle[[#This Row],[precio_unitario]]*tblDetalle[[#This Row],[cantidad]]</f>
        <v>300</v>
      </c>
      <c r="K227">
        <f>tblDetalle[[#This Row],[subtotal]]*(1-tblDetalle[[#This Row],[descuento_pct]])</f>
        <v>300</v>
      </c>
    </row>
    <row r="228" spans="1:11" x14ac:dyDescent="0.25">
      <c r="A228">
        <v>227</v>
      </c>
      <c r="B228">
        <v>114</v>
      </c>
      <c r="C228">
        <v>4</v>
      </c>
      <c r="D228">
        <v>2</v>
      </c>
      <c r="E228">
        <f>INDEX(tblProductos[precio_venta], MATCH(tblDetalle[[#This Row],[producto_id]], tblProductos[id],0))</f>
        <v>1600</v>
      </c>
      <c r="F228">
        <v>1</v>
      </c>
      <c r="G228">
        <f>INDEX(tblProdProv[costo],MATCH(tblDetalle[[#This Row],[clave]],tblProdProv[clave],0))</f>
        <v>1100</v>
      </c>
      <c r="H228" t="str">
        <f>tblDetalle[[#This Row],[producto_id]]&amp;"-"&amp;tblDetalle[[#This Row],[proveedor_id]]</f>
        <v>4-1</v>
      </c>
      <c r="I228">
        <f>INDEX(
  tblClientes[descuento_pct],
  MATCH(
    INDEX(tblVentas[cliente_id], MATCH(tblDetalle[[#This Row],[venta_id]], tblVentas[id], 0)),
    tblClientes[id],
    0
  )
)</f>
        <v>0</v>
      </c>
      <c r="J228">
        <f>tblDetalle[[#This Row],[precio_unitario]]*tblDetalle[[#This Row],[cantidad]]</f>
        <v>3200</v>
      </c>
      <c r="K228">
        <f>tblDetalle[[#This Row],[subtotal]]*(1-tblDetalle[[#This Row],[descuento_pct]])</f>
        <v>3200</v>
      </c>
    </row>
    <row r="229" spans="1:11" x14ac:dyDescent="0.25">
      <c r="A229">
        <v>228</v>
      </c>
      <c r="B229">
        <v>114</v>
      </c>
      <c r="C229">
        <v>12</v>
      </c>
      <c r="D229">
        <v>1</v>
      </c>
      <c r="E229">
        <f>INDEX(tblProductos[precio_venta], MATCH(tblDetalle[[#This Row],[producto_id]], tblProductos[id],0))</f>
        <v>3200</v>
      </c>
      <c r="F229">
        <v>3</v>
      </c>
      <c r="G229">
        <f>INDEX(tblProdProv[costo],MATCH(tblDetalle[[#This Row],[clave]],tblProdProv[clave],0))</f>
        <v>2500</v>
      </c>
      <c r="H229" t="str">
        <f>tblDetalle[[#This Row],[producto_id]]&amp;"-"&amp;tblDetalle[[#This Row],[proveedor_id]]</f>
        <v>12-3</v>
      </c>
      <c r="I229">
        <f>INDEX(
  tblClientes[descuento_pct],
  MATCH(
    INDEX(tblVentas[cliente_id], MATCH(tblDetalle[[#This Row],[venta_id]], tblVentas[id], 0)),
    tblClientes[id],
    0
  )
)</f>
        <v>0</v>
      </c>
      <c r="J229">
        <f>tblDetalle[[#This Row],[precio_unitario]]*tblDetalle[[#This Row],[cantidad]]</f>
        <v>3200</v>
      </c>
      <c r="K229">
        <f>tblDetalle[[#This Row],[subtotal]]*(1-tblDetalle[[#This Row],[descuento_pct]])</f>
        <v>3200</v>
      </c>
    </row>
    <row r="230" spans="1:11" x14ac:dyDescent="0.25">
      <c r="A230">
        <v>229</v>
      </c>
      <c r="B230">
        <v>115</v>
      </c>
      <c r="C230">
        <v>10</v>
      </c>
      <c r="D230">
        <v>1</v>
      </c>
      <c r="E230">
        <f>INDEX(tblProductos[precio_venta], MATCH(tblDetalle[[#This Row],[producto_id]], tblProductos[id],0))</f>
        <v>950</v>
      </c>
      <c r="F230">
        <v>4</v>
      </c>
      <c r="G230">
        <f>INDEX(tblProdProv[costo],MATCH(tblDetalle[[#This Row],[clave]],tblProdProv[clave],0))</f>
        <v>700</v>
      </c>
      <c r="H230" t="str">
        <f>tblDetalle[[#This Row],[producto_id]]&amp;"-"&amp;tblDetalle[[#This Row],[proveedor_id]]</f>
        <v>10-4</v>
      </c>
      <c r="I230">
        <f>INDEX(
  tblClientes[descuento_pct],
  MATCH(
    INDEX(tblVentas[cliente_id], MATCH(tblDetalle[[#This Row],[venta_id]], tblVentas[id], 0)),
    tblClientes[id],
    0
  )
)</f>
        <v>0.05</v>
      </c>
      <c r="J230">
        <f>tblDetalle[[#This Row],[precio_unitario]]*tblDetalle[[#This Row],[cantidad]]</f>
        <v>950</v>
      </c>
      <c r="K230">
        <f>tblDetalle[[#This Row],[subtotal]]*(1-tblDetalle[[#This Row],[descuento_pct]])</f>
        <v>902.5</v>
      </c>
    </row>
    <row r="231" spans="1:11" x14ac:dyDescent="0.25">
      <c r="A231">
        <v>230</v>
      </c>
      <c r="B231">
        <v>115</v>
      </c>
      <c r="C231">
        <v>2</v>
      </c>
      <c r="D231">
        <v>1</v>
      </c>
      <c r="E231">
        <f>INDEX(tblProductos[precio_venta], MATCH(tblDetalle[[#This Row],[producto_id]], tblProductos[id],0))</f>
        <v>4200</v>
      </c>
      <c r="F231">
        <v>4</v>
      </c>
      <c r="G231">
        <f>INDEX(tblProdProv[costo],MATCH(tblDetalle[[#This Row],[clave]],tblProdProv[clave],0))</f>
        <v>3400</v>
      </c>
      <c r="H231" t="str">
        <f>tblDetalle[[#This Row],[producto_id]]&amp;"-"&amp;tblDetalle[[#This Row],[proveedor_id]]</f>
        <v>2-4</v>
      </c>
      <c r="I231">
        <f>INDEX(
  tblClientes[descuento_pct],
  MATCH(
    INDEX(tblVentas[cliente_id], MATCH(tblDetalle[[#This Row],[venta_id]], tblVentas[id], 0)),
    tblClientes[id],
    0
  )
)</f>
        <v>0.05</v>
      </c>
      <c r="J231">
        <f>tblDetalle[[#This Row],[precio_unitario]]*tblDetalle[[#This Row],[cantidad]]</f>
        <v>4200</v>
      </c>
      <c r="K231">
        <f>tblDetalle[[#This Row],[subtotal]]*(1-tblDetalle[[#This Row],[descuento_pct]])</f>
        <v>3990</v>
      </c>
    </row>
    <row r="232" spans="1:11" x14ac:dyDescent="0.25">
      <c r="A232">
        <v>231</v>
      </c>
      <c r="B232">
        <v>116</v>
      </c>
      <c r="C232">
        <v>9</v>
      </c>
      <c r="D232">
        <v>1</v>
      </c>
      <c r="E232">
        <f>INDEX(tblProductos[precio_venta], MATCH(tblDetalle[[#This Row],[producto_id]], tblProductos[id],0))</f>
        <v>3500</v>
      </c>
      <c r="F232">
        <v>3</v>
      </c>
      <c r="G232">
        <f>INDEX(tblProdProv[costo],MATCH(tblDetalle[[#This Row],[clave]],tblProdProv[clave],0))</f>
        <v>2700</v>
      </c>
      <c r="H232" t="str">
        <f>tblDetalle[[#This Row],[producto_id]]&amp;"-"&amp;tblDetalle[[#This Row],[proveedor_id]]</f>
        <v>9-3</v>
      </c>
      <c r="I232">
        <f>INDEX(
  tblClientes[descuento_pct],
  MATCH(
    INDEX(tblVentas[cliente_id], MATCH(tblDetalle[[#This Row],[venta_id]], tblVentas[id], 0)),
    tblClientes[id],
    0
  )
)</f>
        <v>0.05</v>
      </c>
      <c r="J232">
        <f>tblDetalle[[#This Row],[precio_unitario]]*tblDetalle[[#This Row],[cantidad]]</f>
        <v>3500</v>
      </c>
      <c r="K232">
        <f>tblDetalle[[#This Row],[subtotal]]*(1-tblDetalle[[#This Row],[descuento_pct]])</f>
        <v>3325</v>
      </c>
    </row>
    <row r="233" spans="1:11" x14ac:dyDescent="0.25">
      <c r="A233">
        <v>232</v>
      </c>
      <c r="B233">
        <v>116</v>
      </c>
      <c r="C233">
        <v>4</v>
      </c>
      <c r="D233">
        <v>1</v>
      </c>
      <c r="E233">
        <f>INDEX(tblProductos[precio_venta], MATCH(tblDetalle[[#This Row],[producto_id]], tblProductos[id],0))</f>
        <v>1600</v>
      </c>
      <c r="F233">
        <v>3</v>
      </c>
      <c r="G233">
        <f>INDEX(tblProdProv[costo],MATCH(tblDetalle[[#This Row],[clave]],tblProdProv[clave],0))</f>
        <v>1150</v>
      </c>
      <c r="H233" t="str">
        <f>tblDetalle[[#This Row],[producto_id]]&amp;"-"&amp;tblDetalle[[#This Row],[proveedor_id]]</f>
        <v>4-3</v>
      </c>
      <c r="I233">
        <f>INDEX(
  tblClientes[descuento_pct],
  MATCH(
    INDEX(tblVentas[cliente_id], MATCH(tblDetalle[[#This Row],[venta_id]], tblVentas[id], 0)),
    tblClientes[id],
    0
  )
)</f>
        <v>0.05</v>
      </c>
      <c r="J233">
        <f>tblDetalle[[#This Row],[precio_unitario]]*tblDetalle[[#This Row],[cantidad]]</f>
        <v>1600</v>
      </c>
      <c r="K233">
        <f>tblDetalle[[#This Row],[subtotal]]*(1-tblDetalle[[#This Row],[descuento_pct]])</f>
        <v>1520</v>
      </c>
    </row>
    <row r="234" spans="1:11" x14ac:dyDescent="0.25">
      <c r="A234">
        <v>233</v>
      </c>
      <c r="B234">
        <v>117</v>
      </c>
      <c r="C234">
        <v>2</v>
      </c>
      <c r="D234">
        <v>2</v>
      </c>
      <c r="E234">
        <f>INDEX(tblProductos[precio_venta], MATCH(tblDetalle[[#This Row],[producto_id]], tblProductos[id],0))</f>
        <v>4200</v>
      </c>
      <c r="F234">
        <v>5</v>
      </c>
      <c r="G234">
        <f>INDEX(tblProdProv[costo],MATCH(tblDetalle[[#This Row],[clave]],tblProdProv[clave],0))</f>
        <v>3500</v>
      </c>
      <c r="H234" t="str">
        <f>tblDetalle[[#This Row],[producto_id]]&amp;"-"&amp;tblDetalle[[#This Row],[proveedor_id]]</f>
        <v>2-5</v>
      </c>
      <c r="I234">
        <f>INDEX(
  tblClientes[descuento_pct],
  MATCH(
    INDEX(tblVentas[cliente_id], MATCH(tblDetalle[[#This Row],[venta_id]], tblVentas[id], 0)),
    tblClientes[id],
    0
  )
)</f>
        <v>0.1</v>
      </c>
      <c r="J234">
        <f>tblDetalle[[#This Row],[precio_unitario]]*tblDetalle[[#This Row],[cantidad]]</f>
        <v>8400</v>
      </c>
      <c r="K234">
        <f>tblDetalle[[#This Row],[subtotal]]*(1-tblDetalle[[#This Row],[descuento_pct]])</f>
        <v>7560</v>
      </c>
    </row>
    <row r="235" spans="1:11" x14ac:dyDescent="0.25">
      <c r="A235">
        <v>234</v>
      </c>
      <c r="B235">
        <v>117</v>
      </c>
      <c r="C235">
        <v>4</v>
      </c>
      <c r="D235">
        <v>2</v>
      </c>
      <c r="E235">
        <f>INDEX(tblProductos[precio_venta], MATCH(tblDetalle[[#This Row],[producto_id]], tblProductos[id],0))</f>
        <v>1600</v>
      </c>
      <c r="F235">
        <v>1</v>
      </c>
      <c r="G235">
        <f>INDEX(tblProdProv[costo],MATCH(tblDetalle[[#This Row],[clave]],tblProdProv[clave],0))</f>
        <v>1100</v>
      </c>
      <c r="H235" t="str">
        <f>tblDetalle[[#This Row],[producto_id]]&amp;"-"&amp;tblDetalle[[#This Row],[proveedor_id]]</f>
        <v>4-1</v>
      </c>
      <c r="I235">
        <f>INDEX(
  tblClientes[descuento_pct],
  MATCH(
    INDEX(tblVentas[cliente_id], MATCH(tblDetalle[[#This Row],[venta_id]], tblVentas[id], 0)),
    tblClientes[id],
    0
  )
)</f>
        <v>0.1</v>
      </c>
      <c r="J235">
        <f>tblDetalle[[#This Row],[precio_unitario]]*tblDetalle[[#This Row],[cantidad]]</f>
        <v>3200</v>
      </c>
      <c r="K235">
        <f>tblDetalle[[#This Row],[subtotal]]*(1-tblDetalle[[#This Row],[descuento_pct]])</f>
        <v>2880</v>
      </c>
    </row>
    <row r="236" spans="1:11" x14ac:dyDescent="0.25">
      <c r="A236">
        <v>235</v>
      </c>
      <c r="B236">
        <v>118</v>
      </c>
      <c r="C236">
        <v>4</v>
      </c>
      <c r="D236">
        <v>1</v>
      </c>
      <c r="E236">
        <f>INDEX(tblProductos[precio_venta], MATCH(tblDetalle[[#This Row],[producto_id]], tblProductos[id],0))</f>
        <v>1600</v>
      </c>
      <c r="F236">
        <v>1</v>
      </c>
      <c r="G236">
        <f>INDEX(tblProdProv[costo],MATCH(tblDetalle[[#This Row],[clave]],tblProdProv[clave],0))</f>
        <v>1100</v>
      </c>
      <c r="H236" t="str">
        <f>tblDetalle[[#This Row],[producto_id]]&amp;"-"&amp;tblDetalle[[#This Row],[proveedor_id]]</f>
        <v>4-1</v>
      </c>
      <c r="I236">
        <f>INDEX(
  tblClientes[descuento_pct],
  MATCH(
    INDEX(tblVentas[cliente_id], MATCH(tblDetalle[[#This Row],[venta_id]], tblVentas[id], 0)),
    tblClientes[id],
    0
  )
)</f>
        <v>0</v>
      </c>
      <c r="J236">
        <f>tblDetalle[[#This Row],[precio_unitario]]*tblDetalle[[#This Row],[cantidad]]</f>
        <v>1600</v>
      </c>
      <c r="K236">
        <f>tblDetalle[[#This Row],[subtotal]]*(1-tblDetalle[[#This Row],[descuento_pct]])</f>
        <v>1600</v>
      </c>
    </row>
    <row r="237" spans="1:11" x14ac:dyDescent="0.25">
      <c r="A237">
        <v>236</v>
      </c>
      <c r="B237">
        <v>118</v>
      </c>
      <c r="C237">
        <v>1</v>
      </c>
      <c r="D237">
        <v>2</v>
      </c>
      <c r="E237">
        <f>INDEX(tblProductos[precio_venta], MATCH(tblDetalle[[#This Row],[producto_id]], tblProductos[id],0))</f>
        <v>8500</v>
      </c>
      <c r="F237">
        <v>2</v>
      </c>
      <c r="G237">
        <f>INDEX(tblProdProv[costo],MATCH(tblDetalle[[#This Row],[clave]],tblProdProv[clave],0))</f>
        <v>7000</v>
      </c>
      <c r="H237" t="str">
        <f>tblDetalle[[#This Row],[producto_id]]&amp;"-"&amp;tblDetalle[[#This Row],[proveedor_id]]</f>
        <v>1-2</v>
      </c>
      <c r="I237">
        <f>INDEX(
  tblClientes[descuento_pct],
  MATCH(
    INDEX(tblVentas[cliente_id], MATCH(tblDetalle[[#This Row],[venta_id]], tblVentas[id], 0)),
    tblClientes[id],
    0
  )
)</f>
        <v>0</v>
      </c>
      <c r="J237">
        <f>tblDetalle[[#This Row],[precio_unitario]]*tblDetalle[[#This Row],[cantidad]]</f>
        <v>17000</v>
      </c>
      <c r="K237">
        <f>tblDetalle[[#This Row],[subtotal]]*(1-tblDetalle[[#This Row],[descuento_pct]])</f>
        <v>17000</v>
      </c>
    </row>
    <row r="238" spans="1:11" x14ac:dyDescent="0.25">
      <c r="A238">
        <v>237</v>
      </c>
      <c r="B238">
        <v>119</v>
      </c>
      <c r="C238">
        <v>4</v>
      </c>
      <c r="D238">
        <v>1</v>
      </c>
      <c r="E238">
        <f>INDEX(tblProductos[precio_venta], MATCH(tblDetalle[[#This Row],[producto_id]], tblProductos[id],0))</f>
        <v>1600</v>
      </c>
      <c r="F238">
        <v>3</v>
      </c>
      <c r="G238">
        <f>INDEX(tblProdProv[costo],MATCH(tblDetalle[[#This Row],[clave]],tblProdProv[clave],0))</f>
        <v>1150</v>
      </c>
      <c r="H238" t="str">
        <f>tblDetalle[[#This Row],[producto_id]]&amp;"-"&amp;tblDetalle[[#This Row],[proveedor_id]]</f>
        <v>4-3</v>
      </c>
      <c r="I238">
        <f>INDEX(
  tblClientes[descuento_pct],
  MATCH(
    INDEX(tblVentas[cliente_id], MATCH(tblDetalle[[#This Row],[venta_id]], tblVentas[id], 0)),
    tblClientes[id],
    0
  )
)</f>
        <v>0.1</v>
      </c>
      <c r="J238">
        <f>tblDetalle[[#This Row],[precio_unitario]]*tblDetalle[[#This Row],[cantidad]]</f>
        <v>1600</v>
      </c>
      <c r="K238">
        <f>tblDetalle[[#This Row],[subtotal]]*(1-tblDetalle[[#This Row],[descuento_pct]])</f>
        <v>1440</v>
      </c>
    </row>
    <row r="239" spans="1:11" x14ac:dyDescent="0.25">
      <c r="A239">
        <v>238</v>
      </c>
      <c r="B239">
        <v>119</v>
      </c>
      <c r="C239">
        <v>11</v>
      </c>
      <c r="D239">
        <v>3</v>
      </c>
      <c r="E239">
        <f>INDEX(tblProductos[precio_venta], MATCH(tblDetalle[[#This Row],[producto_id]], tblProductos[id],0))</f>
        <v>2900</v>
      </c>
      <c r="F239">
        <v>5</v>
      </c>
      <c r="G239">
        <f>INDEX(tblProdProv[costo],MATCH(tblDetalle[[#This Row],[clave]],tblProdProv[clave],0))</f>
        <v>2300</v>
      </c>
      <c r="H239" t="str">
        <f>tblDetalle[[#This Row],[producto_id]]&amp;"-"&amp;tblDetalle[[#This Row],[proveedor_id]]</f>
        <v>11-5</v>
      </c>
      <c r="I239">
        <f>INDEX(
  tblClientes[descuento_pct],
  MATCH(
    INDEX(tblVentas[cliente_id], MATCH(tblDetalle[[#This Row],[venta_id]], tblVentas[id], 0)),
    tblClientes[id],
    0
  )
)</f>
        <v>0.1</v>
      </c>
      <c r="J239">
        <f>tblDetalle[[#This Row],[precio_unitario]]*tblDetalle[[#This Row],[cantidad]]</f>
        <v>8700</v>
      </c>
      <c r="K239">
        <f>tblDetalle[[#This Row],[subtotal]]*(1-tblDetalle[[#This Row],[descuento_pct]])</f>
        <v>7830</v>
      </c>
    </row>
    <row r="240" spans="1:11" x14ac:dyDescent="0.25">
      <c r="A240">
        <v>239</v>
      </c>
      <c r="B240">
        <v>120</v>
      </c>
      <c r="C240">
        <v>8</v>
      </c>
      <c r="D240">
        <v>1</v>
      </c>
      <c r="E240">
        <f>INDEX(tblProductos[precio_venta], MATCH(tblDetalle[[#This Row],[producto_id]], tblProductos[id],0))</f>
        <v>850</v>
      </c>
      <c r="F240">
        <v>5</v>
      </c>
      <c r="G240">
        <f>INDEX(tblProdProv[costo],MATCH(tblDetalle[[#This Row],[clave]],tblProdProv[clave],0))</f>
        <v>650</v>
      </c>
      <c r="H240" t="str">
        <f>tblDetalle[[#This Row],[producto_id]]&amp;"-"&amp;tblDetalle[[#This Row],[proveedor_id]]</f>
        <v>8-5</v>
      </c>
      <c r="I240">
        <f>INDEX(
  tblClientes[descuento_pct],
  MATCH(
    INDEX(tblVentas[cliente_id], MATCH(tblDetalle[[#This Row],[venta_id]], tblVentas[id], 0)),
    tblClientes[id],
    0
  )
)</f>
        <v>0.05</v>
      </c>
      <c r="J240">
        <f>tblDetalle[[#This Row],[precio_unitario]]*tblDetalle[[#This Row],[cantidad]]</f>
        <v>850</v>
      </c>
      <c r="K240">
        <f>tblDetalle[[#This Row],[subtotal]]*(1-tblDetalle[[#This Row],[descuento_pct]])</f>
        <v>807.5</v>
      </c>
    </row>
    <row r="241" spans="1:11" x14ac:dyDescent="0.25">
      <c r="A241">
        <v>240</v>
      </c>
      <c r="B241">
        <v>120</v>
      </c>
      <c r="C241">
        <v>4</v>
      </c>
      <c r="D241">
        <v>2</v>
      </c>
      <c r="E241">
        <f>INDEX(tblProductos[precio_venta], MATCH(tblDetalle[[#This Row],[producto_id]], tblProductos[id],0))</f>
        <v>1600</v>
      </c>
      <c r="F241">
        <v>1</v>
      </c>
      <c r="G241">
        <f>INDEX(tblProdProv[costo],MATCH(tblDetalle[[#This Row],[clave]],tblProdProv[clave],0))</f>
        <v>1100</v>
      </c>
      <c r="H241" t="str">
        <f>tblDetalle[[#This Row],[producto_id]]&amp;"-"&amp;tblDetalle[[#This Row],[proveedor_id]]</f>
        <v>4-1</v>
      </c>
      <c r="I241">
        <f>INDEX(
  tblClientes[descuento_pct],
  MATCH(
    INDEX(tblVentas[cliente_id], MATCH(tblDetalle[[#This Row],[venta_id]], tblVentas[id], 0)),
    tblClientes[id],
    0
  )
)</f>
        <v>0.05</v>
      </c>
      <c r="J241">
        <f>tblDetalle[[#This Row],[precio_unitario]]*tblDetalle[[#This Row],[cantidad]]</f>
        <v>3200</v>
      </c>
      <c r="K241">
        <f>tblDetalle[[#This Row],[subtotal]]*(1-tblDetalle[[#This Row],[descuento_pct]])</f>
        <v>3040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E00CE-1275-4616-8FE5-B8664D31B4A6}">
  <dimension ref="A1:P241"/>
  <sheetViews>
    <sheetView topLeftCell="M1" zoomScaleNormal="100" workbookViewId="0">
      <selection activeCell="Q18" sqref="Q18"/>
    </sheetView>
  </sheetViews>
  <sheetFormatPr baseColWidth="10" defaultRowHeight="15" x14ac:dyDescent="0.25"/>
  <cols>
    <col min="1" max="1" width="7.28515625" bestFit="1" customWidth="1"/>
    <col min="2" max="2" width="13.28515625" bestFit="1" customWidth="1"/>
    <col min="3" max="3" width="16.28515625" bestFit="1" customWidth="1"/>
    <col min="4" max="4" width="13.140625" bestFit="1" customWidth="1"/>
    <col min="5" max="5" width="19.140625" bestFit="1" customWidth="1"/>
    <col min="6" max="6" width="17.5703125" bestFit="1" customWidth="1"/>
    <col min="7" max="7" width="18.28515625" bestFit="1" customWidth="1"/>
    <col min="8" max="8" width="10.140625" bestFit="1" customWidth="1"/>
    <col min="9" max="9" width="18.5703125" bestFit="1" customWidth="1"/>
    <col min="10" max="10" width="12.85546875" bestFit="1" customWidth="1"/>
    <col min="11" max="11" width="9.7109375" bestFit="1" customWidth="1"/>
    <col min="12" max="12" width="11.28515625" bestFit="1" customWidth="1"/>
    <col min="14" max="14" width="13.42578125" bestFit="1" customWidth="1"/>
    <col min="15" max="15" width="14.85546875" bestFit="1" customWidth="1"/>
    <col min="16" max="16" width="24.5703125" bestFit="1" customWidth="1"/>
    <col min="17" max="17" width="13.28515625" bestFit="1" customWidth="1"/>
  </cols>
  <sheetData>
    <row r="1" spans="1:16" x14ac:dyDescent="0.25">
      <c r="A1" s="1" t="s">
        <v>0</v>
      </c>
      <c r="B1" s="1" t="s">
        <v>134</v>
      </c>
      <c r="C1" s="1" t="s">
        <v>23</v>
      </c>
      <c r="D1" s="1" t="s">
        <v>135</v>
      </c>
      <c r="E1" s="1" t="s">
        <v>136</v>
      </c>
      <c r="F1" s="1" t="s">
        <v>24</v>
      </c>
      <c r="G1" s="1" t="s">
        <v>137</v>
      </c>
      <c r="H1" s="1" t="s">
        <v>141</v>
      </c>
      <c r="I1" s="1" t="s">
        <v>142</v>
      </c>
      <c r="J1" s="1" t="s">
        <v>143</v>
      </c>
      <c r="K1" s="1" t="s">
        <v>144</v>
      </c>
      <c r="L1" s="7" t="s">
        <v>41</v>
      </c>
      <c r="M1" s="1" t="s">
        <v>145</v>
      </c>
      <c r="N1" s="1" t="s">
        <v>138</v>
      </c>
      <c r="O1" s="1" t="s">
        <v>140</v>
      </c>
      <c r="P1" s="1" t="s">
        <v>139</v>
      </c>
    </row>
    <row r="2" spans="1:16" x14ac:dyDescent="0.25">
      <c r="A2">
        <v>1</v>
      </c>
      <c r="B2">
        <v>1</v>
      </c>
      <c r="C2">
        <v>3</v>
      </c>
      <c r="D2">
        <v>1</v>
      </c>
      <c r="E2">
        <f>INDEX(tblProductos[precio_venta], MATCH(tblVentaDet[[#This Row],[producto_id]], tblProductos[id],0))</f>
        <v>1500</v>
      </c>
      <c r="F2">
        <v>3</v>
      </c>
      <c r="G2">
        <f>INDEX(tblProdProv[costo],MATCH(tblVentaDet[[#This Row],[clave]],tblProdProv[clave],0))</f>
        <v>1100</v>
      </c>
      <c r="H2" t="str">
        <f>tblVentaDet[[#This Row],[producto_id]]&amp;"-"&amp;tblVentaDet[[#This Row],[proveedor_id]]</f>
        <v>3-3</v>
      </c>
      <c r="I2">
        <f>INDEX(
  tblClientes[descuento_pct],
  MATCH(
    INDEX(tblVentas[cliente_id], MATCH(tblVentaDet[[#This Row],[venta_id]], tblVentas[id], 0)),
    tblClientes[id],
    0
  )
)</f>
        <v>0</v>
      </c>
      <c r="J2">
        <f>tblVentaDet[[#This Row],[precio_unitario]]*tblVentaDet[[#This Row],[cantidad]]</f>
        <v>1500</v>
      </c>
      <c r="K2">
        <f>tblVentaDet[[#This Row],[subtotal]]*(1-tblVentaDet[[#This Row],[descuento_pct]])</f>
        <v>1500</v>
      </c>
      <c r="L2" s="6">
        <f>DATEVALUE(SUBSTITUTE(INDEX(tblVentas[fecha],MATCH(tblVentaDet[[#This Row],[venta_id]],tblVentas[id],0)),"-","/"))</f>
        <v>45870</v>
      </c>
      <c r="M2" s="2">
        <f>(tblVentaDet[[#This Row],[precio_unitario]]*(1-tblVentaDet[[#This Row],[descuento_pct]]))-tblVentaDet[[#This Row],[costo_unitario]]</f>
        <v>400</v>
      </c>
      <c r="N2" s="2" t="str">
        <f>INDEX(tblClientes[nombre],MATCH(INDEX(tblVentas[cliente_id],MATCH(tblVentaDet[[#This Row],[venta_id]],tblVentas[id],0)),tblClientes[id],0))</f>
        <v>Sofía Cruz</v>
      </c>
      <c r="O2" s="2" t="str">
        <f>INDEX(tblProveedores[nombre],MATCH(tblVentaDet[[#This Row],[proveedor_id]],tblProveedores[id],0))</f>
        <v>CompuMarket</v>
      </c>
      <c r="P2" s="2" t="str">
        <f>INDEX(tblProductos[nombre],MATCH(tblVentaDet[[#This Row],[producto_id]],tblProductos[id],0))</f>
        <v>Memoria RAM 16GB</v>
      </c>
    </row>
    <row r="3" spans="1:16" x14ac:dyDescent="0.25">
      <c r="A3">
        <v>2</v>
      </c>
      <c r="B3">
        <v>1</v>
      </c>
      <c r="C3">
        <v>13</v>
      </c>
      <c r="D3">
        <v>1</v>
      </c>
      <c r="E3">
        <f>INDEX(tblProductos[precio_venta], MATCH(tblVentaDet[[#This Row],[producto_id]], tblProductos[id],0))</f>
        <v>300</v>
      </c>
      <c r="F3">
        <v>2</v>
      </c>
      <c r="G3">
        <f>INDEX(tblProdProv[costo],MATCH(tblVentaDet[[#This Row],[clave]],tblProdProv[clave],0))</f>
        <v>200</v>
      </c>
      <c r="H3" t="str">
        <f>tblVentaDet[[#This Row],[producto_id]]&amp;"-"&amp;tblVentaDet[[#This Row],[proveedor_id]]</f>
        <v>13-2</v>
      </c>
      <c r="I3">
        <f>INDEX(
  tblClientes[descuento_pct],
  MATCH(
    INDEX(tblVentas[cliente_id], MATCH(tblVentaDet[[#This Row],[venta_id]], tblVentas[id], 0)),
    tblClientes[id],
    0
  )
)</f>
        <v>0</v>
      </c>
      <c r="J3">
        <f>tblVentaDet[[#This Row],[precio_unitario]]*tblVentaDet[[#This Row],[cantidad]]</f>
        <v>300</v>
      </c>
      <c r="K3">
        <f>tblVentaDet[[#This Row],[subtotal]]*(1-tblVentaDet[[#This Row],[descuento_pct]])</f>
        <v>300</v>
      </c>
      <c r="L3" s="6">
        <f>DATEVALUE(SUBSTITUTE(INDEX(tblVentas[fecha],MATCH(tblVentaDet[[#This Row],[venta_id]],tblVentas[id],0)),"-","/"))</f>
        <v>45870</v>
      </c>
      <c r="M3" s="2">
        <f>(tblVentaDet[[#This Row],[precio_unitario]]*(1-tblVentaDet[[#This Row],[descuento_pct]]))-tblVentaDet[[#This Row],[costo_unitario]]</f>
        <v>100</v>
      </c>
      <c r="N3" s="2" t="str">
        <f>INDEX(tblClientes[nombre],MATCH(INDEX(tblVentas[cliente_id],MATCH(tblVentaDet[[#This Row],[venta_id]],tblVentas[id],0)),tblClientes[id],0))</f>
        <v>Sofía Cruz</v>
      </c>
      <c r="O3" s="2" t="str">
        <f>INDEX(tblProveedores[nombre],MATCH(tblVentaDet[[#This Row],[proveedor_id]],tblProveedores[id],0))</f>
        <v>GamerZone</v>
      </c>
      <c r="P3" s="2" t="str">
        <f>INDEX(tblProductos[nombre],MATCH(tblVentaDet[[#This Row],[producto_id]],tblProductos[id],0))</f>
        <v>Pad RGB</v>
      </c>
    </row>
    <row r="4" spans="1:16" x14ac:dyDescent="0.25">
      <c r="A4">
        <v>3</v>
      </c>
      <c r="B4">
        <v>2</v>
      </c>
      <c r="C4">
        <v>11</v>
      </c>
      <c r="D4">
        <v>3</v>
      </c>
      <c r="E4">
        <f>INDEX(tblProductos[precio_venta], MATCH(tblVentaDet[[#This Row],[producto_id]], tblProductos[id],0))</f>
        <v>2900</v>
      </c>
      <c r="F4">
        <v>1</v>
      </c>
      <c r="G4">
        <f>INDEX(tblProdProv[costo],MATCH(tblVentaDet[[#This Row],[clave]],tblProdProv[clave],0))</f>
        <v>2100</v>
      </c>
      <c r="H4" t="str">
        <f>tblVentaDet[[#This Row],[producto_id]]&amp;"-"&amp;tblVentaDet[[#This Row],[proveedor_id]]</f>
        <v>11-1</v>
      </c>
      <c r="I4">
        <f>INDEX(
  tblClientes[descuento_pct],
  MATCH(
    INDEX(tblVentas[cliente_id], MATCH(tblVentaDet[[#This Row],[venta_id]], tblVentas[id], 0)),
    tblClientes[id],
    0
  )
)</f>
        <v>0</v>
      </c>
      <c r="J4">
        <f>tblVentaDet[[#This Row],[precio_unitario]]*tblVentaDet[[#This Row],[cantidad]]</f>
        <v>8700</v>
      </c>
      <c r="K4">
        <f>tblVentaDet[[#This Row],[subtotal]]*(1-tblVentaDet[[#This Row],[descuento_pct]])</f>
        <v>8700</v>
      </c>
      <c r="L4" s="6">
        <f>DATEVALUE(SUBSTITUTE(INDEX(tblVentas[fecha],MATCH(tblVentaDet[[#This Row],[venta_id]],tblVentas[id],0)),"-","/"))</f>
        <v>45870</v>
      </c>
      <c r="M4" s="2">
        <f>(tblVentaDet[[#This Row],[precio_unitario]]*(1-tblVentaDet[[#This Row],[descuento_pct]]))-tblVentaDet[[#This Row],[costo_unitario]]</f>
        <v>800</v>
      </c>
      <c r="N4" s="2" t="str">
        <f>INDEX(tblClientes[nombre],MATCH(INDEX(tblVentas[cliente_id],MATCH(tblVentaDet[[#This Row],[venta_id]],tblVentas[id],0)),tblClientes[id],0))</f>
        <v>Fernanda Ruiz</v>
      </c>
      <c r="O4" s="2" t="str">
        <f>INDEX(tblProveedores[nombre],MATCH(tblVentaDet[[#This Row],[proveedor_id]],tblProveedores[id],0))</f>
        <v>TechMaster</v>
      </c>
      <c r="P4" s="2" t="str">
        <f>INDEX(tblProductos[nombre],MATCH(tblVentaDet[[#This Row],[producto_id]],tblProductos[id],0))</f>
        <v>Placa Madre B550</v>
      </c>
    </row>
    <row r="5" spans="1:16" x14ac:dyDescent="0.25">
      <c r="A5">
        <v>4</v>
      </c>
      <c r="B5">
        <v>2</v>
      </c>
      <c r="C5">
        <v>15</v>
      </c>
      <c r="D5">
        <v>1</v>
      </c>
      <c r="E5">
        <f>INDEX(tblProductos[precio_venta], MATCH(tblVentaDet[[#This Row],[producto_id]], tblProductos[id],0))</f>
        <v>600</v>
      </c>
      <c r="F5">
        <v>4</v>
      </c>
      <c r="G5">
        <f>INDEX(tblProdProv[costo],MATCH(tblVentaDet[[#This Row],[clave]],tblProdProv[clave],0))</f>
        <v>450</v>
      </c>
      <c r="H5" t="str">
        <f>tblVentaDet[[#This Row],[producto_id]]&amp;"-"&amp;tblVentaDet[[#This Row],[proveedor_id]]</f>
        <v>15-4</v>
      </c>
      <c r="I5">
        <f>INDEX(
  tblClientes[descuento_pct],
  MATCH(
    INDEX(tblVentas[cliente_id], MATCH(tblVentaDet[[#This Row],[venta_id]], tblVentas[id], 0)),
    tblClientes[id],
    0
  )
)</f>
        <v>0</v>
      </c>
      <c r="J5">
        <f>tblVentaDet[[#This Row],[precio_unitario]]*tblVentaDet[[#This Row],[cantidad]]</f>
        <v>600</v>
      </c>
      <c r="K5">
        <f>tblVentaDet[[#This Row],[subtotal]]*(1-tblVentaDet[[#This Row],[descuento_pct]])</f>
        <v>600</v>
      </c>
      <c r="L5" s="6">
        <f>DATEVALUE(SUBSTITUTE(INDEX(tblVentas[fecha],MATCH(tblVentaDet[[#This Row],[venta_id]],tblVentas[id],0)),"-","/"))</f>
        <v>45870</v>
      </c>
      <c r="M5" s="2">
        <f>(tblVentaDet[[#This Row],[precio_unitario]]*(1-tblVentaDet[[#This Row],[descuento_pct]]))-tblVentaDet[[#This Row],[costo_unitario]]</f>
        <v>150</v>
      </c>
      <c r="N5" s="2" t="str">
        <f>INDEX(tblClientes[nombre],MATCH(INDEX(tblVentas[cliente_id],MATCH(tblVentaDet[[#This Row],[venta_id]],tblVentas[id],0)),tblClientes[id],0))</f>
        <v>Fernanda Ruiz</v>
      </c>
      <c r="O5" s="2" t="str">
        <f>INDEX(tblProveedores[nombre],MATCH(tblVentaDet[[#This Row],[proveedor_id]],tblProveedores[id],0))</f>
        <v>HardwarePro</v>
      </c>
      <c r="P5" s="2" t="str">
        <f>INDEX(tblProductos[nombre],MATCH(tblVentaDet[[#This Row],[producto_id]],tblProductos[id],0))</f>
        <v>Kit Ventiladores RGB</v>
      </c>
    </row>
    <row r="6" spans="1:16" x14ac:dyDescent="0.25">
      <c r="A6">
        <v>5</v>
      </c>
      <c r="B6">
        <v>3</v>
      </c>
      <c r="C6">
        <v>15</v>
      </c>
      <c r="D6">
        <v>1</v>
      </c>
      <c r="E6">
        <f>INDEX(tblProductos[precio_venta], MATCH(tblVentaDet[[#This Row],[producto_id]], tblProductos[id],0))</f>
        <v>600</v>
      </c>
      <c r="F6">
        <v>5</v>
      </c>
      <c r="G6">
        <f>INDEX(tblProdProv[costo],MATCH(tblVentaDet[[#This Row],[clave]],tblProdProv[clave],0))</f>
        <v>480</v>
      </c>
      <c r="H6" t="str">
        <f>tblVentaDet[[#This Row],[producto_id]]&amp;"-"&amp;tblVentaDet[[#This Row],[proveedor_id]]</f>
        <v>15-5</v>
      </c>
      <c r="I6">
        <f>INDEX(
  tblClientes[descuento_pct],
  MATCH(
    INDEX(tblVentas[cliente_id], MATCH(tblVentaDet[[#This Row],[venta_id]], tblVentas[id], 0)),
    tblClientes[id],
    0
  )
)</f>
        <v>0</v>
      </c>
      <c r="J6">
        <f>tblVentaDet[[#This Row],[precio_unitario]]*tblVentaDet[[#This Row],[cantidad]]</f>
        <v>600</v>
      </c>
      <c r="K6">
        <f>tblVentaDet[[#This Row],[subtotal]]*(1-tblVentaDet[[#This Row],[descuento_pct]])</f>
        <v>600</v>
      </c>
      <c r="L6" s="6">
        <f>DATEVALUE(SUBSTITUTE(INDEX(tblVentas[fecha],MATCH(tblVentaDet[[#This Row],[venta_id]],tblVentas[id],0)),"-","/"))</f>
        <v>45870</v>
      </c>
      <c r="M6" s="2">
        <f>(tblVentaDet[[#This Row],[precio_unitario]]*(1-tblVentaDet[[#This Row],[descuento_pct]]))-tblVentaDet[[#This Row],[costo_unitario]]</f>
        <v>120</v>
      </c>
      <c r="N6" s="2" t="str">
        <f>INDEX(tblClientes[nombre],MATCH(INDEX(tblVentas[cliente_id],MATCH(tblVentaDet[[#This Row],[venta_id]],tblVentas[id],0)),tblClientes[id],0))</f>
        <v>Luis García</v>
      </c>
      <c r="O6" s="2" t="str">
        <f>INDEX(tblProveedores[nombre],MATCH(tblVentaDet[[#This Row],[proveedor_id]],tblProveedores[id],0))</f>
        <v>DigitalForce</v>
      </c>
      <c r="P6" s="2" t="str">
        <f>INDEX(tblProductos[nombre],MATCH(tblVentaDet[[#This Row],[producto_id]],tblProductos[id],0))</f>
        <v>Kit Ventiladores RGB</v>
      </c>
    </row>
    <row r="7" spans="1:16" x14ac:dyDescent="0.25">
      <c r="A7">
        <v>6</v>
      </c>
      <c r="B7">
        <v>3</v>
      </c>
      <c r="C7">
        <v>4</v>
      </c>
      <c r="D7">
        <v>1</v>
      </c>
      <c r="E7">
        <f>INDEX(tblProductos[precio_venta], MATCH(tblVentaDet[[#This Row],[producto_id]], tblProductos[id],0))</f>
        <v>1600</v>
      </c>
      <c r="F7">
        <v>3</v>
      </c>
      <c r="G7">
        <f>INDEX(tblProdProv[costo],MATCH(tblVentaDet[[#This Row],[clave]],tblProdProv[clave],0))</f>
        <v>1150</v>
      </c>
      <c r="H7" t="str">
        <f>tblVentaDet[[#This Row],[producto_id]]&amp;"-"&amp;tblVentaDet[[#This Row],[proveedor_id]]</f>
        <v>4-3</v>
      </c>
      <c r="I7">
        <f>INDEX(
  tblClientes[descuento_pct],
  MATCH(
    INDEX(tblVentas[cliente_id], MATCH(tblVentaDet[[#This Row],[venta_id]], tblVentas[id], 0)),
    tblClientes[id],
    0
  )
)</f>
        <v>0</v>
      </c>
      <c r="J7">
        <f>tblVentaDet[[#This Row],[precio_unitario]]*tblVentaDet[[#This Row],[cantidad]]</f>
        <v>1600</v>
      </c>
      <c r="K7">
        <f>tblVentaDet[[#This Row],[subtotal]]*(1-tblVentaDet[[#This Row],[descuento_pct]])</f>
        <v>1600</v>
      </c>
      <c r="L7" s="6">
        <f>DATEVALUE(SUBSTITUTE(INDEX(tblVentas[fecha],MATCH(tblVentaDet[[#This Row],[venta_id]],tblVentas[id],0)),"-","/"))</f>
        <v>45870</v>
      </c>
      <c r="M7" s="2">
        <f>(tblVentaDet[[#This Row],[precio_unitario]]*(1-tblVentaDet[[#This Row],[descuento_pct]]))-tblVentaDet[[#This Row],[costo_unitario]]</f>
        <v>450</v>
      </c>
      <c r="N7" s="2" t="str">
        <f>INDEX(tblClientes[nombre],MATCH(INDEX(tblVentas[cliente_id],MATCH(tblVentaDet[[#This Row],[venta_id]],tblVentas[id],0)),tblClientes[id],0))</f>
        <v>Luis García</v>
      </c>
      <c r="O7" s="2" t="str">
        <f>INDEX(tblProveedores[nombre],MATCH(tblVentaDet[[#This Row],[proveedor_id]],tblProveedores[id],0))</f>
        <v>CompuMarket</v>
      </c>
      <c r="P7" s="2" t="str">
        <f>INDEX(tblProductos[nombre],MATCH(tblVentaDet[[#This Row],[producto_id]],tblProductos[id],0))</f>
        <v>SSD 1TB NVMe</v>
      </c>
    </row>
    <row r="8" spans="1:16" x14ac:dyDescent="0.25">
      <c r="A8">
        <v>7</v>
      </c>
      <c r="B8">
        <v>4</v>
      </c>
      <c r="C8">
        <v>2</v>
      </c>
      <c r="D8">
        <v>2</v>
      </c>
      <c r="E8">
        <f>INDEX(tblProductos[precio_venta], MATCH(tblVentaDet[[#This Row],[producto_id]], tblProductos[id],0))</f>
        <v>4200</v>
      </c>
      <c r="F8">
        <v>1</v>
      </c>
      <c r="G8">
        <f>INDEX(tblProdProv[costo],MATCH(tblVentaDet[[#This Row],[clave]],tblProdProv[clave],0))</f>
        <v>3300</v>
      </c>
      <c r="H8" t="str">
        <f>tblVentaDet[[#This Row],[producto_id]]&amp;"-"&amp;tblVentaDet[[#This Row],[proveedor_id]]</f>
        <v>2-1</v>
      </c>
      <c r="I8">
        <f>INDEX(
  tblClientes[descuento_pct],
  MATCH(
    INDEX(tblVentas[cliente_id], MATCH(tblVentaDet[[#This Row],[venta_id]], tblVentas[id], 0)),
    tblClientes[id],
    0
  )
)</f>
        <v>0.05</v>
      </c>
      <c r="J8">
        <f>tblVentaDet[[#This Row],[precio_unitario]]*tblVentaDet[[#This Row],[cantidad]]</f>
        <v>8400</v>
      </c>
      <c r="K8">
        <f>tblVentaDet[[#This Row],[subtotal]]*(1-tblVentaDet[[#This Row],[descuento_pct]])</f>
        <v>7980</v>
      </c>
      <c r="L8" s="6">
        <f>DATEVALUE(SUBSTITUTE(INDEX(tblVentas[fecha],MATCH(tblVentaDet[[#This Row],[venta_id]],tblVentas[id],0)),"-","/"))</f>
        <v>45871</v>
      </c>
      <c r="M8" s="2">
        <f>(tblVentaDet[[#This Row],[precio_unitario]]*(1-tblVentaDet[[#This Row],[descuento_pct]]))-tblVentaDet[[#This Row],[costo_unitario]]</f>
        <v>690</v>
      </c>
      <c r="N8" s="2" t="str">
        <f>INDEX(tblClientes[nombre],MATCH(INDEX(tblVentas[cliente_id],MATCH(tblVentaDet[[#This Row],[venta_id]],tblVentas[id],0)),tblClientes[id],0))</f>
        <v>Laura Vega</v>
      </c>
      <c r="O8" s="2" t="str">
        <f>INDEX(tblProveedores[nombre],MATCH(tblVentaDet[[#This Row],[proveedor_id]],tblProveedores[id],0))</f>
        <v>TechMaster</v>
      </c>
      <c r="P8" s="2" t="str">
        <f>INDEX(tblProductos[nombre],MATCH(tblVentaDet[[#This Row],[producto_id]],tblProductos[id],0))</f>
        <v>Procesador Ryzen 5 5600G</v>
      </c>
    </row>
    <row r="9" spans="1:16" x14ac:dyDescent="0.25">
      <c r="A9">
        <v>8</v>
      </c>
      <c r="B9">
        <v>4</v>
      </c>
      <c r="C9">
        <v>1</v>
      </c>
      <c r="D9">
        <v>1</v>
      </c>
      <c r="E9">
        <f>INDEX(tblProductos[precio_venta], MATCH(tblVentaDet[[#This Row],[producto_id]], tblProductos[id],0))</f>
        <v>8500</v>
      </c>
      <c r="F9">
        <v>1</v>
      </c>
      <c r="G9">
        <f>INDEX(tblProdProv[costo],MATCH(tblVentaDet[[#This Row],[clave]],tblProdProv[clave],0))</f>
        <v>6900</v>
      </c>
      <c r="H9" t="str">
        <f>tblVentaDet[[#This Row],[producto_id]]&amp;"-"&amp;tblVentaDet[[#This Row],[proveedor_id]]</f>
        <v>1-1</v>
      </c>
      <c r="I9">
        <f>INDEX(
  tblClientes[descuento_pct],
  MATCH(
    INDEX(tblVentas[cliente_id], MATCH(tblVentaDet[[#This Row],[venta_id]], tblVentas[id], 0)),
    tblClientes[id],
    0
  )
)</f>
        <v>0.05</v>
      </c>
      <c r="J9">
        <f>tblVentaDet[[#This Row],[precio_unitario]]*tblVentaDet[[#This Row],[cantidad]]</f>
        <v>8500</v>
      </c>
      <c r="K9">
        <f>tblVentaDet[[#This Row],[subtotal]]*(1-tblVentaDet[[#This Row],[descuento_pct]])</f>
        <v>8075</v>
      </c>
      <c r="L9" s="6">
        <f>DATEVALUE(SUBSTITUTE(INDEX(tblVentas[fecha],MATCH(tblVentaDet[[#This Row],[venta_id]],tblVentas[id],0)),"-","/"))</f>
        <v>45871</v>
      </c>
      <c r="M9" s="2">
        <f>(tblVentaDet[[#This Row],[precio_unitario]]*(1-tblVentaDet[[#This Row],[descuento_pct]]))-tblVentaDet[[#This Row],[costo_unitario]]</f>
        <v>1175</v>
      </c>
      <c r="N9" s="2" t="str">
        <f>INDEX(tblClientes[nombre],MATCH(INDEX(tblVentas[cliente_id],MATCH(tblVentaDet[[#This Row],[venta_id]],tblVentas[id],0)),tblClientes[id],0))</f>
        <v>Laura Vega</v>
      </c>
      <c r="O9" s="2" t="str">
        <f>INDEX(tblProveedores[nombre],MATCH(tblVentaDet[[#This Row],[proveedor_id]],tblProveedores[id],0))</f>
        <v>TechMaster</v>
      </c>
      <c r="P9" s="2" t="str">
        <f>INDEX(tblProductos[nombre],MATCH(tblVentaDet[[#This Row],[producto_id]],tblProductos[id],0))</f>
        <v>Tarjeta Video RTX 3060</v>
      </c>
    </row>
    <row r="10" spans="1:16" x14ac:dyDescent="0.25">
      <c r="A10">
        <v>9</v>
      </c>
      <c r="B10">
        <v>5</v>
      </c>
      <c r="C10">
        <v>7</v>
      </c>
      <c r="D10">
        <v>2</v>
      </c>
      <c r="E10">
        <f>INDEX(tblProductos[precio_venta], MATCH(tblVentaDet[[#This Row],[producto_id]], tblProductos[id],0))</f>
        <v>450</v>
      </c>
      <c r="F10">
        <v>5</v>
      </c>
      <c r="G10">
        <f>INDEX(tblProdProv[costo],MATCH(tblVentaDet[[#This Row],[clave]],tblProdProv[clave],0))</f>
        <v>350</v>
      </c>
      <c r="H10" t="str">
        <f>tblVentaDet[[#This Row],[producto_id]]&amp;"-"&amp;tblVentaDet[[#This Row],[proveedor_id]]</f>
        <v>7-5</v>
      </c>
      <c r="I10">
        <f>INDEX(
  tblClientes[descuento_pct],
  MATCH(
    INDEX(tblVentas[cliente_id], MATCH(tblVentaDet[[#This Row],[venta_id]], tblVentas[id], 0)),
    tblClientes[id],
    0
  )
)</f>
        <v>0.05</v>
      </c>
      <c r="J10">
        <f>tblVentaDet[[#This Row],[precio_unitario]]*tblVentaDet[[#This Row],[cantidad]]</f>
        <v>900</v>
      </c>
      <c r="K10">
        <f>tblVentaDet[[#This Row],[subtotal]]*(1-tblVentaDet[[#This Row],[descuento_pct]])</f>
        <v>855</v>
      </c>
      <c r="L10" s="6">
        <f>DATEVALUE(SUBSTITUTE(INDEX(tblVentas[fecha],MATCH(tblVentaDet[[#This Row],[venta_id]],tblVentas[id],0)),"-","/"))</f>
        <v>45871</v>
      </c>
      <c r="M10" s="2">
        <f>(tblVentaDet[[#This Row],[precio_unitario]]*(1-tblVentaDet[[#This Row],[descuento_pct]]))-tblVentaDet[[#This Row],[costo_unitario]]</f>
        <v>77.5</v>
      </c>
      <c r="N10" s="2" t="str">
        <f>INDEX(tblClientes[nombre],MATCH(INDEX(tblVentas[cliente_id],MATCH(tblVentaDet[[#This Row],[venta_id]],tblVentas[id],0)),tblClientes[id],0))</f>
        <v>Carlos Pérez</v>
      </c>
      <c r="O10" s="2" t="str">
        <f>INDEX(tblProveedores[nombre],MATCH(tblVentaDet[[#This Row],[proveedor_id]],tblProveedores[id],0))</f>
        <v>DigitalForce</v>
      </c>
      <c r="P10" s="2" t="str">
        <f>INDEX(tblProductos[nombre],MATCH(tblVentaDet[[#This Row],[producto_id]],tblProductos[id],0))</f>
        <v>Mouse Gamer RGB</v>
      </c>
    </row>
    <row r="11" spans="1:16" x14ac:dyDescent="0.25">
      <c r="A11">
        <v>10</v>
      </c>
      <c r="B11">
        <v>5</v>
      </c>
      <c r="C11">
        <v>8</v>
      </c>
      <c r="D11">
        <v>1</v>
      </c>
      <c r="E11">
        <f>INDEX(tblProductos[precio_venta], MATCH(tblVentaDet[[#This Row],[producto_id]], tblProductos[id],0))</f>
        <v>850</v>
      </c>
      <c r="F11">
        <v>2</v>
      </c>
      <c r="G11">
        <f>INDEX(tblProdProv[costo],MATCH(tblVentaDet[[#This Row],[clave]],tblProdProv[clave],0))</f>
        <v>600</v>
      </c>
      <c r="H11" t="str">
        <f>tblVentaDet[[#This Row],[producto_id]]&amp;"-"&amp;tblVentaDet[[#This Row],[proveedor_id]]</f>
        <v>8-2</v>
      </c>
      <c r="I11">
        <f>INDEX(
  tblClientes[descuento_pct],
  MATCH(
    INDEX(tblVentas[cliente_id], MATCH(tblVentaDet[[#This Row],[venta_id]], tblVentas[id], 0)),
    tblClientes[id],
    0
  )
)</f>
        <v>0.05</v>
      </c>
      <c r="J11">
        <f>tblVentaDet[[#This Row],[precio_unitario]]*tblVentaDet[[#This Row],[cantidad]]</f>
        <v>850</v>
      </c>
      <c r="K11">
        <f>tblVentaDet[[#This Row],[subtotal]]*(1-tblVentaDet[[#This Row],[descuento_pct]])</f>
        <v>807.5</v>
      </c>
      <c r="L11" s="6">
        <f>DATEVALUE(SUBSTITUTE(INDEX(tblVentas[fecha],MATCH(tblVentaDet[[#This Row],[venta_id]],tblVentas[id],0)),"-","/"))</f>
        <v>45871</v>
      </c>
      <c r="M11" s="2">
        <f>(tblVentaDet[[#This Row],[precio_unitario]]*(1-tblVentaDet[[#This Row],[descuento_pct]]))-tblVentaDet[[#This Row],[costo_unitario]]</f>
        <v>207.5</v>
      </c>
      <c r="N11" s="2" t="str">
        <f>INDEX(tblClientes[nombre],MATCH(INDEX(tblVentas[cliente_id],MATCH(tblVentaDet[[#This Row],[venta_id]],tblVentas[id],0)),tblClientes[id],0))</f>
        <v>Carlos Pérez</v>
      </c>
      <c r="O11" s="2" t="str">
        <f>INDEX(tblProveedores[nombre],MATCH(tblVentaDet[[#This Row],[proveedor_id]],tblProveedores[id],0))</f>
        <v>GamerZone</v>
      </c>
      <c r="P11" s="2" t="str">
        <f>INDEX(tblProductos[nombre],MATCH(tblVentaDet[[#This Row],[producto_id]],tblProductos[id],0))</f>
        <v>Teclado Mecánico</v>
      </c>
    </row>
    <row r="12" spans="1:16" x14ac:dyDescent="0.25">
      <c r="A12">
        <v>11</v>
      </c>
      <c r="B12">
        <v>6</v>
      </c>
      <c r="C12">
        <v>4</v>
      </c>
      <c r="D12">
        <v>1</v>
      </c>
      <c r="E12">
        <f>INDEX(tblProductos[precio_venta], MATCH(tblVentaDet[[#This Row],[producto_id]], tblProductos[id],0))</f>
        <v>1600</v>
      </c>
      <c r="F12">
        <v>5</v>
      </c>
      <c r="G12">
        <f>INDEX(tblProdProv[costo],MATCH(tblVentaDet[[#This Row],[clave]],tblProdProv[clave],0))</f>
        <v>1200</v>
      </c>
      <c r="H12" t="str">
        <f>tblVentaDet[[#This Row],[producto_id]]&amp;"-"&amp;tblVentaDet[[#This Row],[proveedor_id]]</f>
        <v>4-5</v>
      </c>
      <c r="I12">
        <f>INDEX(
  tblClientes[descuento_pct],
  MATCH(
    INDEX(tblVentas[cliente_id], MATCH(tblVentaDet[[#This Row],[venta_id]], tblVentas[id], 0)),
    tblClientes[id],
    0
  )
)</f>
        <v>0</v>
      </c>
      <c r="J12">
        <f>tblVentaDet[[#This Row],[precio_unitario]]*tblVentaDet[[#This Row],[cantidad]]</f>
        <v>1600</v>
      </c>
      <c r="K12">
        <f>tblVentaDet[[#This Row],[subtotal]]*(1-tblVentaDet[[#This Row],[descuento_pct]])</f>
        <v>1600</v>
      </c>
      <c r="L12" s="6">
        <f>DATEVALUE(SUBSTITUTE(INDEX(tblVentas[fecha],MATCH(tblVentaDet[[#This Row],[venta_id]],tblVentas[id],0)),"-","/"))</f>
        <v>45871</v>
      </c>
      <c r="M12" s="2">
        <f>(tblVentaDet[[#This Row],[precio_unitario]]*(1-tblVentaDet[[#This Row],[descuento_pct]]))-tblVentaDet[[#This Row],[costo_unitario]]</f>
        <v>400</v>
      </c>
      <c r="N12" s="2" t="str">
        <f>INDEX(tblClientes[nombre],MATCH(INDEX(tblVentas[cliente_id],MATCH(tblVentaDet[[#This Row],[venta_id]],tblVentas[id],0)),tblClientes[id],0))</f>
        <v>Pedro Díaz</v>
      </c>
      <c r="O12" s="2" t="str">
        <f>INDEX(tblProveedores[nombre],MATCH(tblVentaDet[[#This Row],[proveedor_id]],tblProveedores[id],0))</f>
        <v>DigitalForce</v>
      </c>
      <c r="P12" s="2" t="str">
        <f>INDEX(tblProductos[nombre],MATCH(tblVentaDet[[#This Row],[producto_id]],tblProductos[id],0))</f>
        <v>SSD 1TB NVMe</v>
      </c>
    </row>
    <row r="13" spans="1:16" x14ac:dyDescent="0.25">
      <c r="A13">
        <v>12</v>
      </c>
      <c r="B13">
        <v>6</v>
      </c>
      <c r="C13">
        <v>7</v>
      </c>
      <c r="D13">
        <v>1</v>
      </c>
      <c r="E13">
        <f>INDEX(tblProductos[precio_venta], MATCH(tblVentaDet[[#This Row],[producto_id]], tblProductos[id],0))</f>
        <v>450</v>
      </c>
      <c r="F13">
        <v>4</v>
      </c>
      <c r="G13">
        <f>INDEX(tblProdProv[costo],MATCH(tblVentaDet[[#This Row],[clave]],tblProdProv[clave],0))</f>
        <v>320</v>
      </c>
      <c r="H13" t="str">
        <f>tblVentaDet[[#This Row],[producto_id]]&amp;"-"&amp;tblVentaDet[[#This Row],[proveedor_id]]</f>
        <v>7-4</v>
      </c>
      <c r="I13">
        <f>INDEX(
  tblClientes[descuento_pct],
  MATCH(
    INDEX(tblVentas[cliente_id], MATCH(tblVentaDet[[#This Row],[venta_id]], tblVentas[id], 0)),
    tblClientes[id],
    0
  )
)</f>
        <v>0</v>
      </c>
      <c r="J13">
        <f>tblVentaDet[[#This Row],[precio_unitario]]*tblVentaDet[[#This Row],[cantidad]]</f>
        <v>450</v>
      </c>
      <c r="K13">
        <f>tblVentaDet[[#This Row],[subtotal]]*(1-tblVentaDet[[#This Row],[descuento_pct]])</f>
        <v>450</v>
      </c>
      <c r="L13" s="6">
        <f>DATEVALUE(SUBSTITUTE(INDEX(tblVentas[fecha],MATCH(tblVentaDet[[#This Row],[venta_id]],tblVentas[id],0)),"-","/"))</f>
        <v>45871</v>
      </c>
      <c r="M13" s="2">
        <f>(tblVentaDet[[#This Row],[precio_unitario]]*(1-tblVentaDet[[#This Row],[descuento_pct]]))-tblVentaDet[[#This Row],[costo_unitario]]</f>
        <v>130</v>
      </c>
      <c r="N13" s="2" t="str">
        <f>INDEX(tblClientes[nombre],MATCH(INDEX(tblVentas[cliente_id],MATCH(tblVentaDet[[#This Row],[venta_id]],tblVentas[id],0)),tblClientes[id],0))</f>
        <v>Pedro Díaz</v>
      </c>
      <c r="O13" s="2" t="str">
        <f>INDEX(tblProveedores[nombre],MATCH(tblVentaDet[[#This Row],[proveedor_id]],tblProveedores[id],0))</f>
        <v>HardwarePro</v>
      </c>
      <c r="P13" s="2" t="str">
        <f>INDEX(tblProductos[nombre],MATCH(tblVentaDet[[#This Row],[producto_id]],tblProductos[id],0))</f>
        <v>Mouse Gamer RGB</v>
      </c>
    </row>
    <row r="14" spans="1:16" x14ac:dyDescent="0.25">
      <c r="A14">
        <v>13</v>
      </c>
      <c r="B14">
        <v>7</v>
      </c>
      <c r="C14">
        <v>12</v>
      </c>
      <c r="D14">
        <v>1</v>
      </c>
      <c r="E14">
        <f>INDEX(tblProductos[precio_venta], MATCH(tblVentaDet[[#This Row],[producto_id]], tblProductos[id],0))</f>
        <v>3200</v>
      </c>
      <c r="F14">
        <v>5</v>
      </c>
      <c r="G14">
        <f>INDEX(tblProdProv[costo],MATCH(tblVentaDet[[#This Row],[clave]],tblProdProv[clave],0))</f>
        <v>2700</v>
      </c>
      <c r="H14" t="str">
        <f>tblVentaDet[[#This Row],[producto_id]]&amp;"-"&amp;tblVentaDet[[#This Row],[proveedor_id]]</f>
        <v>12-5</v>
      </c>
      <c r="I14">
        <f>INDEX(
  tblClientes[descuento_pct],
  MATCH(
    INDEX(tblVentas[cliente_id], MATCH(tblVentaDet[[#This Row],[venta_id]], tblVentas[id], 0)),
    tblClientes[id],
    0
  )
)</f>
        <v>0</v>
      </c>
      <c r="J14">
        <f>tblVentaDet[[#This Row],[precio_unitario]]*tblVentaDet[[#This Row],[cantidad]]</f>
        <v>3200</v>
      </c>
      <c r="K14">
        <f>tblVentaDet[[#This Row],[subtotal]]*(1-tblVentaDet[[#This Row],[descuento_pct]])</f>
        <v>3200</v>
      </c>
      <c r="L14" s="6">
        <f>DATEVALUE(SUBSTITUTE(INDEX(tblVentas[fecha],MATCH(tblVentaDet[[#This Row],[venta_id]],tblVentas[id],0)),"-","/"))</f>
        <v>45872</v>
      </c>
      <c r="M14" s="2">
        <f>(tblVentaDet[[#This Row],[precio_unitario]]*(1-tblVentaDet[[#This Row],[descuento_pct]]))-tblVentaDet[[#This Row],[costo_unitario]]</f>
        <v>500</v>
      </c>
      <c r="N14" s="2" t="str">
        <f>INDEX(tblClientes[nombre],MATCH(INDEX(tblVentas[cliente_id],MATCH(tblVentaDet[[#This Row],[venta_id]],tblVentas[id],0)),tblClientes[id],0))</f>
        <v>Sofía Cruz</v>
      </c>
      <c r="O14" s="2" t="str">
        <f>INDEX(tblProveedores[nombre],MATCH(tblVentaDet[[#This Row],[proveedor_id]],tblProveedores[id],0))</f>
        <v>DigitalForce</v>
      </c>
      <c r="P14" s="2" t="str">
        <f>INDEX(tblProductos[nombre],MATCH(tblVentaDet[[#This Row],[producto_id]],tblProductos[id],0))</f>
        <v>Silla Gamer</v>
      </c>
    </row>
    <row r="15" spans="1:16" x14ac:dyDescent="0.25">
      <c r="A15">
        <v>14</v>
      </c>
      <c r="B15">
        <v>7</v>
      </c>
      <c r="C15">
        <v>2</v>
      </c>
      <c r="D15">
        <v>2</v>
      </c>
      <c r="E15">
        <f>INDEX(tblProductos[precio_venta], MATCH(tblVentaDet[[#This Row],[producto_id]], tblProductos[id],0))</f>
        <v>4200</v>
      </c>
      <c r="F15">
        <v>5</v>
      </c>
      <c r="G15">
        <f>INDEX(tblProdProv[costo],MATCH(tblVentaDet[[#This Row],[clave]],tblProdProv[clave],0))</f>
        <v>3500</v>
      </c>
      <c r="H15" t="str">
        <f>tblVentaDet[[#This Row],[producto_id]]&amp;"-"&amp;tblVentaDet[[#This Row],[proveedor_id]]</f>
        <v>2-5</v>
      </c>
      <c r="I15">
        <f>INDEX(
  tblClientes[descuento_pct],
  MATCH(
    INDEX(tblVentas[cliente_id], MATCH(tblVentaDet[[#This Row],[venta_id]], tblVentas[id], 0)),
    tblClientes[id],
    0
  )
)</f>
        <v>0</v>
      </c>
      <c r="J15">
        <f>tblVentaDet[[#This Row],[precio_unitario]]*tblVentaDet[[#This Row],[cantidad]]</f>
        <v>8400</v>
      </c>
      <c r="K15">
        <f>tblVentaDet[[#This Row],[subtotal]]*(1-tblVentaDet[[#This Row],[descuento_pct]])</f>
        <v>8400</v>
      </c>
      <c r="L15" s="6">
        <f>DATEVALUE(SUBSTITUTE(INDEX(tblVentas[fecha],MATCH(tblVentaDet[[#This Row],[venta_id]],tblVentas[id],0)),"-","/"))</f>
        <v>45872</v>
      </c>
      <c r="M15" s="2">
        <f>(tblVentaDet[[#This Row],[precio_unitario]]*(1-tblVentaDet[[#This Row],[descuento_pct]]))-tblVentaDet[[#This Row],[costo_unitario]]</f>
        <v>700</v>
      </c>
      <c r="N15" s="2" t="str">
        <f>INDEX(tblClientes[nombre],MATCH(INDEX(tblVentas[cliente_id],MATCH(tblVentaDet[[#This Row],[venta_id]],tblVentas[id],0)),tblClientes[id],0))</f>
        <v>Sofía Cruz</v>
      </c>
      <c r="O15" s="2" t="str">
        <f>INDEX(tblProveedores[nombre],MATCH(tblVentaDet[[#This Row],[proveedor_id]],tblProveedores[id],0))</f>
        <v>DigitalForce</v>
      </c>
      <c r="P15" s="2" t="str">
        <f>INDEX(tblProductos[nombre],MATCH(tblVentaDet[[#This Row],[producto_id]],tblProductos[id],0))</f>
        <v>Procesador Ryzen 5 5600G</v>
      </c>
    </row>
    <row r="16" spans="1:16" x14ac:dyDescent="0.25">
      <c r="A16">
        <v>15</v>
      </c>
      <c r="B16">
        <v>8</v>
      </c>
      <c r="C16">
        <v>7</v>
      </c>
      <c r="D16">
        <v>2</v>
      </c>
      <c r="E16">
        <f>INDEX(tblProductos[precio_venta], MATCH(tblVentaDet[[#This Row],[producto_id]], tblProductos[id],0))</f>
        <v>450</v>
      </c>
      <c r="F16">
        <v>5</v>
      </c>
      <c r="G16">
        <f>INDEX(tblProdProv[costo],MATCH(tblVentaDet[[#This Row],[clave]],tblProdProv[clave],0))</f>
        <v>350</v>
      </c>
      <c r="H16" t="str">
        <f>tblVentaDet[[#This Row],[producto_id]]&amp;"-"&amp;tblVentaDet[[#This Row],[proveedor_id]]</f>
        <v>7-5</v>
      </c>
      <c r="I16">
        <f>INDEX(
  tblClientes[descuento_pct],
  MATCH(
    INDEX(tblVentas[cliente_id], MATCH(tblVentaDet[[#This Row],[venta_id]], tblVentas[id], 0)),
    tblClientes[id],
    0
  )
)</f>
        <v>0.1</v>
      </c>
      <c r="J16">
        <f>tblVentaDet[[#This Row],[precio_unitario]]*tblVentaDet[[#This Row],[cantidad]]</f>
        <v>900</v>
      </c>
      <c r="K16">
        <f>tblVentaDet[[#This Row],[subtotal]]*(1-tblVentaDet[[#This Row],[descuento_pct]])</f>
        <v>810</v>
      </c>
      <c r="L16" s="6">
        <f>DATEVALUE(SUBSTITUTE(INDEX(tblVentas[fecha],MATCH(tblVentaDet[[#This Row],[venta_id]],tblVentas[id],0)),"-","/"))</f>
        <v>45872</v>
      </c>
      <c r="M16" s="2">
        <f>(tblVentaDet[[#This Row],[precio_unitario]]*(1-tblVentaDet[[#This Row],[descuento_pct]]))-tblVentaDet[[#This Row],[costo_unitario]]</f>
        <v>55</v>
      </c>
      <c r="N16" s="2" t="str">
        <f>INDEX(tblClientes[nombre],MATCH(INDEX(tblVentas[cliente_id],MATCH(tblVentaDet[[#This Row],[venta_id]],tblVentas[id],0)),tblClientes[id],0))</f>
        <v>Jorge Ramos</v>
      </c>
      <c r="O16" s="2" t="str">
        <f>INDEX(tblProveedores[nombre],MATCH(tblVentaDet[[#This Row],[proveedor_id]],tblProveedores[id],0))</f>
        <v>DigitalForce</v>
      </c>
      <c r="P16" s="2" t="str">
        <f>INDEX(tblProductos[nombre],MATCH(tblVentaDet[[#This Row],[producto_id]],tblProductos[id],0))</f>
        <v>Mouse Gamer RGB</v>
      </c>
    </row>
    <row r="17" spans="1:16" x14ac:dyDescent="0.25">
      <c r="A17">
        <v>16</v>
      </c>
      <c r="B17">
        <v>8</v>
      </c>
      <c r="C17">
        <v>9</v>
      </c>
      <c r="D17">
        <v>2</v>
      </c>
      <c r="E17">
        <f>INDEX(tblProductos[precio_venta], MATCH(tblVentaDet[[#This Row],[producto_id]], tblProductos[id],0))</f>
        <v>3500</v>
      </c>
      <c r="F17">
        <v>3</v>
      </c>
      <c r="G17">
        <f>INDEX(tblProdProv[costo],MATCH(tblVentaDet[[#This Row],[clave]],tblProdProv[clave],0))</f>
        <v>2700</v>
      </c>
      <c r="H17" t="str">
        <f>tblVentaDet[[#This Row],[producto_id]]&amp;"-"&amp;tblVentaDet[[#This Row],[proveedor_id]]</f>
        <v>9-3</v>
      </c>
      <c r="I17">
        <f>INDEX(
  tblClientes[descuento_pct],
  MATCH(
    INDEX(tblVentas[cliente_id], MATCH(tblVentaDet[[#This Row],[venta_id]], tblVentas[id], 0)),
    tblClientes[id],
    0
  )
)</f>
        <v>0.1</v>
      </c>
      <c r="J17">
        <f>tblVentaDet[[#This Row],[precio_unitario]]*tblVentaDet[[#This Row],[cantidad]]</f>
        <v>7000</v>
      </c>
      <c r="K17">
        <f>tblVentaDet[[#This Row],[subtotal]]*(1-tblVentaDet[[#This Row],[descuento_pct]])</f>
        <v>6300</v>
      </c>
      <c r="L17" s="6">
        <f>DATEVALUE(SUBSTITUTE(INDEX(tblVentas[fecha],MATCH(tblVentaDet[[#This Row],[venta_id]],tblVentas[id],0)),"-","/"))</f>
        <v>45872</v>
      </c>
      <c r="M17" s="2">
        <f>(tblVentaDet[[#This Row],[precio_unitario]]*(1-tblVentaDet[[#This Row],[descuento_pct]]))-tblVentaDet[[#This Row],[costo_unitario]]</f>
        <v>450</v>
      </c>
      <c r="N17" s="2" t="str">
        <f>INDEX(tblClientes[nombre],MATCH(INDEX(tblVentas[cliente_id],MATCH(tblVentaDet[[#This Row],[venta_id]],tblVentas[id],0)),tblClientes[id],0))</f>
        <v>Jorge Ramos</v>
      </c>
      <c r="O17" s="2" t="str">
        <f>INDEX(tblProveedores[nombre],MATCH(tblVentaDet[[#This Row],[proveedor_id]],tblProveedores[id],0))</f>
        <v>CompuMarket</v>
      </c>
      <c r="P17" s="2" t="str">
        <f>INDEX(tblProductos[nombre],MATCH(tblVentaDet[[#This Row],[producto_id]],tblProductos[id],0))</f>
        <v>Monitor 24" 144Hz</v>
      </c>
    </row>
    <row r="18" spans="1:16" x14ac:dyDescent="0.25">
      <c r="A18">
        <v>17</v>
      </c>
      <c r="B18">
        <v>9</v>
      </c>
      <c r="C18">
        <v>15</v>
      </c>
      <c r="D18">
        <v>1</v>
      </c>
      <c r="E18">
        <f>INDEX(tblProductos[precio_venta], MATCH(tblVentaDet[[#This Row],[producto_id]], tblProductos[id],0))</f>
        <v>600</v>
      </c>
      <c r="F18">
        <v>2</v>
      </c>
      <c r="G18">
        <f>INDEX(tblProdProv[costo],MATCH(tblVentaDet[[#This Row],[clave]],tblProdProv[clave],0))</f>
        <v>420</v>
      </c>
      <c r="H18" t="str">
        <f>tblVentaDet[[#This Row],[producto_id]]&amp;"-"&amp;tblVentaDet[[#This Row],[proveedor_id]]</f>
        <v>15-2</v>
      </c>
      <c r="I18">
        <f>INDEX(
  tblClientes[descuento_pct],
  MATCH(
    INDEX(tblVentas[cliente_id], MATCH(tblVentaDet[[#This Row],[venta_id]], tblVentas[id], 0)),
    tblClientes[id],
    0
  )
)</f>
        <v>0</v>
      </c>
      <c r="J18">
        <f>tblVentaDet[[#This Row],[precio_unitario]]*tblVentaDet[[#This Row],[cantidad]]</f>
        <v>600</v>
      </c>
      <c r="K18">
        <f>tblVentaDet[[#This Row],[subtotal]]*(1-tblVentaDet[[#This Row],[descuento_pct]])</f>
        <v>600</v>
      </c>
      <c r="L18" s="6">
        <f>DATEVALUE(SUBSTITUTE(INDEX(tblVentas[fecha],MATCH(tblVentaDet[[#This Row],[venta_id]],tblVentas[id],0)),"-","/"))</f>
        <v>45872</v>
      </c>
      <c r="M18" s="2">
        <f>(tblVentaDet[[#This Row],[precio_unitario]]*(1-tblVentaDet[[#This Row],[descuento_pct]]))-tblVentaDet[[#This Row],[costo_unitario]]</f>
        <v>180</v>
      </c>
      <c r="N18" s="2" t="str">
        <f>INDEX(tblClientes[nombre],MATCH(INDEX(tblVentas[cliente_id],MATCH(tblVentaDet[[#This Row],[venta_id]],tblVentas[id],0)),tblClientes[id],0))</f>
        <v>Fernanda Ruiz</v>
      </c>
      <c r="O18" s="2" t="str">
        <f>INDEX(tblProveedores[nombre],MATCH(tblVentaDet[[#This Row],[proveedor_id]],tblProveedores[id],0))</f>
        <v>GamerZone</v>
      </c>
      <c r="P18" s="2" t="str">
        <f>INDEX(tblProductos[nombre],MATCH(tblVentaDet[[#This Row],[producto_id]],tblProductos[id],0))</f>
        <v>Kit Ventiladores RGB</v>
      </c>
    </row>
    <row r="19" spans="1:16" x14ac:dyDescent="0.25">
      <c r="A19">
        <v>18</v>
      </c>
      <c r="B19">
        <v>9</v>
      </c>
      <c r="C19">
        <v>10</v>
      </c>
      <c r="D19">
        <v>1</v>
      </c>
      <c r="E19">
        <f>INDEX(tblProductos[precio_venta], MATCH(tblVentaDet[[#This Row],[producto_id]], tblProductos[id],0))</f>
        <v>950</v>
      </c>
      <c r="F19">
        <v>3</v>
      </c>
      <c r="G19">
        <f>INDEX(tblProdProv[costo],MATCH(tblVentaDet[[#This Row],[clave]],tblProdProv[clave],0))</f>
        <v>680</v>
      </c>
      <c r="H19" t="str">
        <f>tblVentaDet[[#This Row],[producto_id]]&amp;"-"&amp;tblVentaDet[[#This Row],[proveedor_id]]</f>
        <v>10-3</v>
      </c>
      <c r="I19">
        <f>INDEX(
  tblClientes[descuento_pct],
  MATCH(
    INDEX(tblVentas[cliente_id], MATCH(tblVentaDet[[#This Row],[venta_id]], tblVentas[id], 0)),
    tblClientes[id],
    0
  )
)</f>
        <v>0</v>
      </c>
      <c r="J19">
        <f>tblVentaDet[[#This Row],[precio_unitario]]*tblVentaDet[[#This Row],[cantidad]]</f>
        <v>950</v>
      </c>
      <c r="K19">
        <f>tblVentaDet[[#This Row],[subtotal]]*(1-tblVentaDet[[#This Row],[descuento_pct]])</f>
        <v>950</v>
      </c>
      <c r="L19" s="6">
        <f>DATEVALUE(SUBSTITUTE(INDEX(tblVentas[fecha],MATCH(tblVentaDet[[#This Row],[venta_id]],tblVentas[id],0)),"-","/"))</f>
        <v>45872</v>
      </c>
      <c r="M19" s="2">
        <f>(tblVentaDet[[#This Row],[precio_unitario]]*(1-tblVentaDet[[#This Row],[descuento_pct]]))-tblVentaDet[[#This Row],[costo_unitario]]</f>
        <v>270</v>
      </c>
      <c r="N19" s="2" t="str">
        <f>INDEX(tblClientes[nombre],MATCH(INDEX(tblVentas[cliente_id],MATCH(tblVentaDet[[#This Row],[venta_id]],tblVentas[id],0)),tblClientes[id],0))</f>
        <v>Fernanda Ruiz</v>
      </c>
      <c r="O19" s="2" t="str">
        <f>INDEX(tblProveedores[nombre],MATCH(tblVentaDet[[#This Row],[proveedor_id]],tblProveedores[id],0))</f>
        <v>CompuMarket</v>
      </c>
      <c r="P19" s="2" t="str">
        <f>INDEX(tblProductos[nombre],MATCH(tblVentaDet[[#This Row],[producto_id]],tblProductos[id],0))</f>
        <v>Headset Gaming</v>
      </c>
    </row>
    <row r="20" spans="1:16" x14ac:dyDescent="0.25">
      <c r="A20">
        <v>19</v>
      </c>
      <c r="B20">
        <v>10</v>
      </c>
      <c r="C20">
        <v>8</v>
      </c>
      <c r="D20">
        <v>1</v>
      </c>
      <c r="E20">
        <f>INDEX(tblProductos[precio_venta], MATCH(tblVentaDet[[#This Row],[producto_id]], tblProductos[id],0))</f>
        <v>850</v>
      </c>
      <c r="F20">
        <v>2</v>
      </c>
      <c r="G20">
        <f>INDEX(tblProdProv[costo],MATCH(tblVentaDet[[#This Row],[clave]],tblProdProv[clave],0))</f>
        <v>600</v>
      </c>
      <c r="H20" t="str">
        <f>tblVentaDet[[#This Row],[producto_id]]&amp;"-"&amp;tblVentaDet[[#This Row],[proveedor_id]]</f>
        <v>8-2</v>
      </c>
      <c r="I20">
        <f>INDEX(
  tblClientes[descuento_pct],
  MATCH(
    INDEX(tblVentas[cliente_id], MATCH(tblVentaDet[[#This Row],[venta_id]], tblVentas[id], 0)),
    tblClientes[id],
    0
  )
)</f>
        <v>0.05</v>
      </c>
      <c r="J20">
        <f>tblVentaDet[[#This Row],[precio_unitario]]*tblVentaDet[[#This Row],[cantidad]]</f>
        <v>850</v>
      </c>
      <c r="K20">
        <f>tblVentaDet[[#This Row],[subtotal]]*(1-tblVentaDet[[#This Row],[descuento_pct]])</f>
        <v>807.5</v>
      </c>
      <c r="L20" s="6">
        <f>DATEVALUE(SUBSTITUTE(INDEX(tblVentas[fecha],MATCH(tblVentaDet[[#This Row],[venta_id]],tblVentas[id],0)),"-","/"))</f>
        <v>45873</v>
      </c>
      <c r="M20" s="2">
        <f>(tblVentaDet[[#This Row],[precio_unitario]]*(1-tblVentaDet[[#This Row],[descuento_pct]]))-tblVentaDet[[#This Row],[costo_unitario]]</f>
        <v>207.5</v>
      </c>
      <c r="N20" s="2" t="str">
        <f>INDEX(tblClientes[nombre],MATCH(INDEX(tblVentas[cliente_id],MATCH(tblVentaDet[[#This Row],[venta_id]],tblVentas[id],0)),tblClientes[id],0))</f>
        <v>Carlos Pérez</v>
      </c>
      <c r="O20" s="2" t="str">
        <f>INDEX(tblProveedores[nombre],MATCH(tblVentaDet[[#This Row],[proveedor_id]],tblProveedores[id],0))</f>
        <v>GamerZone</v>
      </c>
      <c r="P20" s="2" t="str">
        <f>INDEX(tblProductos[nombre],MATCH(tblVentaDet[[#This Row],[producto_id]],tblProductos[id],0))</f>
        <v>Teclado Mecánico</v>
      </c>
    </row>
    <row r="21" spans="1:16" x14ac:dyDescent="0.25">
      <c r="A21">
        <v>20</v>
      </c>
      <c r="B21">
        <v>10</v>
      </c>
      <c r="C21">
        <v>3</v>
      </c>
      <c r="D21">
        <v>1</v>
      </c>
      <c r="E21">
        <f>INDEX(tblProductos[precio_venta], MATCH(tblVentaDet[[#This Row],[producto_id]], tblProductos[id],0))</f>
        <v>1500</v>
      </c>
      <c r="F21">
        <v>4</v>
      </c>
      <c r="G21">
        <f>INDEX(tblProdProv[costo],MATCH(tblVentaDet[[#This Row],[clave]],tblProdProv[clave],0))</f>
        <v>1150</v>
      </c>
      <c r="H21" t="str">
        <f>tblVentaDet[[#This Row],[producto_id]]&amp;"-"&amp;tblVentaDet[[#This Row],[proveedor_id]]</f>
        <v>3-4</v>
      </c>
      <c r="I21">
        <f>INDEX(
  tblClientes[descuento_pct],
  MATCH(
    INDEX(tblVentas[cliente_id], MATCH(tblVentaDet[[#This Row],[venta_id]], tblVentas[id], 0)),
    tblClientes[id],
    0
  )
)</f>
        <v>0.05</v>
      </c>
      <c r="J21">
        <f>tblVentaDet[[#This Row],[precio_unitario]]*tblVentaDet[[#This Row],[cantidad]]</f>
        <v>1500</v>
      </c>
      <c r="K21">
        <f>tblVentaDet[[#This Row],[subtotal]]*(1-tblVentaDet[[#This Row],[descuento_pct]])</f>
        <v>1425</v>
      </c>
      <c r="L21" s="6">
        <f>DATEVALUE(SUBSTITUTE(INDEX(tblVentas[fecha],MATCH(tblVentaDet[[#This Row],[venta_id]],tblVentas[id],0)),"-","/"))</f>
        <v>45873</v>
      </c>
      <c r="M21" s="2">
        <f>(tblVentaDet[[#This Row],[precio_unitario]]*(1-tblVentaDet[[#This Row],[descuento_pct]]))-tblVentaDet[[#This Row],[costo_unitario]]</f>
        <v>275</v>
      </c>
      <c r="N21" s="2" t="str">
        <f>INDEX(tblClientes[nombre],MATCH(INDEX(tblVentas[cliente_id],MATCH(tblVentaDet[[#This Row],[venta_id]],tblVentas[id],0)),tblClientes[id],0))</f>
        <v>Carlos Pérez</v>
      </c>
      <c r="O21" s="2" t="str">
        <f>INDEX(tblProveedores[nombre],MATCH(tblVentaDet[[#This Row],[proveedor_id]],tblProveedores[id],0))</f>
        <v>HardwarePro</v>
      </c>
      <c r="P21" s="2" t="str">
        <f>INDEX(tblProductos[nombre],MATCH(tblVentaDet[[#This Row],[producto_id]],tblProductos[id],0))</f>
        <v>Memoria RAM 16GB</v>
      </c>
    </row>
    <row r="22" spans="1:16" x14ac:dyDescent="0.25">
      <c r="A22">
        <v>21</v>
      </c>
      <c r="B22">
        <v>11</v>
      </c>
      <c r="C22">
        <v>8</v>
      </c>
      <c r="D22">
        <v>1</v>
      </c>
      <c r="E22">
        <f>INDEX(tblProductos[precio_venta], MATCH(tblVentaDet[[#This Row],[producto_id]], tblProductos[id],0))</f>
        <v>850</v>
      </c>
      <c r="F22">
        <v>5</v>
      </c>
      <c r="G22">
        <f>INDEX(tblProdProv[costo],MATCH(tblVentaDet[[#This Row],[clave]],tblProdProv[clave],0))</f>
        <v>650</v>
      </c>
      <c r="H22" t="str">
        <f>tblVentaDet[[#This Row],[producto_id]]&amp;"-"&amp;tblVentaDet[[#This Row],[proveedor_id]]</f>
        <v>8-5</v>
      </c>
      <c r="I22">
        <f>INDEX(
  tblClientes[descuento_pct],
  MATCH(
    INDEX(tblVentas[cliente_id], MATCH(tblVentaDet[[#This Row],[venta_id]], tblVentas[id], 0)),
    tblClientes[id],
    0
  )
)</f>
        <v>0.05</v>
      </c>
      <c r="J22">
        <f>tblVentaDet[[#This Row],[precio_unitario]]*tblVentaDet[[#This Row],[cantidad]]</f>
        <v>850</v>
      </c>
      <c r="K22">
        <f>tblVentaDet[[#This Row],[subtotal]]*(1-tblVentaDet[[#This Row],[descuento_pct]])</f>
        <v>807.5</v>
      </c>
      <c r="L22" s="6">
        <f>DATEVALUE(SUBSTITUTE(INDEX(tblVentas[fecha],MATCH(tblVentaDet[[#This Row],[venta_id]],tblVentas[id],0)),"-","/"))</f>
        <v>45873</v>
      </c>
      <c r="M22" s="2">
        <f>(tblVentaDet[[#This Row],[precio_unitario]]*(1-tblVentaDet[[#This Row],[descuento_pct]]))-tblVentaDet[[#This Row],[costo_unitario]]</f>
        <v>157.5</v>
      </c>
      <c r="N22" s="2" t="str">
        <f>INDEX(tblClientes[nombre],MATCH(INDEX(tblVentas[cliente_id],MATCH(tblVentaDet[[#This Row],[venta_id]],tblVentas[id],0)),tblClientes[id],0))</f>
        <v>Carlos Pérez</v>
      </c>
      <c r="O22" s="2" t="str">
        <f>INDEX(tblProveedores[nombre],MATCH(tblVentaDet[[#This Row],[proveedor_id]],tblProveedores[id],0))</f>
        <v>DigitalForce</v>
      </c>
      <c r="P22" s="2" t="str">
        <f>INDEX(tblProductos[nombre],MATCH(tblVentaDet[[#This Row],[producto_id]],tblProductos[id],0))</f>
        <v>Teclado Mecánico</v>
      </c>
    </row>
    <row r="23" spans="1:16" x14ac:dyDescent="0.25">
      <c r="A23">
        <v>22</v>
      </c>
      <c r="B23">
        <v>11</v>
      </c>
      <c r="C23">
        <v>3</v>
      </c>
      <c r="D23">
        <v>2</v>
      </c>
      <c r="E23">
        <f>INDEX(tblProductos[precio_venta], MATCH(tblVentaDet[[#This Row],[producto_id]], tblProductos[id],0))</f>
        <v>1500</v>
      </c>
      <c r="F23">
        <v>3</v>
      </c>
      <c r="G23">
        <f>INDEX(tblProdProv[costo],MATCH(tblVentaDet[[#This Row],[clave]],tblProdProv[clave],0))</f>
        <v>1100</v>
      </c>
      <c r="H23" t="str">
        <f>tblVentaDet[[#This Row],[producto_id]]&amp;"-"&amp;tblVentaDet[[#This Row],[proveedor_id]]</f>
        <v>3-3</v>
      </c>
      <c r="I23">
        <f>INDEX(
  tblClientes[descuento_pct],
  MATCH(
    INDEX(tblVentas[cliente_id], MATCH(tblVentaDet[[#This Row],[venta_id]], tblVentas[id], 0)),
    tblClientes[id],
    0
  )
)</f>
        <v>0.05</v>
      </c>
      <c r="J23">
        <f>tblVentaDet[[#This Row],[precio_unitario]]*tblVentaDet[[#This Row],[cantidad]]</f>
        <v>3000</v>
      </c>
      <c r="K23">
        <f>tblVentaDet[[#This Row],[subtotal]]*(1-tblVentaDet[[#This Row],[descuento_pct]])</f>
        <v>2850</v>
      </c>
      <c r="L23" s="6">
        <f>DATEVALUE(SUBSTITUTE(INDEX(tblVentas[fecha],MATCH(tblVentaDet[[#This Row],[venta_id]],tblVentas[id],0)),"-","/"))</f>
        <v>45873</v>
      </c>
      <c r="M23" s="2">
        <f>(tblVentaDet[[#This Row],[precio_unitario]]*(1-tblVentaDet[[#This Row],[descuento_pct]]))-tblVentaDet[[#This Row],[costo_unitario]]</f>
        <v>325</v>
      </c>
      <c r="N23" s="2" t="str">
        <f>INDEX(tblClientes[nombre],MATCH(INDEX(tblVentas[cliente_id],MATCH(tblVentaDet[[#This Row],[venta_id]],tblVentas[id],0)),tblClientes[id],0))</f>
        <v>Carlos Pérez</v>
      </c>
      <c r="O23" s="2" t="str">
        <f>INDEX(tblProveedores[nombre],MATCH(tblVentaDet[[#This Row],[proveedor_id]],tblProveedores[id],0))</f>
        <v>CompuMarket</v>
      </c>
      <c r="P23" s="2" t="str">
        <f>INDEX(tblProductos[nombre],MATCH(tblVentaDet[[#This Row],[producto_id]],tblProductos[id],0))</f>
        <v>Memoria RAM 16GB</v>
      </c>
    </row>
    <row r="24" spans="1:16" x14ac:dyDescent="0.25">
      <c r="A24">
        <v>23</v>
      </c>
      <c r="B24">
        <v>12</v>
      </c>
      <c r="C24">
        <v>8</v>
      </c>
      <c r="D24">
        <v>1</v>
      </c>
      <c r="E24">
        <f>INDEX(tblProductos[precio_venta], MATCH(tblVentaDet[[#This Row],[producto_id]], tblProductos[id],0))</f>
        <v>850</v>
      </c>
      <c r="F24">
        <v>2</v>
      </c>
      <c r="G24">
        <f>INDEX(tblProdProv[costo],MATCH(tblVentaDet[[#This Row],[clave]],tblProdProv[clave],0))</f>
        <v>600</v>
      </c>
      <c r="H24" t="str">
        <f>tblVentaDet[[#This Row],[producto_id]]&amp;"-"&amp;tblVentaDet[[#This Row],[proveedor_id]]</f>
        <v>8-2</v>
      </c>
      <c r="I24">
        <f>INDEX(
  tblClientes[descuento_pct],
  MATCH(
    INDEX(tblVentas[cliente_id], MATCH(tblVentaDet[[#This Row],[venta_id]], tblVentas[id], 0)),
    tblClientes[id],
    0
  )
)</f>
        <v>0</v>
      </c>
      <c r="J24">
        <f>tblVentaDet[[#This Row],[precio_unitario]]*tblVentaDet[[#This Row],[cantidad]]</f>
        <v>850</v>
      </c>
      <c r="K24">
        <f>tblVentaDet[[#This Row],[subtotal]]*(1-tblVentaDet[[#This Row],[descuento_pct]])</f>
        <v>850</v>
      </c>
      <c r="L24" s="6">
        <f>DATEVALUE(SUBSTITUTE(INDEX(tblVentas[fecha],MATCH(tblVentaDet[[#This Row],[venta_id]],tblVentas[id],0)),"-","/"))</f>
        <v>45873</v>
      </c>
      <c r="M24" s="2">
        <f>(tblVentaDet[[#This Row],[precio_unitario]]*(1-tblVentaDet[[#This Row],[descuento_pct]]))-tblVentaDet[[#This Row],[costo_unitario]]</f>
        <v>250</v>
      </c>
      <c r="N24" s="2" t="str">
        <f>INDEX(tblClientes[nombre],MATCH(INDEX(tblVentas[cliente_id],MATCH(tblVentaDet[[#This Row],[venta_id]],tblVentas[id],0)),tblClientes[id],0))</f>
        <v>Pedro Díaz</v>
      </c>
      <c r="O24" s="2" t="str">
        <f>INDEX(tblProveedores[nombre],MATCH(tblVentaDet[[#This Row],[proveedor_id]],tblProveedores[id],0))</f>
        <v>GamerZone</v>
      </c>
      <c r="P24" s="2" t="str">
        <f>INDEX(tblProductos[nombre],MATCH(tblVentaDet[[#This Row],[producto_id]],tblProductos[id],0))</f>
        <v>Teclado Mecánico</v>
      </c>
    </row>
    <row r="25" spans="1:16" x14ac:dyDescent="0.25">
      <c r="A25">
        <v>24</v>
      </c>
      <c r="B25">
        <v>12</v>
      </c>
      <c r="C25">
        <v>4</v>
      </c>
      <c r="D25">
        <v>1</v>
      </c>
      <c r="E25">
        <f>INDEX(tblProductos[precio_venta], MATCH(tblVentaDet[[#This Row],[producto_id]], tblProductos[id],0))</f>
        <v>1600</v>
      </c>
      <c r="F25">
        <v>1</v>
      </c>
      <c r="G25">
        <f>INDEX(tblProdProv[costo],MATCH(tblVentaDet[[#This Row],[clave]],tblProdProv[clave],0))</f>
        <v>1100</v>
      </c>
      <c r="H25" t="str">
        <f>tblVentaDet[[#This Row],[producto_id]]&amp;"-"&amp;tblVentaDet[[#This Row],[proveedor_id]]</f>
        <v>4-1</v>
      </c>
      <c r="I25">
        <f>INDEX(
  tblClientes[descuento_pct],
  MATCH(
    INDEX(tblVentas[cliente_id], MATCH(tblVentaDet[[#This Row],[venta_id]], tblVentas[id], 0)),
    tblClientes[id],
    0
  )
)</f>
        <v>0</v>
      </c>
      <c r="J25">
        <f>tblVentaDet[[#This Row],[precio_unitario]]*tblVentaDet[[#This Row],[cantidad]]</f>
        <v>1600</v>
      </c>
      <c r="K25">
        <f>tblVentaDet[[#This Row],[subtotal]]*(1-tblVentaDet[[#This Row],[descuento_pct]])</f>
        <v>1600</v>
      </c>
      <c r="L25" s="6">
        <f>DATEVALUE(SUBSTITUTE(INDEX(tblVentas[fecha],MATCH(tblVentaDet[[#This Row],[venta_id]],tblVentas[id],0)),"-","/"))</f>
        <v>45873</v>
      </c>
      <c r="M25" s="2">
        <f>(tblVentaDet[[#This Row],[precio_unitario]]*(1-tblVentaDet[[#This Row],[descuento_pct]]))-tblVentaDet[[#This Row],[costo_unitario]]</f>
        <v>500</v>
      </c>
      <c r="N25" s="2" t="str">
        <f>INDEX(tblClientes[nombre],MATCH(INDEX(tblVentas[cliente_id],MATCH(tblVentaDet[[#This Row],[venta_id]],tblVentas[id],0)),tblClientes[id],0))</f>
        <v>Pedro Díaz</v>
      </c>
      <c r="O25" s="2" t="str">
        <f>INDEX(tblProveedores[nombre],MATCH(tblVentaDet[[#This Row],[proveedor_id]],tblProveedores[id],0))</f>
        <v>TechMaster</v>
      </c>
      <c r="P25" s="2" t="str">
        <f>INDEX(tblProductos[nombre],MATCH(tblVentaDet[[#This Row],[producto_id]],tblProductos[id],0))</f>
        <v>SSD 1TB NVMe</v>
      </c>
    </row>
    <row r="26" spans="1:16" x14ac:dyDescent="0.25">
      <c r="A26">
        <v>25</v>
      </c>
      <c r="B26">
        <v>13</v>
      </c>
      <c r="C26">
        <v>14</v>
      </c>
      <c r="D26">
        <v>1</v>
      </c>
      <c r="E26">
        <f>INDEX(tblProductos[precio_venta], MATCH(tblVentaDet[[#This Row],[producto_id]], tblProductos[id],0))</f>
        <v>1800</v>
      </c>
      <c r="F26">
        <v>1</v>
      </c>
      <c r="G26">
        <f>INDEX(tblProdProv[costo],MATCH(tblVentaDet[[#This Row],[clave]],tblProdProv[clave],0))</f>
        <v>1400</v>
      </c>
      <c r="H26" t="str">
        <f>tblVentaDet[[#This Row],[producto_id]]&amp;"-"&amp;tblVentaDet[[#This Row],[proveedor_id]]</f>
        <v>14-1</v>
      </c>
      <c r="I26">
        <f>INDEX(
  tblClientes[descuento_pct],
  MATCH(
    INDEX(tblVentas[cliente_id], MATCH(tblVentaDet[[#This Row],[venta_id]], tblVentas[id], 0)),
    tblClientes[id],
    0
  )
)</f>
        <v>0</v>
      </c>
      <c r="J26">
        <f>tblVentaDet[[#This Row],[precio_unitario]]*tblVentaDet[[#This Row],[cantidad]]</f>
        <v>1800</v>
      </c>
      <c r="K26">
        <f>tblVentaDet[[#This Row],[subtotal]]*(1-tblVentaDet[[#This Row],[descuento_pct]])</f>
        <v>1800</v>
      </c>
      <c r="L26" s="6">
        <f>DATEVALUE(SUBSTITUTE(INDEX(tblVentas[fecha],MATCH(tblVentaDet[[#This Row],[venta_id]],tblVentas[id],0)),"-","/"))</f>
        <v>45874</v>
      </c>
      <c r="M26" s="2">
        <f>(tblVentaDet[[#This Row],[precio_unitario]]*(1-tblVentaDet[[#This Row],[descuento_pct]]))-tblVentaDet[[#This Row],[costo_unitario]]</f>
        <v>400</v>
      </c>
      <c r="N26" s="2" t="str">
        <f>INDEX(tblClientes[nombre],MATCH(INDEX(tblVentas[cliente_id],MATCH(tblVentaDet[[#This Row],[venta_id]],tblVentas[id],0)),tblClientes[id],0))</f>
        <v>Pedro Díaz</v>
      </c>
      <c r="O26" s="2" t="str">
        <f>INDEX(tblProveedores[nombre],MATCH(tblVentaDet[[#This Row],[proveedor_id]],tblProveedores[id],0))</f>
        <v>TechMaster</v>
      </c>
      <c r="P26" s="2" t="str">
        <f>INDEX(tblProductos[nombre],MATCH(tblVentaDet[[#This Row],[producto_id]],tblProductos[id],0))</f>
        <v>Enfriamiento Líquido</v>
      </c>
    </row>
    <row r="27" spans="1:16" x14ac:dyDescent="0.25">
      <c r="A27">
        <v>26</v>
      </c>
      <c r="B27">
        <v>13</v>
      </c>
      <c r="C27">
        <v>1</v>
      </c>
      <c r="D27">
        <v>1</v>
      </c>
      <c r="E27">
        <f>INDEX(tblProductos[precio_venta], MATCH(tblVentaDet[[#This Row],[producto_id]], tblProductos[id],0))</f>
        <v>8500</v>
      </c>
      <c r="F27">
        <v>1</v>
      </c>
      <c r="G27">
        <f>INDEX(tblProdProv[costo],MATCH(tblVentaDet[[#This Row],[clave]],tblProdProv[clave],0))</f>
        <v>6900</v>
      </c>
      <c r="H27" t="str">
        <f>tblVentaDet[[#This Row],[producto_id]]&amp;"-"&amp;tblVentaDet[[#This Row],[proveedor_id]]</f>
        <v>1-1</v>
      </c>
      <c r="I27">
        <f>INDEX(
  tblClientes[descuento_pct],
  MATCH(
    INDEX(tblVentas[cliente_id], MATCH(tblVentaDet[[#This Row],[venta_id]], tblVentas[id], 0)),
    tblClientes[id],
    0
  )
)</f>
        <v>0</v>
      </c>
      <c r="J27">
        <f>tblVentaDet[[#This Row],[precio_unitario]]*tblVentaDet[[#This Row],[cantidad]]</f>
        <v>8500</v>
      </c>
      <c r="K27">
        <f>tblVentaDet[[#This Row],[subtotal]]*(1-tblVentaDet[[#This Row],[descuento_pct]])</f>
        <v>8500</v>
      </c>
      <c r="L27" s="6">
        <f>DATEVALUE(SUBSTITUTE(INDEX(tblVentas[fecha],MATCH(tblVentaDet[[#This Row],[venta_id]],tblVentas[id],0)),"-","/"))</f>
        <v>45874</v>
      </c>
      <c r="M27" s="2">
        <f>(tblVentaDet[[#This Row],[precio_unitario]]*(1-tblVentaDet[[#This Row],[descuento_pct]]))-tblVentaDet[[#This Row],[costo_unitario]]</f>
        <v>1600</v>
      </c>
      <c r="N27" s="2" t="str">
        <f>INDEX(tblClientes[nombre],MATCH(INDEX(tblVentas[cliente_id],MATCH(tblVentaDet[[#This Row],[venta_id]],tblVentas[id],0)),tblClientes[id],0))</f>
        <v>Pedro Díaz</v>
      </c>
      <c r="O27" s="2" t="str">
        <f>INDEX(tblProveedores[nombre],MATCH(tblVentaDet[[#This Row],[proveedor_id]],tblProveedores[id],0))</f>
        <v>TechMaster</v>
      </c>
      <c r="P27" s="2" t="str">
        <f>INDEX(tblProductos[nombre],MATCH(tblVentaDet[[#This Row],[producto_id]],tblProductos[id],0))</f>
        <v>Tarjeta Video RTX 3060</v>
      </c>
    </row>
    <row r="28" spans="1:16" x14ac:dyDescent="0.25">
      <c r="A28">
        <v>27</v>
      </c>
      <c r="B28">
        <v>14</v>
      </c>
      <c r="C28">
        <v>8</v>
      </c>
      <c r="D28">
        <v>1</v>
      </c>
      <c r="E28">
        <f>INDEX(tblProductos[precio_venta], MATCH(tblVentaDet[[#This Row],[producto_id]], tblProductos[id],0))</f>
        <v>850</v>
      </c>
      <c r="F28">
        <v>2</v>
      </c>
      <c r="G28">
        <f>INDEX(tblProdProv[costo],MATCH(tblVentaDet[[#This Row],[clave]],tblProdProv[clave],0))</f>
        <v>600</v>
      </c>
      <c r="H28" t="str">
        <f>tblVentaDet[[#This Row],[producto_id]]&amp;"-"&amp;tblVentaDet[[#This Row],[proveedor_id]]</f>
        <v>8-2</v>
      </c>
      <c r="I28">
        <f>INDEX(
  tblClientes[descuento_pct],
  MATCH(
    INDEX(tblVentas[cliente_id], MATCH(tblVentaDet[[#This Row],[venta_id]], tblVentas[id], 0)),
    tblClientes[id],
    0
  )
)</f>
        <v>0.05</v>
      </c>
      <c r="J28">
        <f>tblVentaDet[[#This Row],[precio_unitario]]*tblVentaDet[[#This Row],[cantidad]]</f>
        <v>850</v>
      </c>
      <c r="K28">
        <f>tblVentaDet[[#This Row],[subtotal]]*(1-tblVentaDet[[#This Row],[descuento_pct]])</f>
        <v>807.5</v>
      </c>
      <c r="L28" s="6">
        <f>DATEVALUE(SUBSTITUTE(INDEX(tblVentas[fecha],MATCH(tblVentaDet[[#This Row],[venta_id]],tblVentas[id],0)),"-","/"))</f>
        <v>45874</v>
      </c>
      <c r="M28" s="2">
        <f>(tblVentaDet[[#This Row],[precio_unitario]]*(1-tblVentaDet[[#This Row],[descuento_pct]]))-tblVentaDet[[#This Row],[costo_unitario]]</f>
        <v>207.5</v>
      </c>
      <c r="N28" s="2" t="str">
        <f>INDEX(tblClientes[nombre],MATCH(INDEX(tblVentas[cliente_id],MATCH(tblVentaDet[[#This Row],[venta_id]],tblVentas[id],0)),tblClientes[id],0))</f>
        <v>Laura Vega</v>
      </c>
      <c r="O28" s="2" t="str">
        <f>INDEX(tblProveedores[nombre],MATCH(tblVentaDet[[#This Row],[proveedor_id]],tblProveedores[id],0))</f>
        <v>GamerZone</v>
      </c>
      <c r="P28" s="2" t="str">
        <f>INDEX(tblProductos[nombre],MATCH(tblVentaDet[[#This Row],[producto_id]],tblProductos[id],0))</f>
        <v>Teclado Mecánico</v>
      </c>
    </row>
    <row r="29" spans="1:16" x14ac:dyDescent="0.25">
      <c r="A29">
        <v>28</v>
      </c>
      <c r="B29">
        <v>14</v>
      </c>
      <c r="C29">
        <v>3</v>
      </c>
      <c r="D29">
        <v>2</v>
      </c>
      <c r="E29">
        <f>INDEX(tblProductos[precio_venta], MATCH(tblVentaDet[[#This Row],[producto_id]], tblProductos[id],0))</f>
        <v>1500</v>
      </c>
      <c r="F29">
        <v>4</v>
      </c>
      <c r="G29">
        <f>INDEX(tblProdProv[costo],MATCH(tblVentaDet[[#This Row],[clave]],tblProdProv[clave],0))</f>
        <v>1150</v>
      </c>
      <c r="H29" t="str">
        <f>tblVentaDet[[#This Row],[producto_id]]&amp;"-"&amp;tblVentaDet[[#This Row],[proveedor_id]]</f>
        <v>3-4</v>
      </c>
      <c r="I29">
        <f>INDEX(
  tblClientes[descuento_pct],
  MATCH(
    INDEX(tblVentas[cliente_id], MATCH(tblVentaDet[[#This Row],[venta_id]], tblVentas[id], 0)),
    tblClientes[id],
    0
  )
)</f>
        <v>0.05</v>
      </c>
      <c r="J29">
        <f>tblVentaDet[[#This Row],[precio_unitario]]*tblVentaDet[[#This Row],[cantidad]]</f>
        <v>3000</v>
      </c>
      <c r="K29">
        <f>tblVentaDet[[#This Row],[subtotal]]*(1-tblVentaDet[[#This Row],[descuento_pct]])</f>
        <v>2850</v>
      </c>
      <c r="L29" s="6">
        <f>DATEVALUE(SUBSTITUTE(INDEX(tblVentas[fecha],MATCH(tblVentaDet[[#This Row],[venta_id]],tblVentas[id],0)),"-","/"))</f>
        <v>45874</v>
      </c>
      <c r="M29" s="2">
        <f>(tblVentaDet[[#This Row],[precio_unitario]]*(1-tblVentaDet[[#This Row],[descuento_pct]]))-tblVentaDet[[#This Row],[costo_unitario]]</f>
        <v>275</v>
      </c>
      <c r="N29" s="2" t="str">
        <f>INDEX(tblClientes[nombre],MATCH(INDEX(tblVentas[cliente_id],MATCH(tblVentaDet[[#This Row],[venta_id]],tblVentas[id],0)),tblClientes[id],0))</f>
        <v>Laura Vega</v>
      </c>
      <c r="O29" s="2" t="str">
        <f>INDEX(tblProveedores[nombre],MATCH(tblVentaDet[[#This Row],[proveedor_id]],tblProveedores[id],0))</f>
        <v>HardwarePro</v>
      </c>
      <c r="P29" s="2" t="str">
        <f>INDEX(tblProductos[nombre],MATCH(tblVentaDet[[#This Row],[producto_id]],tblProductos[id],0))</f>
        <v>Memoria RAM 16GB</v>
      </c>
    </row>
    <row r="30" spans="1:16" x14ac:dyDescent="0.25">
      <c r="A30">
        <v>29</v>
      </c>
      <c r="B30">
        <v>15</v>
      </c>
      <c r="C30">
        <v>7</v>
      </c>
      <c r="D30">
        <v>1</v>
      </c>
      <c r="E30">
        <f>INDEX(tblProductos[precio_venta], MATCH(tblVentaDet[[#This Row],[producto_id]], tblProductos[id],0))</f>
        <v>450</v>
      </c>
      <c r="F30">
        <v>5</v>
      </c>
      <c r="G30">
        <f>INDEX(tblProdProv[costo],MATCH(tblVentaDet[[#This Row],[clave]],tblProdProv[clave],0))</f>
        <v>350</v>
      </c>
      <c r="H30" t="str">
        <f>tblVentaDet[[#This Row],[producto_id]]&amp;"-"&amp;tblVentaDet[[#This Row],[proveedor_id]]</f>
        <v>7-5</v>
      </c>
      <c r="I30">
        <f>INDEX(
  tblClientes[descuento_pct],
  MATCH(
    INDEX(tblVentas[cliente_id], MATCH(tblVentaDet[[#This Row],[venta_id]], tblVentas[id], 0)),
    tblClientes[id],
    0
  )
)</f>
        <v>0.05</v>
      </c>
      <c r="J30">
        <f>tblVentaDet[[#This Row],[precio_unitario]]*tblVentaDet[[#This Row],[cantidad]]</f>
        <v>450</v>
      </c>
      <c r="K30">
        <f>tblVentaDet[[#This Row],[subtotal]]*(1-tblVentaDet[[#This Row],[descuento_pct]])</f>
        <v>427.5</v>
      </c>
      <c r="L30" s="6">
        <f>DATEVALUE(SUBSTITUTE(INDEX(tblVentas[fecha],MATCH(tblVentaDet[[#This Row],[venta_id]],tblVentas[id],0)),"-","/"))</f>
        <v>45874</v>
      </c>
      <c r="M30" s="2">
        <f>(tblVentaDet[[#This Row],[precio_unitario]]*(1-tblVentaDet[[#This Row],[descuento_pct]]))-tblVentaDet[[#This Row],[costo_unitario]]</f>
        <v>77.5</v>
      </c>
      <c r="N30" s="2" t="str">
        <f>INDEX(tblClientes[nombre],MATCH(INDEX(tblVentas[cliente_id],MATCH(tblVentaDet[[#This Row],[venta_id]],tblVentas[id],0)),tblClientes[id],0))</f>
        <v>María López</v>
      </c>
      <c r="O30" s="2" t="str">
        <f>INDEX(tblProveedores[nombre],MATCH(tblVentaDet[[#This Row],[proveedor_id]],tblProveedores[id],0))</f>
        <v>DigitalForce</v>
      </c>
      <c r="P30" s="2" t="str">
        <f>INDEX(tblProductos[nombre],MATCH(tblVentaDet[[#This Row],[producto_id]],tblProductos[id],0))</f>
        <v>Mouse Gamer RGB</v>
      </c>
    </row>
    <row r="31" spans="1:16" x14ac:dyDescent="0.25">
      <c r="A31">
        <v>30</v>
      </c>
      <c r="B31">
        <v>15</v>
      </c>
      <c r="C31">
        <v>12</v>
      </c>
      <c r="D31">
        <v>1</v>
      </c>
      <c r="E31">
        <f>INDEX(tblProductos[precio_venta], MATCH(tblVentaDet[[#This Row],[producto_id]], tblProductos[id],0))</f>
        <v>3200</v>
      </c>
      <c r="F31">
        <v>3</v>
      </c>
      <c r="G31">
        <f>INDEX(tblProdProv[costo],MATCH(tblVentaDet[[#This Row],[clave]],tblProdProv[clave],0))</f>
        <v>2500</v>
      </c>
      <c r="H31" t="str">
        <f>tblVentaDet[[#This Row],[producto_id]]&amp;"-"&amp;tblVentaDet[[#This Row],[proveedor_id]]</f>
        <v>12-3</v>
      </c>
      <c r="I31">
        <f>INDEX(
  tblClientes[descuento_pct],
  MATCH(
    INDEX(tblVentas[cliente_id], MATCH(tblVentaDet[[#This Row],[venta_id]], tblVentas[id], 0)),
    tblClientes[id],
    0
  )
)</f>
        <v>0.05</v>
      </c>
      <c r="J31">
        <f>tblVentaDet[[#This Row],[precio_unitario]]*tblVentaDet[[#This Row],[cantidad]]</f>
        <v>3200</v>
      </c>
      <c r="K31">
        <f>tblVentaDet[[#This Row],[subtotal]]*(1-tblVentaDet[[#This Row],[descuento_pct]])</f>
        <v>3040</v>
      </c>
      <c r="L31" s="6">
        <f>DATEVALUE(SUBSTITUTE(INDEX(tblVentas[fecha],MATCH(tblVentaDet[[#This Row],[venta_id]],tblVentas[id],0)),"-","/"))</f>
        <v>45874</v>
      </c>
      <c r="M31" s="2">
        <f>(tblVentaDet[[#This Row],[precio_unitario]]*(1-tblVentaDet[[#This Row],[descuento_pct]]))-tblVentaDet[[#This Row],[costo_unitario]]</f>
        <v>540</v>
      </c>
      <c r="N31" s="2" t="str">
        <f>INDEX(tblClientes[nombre],MATCH(INDEX(tblVentas[cliente_id],MATCH(tblVentaDet[[#This Row],[venta_id]],tblVentas[id],0)),tblClientes[id],0))</f>
        <v>María López</v>
      </c>
      <c r="O31" s="2" t="str">
        <f>INDEX(tblProveedores[nombre],MATCH(tblVentaDet[[#This Row],[proveedor_id]],tblProveedores[id],0))</f>
        <v>CompuMarket</v>
      </c>
      <c r="P31" s="2" t="str">
        <f>INDEX(tblProductos[nombre],MATCH(tblVentaDet[[#This Row],[producto_id]],tblProductos[id],0))</f>
        <v>Silla Gamer</v>
      </c>
    </row>
    <row r="32" spans="1:16" x14ac:dyDescent="0.25">
      <c r="A32">
        <v>31</v>
      </c>
      <c r="B32">
        <v>16</v>
      </c>
      <c r="C32">
        <v>11</v>
      </c>
      <c r="D32">
        <v>2</v>
      </c>
      <c r="E32">
        <f>INDEX(tblProductos[precio_venta], MATCH(tblVentaDet[[#This Row],[producto_id]], tblProductos[id],0))</f>
        <v>2900</v>
      </c>
      <c r="F32">
        <v>4</v>
      </c>
      <c r="G32">
        <f>INDEX(tblProdProv[costo],MATCH(tblVentaDet[[#This Row],[clave]],tblProdProv[clave],0))</f>
        <v>2200</v>
      </c>
      <c r="H32" t="str">
        <f>tblVentaDet[[#This Row],[producto_id]]&amp;"-"&amp;tblVentaDet[[#This Row],[proveedor_id]]</f>
        <v>11-4</v>
      </c>
      <c r="I32">
        <f>INDEX(
  tblClientes[descuento_pct],
  MATCH(
    INDEX(tblVentas[cliente_id], MATCH(tblVentaDet[[#This Row],[venta_id]], tblVentas[id], 0)),
    tblClientes[id],
    0
  )
)</f>
        <v>0.1</v>
      </c>
      <c r="J32">
        <f>tblVentaDet[[#This Row],[precio_unitario]]*tblVentaDet[[#This Row],[cantidad]]</f>
        <v>5800</v>
      </c>
      <c r="K32">
        <f>tblVentaDet[[#This Row],[subtotal]]*(1-tblVentaDet[[#This Row],[descuento_pct]])</f>
        <v>5220</v>
      </c>
      <c r="L32" s="6">
        <f>DATEVALUE(SUBSTITUTE(INDEX(tblVentas[fecha],MATCH(tblVentaDet[[#This Row],[venta_id]],tblVentas[id],0)),"-","/"))</f>
        <v>45875</v>
      </c>
      <c r="M32" s="2">
        <f>(tblVentaDet[[#This Row],[precio_unitario]]*(1-tblVentaDet[[#This Row],[descuento_pct]]))-tblVentaDet[[#This Row],[costo_unitario]]</f>
        <v>410</v>
      </c>
      <c r="N32" s="2" t="str">
        <f>INDEX(tblClientes[nombre],MATCH(INDEX(tblVentas[cliente_id],MATCH(tblVentaDet[[#This Row],[venta_id]],tblVentas[id],0)),tblClientes[id],0))</f>
        <v>Ana Torres</v>
      </c>
      <c r="O32" s="2" t="str">
        <f>INDEX(tblProveedores[nombre],MATCH(tblVentaDet[[#This Row],[proveedor_id]],tblProveedores[id],0))</f>
        <v>HardwarePro</v>
      </c>
      <c r="P32" s="2" t="str">
        <f>INDEX(tblProductos[nombre],MATCH(tblVentaDet[[#This Row],[producto_id]],tblProductos[id],0))</f>
        <v>Placa Madre B550</v>
      </c>
    </row>
    <row r="33" spans="1:16" x14ac:dyDescent="0.25">
      <c r="A33">
        <v>32</v>
      </c>
      <c r="B33">
        <v>16</v>
      </c>
      <c r="C33">
        <v>3</v>
      </c>
      <c r="D33">
        <v>1</v>
      </c>
      <c r="E33">
        <f>INDEX(tblProductos[precio_venta], MATCH(tblVentaDet[[#This Row],[producto_id]], tblProductos[id],0))</f>
        <v>1500</v>
      </c>
      <c r="F33">
        <v>4</v>
      </c>
      <c r="G33">
        <f>INDEX(tblProdProv[costo],MATCH(tblVentaDet[[#This Row],[clave]],tblProdProv[clave],0))</f>
        <v>1150</v>
      </c>
      <c r="H33" t="str">
        <f>tblVentaDet[[#This Row],[producto_id]]&amp;"-"&amp;tblVentaDet[[#This Row],[proveedor_id]]</f>
        <v>3-4</v>
      </c>
      <c r="I33">
        <f>INDEX(
  tblClientes[descuento_pct],
  MATCH(
    INDEX(tblVentas[cliente_id], MATCH(tblVentaDet[[#This Row],[venta_id]], tblVentas[id], 0)),
    tblClientes[id],
    0
  )
)</f>
        <v>0.1</v>
      </c>
      <c r="J33">
        <f>tblVentaDet[[#This Row],[precio_unitario]]*tblVentaDet[[#This Row],[cantidad]]</f>
        <v>1500</v>
      </c>
      <c r="K33">
        <f>tblVentaDet[[#This Row],[subtotal]]*(1-tblVentaDet[[#This Row],[descuento_pct]])</f>
        <v>1350</v>
      </c>
      <c r="L33" s="6">
        <f>DATEVALUE(SUBSTITUTE(INDEX(tblVentas[fecha],MATCH(tblVentaDet[[#This Row],[venta_id]],tblVentas[id],0)),"-","/"))</f>
        <v>45875</v>
      </c>
      <c r="M33" s="2">
        <f>(tblVentaDet[[#This Row],[precio_unitario]]*(1-tblVentaDet[[#This Row],[descuento_pct]]))-tblVentaDet[[#This Row],[costo_unitario]]</f>
        <v>200</v>
      </c>
      <c r="N33" s="2" t="str">
        <f>INDEX(tblClientes[nombre],MATCH(INDEX(tblVentas[cliente_id],MATCH(tblVentaDet[[#This Row],[venta_id]],tblVentas[id],0)),tblClientes[id],0))</f>
        <v>Ana Torres</v>
      </c>
      <c r="O33" s="2" t="str">
        <f>INDEX(tblProveedores[nombre],MATCH(tblVentaDet[[#This Row],[proveedor_id]],tblProveedores[id],0))</f>
        <v>HardwarePro</v>
      </c>
      <c r="P33" s="2" t="str">
        <f>INDEX(tblProductos[nombre],MATCH(tblVentaDet[[#This Row],[producto_id]],tblProductos[id],0))</f>
        <v>Memoria RAM 16GB</v>
      </c>
    </row>
    <row r="34" spans="1:16" x14ac:dyDescent="0.25">
      <c r="A34">
        <v>33</v>
      </c>
      <c r="B34">
        <v>17</v>
      </c>
      <c r="C34">
        <v>3</v>
      </c>
      <c r="D34">
        <v>2</v>
      </c>
      <c r="E34">
        <f>INDEX(tblProductos[precio_venta], MATCH(tblVentaDet[[#This Row],[producto_id]], tblProductos[id],0))</f>
        <v>1500</v>
      </c>
      <c r="F34">
        <v>4</v>
      </c>
      <c r="G34">
        <f>INDEX(tblProdProv[costo],MATCH(tblVentaDet[[#This Row],[clave]],tblProdProv[clave],0))</f>
        <v>1150</v>
      </c>
      <c r="H34" t="str">
        <f>tblVentaDet[[#This Row],[producto_id]]&amp;"-"&amp;tblVentaDet[[#This Row],[proveedor_id]]</f>
        <v>3-4</v>
      </c>
      <c r="I34">
        <f>INDEX(
  tblClientes[descuento_pct],
  MATCH(
    INDEX(tblVentas[cliente_id], MATCH(tblVentaDet[[#This Row],[venta_id]], tblVentas[id], 0)),
    tblClientes[id],
    0
  )
)</f>
        <v>0.05</v>
      </c>
      <c r="J34">
        <f>tblVentaDet[[#This Row],[precio_unitario]]*tblVentaDet[[#This Row],[cantidad]]</f>
        <v>3000</v>
      </c>
      <c r="K34">
        <f>tblVentaDet[[#This Row],[subtotal]]*(1-tblVentaDet[[#This Row],[descuento_pct]])</f>
        <v>2850</v>
      </c>
      <c r="L34" s="6">
        <f>DATEVALUE(SUBSTITUTE(INDEX(tblVentas[fecha],MATCH(tblVentaDet[[#This Row],[venta_id]],tblVentas[id],0)),"-","/"))</f>
        <v>45875</v>
      </c>
      <c r="M34" s="2">
        <f>(tblVentaDet[[#This Row],[precio_unitario]]*(1-tblVentaDet[[#This Row],[descuento_pct]]))-tblVentaDet[[#This Row],[costo_unitario]]</f>
        <v>275</v>
      </c>
      <c r="N34" s="2" t="str">
        <f>INDEX(tblClientes[nombre],MATCH(INDEX(tblVentas[cliente_id],MATCH(tblVentaDet[[#This Row],[venta_id]],tblVentas[id],0)),tblClientes[id],0))</f>
        <v>María López</v>
      </c>
      <c r="O34" s="2" t="str">
        <f>INDEX(tblProveedores[nombre],MATCH(tblVentaDet[[#This Row],[proveedor_id]],tblProveedores[id],0))</f>
        <v>HardwarePro</v>
      </c>
      <c r="P34" s="2" t="str">
        <f>INDEX(tblProductos[nombre],MATCH(tblVentaDet[[#This Row],[producto_id]],tblProductos[id],0))</f>
        <v>Memoria RAM 16GB</v>
      </c>
    </row>
    <row r="35" spans="1:16" x14ac:dyDescent="0.25">
      <c r="A35">
        <v>34</v>
      </c>
      <c r="B35">
        <v>17</v>
      </c>
      <c r="C35">
        <v>8</v>
      </c>
      <c r="D35">
        <v>1</v>
      </c>
      <c r="E35">
        <f>INDEX(tblProductos[precio_venta], MATCH(tblVentaDet[[#This Row],[producto_id]], tblProductos[id],0))</f>
        <v>850</v>
      </c>
      <c r="F35">
        <v>4</v>
      </c>
      <c r="G35">
        <f>INDEX(tblProdProv[costo],MATCH(tblVentaDet[[#This Row],[clave]],tblProdProv[clave],0))</f>
        <v>630</v>
      </c>
      <c r="H35" t="str">
        <f>tblVentaDet[[#This Row],[producto_id]]&amp;"-"&amp;tblVentaDet[[#This Row],[proveedor_id]]</f>
        <v>8-4</v>
      </c>
      <c r="I35">
        <f>INDEX(
  tblClientes[descuento_pct],
  MATCH(
    INDEX(tblVentas[cliente_id], MATCH(tblVentaDet[[#This Row],[venta_id]], tblVentas[id], 0)),
    tblClientes[id],
    0
  )
)</f>
        <v>0.05</v>
      </c>
      <c r="J35">
        <f>tblVentaDet[[#This Row],[precio_unitario]]*tblVentaDet[[#This Row],[cantidad]]</f>
        <v>850</v>
      </c>
      <c r="K35">
        <f>tblVentaDet[[#This Row],[subtotal]]*(1-tblVentaDet[[#This Row],[descuento_pct]])</f>
        <v>807.5</v>
      </c>
      <c r="L35" s="6">
        <f>DATEVALUE(SUBSTITUTE(INDEX(tblVentas[fecha],MATCH(tblVentaDet[[#This Row],[venta_id]],tblVentas[id],0)),"-","/"))</f>
        <v>45875</v>
      </c>
      <c r="M35" s="2">
        <f>(tblVentaDet[[#This Row],[precio_unitario]]*(1-tblVentaDet[[#This Row],[descuento_pct]]))-tblVentaDet[[#This Row],[costo_unitario]]</f>
        <v>177.5</v>
      </c>
      <c r="N35" s="2" t="str">
        <f>INDEX(tblClientes[nombre],MATCH(INDEX(tblVentas[cliente_id],MATCH(tblVentaDet[[#This Row],[venta_id]],tblVentas[id],0)),tblClientes[id],0))</f>
        <v>María López</v>
      </c>
      <c r="O35" s="2" t="str">
        <f>INDEX(tblProveedores[nombre],MATCH(tblVentaDet[[#This Row],[proveedor_id]],tblProveedores[id],0))</f>
        <v>HardwarePro</v>
      </c>
      <c r="P35" s="2" t="str">
        <f>INDEX(tblProductos[nombre],MATCH(tblVentaDet[[#This Row],[producto_id]],tblProductos[id],0))</f>
        <v>Teclado Mecánico</v>
      </c>
    </row>
    <row r="36" spans="1:16" x14ac:dyDescent="0.25">
      <c r="A36">
        <v>35</v>
      </c>
      <c r="B36">
        <v>18</v>
      </c>
      <c r="C36">
        <v>13</v>
      </c>
      <c r="D36">
        <v>2</v>
      </c>
      <c r="E36">
        <f>INDEX(tblProductos[precio_venta], MATCH(tblVentaDet[[#This Row],[producto_id]], tblProductos[id],0))</f>
        <v>300</v>
      </c>
      <c r="F36">
        <v>2</v>
      </c>
      <c r="G36">
        <f>INDEX(tblProdProv[costo],MATCH(tblVentaDet[[#This Row],[clave]],tblProdProv[clave],0))</f>
        <v>200</v>
      </c>
      <c r="H36" t="str">
        <f>tblVentaDet[[#This Row],[producto_id]]&amp;"-"&amp;tblVentaDet[[#This Row],[proveedor_id]]</f>
        <v>13-2</v>
      </c>
      <c r="I36">
        <f>INDEX(
  tblClientes[descuento_pct],
  MATCH(
    INDEX(tblVentas[cliente_id], MATCH(tblVentaDet[[#This Row],[venta_id]], tblVentas[id], 0)),
    tblClientes[id],
    0
  )
)</f>
        <v>0.1</v>
      </c>
      <c r="J36">
        <f>tblVentaDet[[#This Row],[precio_unitario]]*tblVentaDet[[#This Row],[cantidad]]</f>
        <v>600</v>
      </c>
      <c r="K36">
        <f>tblVentaDet[[#This Row],[subtotal]]*(1-tblVentaDet[[#This Row],[descuento_pct]])</f>
        <v>540</v>
      </c>
      <c r="L36" s="6">
        <f>DATEVALUE(SUBSTITUTE(INDEX(tblVentas[fecha],MATCH(tblVentaDet[[#This Row],[venta_id]],tblVentas[id],0)),"-","/"))</f>
        <v>45876</v>
      </c>
      <c r="M36" s="2">
        <f>(tblVentaDet[[#This Row],[precio_unitario]]*(1-tblVentaDet[[#This Row],[descuento_pct]]))-tblVentaDet[[#This Row],[costo_unitario]]</f>
        <v>70</v>
      </c>
      <c r="N36" s="2" t="str">
        <f>INDEX(tblClientes[nombre],MATCH(INDEX(tblVentas[cliente_id],MATCH(tblVentaDet[[#This Row],[venta_id]],tblVentas[id],0)),tblClientes[id],0))</f>
        <v>Ana Torres</v>
      </c>
      <c r="O36" s="2" t="str">
        <f>INDEX(tblProveedores[nombre],MATCH(tblVentaDet[[#This Row],[proveedor_id]],tblProveedores[id],0))</f>
        <v>GamerZone</v>
      </c>
      <c r="P36" s="2" t="str">
        <f>INDEX(tblProductos[nombre],MATCH(tblVentaDet[[#This Row],[producto_id]],tblProductos[id],0))</f>
        <v>Pad RGB</v>
      </c>
    </row>
    <row r="37" spans="1:16" x14ac:dyDescent="0.25">
      <c r="A37">
        <v>36</v>
      </c>
      <c r="B37">
        <v>18</v>
      </c>
      <c r="C37">
        <v>5</v>
      </c>
      <c r="D37">
        <v>1</v>
      </c>
      <c r="E37">
        <f>INDEX(tblProductos[precio_venta], MATCH(tblVentaDet[[#This Row],[producto_id]], tblProductos[id],0))</f>
        <v>1800</v>
      </c>
      <c r="F37">
        <v>4</v>
      </c>
      <c r="G37">
        <f>INDEX(tblProdProv[costo],MATCH(tblVentaDet[[#This Row],[clave]],tblProdProv[clave],0))</f>
        <v>1350</v>
      </c>
      <c r="H37" t="str">
        <f>tblVentaDet[[#This Row],[producto_id]]&amp;"-"&amp;tblVentaDet[[#This Row],[proveedor_id]]</f>
        <v>5-4</v>
      </c>
      <c r="I37">
        <f>INDEX(
  tblClientes[descuento_pct],
  MATCH(
    INDEX(tblVentas[cliente_id], MATCH(tblVentaDet[[#This Row],[venta_id]], tblVentas[id], 0)),
    tblClientes[id],
    0
  )
)</f>
        <v>0.1</v>
      </c>
      <c r="J37">
        <f>tblVentaDet[[#This Row],[precio_unitario]]*tblVentaDet[[#This Row],[cantidad]]</f>
        <v>1800</v>
      </c>
      <c r="K37">
        <f>tblVentaDet[[#This Row],[subtotal]]*(1-tblVentaDet[[#This Row],[descuento_pct]])</f>
        <v>1620</v>
      </c>
      <c r="L37" s="6">
        <f>DATEVALUE(SUBSTITUTE(INDEX(tblVentas[fecha],MATCH(tblVentaDet[[#This Row],[venta_id]],tblVentas[id],0)),"-","/"))</f>
        <v>45876</v>
      </c>
      <c r="M37" s="2">
        <f>(tblVentaDet[[#This Row],[precio_unitario]]*(1-tblVentaDet[[#This Row],[descuento_pct]]))-tblVentaDet[[#This Row],[costo_unitario]]</f>
        <v>270</v>
      </c>
      <c r="N37" s="2" t="str">
        <f>INDEX(tblClientes[nombre],MATCH(INDEX(tblVentas[cliente_id],MATCH(tblVentaDet[[#This Row],[venta_id]],tblVentas[id],0)),tblClientes[id],0))</f>
        <v>Ana Torres</v>
      </c>
      <c r="O37" s="2" t="str">
        <f>INDEX(tblProveedores[nombre],MATCH(tblVentaDet[[#This Row],[proveedor_id]],tblProveedores[id],0))</f>
        <v>HardwarePro</v>
      </c>
      <c r="P37" s="2" t="str">
        <f>INDEX(tblProductos[nombre],MATCH(tblVentaDet[[#This Row],[producto_id]],tblProductos[id],0))</f>
        <v>Gabinete RGB</v>
      </c>
    </row>
    <row r="38" spans="1:16" x14ac:dyDescent="0.25">
      <c r="A38">
        <v>37</v>
      </c>
      <c r="B38">
        <v>19</v>
      </c>
      <c r="C38">
        <v>11</v>
      </c>
      <c r="D38">
        <v>1</v>
      </c>
      <c r="E38">
        <f>INDEX(tblProductos[precio_venta], MATCH(tblVentaDet[[#This Row],[producto_id]], tblProductos[id],0))</f>
        <v>2900</v>
      </c>
      <c r="F38">
        <v>1</v>
      </c>
      <c r="G38">
        <f>INDEX(tblProdProv[costo],MATCH(tblVentaDet[[#This Row],[clave]],tblProdProv[clave],0))</f>
        <v>2100</v>
      </c>
      <c r="H38" t="str">
        <f>tblVentaDet[[#This Row],[producto_id]]&amp;"-"&amp;tblVentaDet[[#This Row],[proveedor_id]]</f>
        <v>11-1</v>
      </c>
      <c r="I38">
        <f>INDEX(
  tblClientes[descuento_pct],
  MATCH(
    INDEX(tblVentas[cliente_id], MATCH(tblVentaDet[[#This Row],[venta_id]], tblVentas[id], 0)),
    tblClientes[id],
    0
  )
)</f>
        <v>0</v>
      </c>
      <c r="J38">
        <f>tblVentaDet[[#This Row],[precio_unitario]]*tblVentaDet[[#This Row],[cantidad]]</f>
        <v>2900</v>
      </c>
      <c r="K38">
        <f>tblVentaDet[[#This Row],[subtotal]]*(1-tblVentaDet[[#This Row],[descuento_pct]])</f>
        <v>2900</v>
      </c>
      <c r="L38" s="6">
        <f>DATEVALUE(SUBSTITUTE(INDEX(tblVentas[fecha],MATCH(tblVentaDet[[#This Row],[venta_id]],tblVentas[id],0)),"-","/"))</f>
        <v>45876</v>
      </c>
      <c r="M38" s="2">
        <f>(tblVentaDet[[#This Row],[precio_unitario]]*(1-tblVentaDet[[#This Row],[descuento_pct]]))-tblVentaDet[[#This Row],[costo_unitario]]</f>
        <v>800</v>
      </c>
      <c r="N38" s="2" t="str">
        <f>INDEX(tblClientes[nombre],MATCH(INDEX(tblVentas[cliente_id],MATCH(tblVentaDet[[#This Row],[venta_id]],tblVentas[id],0)),tblClientes[id],0))</f>
        <v>Luis García</v>
      </c>
      <c r="O38" s="2" t="str">
        <f>INDEX(tblProveedores[nombre],MATCH(tblVentaDet[[#This Row],[proveedor_id]],tblProveedores[id],0))</f>
        <v>TechMaster</v>
      </c>
      <c r="P38" s="2" t="str">
        <f>INDEX(tblProductos[nombre],MATCH(tblVentaDet[[#This Row],[producto_id]],tblProductos[id],0))</f>
        <v>Placa Madre B550</v>
      </c>
    </row>
    <row r="39" spans="1:16" x14ac:dyDescent="0.25">
      <c r="A39">
        <v>38</v>
      </c>
      <c r="B39">
        <v>19</v>
      </c>
      <c r="C39">
        <v>4</v>
      </c>
      <c r="D39">
        <v>1</v>
      </c>
      <c r="E39">
        <f>INDEX(tblProductos[precio_venta], MATCH(tblVentaDet[[#This Row],[producto_id]], tblProductos[id],0))</f>
        <v>1600</v>
      </c>
      <c r="F39">
        <v>1</v>
      </c>
      <c r="G39">
        <f>INDEX(tblProdProv[costo],MATCH(tblVentaDet[[#This Row],[clave]],tblProdProv[clave],0))</f>
        <v>1100</v>
      </c>
      <c r="H39" t="str">
        <f>tblVentaDet[[#This Row],[producto_id]]&amp;"-"&amp;tblVentaDet[[#This Row],[proveedor_id]]</f>
        <v>4-1</v>
      </c>
      <c r="I39">
        <f>INDEX(
  tblClientes[descuento_pct],
  MATCH(
    INDEX(tblVentas[cliente_id], MATCH(tblVentaDet[[#This Row],[venta_id]], tblVentas[id], 0)),
    tblClientes[id],
    0
  )
)</f>
        <v>0</v>
      </c>
      <c r="J39">
        <f>tblVentaDet[[#This Row],[precio_unitario]]*tblVentaDet[[#This Row],[cantidad]]</f>
        <v>1600</v>
      </c>
      <c r="K39">
        <f>tblVentaDet[[#This Row],[subtotal]]*(1-tblVentaDet[[#This Row],[descuento_pct]])</f>
        <v>1600</v>
      </c>
      <c r="L39" s="6">
        <f>DATEVALUE(SUBSTITUTE(INDEX(tblVentas[fecha],MATCH(tblVentaDet[[#This Row],[venta_id]],tblVentas[id],0)),"-","/"))</f>
        <v>45876</v>
      </c>
      <c r="M39" s="2">
        <f>(tblVentaDet[[#This Row],[precio_unitario]]*(1-tblVentaDet[[#This Row],[descuento_pct]]))-tblVentaDet[[#This Row],[costo_unitario]]</f>
        <v>500</v>
      </c>
      <c r="N39" s="2" t="str">
        <f>INDEX(tblClientes[nombre],MATCH(INDEX(tblVentas[cliente_id],MATCH(tblVentaDet[[#This Row],[venta_id]],tblVentas[id],0)),tblClientes[id],0))</f>
        <v>Luis García</v>
      </c>
      <c r="O39" s="2" t="str">
        <f>INDEX(tblProveedores[nombre],MATCH(tblVentaDet[[#This Row],[proveedor_id]],tblProveedores[id],0))</f>
        <v>TechMaster</v>
      </c>
      <c r="P39" s="2" t="str">
        <f>INDEX(tblProductos[nombre],MATCH(tblVentaDet[[#This Row],[producto_id]],tblProductos[id],0))</f>
        <v>SSD 1TB NVMe</v>
      </c>
    </row>
    <row r="40" spans="1:16" x14ac:dyDescent="0.25">
      <c r="A40">
        <v>39</v>
      </c>
      <c r="B40">
        <v>20</v>
      </c>
      <c r="C40">
        <v>5</v>
      </c>
      <c r="D40">
        <v>1</v>
      </c>
      <c r="E40">
        <f>INDEX(tblProductos[precio_venta], MATCH(tblVentaDet[[#This Row],[producto_id]], tblProductos[id],0))</f>
        <v>1800</v>
      </c>
      <c r="F40">
        <v>4</v>
      </c>
      <c r="G40">
        <f>INDEX(tblProdProv[costo],MATCH(tblVentaDet[[#This Row],[clave]],tblProdProv[clave],0))</f>
        <v>1350</v>
      </c>
      <c r="H40" t="str">
        <f>tblVentaDet[[#This Row],[producto_id]]&amp;"-"&amp;tblVentaDet[[#This Row],[proveedor_id]]</f>
        <v>5-4</v>
      </c>
      <c r="I40">
        <f>INDEX(
  tblClientes[descuento_pct],
  MATCH(
    INDEX(tblVentas[cliente_id], MATCH(tblVentaDet[[#This Row],[venta_id]], tblVentas[id], 0)),
    tblClientes[id],
    0
  )
)</f>
        <v>0</v>
      </c>
      <c r="J40">
        <f>tblVentaDet[[#This Row],[precio_unitario]]*tblVentaDet[[#This Row],[cantidad]]</f>
        <v>1800</v>
      </c>
      <c r="K40">
        <f>tblVentaDet[[#This Row],[subtotal]]*(1-tblVentaDet[[#This Row],[descuento_pct]])</f>
        <v>1800</v>
      </c>
      <c r="L40" s="6">
        <f>DATEVALUE(SUBSTITUTE(INDEX(tblVentas[fecha],MATCH(tblVentaDet[[#This Row],[venta_id]],tblVentas[id],0)),"-","/"))</f>
        <v>45877</v>
      </c>
      <c r="M40" s="2">
        <f>(tblVentaDet[[#This Row],[precio_unitario]]*(1-tblVentaDet[[#This Row],[descuento_pct]]))-tblVentaDet[[#This Row],[costo_unitario]]</f>
        <v>450</v>
      </c>
      <c r="N40" s="2" t="str">
        <f>INDEX(tblClientes[nombre],MATCH(INDEX(tblVentas[cliente_id],MATCH(tblVentaDet[[#This Row],[venta_id]],tblVentas[id],0)),tblClientes[id],0))</f>
        <v>Miguel Ángel</v>
      </c>
      <c r="O40" s="2" t="str">
        <f>INDEX(tblProveedores[nombre],MATCH(tblVentaDet[[#This Row],[proveedor_id]],tblProveedores[id],0))</f>
        <v>HardwarePro</v>
      </c>
      <c r="P40" s="2" t="str">
        <f>INDEX(tblProductos[nombre],MATCH(tblVentaDet[[#This Row],[producto_id]],tblProductos[id],0))</f>
        <v>Gabinete RGB</v>
      </c>
    </row>
    <row r="41" spans="1:16" x14ac:dyDescent="0.25">
      <c r="A41">
        <v>40</v>
      </c>
      <c r="B41">
        <v>20</v>
      </c>
      <c r="C41">
        <v>10</v>
      </c>
      <c r="D41">
        <v>2</v>
      </c>
      <c r="E41">
        <f>INDEX(tblProductos[precio_venta], MATCH(tblVentaDet[[#This Row],[producto_id]], tblProductos[id],0))</f>
        <v>950</v>
      </c>
      <c r="F41">
        <v>3</v>
      </c>
      <c r="G41">
        <f>INDEX(tblProdProv[costo],MATCH(tblVentaDet[[#This Row],[clave]],tblProdProv[clave],0))</f>
        <v>680</v>
      </c>
      <c r="H41" t="str">
        <f>tblVentaDet[[#This Row],[producto_id]]&amp;"-"&amp;tblVentaDet[[#This Row],[proveedor_id]]</f>
        <v>10-3</v>
      </c>
      <c r="I41">
        <f>INDEX(
  tblClientes[descuento_pct],
  MATCH(
    INDEX(tblVentas[cliente_id], MATCH(tblVentaDet[[#This Row],[venta_id]], tblVentas[id], 0)),
    tblClientes[id],
    0
  )
)</f>
        <v>0</v>
      </c>
      <c r="J41">
        <f>tblVentaDet[[#This Row],[precio_unitario]]*tblVentaDet[[#This Row],[cantidad]]</f>
        <v>1900</v>
      </c>
      <c r="K41">
        <f>tblVentaDet[[#This Row],[subtotal]]*(1-tblVentaDet[[#This Row],[descuento_pct]])</f>
        <v>1900</v>
      </c>
      <c r="L41" s="6">
        <f>DATEVALUE(SUBSTITUTE(INDEX(tblVentas[fecha],MATCH(tblVentaDet[[#This Row],[venta_id]],tblVentas[id],0)),"-","/"))</f>
        <v>45877</v>
      </c>
      <c r="M41" s="2">
        <f>(tblVentaDet[[#This Row],[precio_unitario]]*(1-tblVentaDet[[#This Row],[descuento_pct]]))-tblVentaDet[[#This Row],[costo_unitario]]</f>
        <v>270</v>
      </c>
      <c r="N41" s="2" t="str">
        <f>INDEX(tblClientes[nombre],MATCH(INDEX(tblVentas[cliente_id],MATCH(tblVentaDet[[#This Row],[venta_id]],tblVentas[id],0)),tblClientes[id],0))</f>
        <v>Miguel Ángel</v>
      </c>
      <c r="O41" s="2" t="str">
        <f>INDEX(tblProveedores[nombre],MATCH(tblVentaDet[[#This Row],[proveedor_id]],tblProveedores[id],0))</f>
        <v>CompuMarket</v>
      </c>
      <c r="P41" s="2" t="str">
        <f>INDEX(tblProductos[nombre],MATCH(tblVentaDet[[#This Row],[producto_id]],tblProductos[id],0))</f>
        <v>Headset Gaming</v>
      </c>
    </row>
    <row r="42" spans="1:16" x14ac:dyDescent="0.25">
      <c r="A42">
        <v>41</v>
      </c>
      <c r="B42">
        <v>21</v>
      </c>
      <c r="C42">
        <v>5</v>
      </c>
      <c r="D42">
        <v>1</v>
      </c>
      <c r="E42">
        <f>INDEX(tblProductos[precio_venta], MATCH(tblVentaDet[[#This Row],[producto_id]], tblProductos[id],0))</f>
        <v>1800</v>
      </c>
      <c r="F42">
        <v>2</v>
      </c>
      <c r="G42">
        <f>INDEX(tblProdProv[costo],MATCH(tblVentaDet[[#This Row],[clave]],tblProdProv[clave],0))</f>
        <v>1300</v>
      </c>
      <c r="H42" t="str">
        <f>tblVentaDet[[#This Row],[producto_id]]&amp;"-"&amp;tblVentaDet[[#This Row],[proveedor_id]]</f>
        <v>5-2</v>
      </c>
      <c r="I42">
        <f>INDEX(
  tblClientes[descuento_pct],
  MATCH(
    INDEX(tblVentas[cliente_id], MATCH(tblVentaDet[[#This Row],[venta_id]], tblVentas[id], 0)),
    tblClientes[id],
    0
  )
)</f>
        <v>0.1</v>
      </c>
      <c r="J42">
        <f>tblVentaDet[[#This Row],[precio_unitario]]*tblVentaDet[[#This Row],[cantidad]]</f>
        <v>1800</v>
      </c>
      <c r="K42">
        <f>tblVentaDet[[#This Row],[subtotal]]*(1-tblVentaDet[[#This Row],[descuento_pct]])</f>
        <v>1620</v>
      </c>
      <c r="L42" s="6">
        <f>DATEVALUE(SUBSTITUTE(INDEX(tblVentas[fecha],MATCH(tblVentaDet[[#This Row],[venta_id]],tblVentas[id],0)),"-","/"))</f>
        <v>45877</v>
      </c>
      <c r="M42" s="2">
        <f>(tblVentaDet[[#This Row],[precio_unitario]]*(1-tblVentaDet[[#This Row],[descuento_pct]]))-tblVentaDet[[#This Row],[costo_unitario]]</f>
        <v>320</v>
      </c>
      <c r="N42" s="2" t="str">
        <f>INDEX(tblClientes[nombre],MATCH(INDEX(tblVentas[cliente_id],MATCH(tblVentaDet[[#This Row],[venta_id]],tblVentas[id],0)),tblClientes[id],0))</f>
        <v>Jorge Ramos</v>
      </c>
      <c r="O42" s="2" t="str">
        <f>INDEX(tblProveedores[nombre],MATCH(tblVentaDet[[#This Row],[proveedor_id]],tblProveedores[id],0))</f>
        <v>GamerZone</v>
      </c>
      <c r="P42" s="2" t="str">
        <f>INDEX(tblProductos[nombre],MATCH(tblVentaDet[[#This Row],[producto_id]],tblProductos[id],0))</f>
        <v>Gabinete RGB</v>
      </c>
    </row>
    <row r="43" spans="1:16" x14ac:dyDescent="0.25">
      <c r="A43">
        <v>42</v>
      </c>
      <c r="B43">
        <v>21</v>
      </c>
      <c r="C43">
        <v>2</v>
      </c>
      <c r="D43">
        <v>3</v>
      </c>
      <c r="E43">
        <f>INDEX(tblProductos[precio_venta], MATCH(tblVentaDet[[#This Row],[producto_id]], tblProductos[id],0))</f>
        <v>4200</v>
      </c>
      <c r="F43">
        <v>1</v>
      </c>
      <c r="G43">
        <f>INDEX(tblProdProv[costo],MATCH(tblVentaDet[[#This Row],[clave]],tblProdProv[clave],0))</f>
        <v>3300</v>
      </c>
      <c r="H43" t="str">
        <f>tblVentaDet[[#This Row],[producto_id]]&amp;"-"&amp;tblVentaDet[[#This Row],[proveedor_id]]</f>
        <v>2-1</v>
      </c>
      <c r="I43">
        <f>INDEX(
  tblClientes[descuento_pct],
  MATCH(
    INDEX(tblVentas[cliente_id], MATCH(tblVentaDet[[#This Row],[venta_id]], tblVentas[id], 0)),
    tblClientes[id],
    0
  )
)</f>
        <v>0.1</v>
      </c>
      <c r="J43">
        <f>tblVentaDet[[#This Row],[precio_unitario]]*tblVentaDet[[#This Row],[cantidad]]</f>
        <v>12600</v>
      </c>
      <c r="K43">
        <f>tblVentaDet[[#This Row],[subtotal]]*(1-tblVentaDet[[#This Row],[descuento_pct]])</f>
        <v>11340</v>
      </c>
      <c r="L43" s="6">
        <f>DATEVALUE(SUBSTITUTE(INDEX(tblVentas[fecha],MATCH(tblVentaDet[[#This Row],[venta_id]],tblVentas[id],0)),"-","/"))</f>
        <v>45877</v>
      </c>
      <c r="M43" s="2">
        <f>(tblVentaDet[[#This Row],[precio_unitario]]*(1-tblVentaDet[[#This Row],[descuento_pct]]))-tblVentaDet[[#This Row],[costo_unitario]]</f>
        <v>480</v>
      </c>
      <c r="N43" s="2" t="str">
        <f>INDEX(tblClientes[nombre],MATCH(INDEX(tblVentas[cliente_id],MATCH(tblVentaDet[[#This Row],[venta_id]],tblVentas[id],0)),tblClientes[id],0))</f>
        <v>Jorge Ramos</v>
      </c>
      <c r="O43" s="2" t="str">
        <f>INDEX(tblProveedores[nombre],MATCH(tblVentaDet[[#This Row],[proveedor_id]],tblProveedores[id],0))</f>
        <v>TechMaster</v>
      </c>
      <c r="P43" s="2" t="str">
        <f>INDEX(tblProductos[nombre],MATCH(tblVentaDet[[#This Row],[producto_id]],tblProductos[id],0))</f>
        <v>Procesador Ryzen 5 5600G</v>
      </c>
    </row>
    <row r="44" spans="1:16" x14ac:dyDescent="0.25">
      <c r="A44">
        <v>43</v>
      </c>
      <c r="B44">
        <v>22</v>
      </c>
      <c r="C44">
        <v>8</v>
      </c>
      <c r="D44">
        <v>1</v>
      </c>
      <c r="E44">
        <f>INDEX(tblProductos[precio_venta], MATCH(tblVentaDet[[#This Row],[producto_id]], tblProductos[id],0))</f>
        <v>850</v>
      </c>
      <c r="F44">
        <v>5</v>
      </c>
      <c r="G44">
        <f>INDEX(tblProdProv[costo],MATCH(tblVentaDet[[#This Row],[clave]],tblProdProv[clave],0))</f>
        <v>650</v>
      </c>
      <c r="H44" t="str">
        <f>tblVentaDet[[#This Row],[producto_id]]&amp;"-"&amp;tblVentaDet[[#This Row],[proveedor_id]]</f>
        <v>8-5</v>
      </c>
      <c r="I44">
        <f>INDEX(
  tblClientes[descuento_pct],
  MATCH(
    INDEX(tblVentas[cliente_id], MATCH(tblVentaDet[[#This Row],[venta_id]], tblVentas[id], 0)),
    tblClientes[id],
    0
  )
)</f>
        <v>0.1</v>
      </c>
      <c r="J44">
        <f>tblVentaDet[[#This Row],[precio_unitario]]*tblVentaDet[[#This Row],[cantidad]]</f>
        <v>850</v>
      </c>
      <c r="K44">
        <f>tblVentaDet[[#This Row],[subtotal]]*(1-tblVentaDet[[#This Row],[descuento_pct]])</f>
        <v>765</v>
      </c>
      <c r="L44" s="6">
        <f>DATEVALUE(SUBSTITUTE(INDEX(tblVentas[fecha],MATCH(tblVentaDet[[#This Row],[venta_id]],tblVentas[id],0)),"-","/"))</f>
        <v>45878</v>
      </c>
      <c r="M44" s="2">
        <f>(tblVentaDet[[#This Row],[precio_unitario]]*(1-tblVentaDet[[#This Row],[descuento_pct]]))-tblVentaDet[[#This Row],[costo_unitario]]</f>
        <v>115</v>
      </c>
      <c r="N44" s="2" t="str">
        <f>INDEX(tblClientes[nombre],MATCH(INDEX(tblVentas[cliente_id],MATCH(tblVentaDet[[#This Row],[venta_id]],tblVentas[id],0)),tblClientes[id],0))</f>
        <v>Jorge Ramos</v>
      </c>
      <c r="O44" s="2" t="str">
        <f>INDEX(tblProveedores[nombre],MATCH(tblVentaDet[[#This Row],[proveedor_id]],tblProveedores[id],0))</f>
        <v>DigitalForce</v>
      </c>
      <c r="P44" s="2" t="str">
        <f>INDEX(tblProductos[nombre],MATCH(tblVentaDet[[#This Row],[producto_id]],tblProductos[id],0))</f>
        <v>Teclado Mecánico</v>
      </c>
    </row>
    <row r="45" spans="1:16" x14ac:dyDescent="0.25">
      <c r="A45">
        <v>44</v>
      </c>
      <c r="B45">
        <v>22</v>
      </c>
      <c r="C45">
        <v>10</v>
      </c>
      <c r="D45">
        <v>1</v>
      </c>
      <c r="E45">
        <f>INDEX(tblProductos[precio_venta], MATCH(tblVentaDet[[#This Row],[producto_id]], tblProductos[id],0))</f>
        <v>950</v>
      </c>
      <c r="F45">
        <v>2</v>
      </c>
      <c r="G45">
        <f>INDEX(tblProdProv[costo],MATCH(tblVentaDet[[#This Row],[clave]],tblProdProv[clave],0))</f>
        <v>650</v>
      </c>
      <c r="H45" t="str">
        <f>tblVentaDet[[#This Row],[producto_id]]&amp;"-"&amp;tblVentaDet[[#This Row],[proveedor_id]]</f>
        <v>10-2</v>
      </c>
      <c r="I45">
        <f>INDEX(
  tblClientes[descuento_pct],
  MATCH(
    INDEX(tblVentas[cliente_id], MATCH(tblVentaDet[[#This Row],[venta_id]], tblVentas[id], 0)),
    tblClientes[id],
    0
  )
)</f>
        <v>0.1</v>
      </c>
      <c r="J45">
        <f>tblVentaDet[[#This Row],[precio_unitario]]*tblVentaDet[[#This Row],[cantidad]]</f>
        <v>950</v>
      </c>
      <c r="K45">
        <f>tblVentaDet[[#This Row],[subtotal]]*(1-tblVentaDet[[#This Row],[descuento_pct]])</f>
        <v>855</v>
      </c>
      <c r="L45" s="6">
        <f>DATEVALUE(SUBSTITUTE(INDEX(tblVentas[fecha],MATCH(tblVentaDet[[#This Row],[venta_id]],tblVentas[id],0)),"-","/"))</f>
        <v>45878</v>
      </c>
      <c r="M45" s="2">
        <f>(tblVentaDet[[#This Row],[precio_unitario]]*(1-tblVentaDet[[#This Row],[descuento_pct]]))-tblVentaDet[[#This Row],[costo_unitario]]</f>
        <v>205</v>
      </c>
      <c r="N45" s="2" t="str">
        <f>INDEX(tblClientes[nombre],MATCH(INDEX(tblVentas[cliente_id],MATCH(tblVentaDet[[#This Row],[venta_id]],tblVentas[id],0)),tblClientes[id],0))</f>
        <v>Jorge Ramos</v>
      </c>
      <c r="O45" s="2" t="str">
        <f>INDEX(tblProveedores[nombre],MATCH(tblVentaDet[[#This Row],[proveedor_id]],tblProveedores[id],0))</f>
        <v>GamerZone</v>
      </c>
      <c r="P45" s="2" t="str">
        <f>INDEX(tblProductos[nombre],MATCH(tblVentaDet[[#This Row],[producto_id]],tblProductos[id],0))</f>
        <v>Headset Gaming</v>
      </c>
    </row>
    <row r="46" spans="1:16" x14ac:dyDescent="0.25">
      <c r="A46">
        <v>45</v>
      </c>
      <c r="B46">
        <v>23</v>
      </c>
      <c r="C46">
        <v>10</v>
      </c>
      <c r="D46">
        <v>2</v>
      </c>
      <c r="E46">
        <f>INDEX(tblProductos[precio_venta], MATCH(tblVentaDet[[#This Row],[producto_id]], tblProductos[id],0))</f>
        <v>950</v>
      </c>
      <c r="F46">
        <v>4</v>
      </c>
      <c r="G46">
        <f>INDEX(tblProdProv[costo],MATCH(tblVentaDet[[#This Row],[clave]],tblProdProv[clave],0))</f>
        <v>700</v>
      </c>
      <c r="H46" t="str">
        <f>tblVentaDet[[#This Row],[producto_id]]&amp;"-"&amp;tblVentaDet[[#This Row],[proveedor_id]]</f>
        <v>10-4</v>
      </c>
      <c r="I46">
        <f>INDEX(
  tblClientes[descuento_pct],
  MATCH(
    INDEX(tblVentas[cliente_id], MATCH(tblVentaDet[[#This Row],[venta_id]], tblVentas[id], 0)),
    tblClientes[id],
    0
  )
)</f>
        <v>0.1</v>
      </c>
      <c r="J46">
        <f>tblVentaDet[[#This Row],[precio_unitario]]*tblVentaDet[[#This Row],[cantidad]]</f>
        <v>1900</v>
      </c>
      <c r="K46">
        <f>tblVentaDet[[#This Row],[subtotal]]*(1-tblVentaDet[[#This Row],[descuento_pct]])</f>
        <v>1710</v>
      </c>
      <c r="L46" s="6">
        <f>DATEVALUE(SUBSTITUTE(INDEX(tblVentas[fecha],MATCH(tblVentaDet[[#This Row],[venta_id]],tblVentas[id],0)),"-","/"))</f>
        <v>45878</v>
      </c>
      <c r="M46" s="2">
        <f>(tblVentaDet[[#This Row],[precio_unitario]]*(1-tblVentaDet[[#This Row],[descuento_pct]]))-tblVentaDet[[#This Row],[costo_unitario]]</f>
        <v>155</v>
      </c>
      <c r="N46" s="2" t="str">
        <f>INDEX(tblClientes[nombre],MATCH(INDEX(tblVentas[cliente_id],MATCH(tblVentaDet[[#This Row],[venta_id]],tblVentas[id],0)),tblClientes[id],0))</f>
        <v>Ana Torres</v>
      </c>
      <c r="O46" s="2" t="str">
        <f>INDEX(tblProveedores[nombre],MATCH(tblVentaDet[[#This Row],[proveedor_id]],tblProveedores[id],0))</f>
        <v>HardwarePro</v>
      </c>
      <c r="P46" s="2" t="str">
        <f>INDEX(tblProductos[nombre],MATCH(tblVentaDet[[#This Row],[producto_id]],tblProductos[id],0))</f>
        <v>Headset Gaming</v>
      </c>
    </row>
    <row r="47" spans="1:16" x14ac:dyDescent="0.25">
      <c r="A47">
        <v>46</v>
      </c>
      <c r="B47">
        <v>23</v>
      </c>
      <c r="C47">
        <v>13</v>
      </c>
      <c r="D47">
        <v>1</v>
      </c>
      <c r="E47">
        <f>INDEX(tblProductos[precio_venta], MATCH(tblVentaDet[[#This Row],[producto_id]], tblProductos[id],0))</f>
        <v>300</v>
      </c>
      <c r="F47">
        <v>2</v>
      </c>
      <c r="G47">
        <f>INDEX(tblProdProv[costo],MATCH(tblVentaDet[[#This Row],[clave]],tblProdProv[clave],0))</f>
        <v>200</v>
      </c>
      <c r="H47" t="str">
        <f>tblVentaDet[[#This Row],[producto_id]]&amp;"-"&amp;tblVentaDet[[#This Row],[proveedor_id]]</f>
        <v>13-2</v>
      </c>
      <c r="I47">
        <f>INDEX(
  tblClientes[descuento_pct],
  MATCH(
    INDEX(tblVentas[cliente_id], MATCH(tblVentaDet[[#This Row],[venta_id]], tblVentas[id], 0)),
    tblClientes[id],
    0
  )
)</f>
        <v>0.1</v>
      </c>
      <c r="J47">
        <f>tblVentaDet[[#This Row],[precio_unitario]]*tblVentaDet[[#This Row],[cantidad]]</f>
        <v>300</v>
      </c>
      <c r="K47">
        <f>tblVentaDet[[#This Row],[subtotal]]*(1-tblVentaDet[[#This Row],[descuento_pct]])</f>
        <v>270</v>
      </c>
      <c r="L47" s="6">
        <f>DATEVALUE(SUBSTITUTE(INDEX(tblVentas[fecha],MATCH(tblVentaDet[[#This Row],[venta_id]],tblVentas[id],0)),"-","/"))</f>
        <v>45878</v>
      </c>
      <c r="M47" s="2">
        <f>(tblVentaDet[[#This Row],[precio_unitario]]*(1-tblVentaDet[[#This Row],[descuento_pct]]))-tblVentaDet[[#This Row],[costo_unitario]]</f>
        <v>70</v>
      </c>
      <c r="N47" s="2" t="str">
        <f>INDEX(tblClientes[nombre],MATCH(INDEX(tblVentas[cliente_id],MATCH(tblVentaDet[[#This Row],[venta_id]],tblVentas[id],0)),tblClientes[id],0))</f>
        <v>Ana Torres</v>
      </c>
      <c r="O47" s="2" t="str">
        <f>INDEX(tblProveedores[nombre],MATCH(tblVentaDet[[#This Row],[proveedor_id]],tblProveedores[id],0))</f>
        <v>GamerZone</v>
      </c>
      <c r="P47" s="2" t="str">
        <f>INDEX(tblProductos[nombre],MATCH(tblVentaDet[[#This Row],[producto_id]],tblProductos[id],0))</f>
        <v>Pad RGB</v>
      </c>
    </row>
    <row r="48" spans="1:16" x14ac:dyDescent="0.25">
      <c r="A48">
        <v>47</v>
      </c>
      <c r="B48">
        <v>24</v>
      </c>
      <c r="C48">
        <v>9</v>
      </c>
      <c r="D48">
        <v>2</v>
      </c>
      <c r="E48">
        <f>INDEX(tblProductos[precio_venta], MATCH(tblVentaDet[[#This Row],[producto_id]], tblProductos[id],0))</f>
        <v>3500</v>
      </c>
      <c r="F48">
        <v>1</v>
      </c>
      <c r="G48">
        <f>INDEX(tblProdProv[costo],MATCH(tblVentaDet[[#This Row],[clave]],tblProdProv[clave],0))</f>
        <v>2600</v>
      </c>
      <c r="H48" t="str">
        <f>tblVentaDet[[#This Row],[producto_id]]&amp;"-"&amp;tblVentaDet[[#This Row],[proveedor_id]]</f>
        <v>9-1</v>
      </c>
      <c r="I48">
        <f>INDEX(
  tblClientes[descuento_pct],
  MATCH(
    INDEX(tblVentas[cliente_id], MATCH(tblVentaDet[[#This Row],[venta_id]], tblVentas[id], 0)),
    tblClientes[id],
    0
  )
)</f>
        <v>0</v>
      </c>
      <c r="J48">
        <f>tblVentaDet[[#This Row],[precio_unitario]]*tblVentaDet[[#This Row],[cantidad]]</f>
        <v>7000</v>
      </c>
      <c r="K48">
        <f>tblVentaDet[[#This Row],[subtotal]]*(1-tblVentaDet[[#This Row],[descuento_pct]])</f>
        <v>7000</v>
      </c>
      <c r="L48" s="6">
        <f>DATEVALUE(SUBSTITUTE(INDEX(tblVentas[fecha],MATCH(tblVentaDet[[#This Row],[venta_id]],tblVentas[id],0)),"-","/"))</f>
        <v>45879</v>
      </c>
      <c r="M48" s="2">
        <f>(tblVentaDet[[#This Row],[precio_unitario]]*(1-tblVentaDet[[#This Row],[descuento_pct]]))-tblVentaDet[[#This Row],[costo_unitario]]</f>
        <v>900</v>
      </c>
      <c r="N48" s="2" t="str">
        <f>INDEX(tblClientes[nombre],MATCH(INDEX(tblVentas[cliente_id],MATCH(tblVentaDet[[#This Row],[venta_id]],tblVentas[id],0)),tblClientes[id],0))</f>
        <v>Miguel Ángel</v>
      </c>
      <c r="O48" s="2" t="str">
        <f>INDEX(tblProveedores[nombre],MATCH(tblVentaDet[[#This Row],[proveedor_id]],tblProveedores[id],0))</f>
        <v>TechMaster</v>
      </c>
      <c r="P48" s="2" t="str">
        <f>INDEX(tblProductos[nombre],MATCH(tblVentaDet[[#This Row],[producto_id]],tblProductos[id],0))</f>
        <v>Monitor 24" 144Hz</v>
      </c>
    </row>
    <row r="49" spans="1:16" x14ac:dyDescent="0.25">
      <c r="A49">
        <v>48</v>
      </c>
      <c r="B49">
        <v>24</v>
      </c>
      <c r="C49">
        <v>11</v>
      </c>
      <c r="D49">
        <v>1</v>
      </c>
      <c r="E49">
        <f>INDEX(tblProductos[precio_venta], MATCH(tblVentaDet[[#This Row],[producto_id]], tblProductos[id],0))</f>
        <v>2900</v>
      </c>
      <c r="F49">
        <v>4</v>
      </c>
      <c r="G49">
        <f>INDEX(tblProdProv[costo],MATCH(tblVentaDet[[#This Row],[clave]],tblProdProv[clave],0))</f>
        <v>2200</v>
      </c>
      <c r="H49" t="str">
        <f>tblVentaDet[[#This Row],[producto_id]]&amp;"-"&amp;tblVentaDet[[#This Row],[proveedor_id]]</f>
        <v>11-4</v>
      </c>
      <c r="I49">
        <f>INDEX(
  tblClientes[descuento_pct],
  MATCH(
    INDEX(tblVentas[cliente_id], MATCH(tblVentaDet[[#This Row],[venta_id]], tblVentas[id], 0)),
    tblClientes[id],
    0
  )
)</f>
        <v>0</v>
      </c>
      <c r="J49">
        <f>tblVentaDet[[#This Row],[precio_unitario]]*tblVentaDet[[#This Row],[cantidad]]</f>
        <v>2900</v>
      </c>
      <c r="K49">
        <f>tblVentaDet[[#This Row],[subtotal]]*(1-tblVentaDet[[#This Row],[descuento_pct]])</f>
        <v>2900</v>
      </c>
      <c r="L49" s="6">
        <f>DATEVALUE(SUBSTITUTE(INDEX(tblVentas[fecha],MATCH(tblVentaDet[[#This Row],[venta_id]],tblVentas[id],0)),"-","/"))</f>
        <v>45879</v>
      </c>
      <c r="M49" s="2">
        <f>(tblVentaDet[[#This Row],[precio_unitario]]*(1-tblVentaDet[[#This Row],[descuento_pct]]))-tblVentaDet[[#This Row],[costo_unitario]]</f>
        <v>700</v>
      </c>
      <c r="N49" s="2" t="str">
        <f>INDEX(tblClientes[nombre],MATCH(INDEX(tblVentas[cliente_id],MATCH(tblVentaDet[[#This Row],[venta_id]],tblVentas[id],0)),tblClientes[id],0))</f>
        <v>Miguel Ángel</v>
      </c>
      <c r="O49" s="2" t="str">
        <f>INDEX(tblProveedores[nombre],MATCH(tblVentaDet[[#This Row],[proveedor_id]],tblProveedores[id],0))</f>
        <v>HardwarePro</v>
      </c>
      <c r="P49" s="2" t="str">
        <f>INDEX(tblProductos[nombre],MATCH(tblVentaDet[[#This Row],[producto_id]],tblProductos[id],0))</f>
        <v>Placa Madre B550</v>
      </c>
    </row>
    <row r="50" spans="1:16" x14ac:dyDescent="0.25">
      <c r="A50">
        <v>49</v>
      </c>
      <c r="B50">
        <v>25</v>
      </c>
      <c r="C50">
        <v>5</v>
      </c>
      <c r="D50">
        <v>2</v>
      </c>
      <c r="E50">
        <f>INDEX(tblProductos[precio_venta], MATCH(tblVentaDet[[#This Row],[producto_id]], tblProductos[id],0))</f>
        <v>1800</v>
      </c>
      <c r="F50">
        <v>4</v>
      </c>
      <c r="G50">
        <f>INDEX(tblProdProv[costo],MATCH(tblVentaDet[[#This Row],[clave]],tblProdProv[clave],0))</f>
        <v>1350</v>
      </c>
      <c r="H50" t="str">
        <f>tblVentaDet[[#This Row],[producto_id]]&amp;"-"&amp;tblVentaDet[[#This Row],[proveedor_id]]</f>
        <v>5-4</v>
      </c>
      <c r="I50">
        <f>INDEX(
  tblClientes[descuento_pct],
  MATCH(
    INDEX(tblVentas[cliente_id], MATCH(tblVentaDet[[#This Row],[venta_id]], tblVentas[id], 0)),
    tblClientes[id],
    0
  )
)</f>
        <v>0</v>
      </c>
      <c r="J50">
        <f>tblVentaDet[[#This Row],[precio_unitario]]*tblVentaDet[[#This Row],[cantidad]]</f>
        <v>3600</v>
      </c>
      <c r="K50">
        <f>tblVentaDet[[#This Row],[subtotal]]*(1-tblVentaDet[[#This Row],[descuento_pct]])</f>
        <v>3600</v>
      </c>
      <c r="L50" s="6">
        <f>DATEVALUE(SUBSTITUTE(INDEX(tblVentas[fecha],MATCH(tblVentaDet[[#This Row],[venta_id]],tblVentas[id],0)),"-","/"))</f>
        <v>45879</v>
      </c>
      <c r="M50" s="2">
        <f>(tblVentaDet[[#This Row],[precio_unitario]]*(1-tblVentaDet[[#This Row],[descuento_pct]]))-tblVentaDet[[#This Row],[costo_unitario]]</f>
        <v>450</v>
      </c>
      <c r="N50" s="2" t="str">
        <f>INDEX(tblClientes[nombre],MATCH(INDEX(tblVentas[cliente_id],MATCH(tblVentaDet[[#This Row],[venta_id]],tblVentas[id],0)),tblClientes[id],0))</f>
        <v>Pedro Díaz</v>
      </c>
      <c r="O50" s="2" t="str">
        <f>INDEX(tblProveedores[nombre],MATCH(tblVentaDet[[#This Row],[proveedor_id]],tblProveedores[id],0))</f>
        <v>HardwarePro</v>
      </c>
      <c r="P50" s="2" t="str">
        <f>INDEX(tblProductos[nombre],MATCH(tblVentaDet[[#This Row],[producto_id]],tblProductos[id],0))</f>
        <v>Gabinete RGB</v>
      </c>
    </row>
    <row r="51" spans="1:16" x14ac:dyDescent="0.25">
      <c r="A51">
        <v>50</v>
      </c>
      <c r="B51">
        <v>25</v>
      </c>
      <c r="C51">
        <v>3</v>
      </c>
      <c r="D51">
        <v>3</v>
      </c>
      <c r="E51">
        <f>INDEX(tblProductos[precio_venta], MATCH(tblVentaDet[[#This Row],[producto_id]], tblProductos[id],0))</f>
        <v>1500</v>
      </c>
      <c r="F51">
        <v>3</v>
      </c>
      <c r="G51">
        <f>INDEX(tblProdProv[costo],MATCH(tblVentaDet[[#This Row],[clave]],tblProdProv[clave],0))</f>
        <v>1100</v>
      </c>
      <c r="H51" t="str">
        <f>tblVentaDet[[#This Row],[producto_id]]&amp;"-"&amp;tblVentaDet[[#This Row],[proveedor_id]]</f>
        <v>3-3</v>
      </c>
      <c r="I51">
        <f>INDEX(
  tblClientes[descuento_pct],
  MATCH(
    INDEX(tblVentas[cliente_id], MATCH(tblVentaDet[[#This Row],[venta_id]], tblVentas[id], 0)),
    tblClientes[id],
    0
  )
)</f>
        <v>0</v>
      </c>
      <c r="J51">
        <f>tblVentaDet[[#This Row],[precio_unitario]]*tblVentaDet[[#This Row],[cantidad]]</f>
        <v>4500</v>
      </c>
      <c r="K51">
        <f>tblVentaDet[[#This Row],[subtotal]]*(1-tblVentaDet[[#This Row],[descuento_pct]])</f>
        <v>4500</v>
      </c>
      <c r="L51" s="6">
        <f>DATEVALUE(SUBSTITUTE(INDEX(tblVentas[fecha],MATCH(tblVentaDet[[#This Row],[venta_id]],tblVentas[id],0)),"-","/"))</f>
        <v>45879</v>
      </c>
      <c r="M51" s="2">
        <f>(tblVentaDet[[#This Row],[precio_unitario]]*(1-tblVentaDet[[#This Row],[descuento_pct]]))-tblVentaDet[[#This Row],[costo_unitario]]</f>
        <v>400</v>
      </c>
      <c r="N51" s="2" t="str">
        <f>INDEX(tblClientes[nombre],MATCH(INDEX(tblVentas[cliente_id],MATCH(tblVentaDet[[#This Row],[venta_id]],tblVentas[id],0)),tblClientes[id],0))</f>
        <v>Pedro Díaz</v>
      </c>
      <c r="O51" s="2" t="str">
        <f>INDEX(tblProveedores[nombre],MATCH(tblVentaDet[[#This Row],[proveedor_id]],tblProveedores[id],0))</f>
        <v>CompuMarket</v>
      </c>
      <c r="P51" s="2" t="str">
        <f>INDEX(tblProductos[nombre],MATCH(tblVentaDet[[#This Row],[producto_id]],tblProductos[id],0))</f>
        <v>Memoria RAM 16GB</v>
      </c>
    </row>
    <row r="52" spans="1:16" x14ac:dyDescent="0.25">
      <c r="A52">
        <v>51</v>
      </c>
      <c r="B52">
        <v>26</v>
      </c>
      <c r="C52">
        <v>15</v>
      </c>
      <c r="D52">
        <v>2</v>
      </c>
      <c r="E52">
        <f>INDEX(tblProductos[precio_venta], MATCH(tblVentaDet[[#This Row],[producto_id]], tblProductos[id],0))</f>
        <v>600</v>
      </c>
      <c r="F52">
        <v>2</v>
      </c>
      <c r="G52">
        <f>INDEX(tblProdProv[costo],MATCH(tblVentaDet[[#This Row],[clave]],tblProdProv[clave],0))</f>
        <v>420</v>
      </c>
      <c r="H52" t="str">
        <f>tblVentaDet[[#This Row],[producto_id]]&amp;"-"&amp;tblVentaDet[[#This Row],[proveedor_id]]</f>
        <v>15-2</v>
      </c>
      <c r="I52">
        <f>INDEX(
  tblClientes[descuento_pct],
  MATCH(
    INDEX(tblVentas[cliente_id], MATCH(tblVentaDet[[#This Row],[venta_id]], tblVentas[id], 0)),
    tblClientes[id],
    0
  )
)</f>
        <v>0.05</v>
      </c>
      <c r="J52">
        <f>tblVentaDet[[#This Row],[precio_unitario]]*tblVentaDet[[#This Row],[cantidad]]</f>
        <v>1200</v>
      </c>
      <c r="K52">
        <f>tblVentaDet[[#This Row],[subtotal]]*(1-tblVentaDet[[#This Row],[descuento_pct]])</f>
        <v>1140</v>
      </c>
      <c r="L52" s="6">
        <f>DATEVALUE(SUBSTITUTE(INDEX(tblVentas[fecha],MATCH(tblVentaDet[[#This Row],[venta_id]],tblVentas[id],0)),"-","/"))</f>
        <v>45880</v>
      </c>
      <c r="M52" s="2">
        <f>(tblVentaDet[[#This Row],[precio_unitario]]*(1-tblVentaDet[[#This Row],[descuento_pct]]))-tblVentaDet[[#This Row],[costo_unitario]]</f>
        <v>150</v>
      </c>
      <c r="N52" s="2" t="str">
        <f>INDEX(tblClientes[nombre],MATCH(INDEX(tblVentas[cliente_id],MATCH(tblVentaDet[[#This Row],[venta_id]],tblVentas[id],0)),tblClientes[id],0))</f>
        <v>María López</v>
      </c>
      <c r="O52" s="2" t="str">
        <f>INDEX(tblProveedores[nombre],MATCH(tblVentaDet[[#This Row],[proveedor_id]],tblProveedores[id],0))</f>
        <v>GamerZone</v>
      </c>
      <c r="P52" s="2" t="str">
        <f>INDEX(tblProductos[nombre],MATCH(tblVentaDet[[#This Row],[producto_id]],tblProductos[id],0))</f>
        <v>Kit Ventiladores RGB</v>
      </c>
    </row>
    <row r="53" spans="1:16" x14ac:dyDescent="0.25">
      <c r="A53">
        <v>52</v>
      </c>
      <c r="B53">
        <v>26</v>
      </c>
      <c r="C53">
        <v>12</v>
      </c>
      <c r="D53">
        <v>1</v>
      </c>
      <c r="E53">
        <f>INDEX(tblProductos[precio_venta], MATCH(tblVentaDet[[#This Row],[producto_id]], tblProductos[id],0))</f>
        <v>3200</v>
      </c>
      <c r="F53">
        <v>3</v>
      </c>
      <c r="G53">
        <f>INDEX(tblProdProv[costo],MATCH(tblVentaDet[[#This Row],[clave]],tblProdProv[clave],0))</f>
        <v>2500</v>
      </c>
      <c r="H53" t="str">
        <f>tblVentaDet[[#This Row],[producto_id]]&amp;"-"&amp;tblVentaDet[[#This Row],[proveedor_id]]</f>
        <v>12-3</v>
      </c>
      <c r="I53">
        <f>INDEX(
  tblClientes[descuento_pct],
  MATCH(
    INDEX(tblVentas[cliente_id], MATCH(tblVentaDet[[#This Row],[venta_id]], tblVentas[id], 0)),
    tblClientes[id],
    0
  )
)</f>
        <v>0.05</v>
      </c>
      <c r="J53">
        <f>tblVentaDet[[#This Row],[precio_unitario]]*tblVentaDet[[#This Row],[cantidad]]</f>
        <v>3200</v>
      </c>
      <c r="K53">
        <f>tblVentaDet[[#This Row],[subtotal]]*(1-tblVentaDet[[#This Row],[descuento_pct]])</f>
        <v>3040</v>
      </c>
      <c r="L53" s="6">
        <f>DATEVALUE(SUBSTITUTE(INDEX(tblVentas[fecha],MATCH(tblVentaDet[[#This Row],[venta_id]],tblVentas[id],0)),"-","/"))</f>
        <v>45880</v>
      </c>
      <c r="M53" s="2">
        <f>(tblVentaDet[[#This Row],[precio_unitario]]*(1-tblVentaDet[[#This Row],[descuento_pct]]))-tblVentaDet[[#This Row],[costo_unitario]]</f>
        <v>540</v>
      </c>
      <c r="N53" s="2" t="str">
        <f>INDEX(tblClientes[nombre],MATCH(INDEX(tblVentas[cliente_id],MATCH(tblVentaDet[[#This Row],[venta_id]],tblVentas[id],0)),tblClientes[id],0))</f>
        <v>María López</v>
      </c>
      <c r="O53" s="2" t="str">
        <f>INDEX(tblProveedores[nombre],MATCH(tblVentaDet[[#This Row],[proveedor_id]],tblProveedores[id],0))</f>
        <v>CompuMarket</v>
      </c>
      <c r="P53" s="2" t="str">
        <f>INDEX(tblProductos[nombre],MATCH(tblVentaDet[[#This Row],[producto_id]],tblProductos[id],0))</f>
        <v>Silla Gamer</v>
      </c>
    </row>
    <row r="54" spans="1:16" x14ac:dyDescent="0.25">
      <c r="A54">
        <v>53</v>
      </c>
      <c r="B54">
        <v>27</v>
      </c>
      <c r="C54">
        <v>8</v>
      </c>
      <c r="D54">
        <v>2</v>
      </c>
      <c r="E54">
        <f>INDEX(tblProductos[precio_venta], MATCH(tblVentaDet[[#This Row],[producto_id]], tblProductos[id],0))</f>
        <v>850</v>
      </c>
      <c r="F54">
        <v>5</v>
      </c>
      <c r="G54">
        <f>INDEX(tblProdProv[costo],MATCH(tblVentaDet[[#This Row],[clave]],tblProdProv[clave],0))</f>
        <v>650</v>
      </c>
      <c r="H54" t="str">
        <f>tblVentaDet[[#This Row],[producto_id]]&amp;"-"&amp;tblVentaDet[[#This Row],[proveedor_id]]</f>
        <v>8-5</v>
      </c>
      <c r="I54">
        <f>INDEX(
  tblClientes[descuento_pct],
  MATCH(
    INDEX(tblVentas[cliente_id], MATCH(tblVentaDet[[#This Row],[venta_id]], tblVentas[id], 0)),
    tblClientes[id],
    0
  )
)</f>
        <v>0.1</v>
      </c>
      <c r="J54">
        <f>tblVentaDet[[#This Row],[precio_unitario]]*tblVentaDet[[#This Row],[cantidad]]</f>
        <v>1700</v>
      </c>
      <c r="K54">
        <f>tblVentaDet[[#This Row],[subtotal]]*(1-tblVentaDet[[#This Row],[descuento_pct]])</f>
        <v>1530</v>
      </c>
      <c r="L54" s="6">
        <f>DATEVALUE(SUBSTITUTE(INDEX(tblVentas[fecha],MATCH(tblVentaDet[[#This Row],[venta_id]],tblVentas[id],0)),"-","/"))</f>
        <v>45880</v>
      </c>
      <c r="M54" s="2">
        <f>(tblVentaDet[[#This Row],[precio_unitario]]*(1-tblVentaDet[[#This Row],[descuento_pct]]))-tblVentaDet[[#This Row],[costo_unitario]]</f>
        <v>115</v>
      </c>
      <c r="N54" s="2" t="str">
        <f>INDEX(tblClientes[nombre],MATCH(INDEX(tblVentas[cliente_id],MATCH(tblVentaDet[[#This Row],[venta_id]],tblVentas[id],0)),tblClientes[id],0))</f>
        <v>Jorge Ramos</v>
      </c>
      <c r="O54" s="2" t="str">
        <f>INDEX(tblProveedores[nombre],MATCH(tblVentaDet[[#This Row],[proveedor_id]],tblProveedores[id],0))</f>
        <v>DigitalForce</v>
      </c>
      <c r="P54" s="2" t="str">
        <f>INDEX(tblProductos[nombre],MATCH(tblVentaDet[[#This Row],[producto_id]],tblProductos[id],0))</f>
        <v>Teclado Mecánico</v>
      </c>
    </row>
    <row r="55" spans="1:16" x14ac:dyDescent="0.25">
      <c r="A55">
        <v>54</v>
      </c>
      <c r="B55">
        <v>27</v>
      </c>
      <c r="C55">
        <v>9</v>
      </c>
      <c r="D55">
        <v>1</v>
      </c>
      <c r="E55">
        <f>INDEX(tblProductos[precio_venta], MATCH(tblVentaDet[[#This Row],[producto_id]], tblProductos[id],0))</f>
        <v>3500</v>
      </c>
      <c r="F55">
        <v>3</v>
      </c>
      <c r="G55">
        <f>INDEX(tblProdProv[costo],MATCH(tblVentaDet[[#This Row],[clave]],tblProdProv[clave],0))</f>
        <v>2700</v>
      </c>
      <c r="H55" t="str">
        <f>tblVentaDet[[#This Row],[producto_id]]&amp;"-"&amp;tblVentaDet[[#This Row],[proveedor_id]]</f>
        <v>9-3</v>
      </c>
      <c r="I55">
        <f>INDEX(
  tblClientes[descuento_pct],
  MATCH(
    INDEX(tblVentas[cliente_id], MATCH(tblVentaDet[[#This Row],[venta_id]], tblVentas[id], 0)),
    tblClientes[id],
    0
  )
)</f>
        <v>0.1</v>
      </c>
      <c r="J55">
        <f>tblVentaDet[[#This Row],[precio_unitario]]*tblVentaDet[[#This Row],[cantidad]]</f>
        <v>3500</v>
      </c>
      <c r="K55">
        <f>tblVentaDet[[#This Row],[subtotal]]*(1-tblVentaDet[[#This Row],[descuento_pct]])</f>
        <v>3150</v>
      </c>
      <c r="L55" s="6">
        <f>DATEVALUE(SUBSTITUTE(INDEX(tblVentas[fecha],MATCH(tblVentaDet[[#This Row],[venta_id]],tblVentas[id],0)),"-","/"))</f>
        <v>45880</v>
      </c>
      <c r="M55" s="2">
        <f>(tblVentaDet[[#This Row],[precio_unitario]]*(1-tblVentaDet[[#This Row],[descuento_pct]]))-tblVentaDet[[#This Row],[costo_unitario]]</f>
        <v>450</v>
      </c>
      <c r="N55" s="2" t="str">
        <f>INDEX(tblClientes[nombre],MATCH(INDEX(tblVentas[cliente_id],MATCH(tblVentaDet[[#This Row],[venta_id]],tblVentas[id],0)),tblClientes[id],0))</f>
        <v>Jorge Ramos</v>
      </c>
      <c r="O55" s="2" t="str">
        <f>INDEX(tblProveedores[nombre],MATCH(tblVentaDet[[#This Row],[proveedor_id]],tblProveedores[id],0))</f>
        <v>CompuMarket</v>
      </c>
      <c r="P55" s="2" t="str">
        <f>INDEX(tblProductos[nombre],MATCH(tblVentaDet[[#This Row],[producto_id]],tblProductos[id],0))</f>
        <v>Monitor 24" 144Hz</v>
      </c>
    </row>
    <row r="56" spans="1:16" x14ac:dyDescent="0.25">
      <c r="A56">
        <v>55</v>
      </c>
      <c r="B56">
        <v>28</v>
      </c>
      <c r="C56">
        <v>13</v>
      </c>
      <c r="D56">
        <v>1</v>
      </c>
      <c r="E56">
        <f>INDEX(tblProductos[precio_venta], MATCH(tblVentaDet[[#This Row],[producto_id]], tblProductos[id],0))</f>
        <v>300</v>
      </c>
      <c r="F56">
        <v>2</v>
      </c>
      <c r="G56">
        <f>INDEX(tblProdProv[costo],MATCH(tblVentaDet[[#This Row],[clave]],tblProdProv[clave],0))</f>
        <v>200</v>
      </c>
      <c r="H56" t="str">
        <f>tblVentaDet[[#This Row],[producto_id]]&amp;"-"&amp;tblVentaDet[[#This Row],[proveedor_id]]</f>
        <v>13-2</v>
      </c>
      <c r="I56">
        <f>INDEX(
  tblClientes[descuento_pct],
  MATCH(
    INDEX(tblVentas[cliente_id], MATCH(tblVentaDet[[#This Row],[venta_id]], tblVentas[id], 0)),
    tblClientes[id],
    0
  )
)</f>
        <v>0</v>
      </c>
      <c r="J56">
        <f>tblVentaDet[[#This Row],[precio_unitario]]*tblVentaDet[[#This Row],[cantidad]]</f>
        <v>300</v>
      </c>
      <c r="K56">
        <f>tblVentaDet[[#This Row],[subtotal]]*(1-tblVentaDet[[#This Row],[descuento_pct]])</f>
        <v>300</v>
      </c>
      <c r="L56" s="6">
        <f>DATEVALUE(SUBSTITUTE(INDEX(tblVentas[fecha],MATCH(tblVentaDet[[#This Row],[venta_id]],tblVentas[id],0)),"-","/"))</f>
        <v>45881</v>
      </c>
      <c r="M56" s="2">
        <f>(tblVentaDet[[#This Row],[precio_unitario]]*(1-tblVentaDet[[#This Row],[descuento_pct]]))-tblVentaDet[[#This Row],[costo_unitario]]</f>
        <v>100</v>
      </c>
      <c r="N56" s="2" t="str">
        <f>INDEX(tblClientes[nombre],MATCH(INDEX(tblVentas[cliente_id],MATCH(tblVentaDet[[#This Row],[venta_id]],tblVentas[id],0)),tblClientes[id],0))</f>
        <v>Miguel Ángel</v>
      </c>
      <c r="O56" s="2" t="str">
        <f>INDEX(tblProveedores[nombre],MATCH(tblVentaDet[[#This Row],[proveedor_id]],tblProveedores[id],0))</f>
        <v>GamerZone</v>
      </c>
      <c r="P56" s="2" t="str">
        <f>INDEX(tblProductos[nombre],MATCH(tblVentaDet[[#This Row],[producto_id]],tblProductos[id],0))</f>
        <v>Pad RGB</v>
      </c>
    </row>
    <row r="57" spans="1:16" x14ac:dyDescent="0.25">
      <c r="A57">
        <v>56</v>
      </c>
      <c r="B57">
        <v>28</v>
      </c>
      <c r="C57">
        <v>3</v>
      </c>
      <c r="D57">
        <v>1</v>
      </c>
      <c r="E57">
        <f>INDEX(tblProductos[precio_venta], MATCH(tblVentaDet[[#This Row],[producto_id]], tblProductos[id],0))</f>
        <v>1500</v>
      </c>
      <c r="F57">
        <v>4</v>
      </c>
      <c r="G57">
        <f>INDEX(tblProdProv[costo],MATCH(tblVentaDet[[#This Row],[clave]],tblProdProv[clave],0))</f>
        <v>1150</v>
      </c>
      <c r="H57" t="str">
        <f>tblVentaDet[[#This Row],[producto_id]]&amp;"-"&amp;tblVentaDet[[#This Row],[proveedor_id]]</f>
        <v>3-4</v>
      </c>
      <c r="I57">
        <f>INDEX(
  tblClientes[descuento_pct],
  MATCH(
    INDEX(tblVentas[cliente_id], MATCH(tblVentaDet[[#This Row],[venta_id]], tblVentas[id], 0)),
    tblClientes[id],
    0
  )
)</f>
        <v>0</v>
      </c>
      <c r="J57">
        <f>tblVentaDet[[#This Row],[precio_unitario]]*tblVentaDet[[#This Row],[cantidad]]</f>
        <v>1500</v>
      </c>
      <c r="K57">
        <f>tblVentaDet[[#This Row],[subtotal]]*(1-tblVentaDet[[#This Row],[descuento_pct]])</f>
        <v>1500</v>
      </c>
      <c r="L57" s="6">
        <f>DATEVALUE(SUBSTITUTE(INDEX(tblVentas[fecha],MATCH(tblVentaDet[[#This Row],[venta_id]],tblVentas[id],0)),"-","/"))</f>
        <v>45881</v>
      </c>
      <c r="M57" s="2">
        <f>(tblVentaDet[[#This Row],[precio_unitario]]*(1-tblVentaDet[[#This Row],[descuento_pct]]))-tblVentaDet[[#This Row],[costo_unitario]]</f>
        <v>350</v>
      </c>
      <c r="N57" s="2" t="str">
        <f>INDEX(tblClientes[nombre],MATCH(INDEX(tblVentas[cliente_id],MATCH(tblVentaDet[[#This Row],[venta_id]],tblVentas[id],0)),tblClientes[id],0))</f>
        <v>Miguel Ángel</v>
      </c>
      <c r="O57" s="2" t="str">
        <f>INDEX(tblProveedores[nombre],MATCH(tblVentaDet[[#This Row],[proveedor_id]],tblProveedores[id],0))</f>
        <v>HardwarePro</v>
      </c>
      <c r="P57" s="2" t="str">
        <f>INDEX(tblProductos[nombre],MATCH(tblVentaDet[[#This Row],[producto_id]],tblProductos[id],0))</f>
        <v>Memoria RAM 16GB</v>
      </c>
    </row>
    <row r="58" spans="1:16" x14ac:dyDescent="0.25">
      <c r="A58">
        <v>57</v>
      </c>
      <c r="B58">
        <v>29</v>
      </c>
      <c r="C58">
        <v>13</v>
      </c>
      <c r="D58">
        <v>3</v>
      </c>
      <c r="E58">
        <f>INDEX(tblProductos[precio_venta], MATCH(tblVentaDet[[#This Row],[producto_id]], tblProductos[id],0))</f>
        <v>300</v>
      </c>
      <c r="F58">
        <v>2</v>
      </c>
      <c r="G58">
        <f>INDEX(tblProdProv[costo],MATCH(tblVentaDet[[#This Row],[clave]],tblProdProv[clave],0))</f>
        <v>200</v>
      </c>
      <c r="H58" t="str">
        <f>tblVentaDet[[#This Row],[producto_id]]&amp;"-"&amp;tblVentaDet[[#This Row],[proveedor_id]]</f>
        <v>13-2</v>
      </c>
      <c r="I58">
        <f>INDEX(
  tblClientes[descuento_pct],
  MATCH(
    INDEX(tblVentas[cliente_id], MATCH(tblVentaDet[[#This Row],[venta_id]], tblVentas[id], 0)),
    tblClientes[id],
    0
  )
)</f>
        <v>0</v>
      </c>
      <c r="J58">
        <f>tblVentaDet[[#This Row],[precio_unitario]]*tblVentaDet[[#This Row],[cantidad]]</f>
        <v>900</v>
      </c>
      <c r="K58">
        <f>tblVentaDet[[#This Row],[subtotal]]*(1-tblVentaDet[[#This Row],[descuento_pct]])</f>
        <v>900</v>
      </c>
      <c r="L58" s="6">
        <f>DATEVALUE(SUBSTITUTE(INDEX(tblVentas[fecha],MATCH(tblVentaDet[[#This Row],[venta_id]],tblVentas[id],0)),"-","/"))</f>
        <v>45881</v>
      </c>
      <c r="M58" s="2">
        <f>(tblVentaDet[[#This Row],[precio_unitario]]*(1-tblVentaDet[[#This Row],[descuento_pct]]))-tblVentaDet[[#This Row],[costo_unitario]]</f>
        <v>100</v>
      </c>
      <c r="N58" s="2" t="str">
        <f>INDEX(tblClientes[nombre],MATCH(INDEX(tblVentas[cliente_id],MATCH(tblVentaDet[[#This Row],[venta_id]],tblVentas[id],0)),tblClientes[id],0))</f>
        <v>Fernanda Ruiz</v>
      </c>
      <c r="O58" s="2" t="str">
        <f>INDEX(tblProveedores[nombre],MATCH(tblVentaDet[[#This Row],[proveedor_id]],tblProveedores[id],0))</f>
        <v>GamerZone</v>
      </c>
      <c r="P58" s="2" t="str">
        <f>INDEX(tblProductos[nombre],MATCH(tblVentaDet[[#This Row],[producto_id]],tblProductos[id],0))</f>
        <v>Pad RGB</v>
      </c>
    </row>
    <row r="59" spans="1:16" x14ac:dyDescent="0.25">
      <c r="A59">
        <v>58</v>
      </c>
      <c r="B59">
        <v>29</v>
      </c>
      <c r="C59">
        <v>10</v>
      </c>
      <c r="D59">
        <v>1</v>
      </c>
      <c r="E59">
        <f>INDEX(tblProductos[precio_venta], MATCH(tblVentaDet[[#This Row],[producto_id]], tblProductos[id],0))</f>
        <v>950</v>
      </c>
      <c r="F59">
        <v>2</v>
      </c>
      <c r="G59">
        <f>INDEX(tblProdProv[costo],MATCH(tblVentaDet[[#This Row],[clave]],tblProdProv[clave],0))</f>
        <v>650</v>
      </c>
      <c r="H59" t="str">
        <f>tblVentaDet[[#This Row],[producto_id]]&amp;"-"&amp;tblVentaDet[[#This Row],[proveedor_id]]</f>
        <v>10-2</v>
      </c>
      <c r="I59">
        <f>INDEX(
  tblClientes[descuento_pct],
  MATCH(
    INDEX(tblVentas[cliente_id], MATCH(tblVentaDet[[#This Row],[venta_id]], tblVentas[id], 0)),
    tblClientes[id],
    0
  )
)</f>
        <v>0</v>
      </c>
      <c r="J59">
        <f>tblVentaDet[[#This Row],[precio_unitario]]*tblVentaDet[[#This Row],[cantidad]]</f>
        <v>950</v>
      </c>
      <c r="K59">
        <f>tblVentaDet[[#This Row],[subtotal]]*(1-tblVentaDet[[#This Row],[descuento_pct]])</f>
        <v>950</v>
      </c>
      <c r="L59" s="6">
        <f>DATEVALUE(SUBSTITUTE(INDEX(tblVentas[fecha],MATCH(tblVentaDet[[#This Row],[venta_id]],tblVentas[id],0)),"-","/"))</f>
        <v>45881</v>
      </c>
      <c r="M59" s="2">
        <f>(tblVentaDet[[#This Row],[precio_unitario]]*(1-tblVentaDet[[#This Row],[descuento_pct]]))-tblVentaDet[[#This Row],[costo_unitario]]</f>
        <v>300</v>
      </c>
      <c r="N59" s="2" t="str">
        <f>INDEX(tblClientes[nombre],MATCH(INDEX(tblVentas[cliente_id],MATCH(tblVentaDet[[#This Row],[venta_id]],tblVentas[id],0)),tblClientes[id],0))</f>
        <v>Fernanda Ruiz</v>
      </c>
      <c r="O59" s="2" t="str">
        <f>INDEX(tblProveedores[nombre],MATCH(tblVentaDet[[#This Row],[proveedor_id]],tblProveedores[id],0))</f>
        <v>GamerZone</v>
      </c>
      <c r="P59" s="2" t="str">
        <f>INDEX(tblProductos[nombre],MATCH(tblVentaDet[[#This Row],[producto_id]],tblProductos[id],0))</f>
        <v>Headset Gaming</v>
      </c>
    </row>
    <row r="60" spans="1:16" x14ac:dyDescent="0.25">
      <c r="A60">
        <v>59</v>
      </c>
      <c r="B60">
        <v>30</v>
      </c>
      <c r="C60">
        <v>7</v>
      </c>
      <c r="D60">
        <v>1</v>
      </c>
      <c r="E60">
        <f>INDEX(tblProductos[precio_venta], MATCH(tblVentaDet[[#This Row],[producto_id]], tblProductos[id],0))</f>
        <v>450</v>
      </c>
      <c r="F60">
        <v>4</v>
      </c>
      <c r="G60">
        <f>INDEX(tblProdProv[costo],MATCH(tblVentaDet[[#This Row],[clave]],tblProdProv[clave],0))</f>
        <v>320</v>
      </c>
      <c r="H60" t="str">
        <f>tblVentaDet[[#This Row],[producto_id]]&amp;"-"&amp;tblVentaDet[[#This Row],[proveedor_id]]</f>
        <v>7-4</v>
      </c>
      <c r="I60">
        <f>INDEX(
  tblClientes[descuento_pct],
  MATCH(
    INDEX(tblVentas[cliente_id], MATCH(tblVentaDet[[#This Row],[venta_id]], tblVentas[id], 0)),
    tblClientes[id],
    0
  )
)</f>
        <v>0</v>
      </c>
      <c r="J60">
        <f>tblVentaDet[[#This Row],[precio_unitario]]*tblVentaDet[[#This Row],[cantidad]]</f>
        <v>450</v>
      </c>
      <c r="K60">
        <f>tblVentaDet[[#This Row],[subtotal]]*(1-tblVentaDet[[#This Row],[descuento_pct]])</f>
        <v>450</v>
      </c>
      <c r="L60" s="6">
        <f>DATEVALUE(SUBSTITUTE(INDEX(tblVentas[fecha],MATCH(tblVentaDet[[#This Row],[venta_id]],tblVentas[id],0)),"-","/"))</f>
        <v>45882</v>
      </c>
      <c r="M60" s="2">
        <f>(tblVentaDet[[#This Row],[precio_unitario]]*(1-tblVentaDet[[#This Row],[descuento_pct]]))-tblVentaDet[[#This Row],[costo_unitario]]</f>
        <v>130</v>
      </c>
      <c r="N60" s="2" t="str">
        <f>INDEX(tblClientes[nombre],MATCH(INDEX(tblVentas[cliente_id],MATCH(tblVentaDet[[#This Row],[venta_id]],tblVentas[id],0)),tblClientes[id],0))</f>
        <v>Luis García</v>
      </c>
      <c r="O60" s="2" t="str">
        <f>INDEX(tblProveedores[nombre],MATCH(tblVentaDet[[#This Row],[proveedor_id]],tblProveedores[id],0))</f>
        <v>HardwarePro</v>
      </c>
      <c r="P60" s="2" t="str">
        <f>INDEX(tblProductos[nombre],MATCH(tblVentaDet[[#This Row],[producto_id]],tblProductos[id],0))</f>
        <v>Mouse Gamer RGB</v>
      </c>
    </row>
    <row r="61" spans="1:16" x14ac:dyDescent="0.25">
      <c r="A61">
        <v>60</v>
      </c>
      <c r="B61">
        <v>30</v>
      </c>
      <c r="C61">
        <v>4</v>
      </c>
      <c r="D61">
        <v>2</v>
      </c>
      <c r="E61">
        <f>INDEX(tblProductos[precio_venta], MATCH(tblVentaDet[[#This Row],[producto_id]], tblProductos[id],0))</f>
        <v>1600</v>
      </c>
      <c r="F61">
        <v>3</v>
      </c>
      <c r="G61">
        <f>INDEX(tblProdProv[costo],MATCH(tblVentaDet[[#This Row],[clave]],tblProdProv[clave],0))</f>
        <v>1150</v>
      </c>
      <c r="H61" t="str">
        <f>tblVentaDet[[#This Row],[producto_id]]&amp;"-"&amp;tblVentaDet[[#This Row],[proveedor_id]]</f>
        <v>4-3</v>
      </c>
      <c r="I61">
        <f>INDEX(
  tblClientes[descuento_pct],
  MATCH(
    INDEX(tblVentas[cliente_id], MATCH(tblVentaDet[[#This Row],[venta_id]], tblVentas[id], 0)),
    tblClientes[id],
    0
  )
)</f>
        <v>0</v>
      </c>
      <c r="J61">
        <f>tblVentaDet[[#This Row],[precio_unitario]]*tblVentaDet[[#This Row],[cantidad]]</f>
        <v>3200</v>
      </c>
      <c r="K61">
        <f>tblVentaDet[[#This Row],[subtotal]]*(1-tblVentaDet[[#This Row],[descuento_pct]])</f>
        <v>3200</v>
      </c>
      <c r="L61" s="6">
        <f>DATEVALUE(SUBSTITUTE(INDEX(tblVentas[fecha],MATCH(tblVentaDet[[#This Row],[venta_id]],tblVentas[id],0)),"-","/"))</f>
        <v>45882</v>
      </c>
      <c r="M61" s="2">
        <f>(tblVentaDet[[#This Row],[precio_unitario]]*(1-tblVentaDet[[#This Row],[descuento_pct]]))-tblVentaDet[[#This Row],[costo_unitario]]</f>
        <v>450</v>
      </c>
      <c r="N61" s="2" t="str">
        <f>INDEX(tblClientes[nombre],MATCH(INDEX(tblVentas[cliente_id],MATCH(tblVentaDet[[#This Row],[venta_id]],tblVentas[id],0)),tblClientes[id],0))</f>
        <v>Luis García</v>
      </c>
      <c r="O61" s="2" t="str">
        <f>INDEX(tblProveedores[nombre],MATCH(tblVentaDet[[#This Row],[proveedor_id]],tblProveedores[id],0))</f>
        <v>CompuMarket</v>
      </c>
      <c r="P61" s="2" t="str">
        <f>INDEX(tblProductos[nombre],MATCH(tblVentaDet[[#This Row],[producto_id]],tblProductos[id],0))</f>
        <v>SSD 1TB NVMe</v>
      </c>
    </row>
    <row r="62" spans="1:16" x14ac:dyDescent="0.25">
      <c r="A62">
        <v>61</v>
      </c>
      <c r="B62">
        <v>31</v>
      </c>
      <c r="C62">
        <v>6</v>
      </c>
      <c r="D62">
        <v>1</v>
      </c>
      <c r="E62">
        <f>INDEX(tblProductos[precio_venta], MATCH(tblVentaDet[[#This Row],[producto_id]], tblProductos[id],0))</f>
        <v>1300</v>
      </c>
      <c r="F62">
        <v>2</v>
      </c>
      <c r="G62">
        <f>INDEX(tblProdProv[costo],MATCH(tblVentaDet[[#This Row],[clave]],tblProdProv[clave],0))</f>
        <v>1000</v>
      </c>
      <c r="H62" t="str">
        <f>tblVentaDet[[#This Row],[producto_id]]&amp;"-"&amp;tblVentaDet[[#This Row],[proveedor_id]]</f>
        <v>6-2</v>
      </c>
      <c r="I62">
        <f>INDEX(
  tblClientes[descuento_pct],
  MATCH(
    INDEX(tblVentas[cliente_id], MATCH(tblVentaDet[[#This Row],[venta_id]], tblVentas[id], 0)),
    tblClientes[id],
    0
  )
)</f>
        <v>0</v>
      </c>
      <c r="J62">
        <f>tblVentaDet[[#This Row],[precio_unitario]]*tblVentaDet[[#This Row],[cantidad]]</f>
        <v>1300</v>
      </c>
      <c r="K62">
        <f>tblVentaDet[[#This Row],[subtotal]]*(1-tblVentaDet[[#This Row],[descuento_pct]])</f>
        <v>1300</v>
      </c>
      <c r="L62" s="6">
        <f>DATEVALUE(SUBSTITUTE(INDEX(tblVentas[fecha],MATCH(tblVentaDet[[#This Row],[venta_id]],tblVentas[id],0)),"-","/"))</f>
        <v>45882</v>
      </c>
      <c r="M62" s="2">
        <f>(tblVentaDet[[#This Row],[precio_unitario]]*(1-tblVentaDet[[#This Row],[descuento_pct]]))-tblVentaDet[[#This Row],[costo_unitario]]</f>
        <v>300</v>
      </c>
      <c r="N62" s="2" t="str">
        <f>INDEX(tblClientes[nombre],MATCH(INDEX(tblVentas[cliente_id],MATCH(tblVentaDet[[#This Row],[venta_id]],tblVentas[id],0)),tblClientes[id],0))</f>
        <v>Miguel Ángel</v>
      </c>
      <c r="O62" s="2" t="str">
        <f>INDEX(tblProveedores[nombre],MATCH(tblVentaDet[[#This Row],[proveedor_id]],tblProveedores[id],0))</f>
        <v>GamerZone</v>
      </c>
      <c r="P62" s="2" t="str">
        <f>INDEX(tblProductos[nombre],MATCH(tblVentaDet[[#This Row],[producto_id]],tblProductos[id],0))</f>
        <v>Fuente 650W Bronze</v>
      </c>
    </row>
    <row r="63" spans="1:16" x14ac:dyDescent="0.25">
      <c r="A63">
        <v>62</v>
      </c>
      <c r="B63">
        <v>31</v>
      </c>
      <c r="C63">
        <v>14</v>
      </c>
      <c r="D63">
        <v>2</v>
      </c>
      <c r="E63">
        <f>INDEX(tblProductos[precio_venta], MATCH(tblVentaDet[[#This Row],[producto_id]], tblProductos[id],0))</f>
        <v>1800</v>
      </c>
      <c r="F63">
        <v>5</v>
      </c>
      <c r="G63">
        <f>INDEX(tblProdProv[costo],MATCH(tblVentaDet[[#This Row],[clave]],tblProdProv[clave],0))</f>
        <v>1500</v>
      </c>
      <c r="H63" t="str">
        <f>tblVentaDet[[#This Row],[producto_id]]&amp;"-"&amp;tblVentaDet[[#This Row],[proveedor_id]]</f>
        <v>14-5</v>
      </c>
      <c r="I63">
        <f>INDEX(
  tblClientes[descuento_pct],
  MATCH(
    INDEX(tblVentas[cliente_id], MATCH(tblVentaDet[[#This Row],[venta_id]], tblVentas[id], 0)),
    tblClientes[id],
    0
  )
)</f>
        <v>0</v>
      </c>
      <c r="J63">
        <f>tblVentaDet[[#This Row],[precio_unitario]]*tblVentaDet[[#This Row],[cantidad]]</f>
        <v>3600</v>
      </c>
      <c r="K63">
        <f>tblVentaDet[[#This Row],[subtotal]]*(1-tblVentaDet[[#This Row],[descuento_pct]])</f>
        <v>3600</v>
      </c>
      <c r="L63" s="6">
        <f>DATEVALUE(SUBSTITUTE(INDEX(tblVentas[fecha],MATCH(tblVentaDet[[#This Row],[venta_id]],tblVentas[id],0)),"-","/"))</f>
        <v>45882</v>
      </c>
      <c r="M63" s="2">
        <f>(tblVentaDet[[#This Row],[precio_unitario]]*(1-tblVentaDet[[#This Row],[descuento_pct]]))-tblVentaDet[[#This Row],[costo_unitario]]</f>
        <v>300</v>
      </c>
      <c r="N63" s="2" t="str">
        <f>INDEX(tblClientes[nombre],MATCH(INDEX(tblVentas[cliente_id],MATCH(tblVentaDet[[#This Row],[venta_id]],tblVentas[id],0)),tblClientes[id],0))</f>
        <v>Miguel Ángel</v>
      </c>
      <c r="O63" s="2" t="str">
        <f>INDEX(tblProveedores[nombre],MATCH(tblVentaDet[[#This Row],[proveedor_id]],tblProveedores[id],0))</f>
        <v>DigitalForce</v>
      </c>
      <c r="P63" s="2" t="str">
        <f>INDEX(tblProductos[nombre],MATCH(tblVentaDet[[#This Row],[producto_id]],tblProductos[id],0))</f>
        <v>Enfriamiento Líquido</v>
      </c>
    </row>
    <row r="64" spans="1:16" x14ac:dyDescent="0.25">
      <c r="A64">
        <v>63</v>
      </c>
      <c r="B64">
        <v>32</v>
      </c>
      <c r="C64">
        <v>6</v>
      </c>
      <c r="D64">
        <v>1</v>
      </c>
      <c r="E64">
        <f>INDEX(tblProductos[precio_venta], MATCH(tblVentaDet[[#This Row],[producto_id]], tblProductos[id],0))</f>
        <v>1300</v>
      </c>
      <c r="F64">
        <v>3</v>
      </c>
      <c r="G64">
        <f>INDEX(tblProdProv[costo],MATCH(tblVentaDet[[#This Row],[clave]],tblProdProv[clave],0))</f>
        <v>1050</v>
      </c>
      <c r="H64" t="str">
        <f>tblVentaDet[[#This Row],[producto_id]]&amp;"-"&amp;tblVentaDet[[#This Row],[proveedor_id]]</f>
        <v>6-3</v>
      </c>
      <c r="I64">
        <f>INDEX(
  tblClientes[descuento_pct],
  MATCH(
    INDEX(tblVentas[cliente_id], MATCH(tblVentaDet[[#This Row],[venta_id]], tblVentas[id], 0)),
    tblClientes[id],
    0
  )
)</f>
        <v>0.05</v>
      </c>
      <c r="J64">
        <f>tblVentaDet[[#This Row],[precio_unitario]]*tblVentaDet[[#This Row],[cantidad]]</f>
        <v>1300</v>
      </c>
      <c r="K64">
        <f>tblVentaDet[[#This Row],[subtotal]]*(1-tblVentaDet[[#This Row],[descuento_pct]])</f>
        <v>1235</v>
      </c>
      <c r="L64" s="6">
        <f>DATEVALUE(SUBSTITUTE(INDEX(tblVentas[fecha],MATCH(tblVentaDet[[#This Row],[venta_id]],tblVentas[id],0)),"-","/"))</f>
        <v>45883</v>
      </c>
      <c r="M64" s="2">
        <f>(tblVentaDet[[#This Row],[precio_unitario]]*(1-tblVentaDet[[#This Row],[descuento_pct]]))-tblVentaDet[[#This Row],[costo_unitario]]</f>
        <v>185</v>
      </c>
      <c r="N64" s="2" t="str">
        <f>INDEX(tblClientes[nombre],MATCH(INDEX(tblVentas[cliente_id],MATCH(tblVentaDet[[#This Row],[venta_id]],tblVentas[id],0)),tblClientes[id],0))</f>
        <v>Carlos Pérez</v>
      </c>
      <c r="O64" s="2" t="str">
        <f>INDEX(tblProveedores[nombre],MATCH(tblVentaDet[[#This Row],[proveedor_id]],tblProveedores[id],0))</f>
        <v>CompuMarket</v>
      </c>
      <c r="P64" s="2" t="str">
        <f>INDEX(tblProductos[nombre],MATCH(tblVentaDet[[#This Row],[producto_id]],tblProductos[id],0))</f>
        <v>Fuente 650W Bronze</v>
      </c>
    </row>
    <row r="65" spans="1:16" x14ac:dyDescent="0.25">
      <c r="A65">
        <v>64</v>
      </c>
      <c r="B65">
        <v>32</v>
      </c>
      <c r="C65">
        <v>9</v>
      </c>
      <c r="D65">
        <v>3</v>
      </c>
      <c r="E65">
        <f>INDEX(tblProductos[precio_venta], MATCH(tblVentaDet[[#This Row],[producto_id]], tblProductos[id],0))</f>
        <v>3500</v>
      </c>
      <c r="F65">
        <v>1</v>
      </c>
      <c r="G65">
        <f>INDEX(tblProdProv[costo],MATCH(tblVentaDet[[#This Row],[clave]],tblProdProv[clave],0))</f>
        <v>2600</v>
      </c>
      <c r="H65" t="str">
        <f>tblVentaDet[[#This Row],[producto_id]]&amp;"-"&amp;tblVentaDet[[#This Row],[proveedor_id]]</f>
        <v>9-1</v>
      </c>
      <c r="I65">
        <f>INDEX(
  tblClientes[descuento_pct],
  MATCH(
    INDEX(tblVentas[cliente_id], MATCH(tblVentaDet[[#This Row],[venta_id]], tblVentas[id], 0)),
    tblClientes[id],
    0
  )
)</f>
        <v>0.05</v>
      </c>
      <c r="J65">
        <f>tblVentaDet[[#This Row],[precio_unitario]]*tblVentaDet[[#This Row],[cantidad]]</f>
        <v>10500</v>
      </c>
      <c r="K65">
        <f>tblVentaDet[[#This Row],[subtotal]]*(1-tblVentaDet[[#This Row],[descuento_pct]])</f>
        <v>9975</v>
      </c>
      <c r="L65" s="6">
        <f>DATEVALUE(SUBSTITUTE(INDEX(tblVentas[fecha],MATCH(tblVentaDet[[#This Row],[venta_id]],tblVentas[id],0)),"-","/"))</f>
        <v>45883</v>
      </c>
      <c r="M65" s="2">
        <f>(tblVentaDet[[#This Row],[precio_unitario]]*(1-tblVentaDet[[#This Row],[descuento_pct]]))-tblVentaDet[[#This Row],[costo_unitario]]</f>
        <v>725</v>
      </c>
      <c r="N65" s="2" t="str">
        <f>INDEX(tblClientes[nombre],MATCH(INDEX(tblVentas[cliente_id],MATCH(tblVentaDet[[#This Row],[venta_id]],tblVentas[id],0)),tblClientes[id],0))</f>
        <v>Carlos Pérez</v>
      </c>
      <c r="O65" s="2" t="str">
        <f>INDEX(tblProveedores[nombre],MATCH(tblVentaDet[[#This Row],[proveedor_id]],tblProveedores[id],0))</f>
        <v>TechMaster</v>
      </c>
      <c r="P65" s="2" t="str">
        <f>INDEX(tblProductos[nombre],MATCH(tblVentaDet[[#This Row],[producto_id]],tblProductos[id],0))</f>
        <v>Monitor 24" 144Hz</v>
      </c>
    </row>
    <row r="66" spans="1:16" x14ac:dyDescent="0.25">
      <c r="A66">
        <v>65</v>
      </c>
      <c r="B66">
        <v>33</v>
      </c>
      <c r="C66">
        <v>6</v>
      </c>
      <c r="D66">
        <v>1</v>
      </c>
      <c r="E66">
        <f>INDEX(tblProductos[precio_venta], MATCH(tblVentaDet[[#This Row],[producto_id]], tblProductos[id],0))</f>
        <v>1300</v>
      </c>
      <c r="F66">
        <v>1</v>
      </c>
      <c r="G66">
        <f>INDEX(tblProdProv[costo],MATCH(tblVentaDet[[#This Row],[clave]],tblProdProv[clave],0))</f>
        <v>980</v>
      </c>
      <c r="H66" t="str">
        <f>tblVentaDet[[#This Row],[producto_id]]&amp;"-"&amp;tblVentaDet[[#This Row],[proveedor_id]]</f>
        <v>6-1</v>
      </c>
      <c r="I66">
        <f>INDEX(
  tblClientes[descuento_pct],
  MATCH(
    INDEX(tblVentas[cliente_id], MATCH(tblVentaDet[[#This Row],[venta_id]], tblVentas[id], 0)),
    tblClientes[id],
    0
  )
)</f>
        <v>0</v>
      </c>
      <c r="J66">
        <f>tblVentaDet[[#This Row],[precio_unitario]]*tblVentaDet[[#This Row],[cantidad]]</f>
        <v>1300</v>
      </c>
      <c r="K66">
        <f>tblVentaDet[[#This Row],[subtotal]]*(1-tblVentaDet[[#This Row],[descuento_pct]])</f>
        <v>1300</v>
      </c>
      <c r="L66" s="6">
        <f>DATEVALUE(SUBSTITUTE(INDEX(tblVentas[fecha],MATCH(tblVentaDet[[#This Row],[venta_id]],tblVentas[id],0)),"-","/"))</f>
        <v>45884</v>
      </c>
      <c r="M66" s="2">
        <f>(tblVentaDet[[#This Row],[precio_unitario]]*(1-tblVentaDet[[#This Row],[descuento_pct]]))-tblVentaDet[[#This Row],[costo_unitario]]</f>
        <v>320</v>
      </c>
      <c r="N66" s="2" t="str">
        <f>INDEX(tblClientes[nombre],MATCH(INDEX(tblVentas[cliente_id],MATCH(tblVentaDet[[#This Row],[venta_id]],tblVentas[id],0)),tblClientes[id],0))</f>
        <v>Pedro Díaz</v>
      </c>
      <c r="O66" s="2" t="str">
        <f>INDEX(tblProveedores[nombre],MATCH(tblVentaDet[[#This Row],[proveedor_id]],tblProveedores[id],0))</f>
        <v>TechMaster</v>
      </c>
      <c r="P66" s="2" t="str">
        <f>INDEX(tblProductos[nombre],MATCH(tblVentaDet[[#This Row],[producto_id]],tblProductos[id],0))</f>
        <v>Fuente 650W Bronze</v>
      </c>
    </row>
    <row r="67" spans="1:16" x14ac:dyDescent="0.25">
      <c r="A67">
        <v>66</v>
      </c>
      <c r="B67">
        <v>33</v>
      </c>
      <c r="C67">
        <v>10</v>
      </c>
      <c r="D67">
        <v>1</v>
      </c>
      <c r="E67">
        <f>INDEX(tblProductos[precio_venta], MATCH(tblVentaDet[[#This Row],[producto_id]], tblProductos[id],0))</f>
        <v>950</v>
      </c>
      <c r="F67">
        <v>4</v>
      </c>
      <c r="G67">
        <f>INDEX(tblProdProv[costo],MATCH(tblVentaDet[[#This Row],[clave]],tblProdProv[clave],0))</f>
        <v>700</v>
      </c>
      <c r="H67" t="str">
        <f>tblVentaDet[[#This Row],[producto_id]]&amp;"-"&amp;tblVentaDet[[#This Row],[proveedor_id]]</f>
        <v>10-4</v>
      </c>
      <c r="I67">
        <f>INDEX(
  tblClientes[descuento_pct],
  MATCH(
    INDEX(tblVentas[cliente_id], MATCH(tblVentaDet[[#This Row],[venta_id]], tblVentas[id], 0)),
    tblClientes[id],
    0
  )
)</f>
        <v>0</v>
      </c>
      <c r="J67">
        <f>tblVentaDet[[#This Row],[precio_unitario]]*tblVentaDet[[#This Row],[cantidad]]</f>
        <v>950</v>
      </c>
      <c r="K67">
        <f>tblVentaDet[[#This Row],[subtotal]]*(1-tblVentaDet[[#This Row],[descuento_pct]])</f>
        <v>950</v>
      </c>
      <c r="L67" s="6">
        <f>DATEVALUE(SUBSTITUTE(INDEX(tblVentas[fecha],MATCH(tblVentaDet[[#This Row],[venta_id]],tblVentas[id],0)),"-","/"))</f>
        <v>45884</v>
      </c>
      <c r="M67" s="2">
        <f>(tblVentaDet[[#This Row],[precio_unitario]]*(1-tblVentaDet[[#This Row],[descuento_pct]]))-tblVentaDet[[#This Row],[costo_unitario]]</f>
        <v>250</v>
      </c>
      <c r="N67" s="2" t="str">
        <f>INDEX(tblClientes[nombre],MATCH(INDEX(tblVentas[cliente_id],MATCH(tblVentaDet[[#This Row],[venta_id]],tblVentas[id],0)),tblClientes[id],0))</f>
        <v>Pedro Díaz</v>
      </c>
      <c r="O67" s="2" t="str">
        <f>INDEX(tblProveedores[nombre],MATCH(tblVentaDet[[#This Row],[proveedor_id]],tblProveedores[id],0))</f>
        <v>HardwarePro</v>
      </c>
      <c r="P67" s="2" t="str">
        <f>INDEX(tblProductos[nombre],MATCH(tblVentaDet[[#This Row],[producto_id]],tblProductos[id],0))</f>
        <v>Headset Gaming</v>
      </c>
    </row>
    <row r="68" spans="1:16" x14ac:dyDescent="0.25">
      <c r="A68">
        <v>67</v>
      </c>
      <c r="B68">
        <v>34</v>
      </c>
      <c r="C68">
        <v>7</v>
      </c>
      <c r="D68">
        <v>1</v>
      </c>
      <c r="E68">
        <f>INDEX(tblProductos[precio_venta], MATCH(tblVentaDet[[#This Row],[producto_id]], tblProductos[id],0))</f>
        <v>450</v>
      </c>
      <c r="F68">
        <v>5</v>
      </c>
      <c r="G68">
        <f>INDEX(tblProdProv[costo],MATCH(tblVentaDet[[#This Row],[clave]],tblProdProv[clave],0))</f>
        <v>350</v>
      </c>
      <c r="H68" t="str">
        <f>tblVentaDet[[#This Row],[producto_id]]&amp;"-"&amp;tblVentaDet[[#This Row],[proveedor_id]]</f>
        <v>7-5</v>
      </c>
      <c r="I68">
        <f>INDEX(
  tblClientes[descuento_pct],
  MATCH(
    INDEX(tblVentas[cliente_id], MATCH(tblVentaDet[[#This Row],[venta_id]], tblVentas[id], 0)),
    tblClientes[id],
    0
  )
)</f>
        <v>0.05</v>
      </c>
      <c r="J68">
        <f>tblVentaDet[[#This Row],[precio_unitario]]*tblVentaDet[[#This Row],[cantidad]]</f>
        <v>450</v>
      </c>
      <c r="K68">
        <f>tblVentaDet[[#This Row],[subtotal]]*(1-tblVentaDet[[#This Row],[descuento_pct]])</f>
        <v>427.5</v>
      </c>
      <c r="L68" s="6">
        <f>DATEVALUE(SUBSTITUTE(INDEX(tblVentas[fecha],MATCH(tblVentaDet[[#This Row],[venta_id]],tblVentas[id],0)),"-","/"))</f>
        <v>45885</v>
      </c>
      <c r="M68" s="2">
        <f>(tblVentaDet[[#This Row],[precio_unitario]]*(1-tblVentaDet[[#This Row],[descuento_pct]]))-tblVentaDet[[#This Row],[costo_unitario]]</f>
        <v>77.5</v>
      </c>
      <c r="N68" s="2" t="str">
        <f>INDEX(tblClientes[nombre],MATCH(INDEX(tblVentas[cliente_id],MATCH(tblVentaDet[[#This Row],[venta_id]],tblVentas[id],0)),tblClientes[id],0))</f>
        <v>María López</v>
      </c>
      <c r="O68" s="2" t="str">
        <f>INDEX(tblProveedores[nombre],MATCH(tblVentaDet[[#This Row],[proveedor_id]],tblProveedores[id],0))</f>
        <v>DigitalForce</v>
      </c>
      <c r="P68" s="2" t="str">
        <f>INDEX(tblProductos[nombre],MATCH(tblVentaDet[[#This Row],[producto_id]],tblProductos[id],0))</f>
        <v>Mouse Gamer RGB</v>
      </c>
    </row>
    <row r="69" spans="1:16" x14ac:dyDescent="0.25">
      <c r="A69">
        <v>68</v>
      </c>
      <c r="B69">
        <v>34</v>
      </c>
      <c r="C69">
        <v>5</v>
      </c>
      <c r="D69">
        <v>1</v>
      </c>
      <c r="E69">
        <f>INDEX(tblProductos[precio_venta], MATCH(tblVentaDet[[#This Row],[producto_id]], tblProductos[id],0))</f>
        <v>1800</v>
      </c>
      <c r="F69">
        <v>2</v>
      </c>
      <c r="G69">
        <f>INDEX(tblProdProv[costo],MATCH(tblVentaDet[[#This Row],[clave]],tblProdProv[clave],0))</f>
        <v>1300</v>
      </c>
      <c r="H69" t="str">
        <f>tblVentaDet[[#This Row],[producto_id]]&amp;"-"&amp;tblVentaDet[[#This Row],[proveedor_id]]</f>
        <v>5-2</v>
      </c>
      <c r="I69">
        <f>INDEX(
  tblClientes[descuento_pct],
  MATCH(
    INDEX(tblVentas[cliente_id], MATCH(tblVentaDet[[#This Row],[venta_id]], tblVentas[id], 0)),
    tblClientes[id],
    0
  )
)</f>
        <v>0.05</v>
      </c>
      <c r="J69">
        <f>tblVentaDet[[#This Row],[precio_unitario]]*tblVentaDet[[#This Row],[cantidad]]</f>
        <v>1800</v>
      </c>
      <c r="K69">
        <f>tblVentaDet[[#This Row],[subtotal]]*(1-tblVentaDet[[#This Row],[descuento_pct]])</f>
        <v>1710</v>
      </c>
      <c r="L69" s="6">
        <f>DATEVALUE(SUBSTITUTE(INDEX(tblVentas[fecha],MATCH(tblVentaDet[[#This Row],[venta_id]],tblVentas[id],0)),"-","/"))</f>
        <v>45885</v>
      </c>
      <c r="M69" s="2">
        <f>(tblVentaDet[[#This Row],[precio_unitario]]*(1-tblVentaDet[[#This Row],[descuento_pct]]))-tblVentaDet[[#This Row],[costo_unitario]]</f>
        <v>410</v>
      </c>
      <c r="N69" s="2" t="str">
        <f>INDEX(tblClientes[nombre],MATCH(INDEX(tblVentas[cliente_id],MATCH(tblVentaDet[[#This Row],[venta_id]],tblVentas[id],0)),tblClientes[id],0))</f>
        <v>María López</v>
      </c>
      <c r="O69" s="2" t="str">
        <f>INDEX(tblProveedores[nombre],MATCH(tblVentaDet[[#This Row],[proveedor_id]],tblProveedores[id],0))</f>
        <v>GamerZone</v>
      </c>
      <c r="P69" s="2" t="str">
        <f>INDEX(tblProductos[nombre],MATCH(tblVentaDet[[#This Row],[producto_id]],tblProductos[id],0))</f>
        <v>Gabinete RGB</v>
      </c>
    </row>
    <row r="70" spans="1:16" x14ac:dyDescent="0.25">
      <c r="A70">
        <v>69</v>
      </c>
      <c r="B70">
        <v>35</v>
      </c>
      <c r="C70">
        <v>6</v>
      </c>
      <c r="D70">
        <v>1</v>
      </c>
      <c r="E70">
        <f>INDEX(tblProductos[precio_venta], MATCH(tblVentaDet[[#This Row],[producto_id]], tblProductos[id],0))</f>
        <v>1300</v>
      </c>
      <c r="F70">
        <v>1</v>
      </c>
      <c r="G70">
        <f>INDEX(tblProdProv[costo],MATCH(tblVentaDet[[#This Row],[clave]],tblProdProv[clave],0))</f>
        <v>980</v>
      </c>
      <c r="H70" t="str">
        <f>tblVentaDet[[#This Row],[producto_id]]&amp;"-"&amp;tblVentaDet[[#This Row],[proveedor_id]]</f>
        <v>6-1</v>
      </c>
      <c r="I70">
        <f>INDEX(
  tblClientes[descuento_pct],
  MATCH(
    INDEX(tblVentas[cliente_id], MATCH(tblVentaDet[[#This Row],[venta_id]], tblVentas[id], 0)),
    tblClientes[id],
    0
  )
)</f>
        <v>0</v>
      </c>
      <c r="J70">
        <f>tblVentaDet[[#This Row],[precio_unitario]]*tblVentaDet[[#This Row],[cantidad]]</f>
        <v>1300</v>
      </c>
      <c r="K70">
        <f>tblVentaDet[[#This Row],[subtotal]]*(1-tblVentaDet[[#This Row],[descuento_pct]])</f>
        <v>1300</v>
      </c>
      <c r="L70" s="6">
        <f>DATEVALUE(SUBSTITUTE(INDEX(tblVentas[fecha],MATCH(tblVentaDet[[#This Row],[venta_id]],tblVentas[id],0)),"-","/"))</f>
        <v>45886</v>
      </c>
      <c r="M70" s="2">
        <f>(tblVentaDet[[#This Row],[precio_unitario]]*(1-tblVentaDet[[#This Row],[descuento_pct]]))-tblVentaDet[[#This Row],[costo_unitario]]</f>
        <v>320</v>
      </c>
      <c r="N70" s="2" t="str">
        <f>INDEX(tblClientes[nombre],MATCH(INDEX(tblVentas[cliente_id],MATCH(tblVentaDet[[#This Row],[venta_id]],tblVentas[id],0)),tblClientes[id],0))</f>
        <v>Fernanda Ruiz</v>
      </c>
      <c r="O70" s="2" t="str">
        <f>INDEX(tblProveedores[nombre],MATCH(tblVentaDet[[#This Row],[proveedor_id]],tblProveedores[id],0))</f>
        <v>TechMaster</v>
      </c>
      <c r="P70" s="2" t="str">
        <f>INDEX(tblProductos[nombre],MATCH(tblVentaDet[[#This Row],[producto_id]],tblProductos[id],0))</f>
        <v>Fuente 650W Bronze</v>
      </c>
    </row>
    <row r="71" spans="1:16" x14ac:dyDescent="0.25">
      <c r="A71">
        <v>70</v>
      </c>
      <c r="B71">
        <v>35</v>
      </c>
      <c r="C71">
        <v>3</v>
      </c>
      <c r="D71">
        <v>2</v>
      </c>
      <c r="E71">
        <f>INDEX(tblProductos[precio_venta], MATCH(tblVentaDet[[#This Row],[producto_id]], tblProductos[id],0))</f>
        <v>1500</v>
      </c>
      <c r="F71">
        <v>4</v>
      </c>
      <c r="G71">
        <f>INDEX(tblProdProv[costo],MATCH(tblVentaDet[[#This Row],[clave]],tblProdProv[clave],0))</f>
        <v>1150</v>
      </c>
      <c r="H71" t="str">
        <f>tblVentaDet[[#This Row],[producto_id]]&amp;"-"&amp;tblVentaDet[[#This Row],[proveedor_id]]</f>
        <v>3-4</v>
      </c>
      <c r="I71">
        <f>INDEX(
  tblClientes[descuento_pct],
  MATCH(
    INDEX(tblVentas[cliente_id], MATCH(tblVentaDet[[#This Row],[venta_id]], tblVentas[id], 0)),
    tblClientes[id],
    0
  )
)</f>
        <v>0</v>
      </c>
      <c r="J71">
        <f>tblVentaDet[[#This Row],[precio_unitario]]*tblVentaDet[[#This Row],[cantidad]]</f>
        <v>3000</v>
      </c>
      <c r="K71">
        <f>tblVentaDet[[#This Row],[subtotal]]*(1-tblVentaDet[[#This Row],[descuento_pct]])</f>
        <v>3000</v>
      </c>
      <c r="L71" s="6">
        <f>DATEVALUE(SUBSTITUTE(INDEX(tblVentas[fecha],MATCH(tblVentaDet[[#This Row],[venta_id]],tblVentas[id],0)),"-","/"))</f>
        <v>45886</v>
      </c>
      <c r="M71" s="2">
        <f>(tblVentaDet[[#This Row],[precio_unitario]]*(1-tblVentaDet[[#This Row],[descuento_pct]]))-tblVentaDet[[#This Row],[costo_unitario]]</f>
        <v>350</v>
      </c>
      <c r="N71" s="2" t="str">
        <f>INDEX(tblClientes[nombre],MATCH(INDEX(tblVentas[cliente_id],MATCH(tblVentaDet[[#This Row],[venta_id]],tblVentas[id],0)),tblClientes[id],0))</f>
        <v>Fernanda Ruiz</v>
      </c>
      <c r="O71" s="2" t="str">
        <f>INDEX(tblProveedores[nombre],MATCH(tblVentaDet[[#This Row],[proveedor_id]],tblProveedores[id],0))</f>
        <v>HardwarePro</v>
      </c>
      <c r="P71" s="2" t="str">
        <f>INDEX(tblProductos[nombre],MATCH(tblVentaDet[[#This Row],[producto_id]],tblProductos[id],0))</f>
        <v>Memoria RAM 16GB</v>
      </c>
    </row>
    <row r="72" spans="1:16" x14ac:dyDescent="0.25">
      <c r="A72">
        <v>71</v>
      </c>
      <c r="B72">
        <v>36</v>
      </c>
      <c r="C72">
        <v>7</v>
      </c>
      <c r="D72">
        <v>1</v>
      </c>
      <c r="E72">
        <f>INDEX(tblProductos[precio_venta], MATCH(tblVentaDet[[#This Row],[producto_id]], tblProductos[id],0))</f>
        <v>450</v>
      </c>
      <c r="F72">
        <v>4</v>
      </c>
      <c r="G72">
        <f>INDEX(tblProdProv[costo],MATCH(tblVentaDet[[#This Row],[clave]],tblProdProv[clave],0))</f>
        <v>320</v>
      </c>
      <c r="H72" t="str">
        <f>tblVentaDet[[#This Row],[producto_id]]&amp;"-"&amp;tblVentaDet[[#This Row],[proveedor_id]]</f>
        <v>7-4</v>
      </c>
      <c r="I72">
        <f>INDEX(
  tblClientes[descuento_pct],
  MATCH(
    INDEX(tblVentas[cliente_id], MATCH(tblVentaDet[[#This Row],[venta_id]], tblVentas[id], 0)),
    tblClientes[id],
    0
  )
)</f>
        <v>0</v>
      </c>
      <c r="J72">
        <f>tblVentaDet[[#This Row],[precio_unitario]]*tblVentaDet[[#This Row],[cantidad]]</f>
        <v>450</v>
      </c>
      <c r="K72">
        <f>tblVentaDet[[#This Row],[subtotal]]*(1-tblVentaDet[[#This Row],[descuento_pct]])</f>
        <v>450</v>
      </c>
      <c r="L72" s="6">
        <f>DATEVALUE(SUBSTITUTE(INDEX(tblVentas[fecha],MATCH(tblVentaDet[[#This Row],[venta_id]],tblVentas[id],0)),"-","/"))</f>
        <v>45887</v>
      </c>
      <c r="M72" s="2">
        <f>(tblVentaDet[[#This Row],[precio_unitario]]*(1-tblVentaDet[[#This Row],[descuento_pct]]))-tblVentaDet[[#This Row],[costo_unitario]]</f>
        <v>130</v>
      </c>
      <c r="N72" s="2" t="str">
        <f>INDEX(tblClientes[nombre],MATCH(INDEX(tblVentas[cliente_id],MATCH(tblVentaDet[[#This Row],[venta_id]],tblVentas[id],0)),tblClientes[id],0))</f>
        <v>Pedro Díaz</v>
      </c>
      <c r="O72" s="2" t="str">
        <f>INDEX(tblProveedores[nombre],MATCH(tblVentaDet[[#This Row],[proveedor_id]],tblProveedores[id],0))</f>
        <v>HardwarePro</v>
      </c>
      <c r="P72" s="2" t="str">
        <f>INDEX(tblProductos[nombre],MATCH(tblVentaDet[[#This Row],[producto_id]],tblProductos[id],0))</f>
        <v>Mouse Gamer RGB</v>
      </c>
    </row>
    <row r="73" spans="1:16" x14ac:dyDescent="0.25">
      <c r="A73">
        <v>72</v>
      </c>
      <c r="B73">
        <v>36</v>
      </c>
      <c r="C73">
        <v>8</v>
      </c>
      <c r="D73">
        <v>1</v>
      </c>
      <c r="E73">
        <f>INDEX(tblProductos[precio_venta], MATCH(tblVentaDet[[#This Row],[producto_id]], tblProductos[id],0))</f>
        <v>850</v>
      </c>
      <c r="F73">
        <v>5</v>
      </c>
      <c r="G73">
        <f>INDEX(tblProdProv[costo],MATCH(tblVentaDet[[#This Row],[clave]],tblProdProv[clave],0))</f>
        <v>650</v>
      </c>
      <c r="H73" t="str">
        <f>tblVentaDet[[#This Row],[producto_id]]&amp;"-"&amp;tblVentaDet[[#This Row],[proveedor_id]]</f>
        <v>8-5</v>
      </c>
      <c r="I73">
        <f>INDEX(
  tblClientes[descuento_pct],
  MATCH(
    INDEX(tblVentas[cliente_id], MATCH(tblVentaDet[[#This Row],[venta_id]], tblVentas[id], 0)),
    tblClientes[id],
    0
  )
)</f>
        <v>0</v>
      </c>
      <c r="J73">
        <f>tblVentaDet[[#This Row],[precio_unitario]]*tblVentaDet[[#This Row],[cantidad]]</f>
        <v>850</v>
      </c>
      <c r="K73">
        <f>tblVentaDet[[#This Row],[subtotal]]*(1-tblVentaDet[[#This Row],[descuento_pct]])</f>
        <v>850</v>
      </c>
      <c r="L73" s="6">
        <f>DATEVALUE(SUBSTITUTE(INDEX(tblVentas[fecha],MATCH(tblVentaDet[[#This Row],[venta_id]],tblVentas[id],0)),"-","/"))</f>
        <v>45887</v>
      </c>
      <c r="M73" s="2">
        <f>(tblVentaDet[[#This Row],[precio_unitario]]*(1-tblVentaDet[[#This Row],[descuento_pct]]))-tblVentaDet[[#This Row],[costo_unitario]]</f>
        <v>200</v>
      </c>
      <c r="N73" s="2" t="str">
        <f>INDEX(tblClientes[nombre],MATCH(INDEX(tblVentas[cliente_id],MATCH(tblVentaDet[[#This Row],[venta_id]],tblVentas[id],0)),tblClientes[id],0))</f>
        <v>Pedro Díaz</v>
      </c>
      <c r="O73" s="2" t="str">
        <f>INDEX(tblProveedores[nombre],MATCH(tblVentaDet[[#This Row],[proveedor_id]],tblProveedores[id],0))</f>
        <v>DigitalForce</v>
      </c>
      <c r="P73" s="2" t="str">
        <f>INDEX(tblProductos[nombre],MATCH(tblVentaDet[[#This Row],[producto_id]],tblProductos[id],0))</f>
        <v>Teclado Mecánico</v>
      </c>
    </row>
    <row r="74" spans="1:16" x14ac:dyDescent="0.25">
      <c r="A74">
        <v>73</v>
      </c>
      <c r="B74">
        <v>37</v>
      </c>
      <c r="C74">
        <v>7</v>
      </c>
      <c r="D74">
        <v>1</v>
      </c>
      <c r="E74">
        <f>INDEX(tblProductos[precio_venta], MATCH(tblVentaDet[[#This Row],[producto_id]], tblProductos[id],0))</f>
        <v>450</v>
      </c>
      <c r="F74">
        <v>5</v>
      </c>
      <c r="G74">
        <f>INDEX(tblProdProv[costo],MATCH(tblVentaDet[[#This Row],[clave]],tblProdProv[clave],0))</f>
        <v>350</v>
      </c>
      <c r="H74" t="str">
        <f>tblVentaDet[[#This Row],[producto_id]]&amp;"-"&amp;tblVentaDet[[#This Row],[proveedor_id]]</f>
        <v>7-5</v>
      </c>
      <c r="I74">
        <f>INDEX(
  tblClientes[descuento_pct],
  MATCH(
    INDEX(tblVentas[cliente_id], MATCH(tblVentaDet[[#This Row],[venta_id]], tblVentas[id], 0)),
    tblClientes[id],
    0
  )
)</f>
        <v>0.05</v>
      </c>
      <c r="J74">
        <f>tblVentaDet[[#This Row],[precio_unitario]]*tblVentaDet[[#This Row],[cantidad]]</f>
        <v>450</v>
      </c>
      <c r="K74">
        <f>tblVentaDet[[#This Row],[subtotal]]*(1-tblVentaDet[[#This Row],[descuento_pct]])</f>
        <v>427.5</v>
      </c>
      <c r="L74" s="6">
        <f>DATEVALUE(SUBSTITUTE(INDEX(tblVentas[fecha],MATCH(tblVentaDet[[#This Row],[venta_id]],tblVentas[id],0)),"-","/"))</f>
        <v>45888</v>
      </c>
      <c r="M74" s="2">
        <f>(tblVentaDet[[#This Row],[precio_unitario]]*(1-tblVentaDet[[#This Row],[descuento_pct]]))-tblVentaDet[[#This Row],[costo_unitario]]</f>
        <v>77.5</v>
      </c>
      <c r="N74" s="2" t="str">
        <f>INDEX(tblClientes[nombre],MATCH(INDEX(tblVentas[cliente_id],MATCH(tblVentaDet[[#This Row],[venta_id]],tblVentas[id],0)),tblClientes[id],0))</f>
        <v>Carlos Pérez</v>
      </c>
      <c r="O74" s="2" t="str">
        <f>INDEX(tblProveedores[nombre],MATCH(tblVentaDet[[#This Row],[proveedor_id]],tblProveedores[id],0))</f>
        <v>DigitalForce</v>
      </c>
      <c r="P74" s="2" t="str">
        <f>INDEX(tblProductos[nombre],MATCH(tblVentaDet[[#This Row],[producto_id]],tblProductos[id],0))</f>
        <v>Mouse Gamer RGB</v>
      </c>
    </row>
    <row r="75" spans="1:16" x14ac:dyDescent="0.25">
      <c r="A75">
        <v>74</v>
      </c>
      <c r="B75">
        <v>37</v>
      </c>
      <c r="C75">
        <v>9</v>
      </c>
      <c r="D75">
        <v>1</v>
      </c>
      <c r="E75">
        <f>INDEX(tblProductos[precio_venta], MATCH(tblVentaDet[[#This Row],[producto_id]], tblProductos[id],0))</f>
        <v>3500</v>
      </c>
      <c r="F75">
        <v>5</v>
      </c>
      <c r="G75">
        <f>INDEX(tblProdProv[costo],MATCH(tblVentaDet[[#This Row],[clave]],tblProdProv[clave],0))</f>
        <v>2750</v>
      </c>
      <c r="H75" t="str">
        <f>tblVentaDet[[#This Row],[producto_id]]&amp;"-"&amp;tblVentaDet[[#This Row],[proveedor_id]]</f>
        <v>9-5</v>
      </c>
      <c r="I75">
        <f>INDEX(
  tblClientes[descuento_pct],
  MATCH(
    INDEX(tblVentas[cliente_id], MATCH(tblVentaDet[[#This Row],[venta_id]], tblVentas[id], 0)),
    tblClientes[id],
    0
  )
)</f>
        <v>0.05</v>
      </c>
      <c r="J75">
        <f>tblVentaDet[[#This Row],[precio_unitario]]*tblVentaDet[[#This Row],[cantidad]]</f>
        <v>3500</v>
      </c>
      <c r="K75">
        <f>tblVentaDet[[#This Row],[subtotal]]*(1-tblVentaDet[[#This Row],[descuento_pct]])</f>
        <v>3325</v>
      </c>
      <c r="L75" s="6">
        <f>DATEVALUE(SUBSTITUTE(INDEX(tblVentas[fecha],MATCH(tblVentaDet[[#This Row],[venta_id]],tblVentas[id],0)),"-","/"))</f>
        <v>45888</v>
      </c>
      <c r="M75" s="2">
        <f>(tblVentaDet[[#This Row],[precio_unitario]]*(1-tblVentaDet[[#This Row],[descuento_pct]]))-tblVentaDet[[#This Row],[costo_unitario]]</f>
        <v>575</v>
      </c>
      <c r="N75" s="2" t="str">
        <f>INDEX(tblClientes[nombre],MATCH(INDEX(tblVentas[cliente_id],MATCH(tblVentaDet[[#This Row],[venta_id]],tblVentas[id],0)),tblClientes[id],0))</f>
        <v>Carlos Pérez</v>
      </c>
      <c r="O75" s="2" t="str">
        <f>INDEX(tblProveedores[nombre],MATCH(tblVentaDet[[#This Row],[proveedor_id]],tblProveedores[id],0))</f>
        <v>DigitalForce</v>
      </c>
      <c r="P75" s="2" t="str">
        <f>INDEX(tblProductos[nombre],MATCH(tblVentaDet[[#This Row],[producto_id]],tblProductos[id],0))</f>
        <v>Monitor 24" 144Hz</v>
      </c>
    </row>
    <row r="76" spans="1:16" x14ac:dyDescent="0.25">
      <c r="A76">
        <v>75</v>
      </c>
      <c r="B76">
        <v>38</v>
      </c>
      <c r="C76">
        <v>10</v>
      </c>
      <c r="D76">
        <v>1</v>
      </c>
      <c r="E76">
        <f>INDEX(tblProductos[precio_venta], MATCH(tblVentaDet[[#This Row],[producto_id]], tblProductos[id],0))</f>
        <v>950</v>
      </c>
      <c r="F76">
        <v>3</v>
      </c>
      <c r="G76">
        <f>INDEX(tblProdProv[costo],MATCH(tblVentaDet[[#This Row],[clave]],tblProdProv[clave],0))</f>
        <v>680</v>
      </c>
      <c r="H76" t="str">
        <f>tblVentaDet[[#This Row],[producto_id]]&amp;"-"&amp;tblVentaDet[[#This Row],[proveedor_id]]</f>
        <v>10-3</v>
      </c>
      <c r="I76">
        <f>INDEX(
  tblClientes[descuento_pct],
  MATCH(
    INDEX(tblVentas[cliente_id], MATCH(tblVentaDet[[#This Row],[venta_id]], tblVentas[id], 0)),
    tblClientes[id],
    0
  )
)</f>
        <v>0</v>
      </c>
      <c r="J76">
        <f>tblVentaDet[[#This Row],[precio_unitario]]*tblVentaDet[[#This Row],[cantidad]]</f>
        <v>950</v>
      </c>
      <c r="K76">
        <f>tblVentaDet[[#This Row],[subtotal]]*(1-tblVentaDet[[#This Row],[descuento_pct]])</f>
        <v>950</v>
      </c>
      <c r="L76" s="6">
        <f>DATEVALUE(SUBSTITUTE(INDEX(tblVentas[fecha],MATCH(tblVentaDet[[#This Row],[venta_id]],tblVentas[id],0)),"-","/"))</f>
        <v>45889</v>
      </c>
      <c r="M76" s="2">
        <f>(tblVentaDet[[#This Row],[precio_unitario]]*(1-tblVentaDet[[#This Row],[descuento_pct]]))-tblVentaDet[[#This Row],[costo_unitario]]</f>
        <v>270</v>
      </c>
      <c r="N76" s="2" t="str">
        <f>INDEX(tblClientes[nombre],MATCH(INDEX(tblVentas[cliente_id],MATCH(tblVentaDet[[#This Row],[venta_id]],tblVentas[id],0)),tblClientes[id],0))</f>
        <v>Sofía Cruz</v>
      </c>
      <c r="O76" s="2" t="str">
        <f>INDEX(tblProveedores[nombre],MATCH(tblVentaDet[[#This Row],[proveedor_id]],tblProveedores[id],0))</f>
        <v>CompuMarket</v>
      </c>
      <c r="P76" s="2" t="str">
        <f>INDEX(tblProductos[nombre],MATCH(tblVentaDet[[#This Row],[producto_id]],tblProductos[id],0))</f>
        <v>Headset Gaming</v>
      </c>
    </row>
    <row r="77" spans="1:16" x14ac:dyDescent="0.25">
      <c r="A77">
        <v>76</v>
      </c>
      <c r="B77">
        <v>38</v>
      </c>
      <c r="C77">
        <v>2</v>
      </c>
      <c r="D77">
        <v>1</v>
      </c>
      <c r="E77">
        <f>INDEX(tblProductos[precio_venta], MATCH(tblVentaDet[[#This Row],[producto_id]], tblProductos[id],0))</f>
        <v>4200</v>
      </c>
      <c r="F77">
        <v>5</v>
      </c>
      <c r="G77">
        <f>INDEX(tblProdProv[costo],MATCH(tblVentaDet[[#This Row],[clave]],tblProdProv[clave],0))</f>
        <v>3500</v>
      </c>
      <c r="H77" t="str">
        <f>tblVentaDet[[#This Row],[producto_id]]&amp;"-"&amp;tblVentaDet[[#This Row],[proveedor_id]]</f>
        <v>2-5</v>
      </c>
      <c r="I77">
        <f>INDEX(
  tblClientes[descuento_pct],
  MATCH(
    INDEX(tblVentas[cliente_id], MATCH(tblVentaDet[[#This Row],[venta_id]], tblVentas[id], 0)),
    tblClientes[id],
    0
  )
)</f>
        <v>0</v>
      </c>
      <c r="J77">
        <f>tblVentaDet[[#This Row],[precio_unitario]]*tblVentaDet[[#This Row],[cantidad]]</f>
        <v>4200</v>
      </c>
      <c r="K77">
        <f>tblVentaDet[[#This Row],[subtotal]]*(1-tblVentaDet[[#This Row],[descuento_pct]])</f>
        <v>4200</v>
      </c>
      <c r="L77" s="6">
        <f>DATEVALUE(SUBSTITUTE(INDEX(tblVentas[fecha],MATCH(tblVentaDet[[#This Row],[venta_id]],tblVentas[id],0)),"-","/"))</f>
        <v>45889</v>
      </c>
      <c r="M77" s="2">
        <f>(tblVentaDet[[#This Row],[precio_unitario]]*(1-tblVentaDet[[#This Row],[descuento_pct]]))-tblVentaDet[[#This Row],[costo_unitario]]</f>
        <v>700</v>
      </c>
      <c r="N77" s="2" t="str">
        <f>INDEX(tblClientes[nombre],MATCH(INDEX(tblVentas[cliente_id],MATCH(tblVentaDet[[#This Row],[venta_id]],tblVentas[id],0)),tblClientes[id],0))</f>
        <v>Sofía Cruz</v>
      </c>
      <c r="O77" s="2" t="str">
        <f>INDEX(tblProveedores[nombre],MATCH(tblVentaDet[[#This Row],[proveedor_id]],tblProveedores[id],0))</f>
        <v>DigitalForce</v>
      </c>
      <c r="P77" s="2" t="str">
        <f>INDEX(tblProductos[nombre],MATCH(tblVentaDet[[#This Row],[producto_id]],tblProductos[id],0))</f>
        <v>Procesador Ryzen 5 5600G</v>
      </c>
    </row>
    <row r="78" spans="1:16" x14ac:dyDescent="0.25">
      <c r="A78">
        <v>77</v>
      </c>
      <c r="B78">
        <v>39</v>
      </c>
      <c r="C78">
        <v>12</v>
      </c>
      <c r="D78">
        <v>2</v>
      </c>
      <c r="E78">
        <f>INDEX(tblProductos[precio_venta], MATCH(tblVentaDet[[#This Row],[producto_id]], tblProductos[id],0))</f>
        <v>3200</v>
      </c>
      <c r="F78">
        <v>4</v>
      </c>
      <c r="G78">
        <f>INDEX(tblProdProv[costo],MATCH(tblVentaDet[[#This Row],[clave]],tblProdProv[clave],0))</f>
        <v>2600</v>
      </c>
      <c r="H78" t="str">
        <f>tblVentaDet[[#This Row],[producto_id]]&amp;"-"&amp;tblVentaDet[[#This Row],[proveedor_id]]</f>
        <v>12-4</v>
      </c>
      <c r="I78">
        <f>INDEX(
  tblClientes[descuento_pct],
  MATCH(
    INDEX(tblVentas[cliente_id], MATCH(tblVentaDet[[#This Row],[venta_id]], tblVentas[id], 0)),
    tblClientes[id],
    0
  )
)</f>
        <v>0</v>
      </c>
      <c r="J78">
        <f>tblVentaDet[[#This Row],[precio_unitario]]*tblVentaDet[[#This Row],[cantidad]]</f>
        <v>6400</v>
      </c>
      <c r="K78">
        <f>tblVentaDet[[#This Row],[subtotal]]*(1-tblVentaDet[[#This Row],[descuento_pct]])</f>
        <v>6400</v>
      </c>
      <c r="L78" s="6">
        <f>DATEVALUE(SUBSTITUTE(INDEX(tblVentas[fecha],MATCH(tblVentaDet[[#This Row],[venta_id]],tblVentas[id],0)),"-","/"))</f>
        <v>45890</v>
      </c>
      <c r="M78" s="2">
        <f>(tblVentaDet[[#This Row],[precio_unitario]]*(1-tblVentaDet[[#This Row],[descuento_pct]]))-tblVentaDet[[#This Row],[costo_unitario]]</f>
        <v>600</v>
      </c>
      <c r="N78" s="2" t="str">
        <f>INDEX(tblClientes[nombre],MATCH(INDEX(tblVentas[cliente_id],MATCH(tblVentaDet[[#This Row],[venta_id]],tblVentas[id],0)),tblClientes[id],0))</f>
        <v>Luis García</v>
      </c>
      <c r="O78" s="2" t="str">
        <f>INDEX(tblProveedores[nombre],MATCH(tblVentaDet[[#This Row],[proveedor_id]],tblProveedores[id],0))</f>
        <v>HardwarePro</v>
      </c>
      <c r="P78" s="2" t="str">
        <f>INDEX(tblProductos[nombre],MATCH(tblVentaDet[[#This Row],[producto_id]],tblProductos[id],0))</f>
        <v>Silla Gamer</v>
      </c>
    </row>
    <row r="79" spans="1:16" x14ac:dyDescent="0.25">
      <c r="A79">
        <v>78</v>
      </c>
      <c r="B79">
        <v>39</v>
      </c>
      <c r="C79">
        <v>2</v>
      </c>
      <c r="D79">
        <v>3</v>
      </c>
      <c r="E79">
        <f>INDEX(tblProductos[precio_venta], MATCH(tblVentaDet[[#This Row],[producto_id]], tblProductos[id],0))</f>
        <v>4200</v>
      </c>
      <c r="F79">
        <v>5</v>
      </c>
      <c r="G79">
        <f>INDEX(tblProdProv[costo],MATCH(tblVentaDet[[#This Row],[clave]],tblProdProv[clave],0))</f>
        <v>3500</v>
      </c>
      <c r="H79" t="str">
        <f>tblVentaDet[[#This Row],[producto_id]]&amp;"-"&amp;tblVentaDet[[#This Row],[proveedor_id]]</f>
        <v>2-5</v>
      </c>
      <c r="I79">
        <f>INDEX(
  tblClientes[descuento_pct],
  MATCH(
    INDEX(tblVentas[cliente_id], MATCH(tblVentaDet[[#This Row],[venta_id]], tblVentas[id], 0)),
    tblClientes[id],
    0
  )
)</f>
        <v>0</v>
      </c>
      <c r="J79">
        <f>tblVentaDet[[#This Row],[precio_unitario]]*tblVentaDet[[#This Row],[cantidad]]</f>
        <v>12600</v>
      </c>
      <c r="K79">
        <f>tblVentaDet[[#This Row],[subtotal]]*(1-tblVentaDet[[#This Row],[descuento_pct]])</f>
        <v>12600</v>
      </c>
      <c r="L79" s="6">
        <f>DATEVALUE(SUBSTITUTE(INDEX(tblVentas[fecha],MATCH(tblVentaDet[[#This Row],[venta_id]],tblVentas[id],0)),"-","/"))</f>
        <v>45890</v>
      </c>
      <c r="M79" s="2">
        <f>(tblVentaDet[[#This Row],[precio_unitario]]*(1-tblVentaDet[[#This Row],[descuento_pct]]))-tblVentaDet[[#This Row],[costo_unitario]]</f>
        <v>700</v>
      </c>
      <c r="N79" s="2" t="str">
        <f>INDEX(tblClientes[nombre],MATCH(INDEX(tblVentas[cliente_id],MATCH(tblVentaDet[[#This Row],[venta_id]],tblVentas[id],0)),tblClientes[id],0))</f>
        <v>Luis García</v>
      </c>
      <c r="O79" s="2" t="str">
        <f>INDEX(tblProveedores[nombre],MATCH(tblVentaDet[[#This Row],[proveedor_id]],tblProveedores[id],0))</f>
        <v>DigitalForce</v>
      </c>
      <c r="P79" s="2" t="str">
        <f>INDEX(tblProductos[nombre],MATCH(tblVentaDet[[#This Row],[producto_id]],tblProductos[id],0))</f>
        <v>Procesador Ryzen 5 5600G</v>
      </c>
    </row>
    <row r="80" spans="1:16" x14ac:dyDescent="0.25">
      <c r="A80">
        <v>79</v>
      </c>
      <c r="B80">
        <v>40</v>
      </c>
      <c r="C80">
        <v>9</v>
      </c>
      <c r="D80">
        <v>1</v>
      </c>
      <c r="E80">
        <f>INDEX(tblProductos[precio_venta], MATCH(tblVentaDet[[#This Row],[producto_id]], tblProductos[id],0))</f>
        <v>3500</v>
      </c>
      <c r="F80">
        <v>3</v>
      </c>
      <c r="G80">
        <f>INDEX(tblProdProv[costo],MATCH(tblVentaDet[[#This Row],[clave]],tblProdProv[clave],0))</f>
        <v>2700</v>
      </c>
      <c r="H80" t="str">
        <f>tblVentaDet[[#This Row],[producto_id]]&amp;"-"&amp;tblVentaDet[[#This Row],[proveedor_id]]</f>
        <v>9-3</v>
      </c>
      <c r="I80">
        <f>INDEX(
  tblClientes[descuento_pct],
  MATCH(
    INDEX(tblVentas[cliente_id], MATCH(tblVentaDet[[#This Row],[venta_id]], tblVentas[id], 0)),
    tblClientes[id],
    0
  )
)</f>
        <v>0</v>
      </c>
      <c r="J80">
        <f>tblVentaDet[[#This Row],[precio_unitario]]*tblVentaDet[[#This Row],[cantidad]]</f>
        <v>3500</v>
      </c>
      <c r="K80">
        <f>tblVentaDet[[#This Row],[subtotal]]*(1-tblVentaDet[[#This Row],[descuento_pct]])</f>
        <v>3500</v>
      </c>
      <c r="L80" s="6">
        <f>DATEVALUE(SUBSTITUTE(INDEX(tblVentas[fecha],MATCH(tblVentaDet[[#This Row],[venta_id]],tblVentas[id],0)),"-","/"))</f>
        <v>45891</v>
      </c>
      <c r="M80" s="2">
        <f>(tblVentaDet[[#This Row],[precio_unitario]]*(1-tblVentaDet[[#This Row],[descuento_pct]]))-tblVentaDet[[#This Row],[costo_unitario]]</f>
        <v>800</v>
      </c>
      <c r="N80" s="2" t="str">
        <f>INDEX(tblClientes[nombre],MATCH(INDEX(tblVentas[cliente_id],MATCH(tblVentaDet[[#This Row],[venta_id]],tblVentas[id],0)),tblClientes[id],0))</f>
        <v>Sofía Cruz</v>
      </c>
      <c r="O80" s="2" t="str">
        <f>INDEX(tblProveedores[nombre],MATCH(tblVentaDet[[#This Row],[proveedor_id]],tblProveedores[id],0))</f>
        <v>CompuMarket</v>
      </c>
      <c r="P80" s="2" t="str">
        <f>INDEX(tblProductos[nombre],MATCH(tblVentaDet[[#This Row],[producto_id]],tblProductos[id],0))</f>
        <v>Monitor 24" 144Hz</v>
      </c>
    </row>
    <row r="81" spans="1:16" x14ac:dyDescent="0.25">
      <c r="A81">
        <v>80</v>
      </c>
      <c r="B81">
        <v>40</v>
      </c>
      <c r="C81">
        <v>4</v>
      </c>
      <c r="D81">
        <v>1</v>
      </c>
      <c r="E81">
        <f>INDEX(tblProductos[precio_venta], MATCH(tblVentaDet[[#This Row],[producto_id]], tblProductos[id],0))</f>
        <v>1600</v>
      </c>
      <c r="F81">
        <v>3</v>
      </c>
      <c r="G81">
        <f>INDEX(tblProdProv[costo],MATCH(tblVentaDet[[#This Row],[clave]],tblProdProv[clave],0))</f>
        <v>1150</v>
      </c>
      <c r="H81" t="str">
        <f>tblVentaDet[[#This Row],[producto_id]]&amp;"-"&amp;tblVentaDet[[#This Row],[proveedor_id]]</f>
        <v>4-3</v>
      </c>
      <c r="I81">
        <f>INDEX(
  tblClientes[descuento_pct],
  MATCH(
    INDEX(tblVentas[cliente_id], MATCH(tblVentaDet[[#This Row],[venta_id]], tblVentas[id], 0)),
    tblClientes[id],
    0
  )
)</f>
        <v>0</v>
      </c>
      <c r="J81">
        <f>tblVentaDet[[#This Row],[precio_unitario]]*tblVentaDet[[#This Row],[cantidad]]</f>
        <v>1600</v>
      </c>
      <c r="K81">
        <f>tblVentaDet[[#This Row],[subtotal]]*(1-tblVentaDet[[#This Row],[descuento_pct]])</f>
        <v>1600</v>
      </c>
      <c r="L81" s="6">
        <f>DATEVALUE(SUBSTITUTE(INDEX(tblVentas[fecha],MATCH(tblVentaDet[[#This Row],[venta_id]],tblVentas[id],0)),"-","/"))</f>
        <v>45891</v>
      </c>
      <c r="M81" s="2">
        <f>(tblVentaDet[[#This Row],[precio_unitario]]*(1-tblVentaDet[[#This Row],[descuento_pct]]))-tblVentaDet[[#This Row],[costo_unitario]]</f>
        <v>450</v>
      </c>
      <c r="N81" s="2" t="str">
        <f>INDEX(tblClientes[nombre],MATCH(INDEX(tblVentas[cliente_id],MATCH(tblVentaDet[[#This Row],[venta_id]],tblVentas[id],0)),tblClientes[id],0))</f>
        <v>Sofía Cruz</v>
      </c>
      <c r="O81" s="2" t="str">
        <f>INDEX(tblProveedores[nombre],MATCH(tblVentaDet[[#This Row],[proveedor_id]],tblProveedores[id],0))</f>
        <v>CompuMarket</v>
      </c>
      <c r="P81" s="2" t="str">
        <f>INDEX(tblProductos[nombre],MATCH(tblVentaDet[[#This Row],[producto_id]],tblProductos[id],0))</f>
        <v>SSD 1TB NVMe</v>
      </c>
    </row>
    <row r="82" spans="1:16" x14ac:dyDescent="0.25">
      <c r="A82">
        <v>81</v>
      </c>
      <c r="B82">
        <v>41</v>
      </c>
      <c r="C82">
        <v>3</v>
      </c>
      <c r="D82">
        <v>1</v>
      </c>
      <c r="E82">
        <f>INDEX(tblProductos[precio_venta], MATCH(tblVentaDet[[#This Row],[producto_id]], tblProductos[id],0))</f>
        <v>1500</v>
      </c>
      <c r="F82">
        <v>3</v>
      </c>
      <c r="G82">
        <f>INDEX(tblProdProv[costo],MATCH(tblVentaDet[[#This Row],[clave]],tblProdProv[clave],0))</f>
        <v>1100</v>
      </c>
      <c r="H82" t="str">
        <f>tblVentaDet[[#This Row],[producto_id]]&amp;"-"&amp;tblVentaDet[[#This Row],[proveedor_id]]</f>
        <v>3-3</v>
      </c>
      <c r="I82">
        <f>INDEX(
  tblClientes[descuento_pct],
  MATCH(
    INDEX(tblVentas[cliente_id], MATCH(tblVentaDet[[#This Row],[venta_id]], tblVentas[id], 0)),
    tblClientes[id],
    0
  )
)</f>
        <v>0</v>
      </c>
      <c r="J82">
        <f>tblVentaDet[[#This Row],[precio_unitario]]*tblVentaDet[[#This Row],[cantidad]]</f>
        <v>1500</v>
      </c>
      <c r="K82">
        <f>tblVentaDet[[#This Row],[subtotal]]*(1-tblVentaDet[[#This Row],[descuento_pct]])</f>
        <v>1500</v>
      </c>
      <c r="L82" s="6">
        <f>DATEVALUE(SUBSTITUTE(INDEX(tblVentas[fecha],MATCH(tblVentaDet[[#This Row],[venta_id]],tblVentas[id],0)),"-","/"))</f>
        <v>45892</v>
      </c>
      <c r="M82" s="2">
        <f>(tblVentaDet[[#This Row],[precio_unitario]]*(1-tblVentaDet[[#This Row],[descuento_pct]]))-tblVentaDet[[#This Row],[costo_unitario]]</f>
        <v>400</v>
      </c>
      <c r="N82" s="2" t="str">
        <f>INDEX(tblClientes[nombre],MATCH(INDEX(tblVentas[cliente_id],MATCH(tblVentaDet[[#This Row],[venta_id]],tblVentas[id],0)),tblClientes[id],0))</f>
        <v>Fernanda Ruiz</v>
      </c>
      <c r="O82" s="2" t="str">
        <f>INDEX(tblProveedores[nombre],MATCH(tblVentaDet[[#This Row],[proveedor_id]],tblProveedores[id],0))</f>
        <v>CompuMarket</v>
      </c>
      <c r="P82" s="2" t="str">
        <f>INDEX(tblProductos[nombre],MATCH(tblVentaDet[[#This Row],[producto_id]],tblProductos[id],0))</f>
        <v>Memoria RAM 16GB</v>
      </c>
    </row>
    <row r="83" spans="1:16" x14ac:dyDescent="0.25">
      <c r="A83">
        <v>82</v>
      </c>
      <c r="B83">
        <v>41</v>
      </c>
      <c r="C83">
        <v>2</v>
      </c>
      <c r="D83">
        <v>1</v>
      </c>
      <c r="E83">
        <f>INDEX(tblProductos[precio_venta], MATCH(tblVentaDet[[#This Row],[producto_id]], tblProductos[id],0))</f>
        <v>4200</v>
      </c>
      <c r="F83">
        <v>1</v>
      </c>
      <c r="G83">
        <f>INDEX(tblProdProv[costo],MATCH(tblVentaDet[[#This Row],[clave]],tblProdProv[clave],0))</f>
        <v>3300</v>
      </c>
      <c r="H83" t="str">
        <f>tblVentaDet[[#This Row],[producto_id]]&amp;"-"&amp;tblVentaDet[[#This Row],[proveedor_id]]</f>
        <v>2-1</v>
      </c>
      <c r="I83">
        <f>INDEX(
  tblClientes[descuento_pct],
  MATCH(
    INDEX(tblVentas[cliente_id], MATCH(tblVentaDet[[#This Row],[venta_id]], tblVentas[id], 0)),
    tblClientes[id],
    0
  )
)</f>
        <v>0</v>
      </c>
      <c r="J83">
        <f>tblVentaDet[[#This Row],[precio_unitario]]*tblVentaDet[[#This Row],[cantidad]]</f>
        <v>4200</v>
      </c>
      <c r="K83">
        <f>tblVentaDet[[#This Row],[subtotal]]*(1-tblVentaDet[[#This Row],[descuento_pct]])</f>
        <v>4200</v>
      </c>
      <c r="L83" s="6">
        <f>DATEVALUE(SUBSTITUTE(INDEX(tblVentas[fecha],MATCH(tblVentaDet[[#This Row],[venta_id]],tblVentas[id],0)),"-","/"))</f>
        <v>45892</v>
      </c>
      <c r="M83" s="2">
        <f>(tblVentaDet[[#This Row],[precio_unitario]]*(1-tblVentaDet[[#This Row],[descuento_pct]]))-tblVentaDet[[#This Row],[costo_unitario]]</f>
        <v>900</v>
      </c>
      <c r="N83" s="2" t="str">
        <f>INDEX(tblClientes[nombre],MATCH(INDEX(tblVentas[cliente_id],MATCH(tblVentaDet[[#This Row],[venta_id]],tblVentas[id],0)),tblClientes[id],0))</f>
        <v>Fernanda Ruiz</v>
      </c>
      <c r="O83" s="2" t="str">
        <f>INDEX(tblProveedores[nombre],MATCH(tblVentaDet[[#This Row],[proveedor_id]],tblProveedores[id],0))</f>
        <v>TechMaster</v>
      </c>
      <c r="P83" s="2" t="str">
        <f>INDEX(tblProductos[nombre],MATCH(tblVentaDet[[#This Row],[producto_id]],tblProductos[id],0))</f>
        <v>Procesador Ryzen 5 5600G</v>
      </c>
    </row>
    <row r="84" spans="1:16" x14ac:dyDescent="0.25">
      <c r="A84">
        <v>83</v>
      </c>
      <c r="B84">
        <v>42</v>
      </c>
      <c r="C84">
        <v>9</v>
      </c>
      <c r="D84">
        <v>2</v>
      </c>
      <c r="E84">
        <f>INDEX(tblProductos[precio_venta], MATCH(tblVentaDet[[#This Row],[producto_id]], tblProductos[id],0))</f>
        <v>3500</v>
      </c>
      <c r="F84">
        <v>1</v>
      </c>
      <c r="G84">
        <f>INDEX(tblProdProv[costo],MATCH(tblVentaDet[[#This Row],[clave]],tblProdProv[clave],0))</f>
        <v>2600</v>
      </c>
      <c r="H84" t="str">
        <f>tblVentaDet[[#This Row],[producto_id]]&amp;"-"&amp;tblVentaDet[[#This Row],[proveedor_id]]</f>
        <v>9-1</v>
      </c>
      <c r="I84">
        <f>INDEX(
  tblClientes[descuento_pct],
  MATCH(
    INDEX(tblVentas[cliente_id], MATCH(tblVentaDet[[#This Row],[venta_id]], tblVentas[id], 0)),
    tblClientes[id],
    0
  )
)</f>
        <v>0.05</v>
      </c>
      <c r="J84">
        <f>tblVentaDet[[#This Row],[precio_unitario]]*tblVentaDet[[#This Row],[cantidad]]</f>
        <v>7000</v>
      </c>
      <c r="K84">
        <f>tblVentaDet[[#This Row],[subtotal]]*(1-tblVentaDet[[#This Row],[descuento_pct]])</f>
        <v>6650</v>
      </c>
      <c r="L84" s="6">
        <f>DATEVALUE(SUBSTITUTE(INDEX(tblVentas[fecha],MATCH(tblVentaDet[[#This Row],[venta_id]],tblVentas[id],0)),"-","/"))</f>
        <v>45893</v>
      </c>
      <c r="M84" s="2">
        <f>(tblVentaDet[[#This Row],[precio_unitario]]*(1-tblVentaDet[[#This Row],[descuento_pct]]))-tblVentaDet[[#This Row],[costo_unitario]]</f>
        <v>725</v>
      </c>
      <c r="N84" s="2" t="str">
        <f>INDEX(tblClientes[nombre],MATCH(INDEX(tblVentas[cliente_id],MATCH(tblVentaDet[[#This Row],[venta_id]],tblVentas[id],0)),tblClientes[id],0))</f>
        <v>María López</v>
      </c>
      <c r="O84" s="2" t="str">
        <f>INDEX(tblProveedores[nombre],MATCH(tblVentaDet[[#This Row],[proveedor_id]],tblProveedores[id],0))</f>
        <v>TechMaster</v>
      </c>
      <c r="P84" s="2" t="str">
        <f>INDEX(tblProductos[nombre],MATCH(tblVentaDet[[#This Row],[producto_id]],tblProductos[id],0))</f>
        <v>Monitor 24" 144Hz</v>
      </c>
    </row>
    <row r="85" spans="1:16" x14ac:dyDescent="0.25">
      <c r="A85">
        <v>84</v>
      </c>
      <c r="B85">
        <v>42</v>
      </c>
      <c r="C85">
        <v>8</v>
      </c>
      <c r="D85">
        <v>2</v>
      </c>
      <c r="E85">
        <f>INDEX(tblProductos[precio_venta], MATCH(tblVentaDet[[#This Row],[producto_id]], tblProductos[id],0))</f>
        <v>850</v>
      </c>
      <c r="F85">
        <v>4</v>
      </c>
      <c r="G85">
        <f>INDEX(tblProdProv[costo],MATCH(tblVentaDet[[#This Row],[clave]],tblProdProv[clave],0))</f>
        <v>630</v>
      </c>
      <c r="H85" t="str">
        <f>tblVentaDet[[#This Row],[producto_id]]&amp;"-"&amp;tblVentaDet[[#This Row],[proveedor_id]]</f>
        <v>8-4</v>
      </c>
      <c r="I85">
        <f>INDEX(
  tblClientes[descuento_pct],
  MATCH(
    INDEX(tblVentas[cliente_id], MATCH(tblVentaDet[[#This Row],[venta_id]], tblVentas[id], 0)),
    tblClientes[id],
    0
  )
)</f>
        <v>0.05</v>
      </c>
      <c r="J85">
        <f>tblVentaDet[[#This Row],[precio_unitario]]*tblVentaDet[[#This Row],[cantidad]]</f>
        <v>1700</v>
      </c>
      <c r="K85">
        <f>tblVentaDet[[#This Row],[subtotal]]*(1-tblVentaDet[[#This Row],[descuento_pct]])</f>
        <v>1615</v>
      </c>
      <c r="L85" s="6">
        <f>DATEVALUE(SUBSTITUTE(INDEX(tblVentas[fecha],MATCH(tblVentaDet[[#This Row],[venta_id]],tblVentas[id],0)),"-","/"))</f>
        <v>45893</v>
      </c>
      <c r="M85" s="2">
        <f>(tblVentaDet[[#This Row],[precio_unitario]]*(1-tblVentaDet[[#This Row],[descuento_pct]]))-tblVentaDet[[#This Row],[costo_unitario]]</f>
        <v>177.5</v>
      </c>
      <c r="N85" s="2" t="str">
        <f>INDEX(tblClientes[nombre],MATCH(INDEX(tblVentas[cliente_id],MATCH(tblVentaDet[[#This Row],[venta_id]],tblVentas[id],0)),tblClientes[id],0))</f>
        <v>María López</v>
      </c>
      <c r="O85" s="2" t="str">
        <f>INDEX(tblProveedores[nombre],MATCH(tblVentaDet[[#This Row],[proveedor_id]],tblProveedores[id],0))</f>
        <v>HardwarePro</v>
      </c>
      <c r="P85" s="2" t="str">
        <f>INDEX(tblProductos[nombre],MATCH(tblVentaDet[[#This Row],[producto_id]],tblProductos[id],0))</f>
        <v>Teclado Mecánico</v>
      </c>
    </row>
    <row r="86" spans="1:16" x14ac:dyDescent="0.25">
      <c r="A86">
        <v>85</v>
      </c>
      <c r="B86">
        <v>43</v>
      </c>
      <c r="C86">
        <v>9</v>
      </c>
      <c r="D86">
        <v>1</v>
      </c>
      <c r="E86">
        <f>INDEX(tblProductos[precio_venta], MATCH(tblVentaDet[[#This Row],[producto_id]], tblProductos[id],0))</f>
        <v>3500</v>
      </c>
      <c r="F86">
        <v>3</v>
      </c>
      <c r="G86">
        <f>INDEX(tblProdProv[costo],MATCH(tblVentaDet[[#This Row],[clave]],tblProdProv[clave],0))</f>
        <v>2700</v>
      </c>
      <c r="H86" t="str">
        <f>tblVentaDet[[#This Row],[producto_id]]&amp;"-"&amp;tblVentaDet[[#This Row],[proveedor_id]]</f>
        <v>9-3</v>
      </c>
      <c r="I86">
        <f>INDEX(
  tblClientes[descuento_pct],
  MATCH(
    INDEX(tblVentas[cliente_id], MATCH(tblVentaDet[[#This Row],[venta_id]], tblVentas[id], 0)),
    tblClientes[id],
    0
  )
)</f>
        <v>0.1</v>
      </c>
      <c r="J86">
        <f>tblVentaDet[[#This Row],[precio_unitario]]*tblVentaDet[[#This Row],[cantidad]]</f>
        <v>3500</v>
      </c>
      <c r="K86">
        <f>tblVentaDet[[#This Row],[subtotal]]*(1-tblVentaDet[[#This Row],[descuento_pct]])</f>
        <v>3150</v>
      </c>
      <c r="L86" s="6">
        <f>DATEVALUE(SUBSTITUTE(INDEX(tblVentas[fecha],MATCH(tblVentaDet[[#This Row],[venta_id]],tblVentas[id],0)),"-","/"))</f>
        <v>45894</v>
      </c>
      <c r="M86" s="2">
        <f>(tblVentaDet[[#This Row],[precio_unitario]]*(1-tblVentaDet[[#This Row],[descuento_pct]]))-tblVentaDet[[#This Row],[costo_unitario]]</f>
        <v>450</v>
      </c>
      <c r="N86" s="2" t="str">
        <f>INDEX(tblClientes[nombre],MATCH(INDEX(tblVentas[cliente_id],MATCH(tblVentaDet[[#This Row],[venta_id]],tblVentas[id],0)),tblClientes[id],0))</f>
        <v>Jorge Ramos</v>
      </c>
      <c r="O86" s="2" t="str">
        <f>INDEX(tblProveedores[nombre],MATCH(tblVentaDet[[#This Row],[proveedor_id]],tblProveedores[id],0))</f>
        <v>CompuMarket</v>
      </c>
      <c r="P86" s="2" t="str">
        <f>INDEX(tblProductos[nombre],MATCH(tblVentaDet[[#This Row],[producto_id]],tblProductos[id],0))</f>
        <v>Monitor 24" 144Hz</v>
      </c>
    </row>
    <row r="87" spans="1:16" x14ac:dyDescent="0.25">
      <c r="A87">
        <v>86</v>
      </c>
      <c r="B87">
        <v>43</v>
      </c>
      <c r="C87">
        <v>1</v>
      </c>
      <c r="D87">
        <v>3</v>
      </c>
      <c r="E87">
        <f>INDEX(tblProductos[precio_venta], MATCH(tblVentaDet[[#This Row],[producto_id]], tblProductos[id],0))</f>
        <v>8500</v>
      </c>
      <c r="F87">
        <v>2</v>
      </c>
      <c r="G87">
        <f>INDEX(tblProdProv[costo],MATCH(tblVentaDet[[#This Row],[clave]],tblProdProv[clave],0))</f>
        <v>7000</v>
      </c>
      <c r="H87" t="str">
        <f>tblVentaDet[[#This Row],[producto_id]]&amp;"-"&amp;tblVentaDet[[#This Row],[proveedor_id]]</f>
        <v>1-2</v>
      </c>
      <c r="I87">
        <f>INDEX(
  tblClientes[descuento_pct],
  MATCH(
    INDEX(tblVentas[cliente_id], MATCH(tblVentaDet[[#This Row],[venta_id]], tblVentas[id], 0)),
    tblClientes[id],
    0
  )
)</f>
        <v>0.1</v>
      </c>
      <c r="J87">
        <f>tblVentaDet[[#This Row],[precio_unitario]]*tblVentaDet[[#This Row],[cantidad]]</f>
        <v>25500</v>
      </c>
      <c r="K87">
        <f>tblVentaDet[[#This Row],[subtotal]]*(1-tblVentaDet[[#This Row],[descuento_pct]])</f>
        <v>22950</v>
      </c>
      <c r="L87" s="6">
        <f>DATEVALUE(SUBSTITUTE(INDEX(tblVentas[fecha],MATCH(tblVentaDet[[#This Row],[venta_id]],tblVentas[id],0)),"-","/"))</f>
        <v>45894</v>
      </c>
      <c r="M87" s="2">
        <f>(tblVentaDet[[#This Row],[precio_unitario]]*(1-tblVentaDet[[#This Row],[descuento_pct]]))-tblVentaDet[[#This Row],[costo_unitario]]</f>
        <v>650</v>
      </c>
      <c r="N87" s="2" t="str">
        <f>INDEX(tblClientes[nombre],MATCH(INDEX(tblVentas[cliente_id],MATCH(tblVentaDet[[#This Row],[venta_id]],tblVentas[id],0)),tblClientes[id],0))</f>
        <v>Jorge Ramos</v>
      </c>
      <c r="O87" s="2" t="str">
        <f>INDEX(tblProveedores[nombre],MATCH(tblVentaDet[[#This Row],[proveedor_id]],tblProveedores[id],0))</f>
        <v>GamerZone</v>
      </c>
      <c r="P87" s="2" t="str">
        <f>INDEX(tblProductos[nombre],MATCH(tblVentaDet[[#This Row],[producto_id]],tblProductos[id],0))</f>
        <v>Tarjeta Video RTX 3060</v>
      </c>
    </row>
    <row r="88" spans="1:16" x14ac:dyDescent="0.25">
      <c r="A88">
        <v>87</v>
      </c>
      <c r="B88">
        <v>44</v>
      </c>
      <c r="C88">
        <v>8</v>
      </c>
      <c r="D88">
        <v>1</v>
      </c>
      <c r="E88">
        <f>INDEX(tblProductos[precio_venta], MATCH(tblVentaDet[[#This Row],[producto_id]], tblProductos[id],0))</f>
        <v>850</v>
      </c>
      <c r="F88">
        <v>5</v>
      </c>
      <c r="G88">
        <f>INDEX(tblProdProv[costo],MATCH(tblVentaDet[[#This Row],[clave]],tblProdProv[clave],0))</f>
        <v>650</v>
      </c>
      <c r="H88" t="str">
        <f>tblVentaDet[[#This Row],[producto_id]]&amp;"-"&amp;tblVentaDet[[#This Row],[proveedor_id]]</f>
        <v>8-5</v>
      </c>
      <c r="I88">
        <f>INDEX(
  tblClientes[descuento_pct],
  MATCH(
    INDEX(tblVentas[cliente_id], MATCH(tblVentaDet[[#This Row],[venta_id]], tblVentas[id], 0)),
    tblClientes[id],
    0
  )
)</f>
        <v>0.05</v>
      </c>
      <c r="J88">
        <f>tblVentaDet[[#This Row],[precio_unitario]]*tblVentaDet[[#This Row],[cantidad]]</f>
        <v>850</v>
      </c>
      <c r="K88">
        <f>tblVentaDet[[#This Row],[subtotal]]*(1-tblVentaDet[[#This Row],[descuento_pct]])</f>
        <v>807.5</v>
      </c>
      <c r="L88" s="6">
        <f>DATEVALUE(SUBSTITUTE(INDEX(tblVentas[fecha],MATCH(tblVentaDet[[#This Row],[venta_id]],tblVentas[id],0)),"-","/"))</f>
        <v>45895</v>
      </c>
      <c r="M88" s="2">
        <f>(tblVentaDet[[#This Row],[precio_unitario]]*(1-tblVentaDet[[#This Row],[descuento_pct]]))-tblVentaDet[[#This Row],[costo_unitario]]</f>
        <v>157.5</v>
      </c>
      <c r="N88" s="2" t="str">
        <f>INDEX(tblClientes[nombre],MATCH(INDEX(tblVentas[cliente_id],MATCH(tblVentaDet[[#This Row],[venta_id]],tblVentas[id],0)),tblClientes[id],0))</f>
        <v>Laura Vega</v>
      </c>
      <c r="O88" s="2" t="str">
        <f>INDEX(tblProveedores[nombre],MATCH(tblVentaDet[[#This Row],[proveedor_id]],tblProveedores[id],0))</f>
        <v>DigitalForce</v>
      </c>
      <c r="P88" s="2" t="str">
        <f>INDEX(tblProductos[nombre],MATCH(tblVentaDet[[#This Row],[producto_id]],tblProductos[id],0))</f>
        <v>Teclado Mecánico</v>
      </c>
    </row>
    <row r="89" spans="1:16" x14ac:dyDescent="0.25">
      <c r="A89">
        <v>88</v>
      </c>
      <c r="B89">
        <v>44</v>
      </c>
      <c r="C89">
        <v>2</v>
      </c>
      <c r="D89">
        <v>2</v>
      </c>
      <c r="E89">
        <f>INDEX(tblProductos[precio_venta], MATCH(tblVentaDet[[#This Row],[producto_id]], tblProductos[id],0))</f>
        <v>4200</v>
      </c>
      <c r="F89">
        <v>4</v>
      </c>
      <c r="G89">
        <f>INDEX(tblProdProv[costo],MATCH(tblVentaDet[[#This Row],[clave]],tblProdProv[clave],0))</f>
        <v>3400</v>
      </c>
      <c r="H89" t="str">
        <f>tblVentaDet[[#This Row],[producto_id]]&amp;"-"&amp;tblVentaDet[[#This Row],[proveedor_id]]</f>
        <v>2-4</v>
      </c>
      <c r="I89">
        <f>INDEX(
  tblClientes[descuento_pct],
  MATCH(
    INDEX(tblVentas[cliente_id], MATCH(tblVentaDet[[#This Row],[venta_id]], tblVentas[id], 0)),
    tblClientes[id],
    0
  )
)</f>
        <v>0.05</v>
      </c>
      <c r="J89">
        <f>tblVentaDet[[#This Row],[precio_unitario]]*tblVentaDet[[#This Row],[cantidad]]</f>
        <v>8400</v>
      </c>
      <c r="K89">
        <f>tblVentaDet[[#This Row],[subtotal]]*(1-tblVentaDet[[#This Row],[descuento_pct]])</f>
        <v>7980</v>
      </c>
      <c r="L89" s="6">
        <f>DATEVALUE(SUBSTITUTE(INDEX(tblVentas[fecha],MATCH(tblVentaDet[[#This Row],[venta_id]],tblVentas[id],0)),"-","/"))</f>
        <v>45895</v>
      </c>
      <c r="M89" s="2">
        <f>(tblVentaDet[[#This Row],[precio_unitario]]*(1-tblVentaDet[[#This Row],[descuento_pct]]))-tblVentaDet[[#This Row],[costo_unitario]]</f>
        <v>590</v>
      </c>
      <c r="N89" s="2" t="str">
        <f>INDEX(tblClientes[nombre],MATCH(INDEX(tblVentas[cliente_id],MATCH(tblVentaDet[[#This Row],[venta_id]],tblVentas[id],0)),tblClientes[id],0))</f>
        <v>Laura Vega</v>
      </c>
      <c r="O89" s="2" t="str">
        <f>INDEX(tblProveedores[nombre],MATCH(tblVentaDet[[#This Row],[proveedor_id]],tblProveedores[id],0))</f>
        <v>HardwarePro</v>
      </c>
      <c r="P89" s="2" t="str">
        <f>INDEX(tblProductos[nombre],MATCH(tblVentaDet[[#This Row],[producto_id]],tblProductos[id],0))</f>
        <v>Procesador Ryzen 5 5600G</v>
      </c>
    </row>
    <row r="90" spans="1:16" x14ac:dyDescent="0.25">
      <c r="A90">
        <v>89</v>
      </c>
      <c r="B90">
        <v>45</v>
      </c>
      <c r="C90">
        <v>3</v>
      </c>
      <c r="D90">
        <v>1</v>
      </c>
      <c r="E90">
        <f>INDEX(tblProductos[precio_venta], MATCH(tblVentaDet[[#This Row],[producto_id]], tblProductos[id],0))</f>
        <v>1500</v>
      </c>
      <c r="F90">
        <v>2</v>
      </c>
      <c r="G90">
        <f>INDEX(tblProdProv[costo],MATCH(tblVentaDet[[#This Row],[clave]],tblProdProv[clave],0))</f>
        <v>1050</v>
      </c>
      <c r="H90" t="str">
        <f>tblVentaDet[[#This Row],[producto_id]]&amp;"-"&amp;tblVentaDet[[#This Row],[proveedor_id]]</f>
        <v>3-2</v>
      </c>
      <c r="I90">
        <f>INDEX(
  tblClientes[descuento_pct],
  MATCH(
    INDEX(tblVentas[cliente_id], MATCH(tblVentaDet[[#This Row],[venta_id]], tblVentas[id], 0)),
    tblClientes[id],
    0
  )
)</f>
        <v>0.1</v>
      </c>
      <c r="J90">
        <f>tblVentaDet[[#This Row],[precio_unitario]]*tblVentaDet[[#This Row],[cantidad]]</f>
        <v>1500</v>
      </c>
      <c r="K90">
        <f>tblVentaDet[[#This Row],[subtotal]]*(1-tblVentaDet[[#This Row],[descuento_pct]])</f>
        <v>1350</v>
      </c>
      <c r="L90" s="6">
        <f>DATEVALUE(SUBSTITUTE(INDEX(tblVentas[fecha],MATCH(tblVentaDet[[#This Row],[venta_id]],tblVentas[id],0)),"-","/"))</f>
        <v>45896</v>
      </c>
      <c r="M90" s="2">
        <f>(tblVentaDet[[#This Row],[precio_unitario]]*(1-tblVentaDet[[#This Row],[descuento_pct]]))-tblVentaDet[[#This Row],[costo_unitario]]</f>
        <v>300</v>
      </c>
      <c r="N90" s="2" t="str">
        <f>INDEX(tblClientes[nombre],MATCH(INDEX(tblVentas[cliente_id],MATCH(tblVentaDet[[#This Row],[venta_id]],tblVentas[id],0)),tblClientes[id],0))</f>
        <v>Ana Torres</v>
      </c>
      <c r="O90" s="2" t="str">
        <f>INDEX(tblProveedores[nombre],MATCH(tblVentaDet[[#This Row],[proveedor_id]],tblProveedores[id],0))</f>
        <v>GamerZone</v>
      </c>
      <c r="P90" s="2" t="str">
        <f>INDEX(tblProductos[nombre],MATCH(tblVentaDet[[#This Row],[producto_id]],tblProductos[id],0))</f>
        <v>Memoria RAM 16GB</v>
      </c>
    </row>
    <row r="91" spans="1:16" x14ac:dyDescent="0.25">
      <c r="A91">
        <v>90</v>
      </c>
      <c r="B91">
        <v>45</v>
      </c>
      <c r="C91">
        <v>4</v>
      </c>
      <c r="D91">
        <v>2</v>
      </c>
      <c r="E91">
        <f>INDEX(tblProductos[precio_venta], MATCH(tblVentaDet[[#This Row],[producto_id]], tblProductos[id],0))</f>
        <v>1600</v>
      </c>
      <c r="F91">
        <v>3</v>
      </c>
      <c r="G91">
        <f>INDEX(tblProdProv[costo],MATCH(tblVentaDet[[#This Row],[clave]],tblProdProv[clave],0))</f>
        <v>1150</v>
      </c>
      <c r="H91" t="str">
        <f>tblVentaDet[[#This Row],[producto_id]]&amp;"-"&amp;tblVentaDet[[#This Row],[proveedor_id]]</f>
        <v>4-3</v>
      </c>
      <c r="I91">
        <f>INDEX(
  tblClientes[descuento_pct],
  MATCH(
    INDEX(tblVentas[cliente_id], MATCH(tblVentaDet[[#This Row],[venta_id]], tblVentas[id], 0)),
    tblClientes[id],
    0
  )
)</f>
        <v>0.1</v>
      </c>
      <c r="J91">
        <f>tblVentaDet[[#This Row],[precio_unitario]]*tblVentaDet[[#This Row],[cantidad]]</f>
        <v>3200</v>
      </c>
      <c r="K91">
        <f>tblVentaDet[[#This Row],[subtotal]]*(1-tblVentaDet[[#This Row],[descuento_pct]])</f>
        <v>2880</v>
      </c>
      <c r="L91" s="6">
        <f>DATEVALUE(SUBSTITUTE(INDEX(tblVentas[fecha],MATCH(tblVentaDet[[#This Row],[venta_id]],tblVentas[id],0)),"-","/"))</f>
        <v>45896</v>
      </c>
      <c r="M91" s="2">
        <f>(tblVentaDet[[#This Row],[precio_unitario]]*(1-tblVentaDet[[#This Row],[descuento_pct]]))-tblVentaDet[[#This Row],[costo_unitario]]</f>
        <v>290</v>
      </c>
      <c r="N91" s="2" t="str">
        <f>INDEX(tblClientes[nombre],MATCH(INDEX(tblVentas[cliente_id],MATCH(tblVentaDet[[#This Row],[venta_id]],tblVentas[id],0)),tblClientes[id],0))</f>
        <v>Ana Torres</v>
      </c>
      <c r="O91" s="2" t="str">
        <f>INDEX(tblProveedores[nombre],MATCH(tblVentaDet[[#This Row],[proveedor_id]],tblProveedores[id],0))</f>
        <v>CompuMarket</v>
      </c>
      <c r="P91" s="2" t="str">
        <f>INDEX(tblProductos[nombre],MATCH(tblVentaDet[[#This Row],[producto_id]],tblProductos[id],0))</f>
        <v>SSD 1TB NVMe</v>
      </c>
    </row>
    <row r="92" spans="1:16" x14ac:dyDescent="0.25">
      <c r="A92">
        <v>91</v>
      </c>
      <c r="B92">
        <v>46</v>
      </c>
      <c r="C92">
        <v>6</v>
      </c>
      <c r="D92">
        <v>1</v>
      </c>
      <c r="E92">
        <f>INDEX(tblProductos[precio_venta], MATCH(tblVentaDet[[#This Row],[producto_id]], tblProductos[id],0))</f>
        <v>1300</v>
      </c>
      <c r="F92">
        <v>3</v>
      </c>
      <c r="G92">
        <f>INDEX(tblProdProv[costo],MATCH(tblVentaDet[[#This Row],[clave]],tblProdProv[clave],0))</f>
        <v>1050</v>
      </c>
      <c r="H92" t="str">
        <f>tblVentaDet[[#This Row],[producto_id]]&amp;"-"&amp;tblVentaDet[[#This Row],[proveedor_id]]</f>
        <v>6-3</v>
      </c>
      <c r="I92">
        <f>INDEX(
  tblClientes[descuento_pct],
  MATCH(
    INDEX(tblVentas[cliente_id], MATCH(tblVentaDet[[#This Row],[venta_id]], tblVentas[id], 0)),
    tblClientes[id],
    0
  )
)</f>
        <v>0</v>
      </c>
      <c r="J92">
        <f>tblVentaDet[[#This Row],[precio_unitario]]*tblVentaDet[[#This Row],[cantidad]]</f>
        <v>1300</v>
      </c>
      <c r="K92">
        <f>tblVentaDet[[#This Row],[subtotal]]*(1-tblVentaDet[[#This Row],[descuento_pct]])</f>
        <v>1300</v>
      </c>
      <c r="L92" s="6">
        <f>DATEVALUE(SUBSTITUTE(INDEX(tblVentas[fecha],MATCH(tblVentaDet[[#This Row],[venta_id]],tblVentas[id],0)),"-","/"))</f>
        <v>45897</v>
      </c>
      <c r="M92" s="2">
        <f>(tblVentaDet[[#This Row],[precio_unitario]]*(1-tblVentaDet[[#This Row],[descuento_pct]]))-tblVentaDet[[#This Row],[costo_unitario]]</f>
        <v>250</v>
      </c>
      <c r="N92" s="2" t="str">
        <f>INDEX(tblClientes[nombre],MATCH(INDEX(tblVentas[cliente_id],MATCH(tblVentaDet[[#This Row],[venta_id]],tblVentas[id],0)),tblClientes[id],0))</f>
        <v>Luis García</v>
      </c>
      <c r="O92" s="2" t="str">
        <f>INDEX(tblProveedores[nombre],MATCH(tblVentaDet[[#This Row],[proveedor_id]],tblProveedores[id],0))</f>
        <v>CompuMarket</v>
      </c>
      <c r="P92" s="2" t="str">
        <f>INDEX(tblProductos[nombre],MATCH(tblVentaDet[[#This Row],[producto_id]],tblProductos[id],0))</f>
        <v>Fuente 650W Bronze</v>
      </c>
    </row>
    <row r="93" spans="1:16" x14ac:dyDescent="0.25">
      <c r="A93">
        <v>92</v>
      </c>
      <c r="B93">
        <v>46</v>
      </c>
      <c r="C93">
        <v>15</v>
      </c>
      <c r="D93">
        <v>1</v>
      </c>
      <c r="E93">
        <f>INDEX(tblProductos[precio_venta], MATCH(tblVentaDet[[#This Row],[producto_id]], tblProductos[id],0))</f>
        <v>600</v>
      </c>
      <c r="F93">
        <v>4</v>
      </c>
      <c r="G93">
        <f>INDEX(tblProdProv[costo],MATCH(tblVentaDet[[#This Row],[clave]],tblProdProv[clave],0))</f>
        <v>450</v>
      </c>
      <c r="H93" t="str">
        <f>tblVentaDet[[#This Row],[producto_id]]&amp;"-"&amp;tblVentaDet[[#This Row],[proveedor_id]]</f>
        <v>15-4</v>
      </c>
      <c r="I93">
        <f>INDEX(
  tblClientes[descuento_pct],
  MATCH(
    INDEX(tblVentas[cliente_id], MATCH(tblVentaDet[[#This Row],[venta_id]], tblVentas[id], 0)),
    tblClientes[id],
    0
  )
)</f>
        <v>0</v>
      </c>
      <c r="J93">
        <f>tblVentaDet[[#This Row],[precio_unitario]]*tblVentaDet[[#This Row],[cantidad]]</f>
        <v>600</v>
      </c>
      <c r="K93">
        <f>tblVentaDet[[#This Row],[subtotal]]*(1-tblVentaDet[[#This Row],[descuento_pct]])</f>
        <v>600</v>
      </c>
      <c r="L93" s="6">
        <f>DATEVALUE(SUBSTITUTE(INDEX(tblVentas[fecha],MATCH(tblVentaDet[[#This Row],[venta_id]],tblVentas[id],0)),"-","/"))</f>
        <v>45897</v>
      </c>
      <c r="M93" s="2">
        <f>(tblVentaDet[[#This Row],[precio_unitario]]*(1-tblVentaDet[[#This Row],[descuento_pct]]))-tblVentaDet[[#This Row],[costo_unitario]]</f>
        <v>150</v>
      </c>
      <c r="N93" s="2" t="str">
        <f>INDEX(tblClientes[nombre],MATCH(INDEX(tblVentas[cliente_id],MATCH(tblVentaDet[[#This Row],[venta_id]],tblVentas[id],0)),tblClientes[id],0))</f>
        <v>Luis García</v>
      </c>
      <c r="O93" s="2" t="str">
        <f>INDEX(tblProveedores[nombre],MATCH(tblVentaDet[[#This Row],[proveedor_id]],tblProveedores[id],0))</f>
        <v>HardwarePro</v>
      </c>
      <c r="P93" s="2" t="str">
        <f>INDEX(tblProductos[nombre],MATCH(tblVentaDet[[#This Row],[producto_id]],tblProductos[id],0))</f>
        <v>Kit Ventiladores RGB</v>
      </c>
    </row>
    <row r="94" spans="1:16" x14ac:dyDescent="0.25">
      <c r="A94">
        <v>93</v>
      </c>
      <c r="B94">
        <v>47</v>
      </c>
      <c r="C94">
        <v>10</v>
      </c>
      <c r="D94">
        <v>3</v>
      </c>
      <c r="E94">
        <f>INDEX(tblProductos[precio_venta], MATCH(tblVentaDet[[#This Row],[producto_id]], tblProductos[id],0))</f>
        <v>950</v>
      </c>
      <c r="F94">
        <v>2</v>
      </c>
      <c r="G94">
        <f>INDEX(tblProdProv[costo],MATCH(tblVentaDet[[#This Row],[clave]],tblProdProv[clave],0))</f>
        <v>650</v>
      </c>
      <c r="H94" t="str">
        <f>tblVentaDet[[#This Row],[producto_id]]&amp;"-"&amp;tblVentaDet[[#This Row],[proveedor_id]]</f>
        <v>10-2</v>
      </c>
      <c r="I94">
        <f>INDEX(
  tblClientes[descuento_pct],
  MATCH(
    INDEX(tblVentas[cliente_id], MATCH(tblVentaDet[[#This Row],[venta_id]], tblVentas[id], 0)),
    tblClientes[id],
    0
  )
)</f>
        <v>0</v>
      </c>
      <c r="J94">
        <f>tblVentaDet[[#This Row],[precio_unitario]]*tblVentaDet[[#This Row],[cantidad]]</f>
        <v>2850</v>
      </c>
      <c r="K94">
        <f>tblVentaDet[[#This Row],[subtotal]]*(1-tblVentaDet[[#This Row],[descuento_pct]])</f>
        <v>2850</v>
      </c>
      <c r="L94" s="6">
        <f>DATEVALUE(SUBSTITUTE(INDEX(tblVentas[fecha],MATCH(tblVentaDet[[#This Row],[venta_id]],tblVentas[id],0)),"-","/"))</f>
        <v>45898</v>
      </c>
      <c r="M94" s="2">
        <f>(tblVentaDet[[#This Row],[precio_unitario]]*(1-tblVentaDet[[#This Row],[descuento_pct]]))-tblVentaDet[[#This Row],[costo_unitario]]</f>
        <v>300</v>
      </c>
      <c r="N94" s="2" t="str">
        <f>INDEX(tblClientes[nombre],MATCH(INDEX(tblVentas[cliente_id],MATCH(tblVentaDet[[#This Row],[venta_id]],tblVentas[id],0)),tblClientes[id],0))</f>
        <v>Luis García</v>
      </c>
      <c r="O94" s="2" t="str">
        <f>INDEX(tblProveedores[nombre],MATCH(tblVentaDet[[#This Row],[proveedor_id]],tblProveedores[id],0))</f>
        <v>GamerZone</v>
      </c>
      <c r="P94" s="2" t="str">
        <f>INDEX(tblProductos[nombre],MATCH(tblVentaDet[[#This Row],[producto_id]],tblProductos[id],0))</f>
        <v>Headset Gaming</v>
      </c>
    </row>
    <row r="95" spans="1:16" x14ac:dyDescent="0.25">
      <c r="A95">
        <v>94</v>
      </c>
      <c r="B95">
        <v>47</v>
      </c>
      <c r="C95">
        <v>7</v>
      </c>
      <c r="D95">
        <v>2</v>
      </c>
      <c r="E95">
        <f>INDEX(tblProductos[precio_venta], MATCH(tblVentaDet[[#This Row],[producto_id]], tblProductos[id],0))</f>
        <v>450</v>
      </c>
      <c r="F95">
        <v>3</v>
      </c>
      <c r="G95">
        <f>INDEX(tblProdProv[costo],MATCH(tblVentaDet[[#This Row],[clave]],tblProdProv[clave],0))</f>
        <v>300</v>
      </c>
      <c r="H95" t="str">
        <f>tblVentaDet[[#This Row],[producto_id]]&amp;"-"&amp;tblVentaDet[[#This Row],[proveedor_id]]</f>
        <v>7-3</v>
      </c>
      <c r="I95">
        <f>INDEX(
  tblClientes[descuento_pct],
  MATCH(
    INDEX(tblVentas[cliente_id], MATCH(tblVentaDet[[#This Row],[venta_id]], tblVentas[id], 0)),
    tblClientes[id],
    0
  )
)</f>
        <v>0</v>
      </c>
      <c r="J95">
        <f>tblVentaDet[[#This Row],[precio_unitario]]*tblVentaDet[[#This Row],[cantidad]]</f>
        <v>900</v>
      </c>
      <c r="K95">
        <f>tblVentaDet[[#This Row],[subtotal]]*(1-tblVentaDet[[#This Row],[descuento_pct]])</f>
        <v>900</v>
      </c>
      <c r="L95" s="6">
        <f>DATEVALUE(SUBSTITUTE(INDEX(tblVentas[fecha],MATCH(tblVentaDet[[#This Row],[venta_id]],tblVentas[id],0)),"-","/"))</f>
        <v>45898</v>
      </c>
      <c r="M95" s="2">
        <f>(tblVentaDet[[#This Row],[precio_unitario]]*(1-tblVentaDet[[#This Row],[descuento_pct]]))-tblVentaDet[[#This Row],[costo_unitario]]</f>
        <v>150</v>
      </c>
      <c r="N95" s="2" t="str">
        <f>INDEX(tblClientes[nombre],MATCH(INDEX(tblVentas[cliente_id],MATCH(tblVentaDet[[#This Row],[venta_id]],tblVentas[id],0)),tblClientes[id],0))</f>
        <v>Luis García</v>
      </c>
      <c r="O95" s="2" t="str">
        <f>INDEX(tblProveedores[nombre],MATCH(tblVentaDet[[#This Row],[proveedor_id]],tblProveedores[id],0))</f>
        <v>CompuMarket</v>
      </c>
      <c r="P95" s="2" t="str">
        <f>INDEX(tblProductos[nombre],MATCH(tblVentaDet[[#This Row],[producto_id]],tblProductos[id],0))</f>
        <v>Mouse Gamer RGB</v>
      </c>
    </row>
    <row r="96" spans="1:16" x14ac:dyDescent="0.25">
      <c r="A96">
        <v>95</v>
      </c>
      <c r="B96">
        <v>48</v>
      </c>
      <c r="C96">
        <v>4</v>
      </c>
      <c r="D96">
        <v>2</v>
      </c>
      <c r="E96">
        <f>INDEX(tblProductos[precio_venta], MATCH(tblVentaDet[[#This Row],[producto_id]], tblProductos[id],0))</f>
        <v>1600</v>
      </c>
      <c r="F96">
        <v>1</v>
      </c>
      <c r="G96">
        <f>INDEX(tblProdProv[costo],MATCH(tblVentaDet[[#This Row],[clave]],tblProdProv[clave],0))</f>
        <v>1100</v>
      </c>
      <c r="H96" t="str">
        <f>tblVentaDet[[#This Row],[producto_id]]&amp;"-"&amp;tblVentaDet[[#This Row],[proveedor_id]]</f>
        <v>4-1</v>
      </c>
      <c r="I96">
        <f>INDEX(
  tblClientes[descuento_pct],
  MATCH(
    INDEX(tblVentas[cliente_id], MATCH(tblVentaDet[[#This Row],[venta_id]], tblVentas[id], 0)),
    tblClientes[id],
    0
  )
)</f>
        <v>0</v>
      </c>
      <c r="J96">
        <f>tblVentaDet[[#This Row],[precio_unitario]]*tblVentaDet[[#This Row],[cantidad]]</f>
        <v>3200</v>
      </c>
      <c r="K96">
        <f>tblVentaDet[[#This Row],[subtotal]]*(1-tblVentaDet[[#This Row],[descuento_pct]])</f>
        <v>3200</v>
      </c>
      <c r="L96" s="6">
        <f>DATEVALUE(SUBSTITUTE(INDEX(tblVentas[fecha],MATCH(tblVentaDet[[#This Row],[venta_id]],tblVentas[id],0)),"-","/"))</f>
        <v>45899</v>
      </c>
      <c r="M96" s="2">
        <f>(tblVentaDet[[#This Row],[precio_unitario]]*(1-tblVentaDet[[#This Row],[descuento_pct]]))-tblVentaDet[[#This Row],[costo_unitario]]</f>
        <v>500</v>
      </c>
      <c r="N96" s="2" t="str">
        <f>INDEX(tblClientes[nombre],MATCH(INDEX(tblVentas[cliente_id],MATCH(tblVentaDet[[#This Row],[venta_id]],tblVentas[id],0)),tblClientes[id],0))</f>
        <v>Pedro Díaz</v>
      </c>
      <c r="O96" s="2" t="str">
        <f>INDEX(tblProveedores[nombre],MATCH(tblVentaDet[[#This Row],[proveedor_id]],tblProveedores[id],0))</f>
        <v>TechMaster</v>
      </c>
      <c r="P96" s="2" t="str">
        <f>INDEX(tblProductos[nombre],MATCH(tblVentaDet[[#This Row],[producto_id]],tblProductos[id],0))</f>
        <v>SSD 1TB NVMe</v>
      </c>
    </row>
    <row r="97" spans="1:16" x14ac:dyDescent="0.25">
      <c r="A97">
        <v>96</v>
      </c>
      <c r="B97">
        <v>48</v>
      </c>
      <c r="C97">
        <v>7</v>
      </c>
      <c r="D97">
        <v>1</v>
      </c>
      <c r="E97">
        <f>INDEX(tblProductos[precio_venta], MATCH(tblVentaDet[[#This Row],[producto_id]], tblProductos[id],0))</f>
        <v>450</v>
      </c>
      <c r="F97">
        <v>4</v>
      </c>
      <c r="G97">
        <f>INDEX(tblProdProv[costo],MATCH(tblVentaDet[[#This Row],[clave]],tblProdProv[clave],0))</f>
        <v>320</v>
      </c>
      <c r="H97" t="str">
        <f>tblVentaDet[[#This Row],[producto_id]]&amp;"-"&amp;tblVentaDet[[#This Row],[proveedor_id]]</f>
        <v>7-4</v>
      </c>
      <c r="I97">
        <f>INDEX(
  tblClientes[descuento_pct],
  MATCH(
    INDEX(tblVentas[cliente_id], MATCH(tblVentaDet[[#This Row],[venta_id]], tblVentas[id], 0)),
    tblClientes[id],
    0
  )
)</f>
        <v>0</v>
      </c>
      <c r="J97">
        <f>tblVentaDet[[#This Row],[precio_unitario]]*tblVentaDet[[#This Row],[cantidad]]</f>
        <v>450</v>
      </c>
      <c r="K97">
        <f>tblVentaDet[[#This Row],[subtotal]]*(1-tblVentaDet[[#This Row],[descuento_pct]])</f>
        <v>450</v>
      </c>
      <c r="L97" s="6">
        <f>DATEVALUE(SUBSTITUTE(INDEX(tblVentas[fecha],MATCH(tblVentaDet[[#This Row],[venta_id]],tblVentas[id],0)),"-","/"))</f>
        <v>45899</v>
      </c>
      <c r="M97" s="2">
        <f>(tblVentaDet[[#This Row],[precio_unitario]]*(1-tblVentaDet[[#This Row],[descuento_pct]]))-tblVentaDet[[#This Row],[costo_unitario]]</f>
        <v>130</v>
      </c>
      <c r="N97" s="2" t="str">
        <f>INDEX(tblClientes[nombre],MATCH(INDEX(tblVentas[cliente_id],MATCH(tblVentaDet[[#This Row],[venta_id]],tblVentas[id],0)),tblClientes[id],0))</f>
        <v>Pedro Díaz</v>
      </c>
      <c r="O97" s="2" t="str">
        <f>INDEX(tblProveedores[nombre],MATCH(tblVentaDet[[#This Row],[proveedor_id]],tblProveedores[id],0))</f>
        <v>HardwarePro</v>
      </c>
      <c r="P97" s="2" t="str">
        <f>INDEX(tblProductos[nombre],MATCH(tblVentaDet[[#This Row],[producto_id]],tblProductos[id],0))</f>
        <v>Mouse Gamer RGB</v>
      </c>
    </row>
    <row r="98" spans="1:16" x14ac:dyDescent="0.25">
      <c r="A98">
        <v>97</v>
      </c>
      <c r="B98">
        <v>49</v>
      </c>
      <c r="C98">
        <v>14</v>
      </c>
      <c r="D98">
        <v>3</v>
      </c>
      <c r="E98">
        <f>INDEX(tblProductos[precio_venta], MATCH(tblVentaDet[[#This Row],[producto_id]], tblProductos[id],0))</f>
        <v>1800</v>
      </c>
      <c r="F98">
        <v>5</v>
      </c>
      <c r="G98">
        <f>INDEX(tblProdProv[costo],MATCH(tblVentaDet[[#This Row],[clave]],tblProdProv[clave],0))</f>
        <v>1500</v>
      </c>
      <c r="H98" t="str">
        <f>tblVentaDet[[#This Row],[producto_id]]&amp;"-"&amp;tblVentaDet[[#This Row],[proveedor_id]]</f>
        <v>14-5</v>
      </c>
      <c r="I98">
        <f>INDEX(
  tblClientes[descuento_pct],
  MATCH(
    INDEX(tblVentas[cliente_id], MATCH(tblVentaDet[[#This Row],[venta_id]], tblVentas[id], 0)),
    tblClientes[id],
    0
  )
)</f>
        <v>0.05</v>
      </c>
      <c r="J98">
        <f>tblVentaDet[[#This Row],[precio_unitario]]*tblVentaDet[[#This Row],[cantidad]]</f>
        <v>5400</v>
      </c>
      <c r="K98">
        <f>tblVentaDet[[#This Row],[subtotal]]*(1-tblVentaDet[[#This Row],[descuento_pct]])</f>
        <v>5130</v>
      </c>
      <c r="L98" s="6">
        <f>DATEVALUE(SUBSTITUTE(INDEX(tblVentas[fecha],MATCH(tblVentaDet[[#This Row],[venta_id]],tblVentas[id],0)),"-","/"))</f>
        <v>45900</v>
      </c>
      <c r="M98" s="2">
        <f>(tblVentaDet[[#This Row],[precio_unitario]]*(1-tblVentaDet[[#This Row],[descuento_pct]]))-tblVentaDet[[#This Row],[costo_unitario]]</f>
        <v>210</v>
      </c>
      <c r="N98" s="2" t="str">
        <f>INDEX(tblClientes[nombre],MATCH(INDEX(tblVentas[cliente_id],MATCH(tblVentaDet[[#This Row],[venta_id]],tblVentas[id],0)),tblClientes[id],0))</f>
        <v>María López</v>
      </c>
      <c r="O98" s="2" t="str">
        <f>INDEX(tblProveedores[nombre],MATCH(tblVentaDet[[#This Row],[proveedor_id]],tblProveedores[id],0))</f>
        <v>DigitalForce</v>
      </c>
      <c r="P98" s="2" t="str">
        <f>INDEX(tblProductos[nombre],MATCH(tblVentaDet[[#This Row],[producto_id]],tblProductos[id],0))</f>
        <v>Enfriamiento Líquido</v>
      </c>
    </row>
    <row r="99" spans="1:16" x14ac:dyDescent="0.25">
      <c r="A99">
        <v>98</v>
      </c>
      <c r="B99">
        <v>49</v>
      </c>
      <c r="C99">
        <v>2</v>
      </c>
      <c r="D99">
        <v>1</v>
      </c>
      <c r="E99">
        <f>INDEX(tblProductos[precio_venta], MATCH(tblVentaDet[[#This Row],[producto_id]], tblProductos[id],0))</f>
        <v>4200</v>
      </c>
      <c r="F99">
        <v>5</v>
      </c>
      <c r="G99">
        <f>INDEX(tblProdProv[costo],MATCH(tblVentaDet[[#This Row],[clave]],tblProdProv[clave],0))</f>
        <v>3500</v>
      </c>
      <c r="H99" t="str">
        <f>tblVentaDet[[#This Row],[producto_id]]&amp;"-"&amp;tblVentaDet[[#This Row],[proveedor_id]]</f>
        <v>2-5</v>
      </c>
      <c r="I99">
        <f>INDEX(
  tblClientes[descuento_pct],
  MATCH(
    INDEX(tblVentas[cliente_id], MATCH(tblVentaDet[[#This Row],[venta_id]], tblVentas[id], 0)),
    tblClientes[id],
    0
  )
)</f>
        <v>0.05</v>
      </c>
      <c r="J99">
        <f>tblVentaDet[[#This Row],[precio_unitario]]*tblVentaDet[[#This Row],[cantidad]]</f>
        <v>4200</v>
      </c>
      <c r="K99">
        <f>tblVentaDet[[#This Row],[subtotal]]*(1-tblVentaDet[[#This Row],[descuento_pct]])</f>
        <v>3990</v>
      </c>
      <c r="L99" s="6">
        <f>DATEVALUE(SUBSTITUTE(INDEX(tblVentas[fecha],MATCH(tblVentaDet[[#This Row],[venta_id]],tblVentas[id],0)),"-","/"))</f>
        <v>45900</v>
      </c>
      <c r="M99" s="2">
        <f>(tblVentaDet[[#This Row],[precio_unitario]]*(1-tblVentaDet[[#This Row],[descuento_pct]]))-tblVentaDet[[#This Row],[costo_unitario]]</f>
        <v>490</v>
      </c>
      <c r="N99" s="2" t="str">
        <f>INDEX(tblClientes[nombre],MATCH(INDEX(tblVentas[cliente_id],MATCH(tblVentaDet[[#This Row],[venta_id]],tblVentas[id],0)),tblClientes[id],0))</f>
        <v>María López</v>
      </c>
      <c r="O99" s="2" t="str">
        <f>INDEX(tblProveedores[nombre],MATCH(tblVentaDet[[#This Row],[proveedor_id]],tblProveedores[id],0))</f>
        <v>DigitalForce</v>
      </c>
      <c r="P99" s="2" t="str">
        <f>INDEX(tblProductos[nombre],MATCH(tblVentaDet[[#This Row],[producto_id]],tblProductos[id],0))</f>
        <v>Procesador Ryzen 5 5600G</v>
      </c>
    </row>
    <row r="100" spans="1:16" x14ac:dyDescent="0.25">
      <c r="A100">
        <v>99</v>
      </c>
      <c r="B100">
        <v>50</v>
      </c>
      <c r="C100">
        <v>6</v>
      </c>
      <c r="D100">
        <v>1</v>
      </c>
      <c r="E100">
        <f>INDEX(tblProductos[precio_venta], MATCH(tblVentaDet[[#This Row],[producto_id]], tblProductos[id],0))</f>
        <v>1300</v>
      </c>
      <c r="F100">
        <v>3</v>
      </c>
      <c r="G100">
        <f>INDEX(tblProdProv[costo],MATCH(tblVentaDet[[#This Row],[clave]],tblProdProv[clave],0))</f>
        <v>1050</v>
      </c>
      <c r="H100" t="str">
        <f>tblVentaDet[[#This Row],[producto_id]]&amp;"-"&amp;tblVentaDet[[#This Row],[proveedor_id]]</f>
        <v>6-3</v>
      </c>
      <c r="I100">
        <f>INDEX(
  tblClientes[descuento_pct],
  MATCH(
    INDEX(tblVentas[cliente_id], MATCH(tblVentaDet[[#This Row],[venta_id]], tblVentas[id], 0)),
    tblClientes[id],
    0
  )
)</f>
        <v>0</v>
      </c>
      <c r="J100">
        <f>tblVentaDet[[#This Row],[precio_unitario]]*tblVentaDet[[#This Row],[cantidad]]</f>
        <v>1300</v>
      </c>
      <c r="K100">
        <f>tblVentaDet[[#This Row],[subtotal]]*(1-tblVentaDet[[#This Row],[descuento_pct]])</f>
        <v>1300</v>
      </c>
      <c r="L100" s="6">
        <f>DATEVALUE(SUBSTITUTE(INDEX(tblVentas[fecha],MATCH(tblVentaDet[[#This Row],[venta_id]],tblVentas[id],0)),"-","/"))</f>
        <v>45901</v>
      </c>
      <c r="M100" s="2">
        <f>(tblVentaDet[[#This Row],[precio_unitario]]*(1-tblVentaDet[[#This Row],[descuento_pct]]))-tblVentaDet[[#This Row],[costo_unitario]]</f>
        <v>250</v>
      </c>
      <c r="N100" s="2" t="str">
        <f>INDEX(tblClientes[nombre],MATCH(INDEX(tblVentas[cliente_id],MATCH(tblVentaDet[[#This Row],[venta_id]],tblVentas[id],0)),tblClientes[id],0))</f>
        <v>Fernanda Ruiz</v>
      </c>
      <c r="O100" s="2" t="str">
        <f>INDEX(tblProveedores[nombre],MATCH(tblVentaDet[[#This Row],[proveedor_id]],tblProveedores[id],0))</f>
        <v>CompuMarket</v>
      </c>
      <c r="P100" s="2" t="str">
        <f>INDEX(tblProductos[nombre],MATCH(tblVentaDet[[#This Row],[producto_id]],tblProductos[id],0))</f>
        <v>Fuente 650W Bronze</v>
      </c>
    </row>
    <row r="101" spans="1:16" x14ac:dyDescent="0.25">
      <c r="A101">
        <v>100</v>
      </c>
      <c r="B101">
        <v>50</v>
      </c>
      <c r="C101">
        <v>2</v>
      </c>
      <c r="D101">
        <v>1</v>
      </c>
      <c r="E101">
        <f>INDEX(tblProductos[precio_venta], MATCH(tblVentaDet[[#This Row],[producto_id]], tblProductos[id],0))</f>
        <v>4200</v>
      </c>
      <c r="F101">
        <v>1</v>
      </c>
      <c r="G101">
        <f>INDEX(tblProdProv[costo],MATCH(tblVentaDet[[#This Row],[clave]],tblProdProv[clave],0))</f>
        <v>3300</v>
      </c>
      <c r="H101" t="str">
        <f>tblVentaDet[[#This Row],[producto_id]]&amp;"-"&amp;tblVentaDet[[#This Row],[proveedor_id]]</f>
        <v>2-1</v>
      </c>
      <c r="I101">
        <f>INDEX(
  tblClientes[descuento_pct],
  MATCH(
    INDEX(tblVentas[cliente_id], MATCH(tblVentaDet[[#This Row],[venta_id]], tblVentas[id], 0)),
    tblClientes[id],
    0
  )
)</f>
        <v>0</v>
      </c>
      <c r="J101">
        <f>tblVentaDet[[#This Row],[precio_unitario]]*tblVentaDet[[#This Row],[cantidad]]</f>
        <v>4200</v>
      </c>
      <c r="K101">
        <f>tblVentaDet[[#This Row],[subtotal]]*(1-tblVentaDet[[#This Row],[descuento_pct]])</f>
        <v>4200</v>
      </c>
      <c r="L101" s="6">
        <f>DATEVALUE(SUBSTITUTE(INDEX(tblVentas[fecha],MATCH(tblVentaDet[[#This Row],[venta_id]],tblVentas[id],0)),"-","/"))</f>
        <v>45901</v>
      </c>
      <c r="M101" s="2">
        <f>(tblVentaDet[[#This Row],[precio_unitario]]*(1-tblVentaDet[[#This Row],[descuento_pct]]))-tblVentaDet[[#This Row],[costo_unitario]]</f>
        <v>900</v>
      </c>
      <c r="N101" s="2" t="str">
        <f>INDEX(tblClientes[nombre],MATCH(INDEX(tblVentas[cliente_id],MATCH(tblVentaDet[[#This Row],[venta_id]],tblVentas[id],0)),tblClientes[id],0))</f>
        <v>Fernanda Ruiz</v>
      </c>
      <c r="O101" s="2" t="str">
        <f>INDEX(tblProveedores[nombre],MATCH(tblVentaDet[[#This Row],[proveedor_id]],tblProveedores[id],0))</f>
        <v>TechMaster</v>
      </c>
      <c r="P101" s="2" t="str">
        <f>INDEX(tblProductos[nombre],MATCH(tblVentaDet[[#This Row],[producto_id]],tblProductos[id],0))</f>
        <v>Procesador Ryzen 5 5600G</v>
      </c>
    </row>
    <row r="102" spans="1:16" x14ac:dyDescent="0.25">
      <c r="A102">
        <v>101</v>
      </c>
      <c r="B102">
        <v>51</v>
      </c>
      <c r="C102">
        <v>15</v>
      </c>
      <c r="D102">
        <v>3</v>
      </c>
      <c r="E102">
        <f>INDEX(tblProductos[precio_venta], MATCH(tblVentaDet[[#This Row],[producto_id]], tblProductos[id],0))</f>
        <v>600</v>
      </c>
      <c r="F102">
        <v>4</v>
      </c>
      <c r="G102">
        <f>INDEX(tblProdProv[costo],MATCH(tblVentaDet[[#This Row],[clave]],tblProdProv[clave],0))</f>
        <v>450</v>
      </c>
      <c r="H102" t="str">
        <f>tblVentaDet[[#This Row],[producto_id]]&amp;"-"&amp;tblVentaDet[[#This Row],[proveedor_id]]</f>
        <v>15-4</v>
      </c>
      <c r="I102">
        <f>INDEX(
  tblClientes[descuento_pct],
  MATCH(
    INDEX(tblVentas[cliente_id], MATCH(tblVentaDet[[#This Row],[venta_id]], tblVentas[id], 0)),
    tblClientes[id],
    0
  )
)</f>
        <v>0</v>
      </c>
      <c r="J102">
        <f>tblVentaDet[[#This Row],[precio_unitario]]*tblVentaDet[[#This Row],[cantidad]]</f>
        <v>1800</v>
      </c>
      <c r="K102">
        <f>tblVentaDet[[#This Row],[subtotal]]*(1-tblVentaDet[[#This Row],[descuento_pct]])</f>
        <v>1800</v>
      </c>
      <c r="L102" s="6">
        <f>DATEVALUE(SUBSTITUTE(INDEX(tblVentas[fecha],MATCH(tblVentaDet[[#This Row],[venta_id]],tblVentas[id],0)),"-","/"))</f>
        <v>45901</v>
      </c>
      <c r="M102" s="2">
        <f>(tblVentaDet[[#This Row],[precio_unitario]]*(1-tblVentaDet[[#This Row],[descuento_pct]]))-tblVentaDet[[#This Row],[costo_unitario]]</f>
        <v>150</v>
      </c>
      <c r="N102" s="2" t="str">
        <f>INDEX(tblClientes[nombre],MATCH(INDEX(tblVentas[cliente_id],MATCH(tblVentaDet[[#This Row],[venta_id]],tblVentas[id],0)),tblClientes[id],0))</f>
        <v>Miguel Ángel</v>
      </c>
      <c r="O102" s="2" t="str">
        <f>INDEX(tblProveedores[nombre],MATCH(tblVentaDet[[#This Row],[proveedor_id]],tblProveedores[id],0))</f>
        <v>HardwarePro</v>
      </c>
      <c r="P102" s="2" t="str">
        <f>INDEX(tblProductos[nombre],MATCH(tblVentaDet[[#This Row],[producto_id]],tblProductos[id],0))</f>
        <v>Kit Ventiladores RGB</v>
      </c>
    </row>
    <row r="103" spans="1:16" x14ac:dyDescent="0.25">
      <c r="A103">
        <v>102</v>
      </c>
      <c r="B103">
        <v>51</v>
      </c>
      <c r="C103">
        <v>7</v>
      </c>
      <c r="D103">
        <v>2</v>
      </c>
      <c r="E103">
        <f>INDEX(tblProductos[precio_venta], MATCH(tblVentaDet[[#This Row],[producto_id]], tblProductos[id],0))</f>
        <v>450</v>
      </c>
      <c r="F103">
        <v>3</v>
      </c>
      <c r="G103">
        <f>INDEX(tblProdProv[costo],MATCH(tblVentaDet[[#This Row],[clave]],tblProdProv[clave],0))</f>
        <v>300</v>
      </c>
      <c r="H103" t="str">
        <f>tblVentaDet[[#This Row],[producto_id]]&amp;"-"&amp;tblVentaDet[[#This Row],[proveedor_id]]</f>
        <v>7-3</v>
      </c>
      <c r="I103">
        <f>INDEX(
  tblClientes[descuento_pct],
  MATCH(
    INDEX(tblVentas[cliente_id], MATCH(tblVentaDet[[#This Row],[venta_id]], tblVentas[id], 0)),
    tblClientes[id],
    0
  )
)</f>
        <v>0</v>
      </c>
      <c r="J103">
        <f>tblVentaDet[[#This Row],[precio_unitario]]*tblVentaDet[[#This Row],[cantidad]]</f>
        <v>900</v>
      </c>
      <c r="K103">
        <f>tblVentaDet[[#This Row],[subtotal]]*(1-tblVentaDet[[#This Row],[descuento_pct]])</f>
        <v>900</v>
      </c>
      <c r="L103" s="6">
        <f>DATEVALUE(SUBSTITUTE(INDEX(tblVentas[fecha],MATCH(tblVentaDet[[#This Row],[venta_id]],tblVentas[id],0)),"-","/"))</f>
        <v>45901</v>
      </c>
      <c r="M103" s="2">
        <f>(tblVentaDet[[#This Row],[precio_unitario]]*(1-tblVentaDet[[#This Row],[descuento_pct]]))-tblVentaDet[[#This Row],[costo_unitario]]</f>
        <v>150</v>
      </c>
      <c r="N103" s="2" t="str">
        <f>INDEX(tblClientes[nombre],MATCH(INDEX(tblVentas[cliente_id],MATCH(tblVentaDet[[#This Row],[venta_id]],tblVentas[id],0)),tblClientes[id],0))</f>
        <v>Miguel Ángel</v>
      </c>
      <c r="O103" s="2" t="str">
        <f>INDEX(tblProveedores[nombre],MATCH(tblVentaDet[[#This Row],[proveedor_id]],tblProveedores[id],0))</f>
        <v>CompuMarket</v>
      </c>
      <c r="P103" s="2" t="str">
        <f>INDEX(tblProductos[nombre],MATCH(tblVentaDet[[#This Row],[producto_id]],tblProductos[id],0))</f>
        <v>Mouse Gamer RGB</v>
      </c>
    </row>
    <row r="104" spans="1:16" x14ac:dyDescent="0.25">
      <c r="A104">
        <v>103</v>
      </c>
      <c r="B104">
        <v>52</v>
      </c>
      <c r="C104">
        <v>13</v>
      </c>
      <c r="D104">
        <v>1</v>
      </c>
      <c r="E104">
        <f>INDEX(tblProductos[precio_venta], MATCH(tblVentaDet[[#This Row],[producto_id]], tblProductos[id],0))</f>
        <v>300</v>
      </c>
      <c r="F104">
        <v>2</v>
      </c>
      <c r="G104">
        <f>INDEX(tblProdProv[costo],MATCH(tblVentaDet[[#This Row],[clave]],tblProdProv[clave],0))</f>
        <v>200</v>
      </c>
      <c r="H104" t="str">
        <f>tblVentaDet[[#This Row],[producto_id]]&amp;"-"&amp;tblVentaDet[[#This Row],[proveedor_id]]</f>
        <v>13-2</v>
      </c>
      <c r="I104">
        <f>INDEX(
  tblClientes[descuento_pct],
  MATCH(
    INDEX(tblVentas[cliente_id], MATCH(tblVentaDet[[#This Row],[venta_id]], tblVentas[id], 0)),
    tblClientes[id],
    0
  )
)</f>
        <v>0</v>
      </c>
      <c r="J104">
        <f>tblVentaDet[[#This Row],[precio_unitario]]*tblVentaDet[[#This Row],[cantidad]]</f>
        <v>300</v>
      </c>
      <c r="K104">
        <f>tblVentaDet[[#This Row],[subtotal]]*(1-tblVentaDet[[#This Row],[descuento_pct]])</f>
        <v>300</v>
      </c>
      <c r="L104" s="6">
        <f>DATEVALUE(SUBSTITUTE(INDEX(tblVentas[fecha],MATCH(tblVentaDet[[#This Row],[venta_id]],tblVentas[id],0)),"-","/"))</f>
        <v>45902</v>
      </c>
      <c r="M104" s="2">
        <f>(tblVentaDet[[#This Row],[precio_unitario]]*(1-tblVentaDet[[#This Row],[descuento_pct]]))-tblVentaDet[[#This Row],[costo_unitario]]</f>
        <v>100</v>
      </c>
      <c r="N104" s="2" t="str">
        <f>INDEX(tblClientes[nombre],MATCH(INDEX(tblVentas[cliente_id],MATCH(tblVentaDet[[#This Row],[venta_id]],tblVentas[id],0)),tblClientes[id],0))</f>
        <v>Sofía Cruz</v>
      </c>
      <c r="O104" s="2" t="str">
        <f>INDEX(tblProveedores[nombre],MATCH(tblVentaDet[[#This Row],[proveedor_id]],tblProveedores[id],0))</f>
        <v>GamerZone</v>
      </c>
      <c r="P104" s="2" t="str">
        <f>INDEX(tblProductos[nombre],MATCH(tblVentaDet[[#This Row],[producto_id]],tblProductos[id],0))</f>
        <v>Pad RGB</v>
      </c>
    </row>
    <row r="105" spans="1:16" x14ac:dyDescent="0.25">
      <c r="A105">
        <v>104</v>
      </c>
      <c r="B105">
        <v>52</v>
      </c>
      <c r="C105">
        <v>4</v>
      </c>
      <c r="D105">
        <v>1</v>
      </c>
      <c r="E105">
        <f>INDEX(tblProductos[precio_venta], MATCH(tblVentaDet[[#This Row],[producto_id]], tblProductos[id],0))</f>
        <v>1600</v>
      </c>
      <c r="F105">
        <v>3</v>
      </c>
      <c r="G105">
        <f>INDEX(tblProdProv[costo],MATCH(tblVentaDet[[#This Row],[clave]],tblProdProv[clave],0))</f>
        <v>1150</v>
      </c>
      <c r="H105" t="str">
        <f>tblVentaDet[[#This Row],[producto_id]]&amp;"-"&amp;tblVentaDet[[#This Row],[proveedor_id]]</f>
        <v>4-3</v>
      </c>
      <c r="I105">
        <f>INDEX(
  tblClientes[descuento_pct],
  MATCH(
    INDEX(tblVentas[cliente_id], MATCH(tblVentaDet[[#This Row],[venta_id]], tblVentas[id], 0)),
    tblClientes[id],
    0
  )
)</f>
        <v>0</v>
      </c>
      <c r="J105">
        <f>tblVentaDet[[#This Row],[precio_unitario]]*tblVentaDet[[#This Row],[cantidad]]</f>
        <v>1600</v>
      </c>
      <c r="K105">
        <f>tblVentaDet[[#This Row],[subtotal]]*(1-tblVentaDet[[#This Row],[descuento_pct]])</f>
        <v>1600</v>
      </c>
      <c r="L105" s="6">
        <f>DATEVALUE(SUBSTITUTE(INDEX(tblVentas[fecha],MATCH(tblVentaDet[[#This Row],[venta_id]],tblVentas[id],0)),"-","/"))</f>
        <v>45902</v>
      </c>
      <c r="M105" s="2">
        <f>(tblVentaDet[[#This Row],[precio_unitario]]*(1-tblVentaDet[[#This Row],[descuento_pct]]))-tblVentaDet[[#This Row],[costo_unitario]]</f>
        <v>450</v>
      </c>
      <c r="N105" s="2" t="str">
        <f>INDEX(tblClientes[nombre],MATCH(INDEX(tblVentas[cliente_id],MATCH(tblVentaDet[[#This Row],[venta_id]],tblVentas[id],0)),tblClientes[id],0))</f>
        <v>Sofía Cruz</v>
      </c>
      <c r="O105" s="2" t="str">
        <f>INDEX(tblProveedores[nombre],MATCH(tblVentaDet[[#This Row],[proveedor_id]],tblProveedores[id],0))</f>
        <v>CompuMarket</v>
      </c>
      <c r="P105" s="2" t="str">
        <f>INDEX(tblProductos[nombre],MATCH(tblVentaDet[[#This Row],[producto_id]],tblProductos[id],0))</f>
        <v>SSD 1TB NVMe</v>
      </c>
    </row>
    <row r="106" spans="1:16" x14ac:dyDescent="0.25">
      <c r="A106">
        <v>105</v>
      </c>
      <c r="B106">
        <v>53</v>
      </c>
      <c r="C106">
        <v>1</v>
      </c>
      <c r="D106">
        <v>3</v>
      </c>
      <c r="E106">
        <f>INDEX(tblProductos[precio_venta], MATCH(tblVentaDet[[#This Row],[producto_id]], tblProductos[id],0))</f>
        <v>8500</v>
      </c>
      <c r="F106">
        <v>1</v>
      </c>
      <c r="G106">
        <f>INDEX(tblProdProv[costo],MATCH(tblVentaDet[[#This Row],[clave]],tblProdProv[clave],0))</f>
        <v>6900</v>
      </c>
      <c r="H106" t="str">
        <f>tblVentaDet[[#This Row],[producto_id]]&amp;"-"&amp;tblVentaDet[[#This Row],[proveedor_id]]</f>
        <v>1-1</v>
      </c>
      <c r="I106">
        <f>INDEX(
  tblClientes[descuento_pct],
  MATCH(
    INDEX(tblVentas[cliente_id], MATCH(tblVentaDet[[#This Row],[venta_id]], tblVentas[id], 0)),
    tblClientes[id],
    0
  )
)</f>
        <v>0.05</v>
      </c>
      <c r="J106">
        <f>tblVentaDet[[#This Row],[precio_unitario]]*tblVentaDet[[#This Row],[cantidad]]</f>
        <v>25500</v>
      </c>
      <c r="K106">
        <f>tblVentaDet[[#This Row],[subtotal]]*(1-tblVentaDet[[#This Row],[descuento_pct]])</f>
        <v>24225</v>
      </c>
      <c r="L106" s="6">
        <f>DATEVALUE(SUBSTITUTE(INDEX(tblVentas[fecha],MATCH(tblVentaDet[[#This Row],[venta_id]],tblVentas[id],0)),"-","/"))</f>
        <v>45902</v>
      </c>
      <c r="M106" s="2">
        <f>(tblVentaDet[[#This Row],[precio_unitario]]*(1-tblVentaDet[[#This Row],[descuento_pct]]))-tblVentaDet[[#This Row],[costo_unitario]]</f>
        <v>1175</v>
      </c>
      <c r="N106" s="2" t="str">
        <f>INDEX(tblClientes[nombre],MATCH(INDEX(tblVentas[cliente_id],MATCH(tblVentaDet[[#This Row],[venta_id]],tblVentas[id],0)),tblClientes[id],0))</f>
        <v>María López</v>
      </c>
      <c r="O106" s="2" t="str">
        <f>INDEX(tblProveedores[nombre],MATCH(tblVentaDet[[#This Row],[proveedor_id]],tblProveedores[id],0))</f>
        <v>TechMaster</v>
      </c>
      <c r="P106" s="2" t="str">
        <f>INDEX(tblProductos[nombre],MATCH(tblVentaDet[[#This Row],[producto_id]],tblProductos[id],0))</f>
        <v>Tarjeta Video RTX 3060</v>
      </c>
    </row>
    <row r="107" spans="1:16" x14ac:dyDescent="0.25">
      <c r="A107">
        <v>106</v>
      </c>
      <c r="B107">
        <v>53</v>
      </c>
      <c r="C107">
        <v>15</v>
      </c>
      <c r="D107">
        <v>2</v>
      </c>
      <c r="E107">
        <f>INDEX(tblProductos[precio_venta], MATCH(tblVentaDet[[#This Row],[producto_id]], tblProductos[id],0))</f>
        <v>600</v>
      </c>
      <c r="F107">
        <v>5</v>
      </c>
      <c r="G107">
        <f>INDEX(tblProdProv[costo],MATCH(tblVentaDet[[#This Row],[clave]],tblProdProv[clave],0))</f>
        <v>480</v>
      </c>
      <c r="H107" t="str">
        <f>tblVentaDet[[#This Row],[producto_id]]&amp;"-"&amp;tblVentaDet[[#This Row],[proveedor_id]]</f>
        <v>15-5</v>
      </c>
      <c r="I107">
        <f>INDEX(
  tblClientes[descuento_pct],
  MATCH(
    INDEX(tblVentas[cliente_id], MATCH(tblVentaDet[[#This Row],[venta_id]], tblVentas[id], 0)),
    tblClientes[id],
    0
  )
)</f>
        <v>0.05</v>
      </c>
      <c r="J107">
        <f>tblVentaDet[[#This Row],[precio_unitario]]*tblVentaDet[[#This Row],[cantidad]]</f>
        <v>1200</v>
      </c>
      <c r="K107">
        <f>tblVentaDet[[#This Row],[subtotal]]*(1-tblVentaDet[[#This Row],[descuento_pct]])</f>
        <v>1140</v>
      </c>
      <c r="L107" s="6">
        <f>DATEVALUE(SUBSTITUTE(INDEX(tblVentas[fecha],MATCH(tblVentaDet[[#This Row],[venta_id]],tblVentas[id],0)),"-","/"))</f>
        <v>45902</v>
      </c>
      <c r="M107" s="2">
        <f>(tblVentaDet[[#This Row],[precio_unitario]]*(1-tblVentaDet[[#This Row],[descuento_pct]]))-tblVentaDet[[#This Row],[costo_unitario]]</f>
        <v>90</v>
      </c>
      <c r="N107" s="2" t="str">
        <f>INDEX(tblClientes[nombre],MATCH(INDEX(tblVentas[cliente_id],MATCH(tblVentaDet[[#This Row],[venta_id]],tblVentas[id],0)),tblClientes[id],0))</f>
        <v>María López</v>
      </c>
      <c r="O107" s="2" t="str">
        <f>INDEX(tblProveedores[nombre],MATCH(tblVentaDet[[#This Row],[proveedor_id]],tblProveedores[id],0))</f>
        <v>DigitalForce</v>
      </c>
      <c r="P107" s="2" t="str">
        <f>INDEX(tblProductos[nombre],MATCH(tblVentaDet[[#This Row],[producto_id]],tblProductos[id],0))</f>
        <v>Kit Ventiladores RGB</v>
      </c>
    </row>
    <row r="108" spans="1:16" x14ac:dyDescent="0.25">
      <c r="A108">
        <v>107</v>
      </c>
      <c r="B108">
        <v>54</v>
      </c>
      <c r="C108">
        <v>2</v>
      </c>
      <c r="D108">
        <v>3</v>
      </c>
      <c r="E108">
        <f>INDEX(tblProductos[precio_venta], MATCH(tblVentaDet[[#This Row],[producto_id]], tblProductos[id],0))</f>
        <v>4200</v>
      </c>
      <c r="F108">
        <v>1</v>
      </c>
      <c r="G108">
        <f>INDEX(tblProdProv[costo],MATCH(tblVentaDet[[#This Row],[clave]],tblProdProv[clave],0))</f>
        <v>3300</v>
      </c>
      <c r="H108" t="str">
        <f>tblVentaDet[[#This Row],[producto_id]]&amp;"-"&amp;tblVentaDet[[#This Row],[proveedor_id]]</f>
        <v>2-1</v>
      </c>
      <c r="I108">
        <f>INDEX(
  tblClientes[descuento_pct],
  MATCH(
    INDEX(tblVentas[cliente_id], MATCH(tblVentaDet[[#This Row],[venta_id]], tblVentas[id], 0)),
    tblClientes[id],
    0
  )
)</f>
        <v>0</v>
      </c>
      <c r="J108">
        <f>tblVentaDet[[#This Row],[precio_unitario]]*tblVentaDet[[#This Row],[cantidad]]</f>
        <v>12600</v>
      </c>
      <c r="K108">
        <f>tblVentaDet[[#This Row],[subtotal]]*(1-tblVentaDet[[#This Row],[descuento_pct]])</f>
        <v>12600</v>
      </c>
      <c r="L108" s="6">
        <f>DATEVALUE(SUBSTITUTE(INDEX(tblVentas[fecha],MATCH(tblVentaDet[[#This Row],[venta_id]],tblVentas[id],0)),"-","/"))</f>
        <v>45903</v>
      </c>
      <c r="M108" s="2">
        <f>(tblVentaDet[[#This Row],[precio_unitario]]*(1-tblVentaDet[[#This Row],[descuento_pct]]))-tblVentaDet[[#This Row],[costo_unitario]]</f>
        <v>900</v>
      </c>
      <c r="N108" s="2" t="str">
        <f>INDEX(tblClientes[nombre],MATCH(INDEX(tblVentas[cliente_id],MATCH(tblVentaDet[[#This Row],[venta_id]],tblVentas[id],0)),tblClientes[id],0))</f>
        <v>Miguel Ángel</v>
      </c>
      <c r="O108" s="2" t="str">
        <f>INDEX(tblProveedores[nombre],MATCH(tblVentaDet[[#This Row],[proveedor_id]],tblProveedores[id],0))</f>
        <v>TechMaster</v>
      </c>
      <c r="P108" s="2" t="str">
        <f>INDEX(tblProductos[nombre],MATCH(tblVentaDet[[#This Row],[producto_id]],tblProductos[id],0))</f>
        <v>Procesador Ryzen 5 5600G</v>
      </c>
    </row>
    <row r="109" spans="1:16" x14ac:dyDescent="0.25">
      <c r="A109">
        <v>108</v>
      </c>
      <c r="B109">
        <v>54</v>
      </c>
      <c r="C109">
        <v>12</v>
      </c>
      <c r="D109">
        <v>1</v>
      </c>
      <c r="E109">
        <f>INDEX(tblProductos[precio_venta], MATCH(tblVentaDet[[#This Row],[producto_id]], tblProductos[id],0))</f>
        <v>3200</v>
      </c>
      <c r="F109">
        <v>3</v>
      </c>
      <c r="G109">
        <f>INDEX(tblProdProv[costo],MATCH(tblVentaDet[[#This Row],[clave]],tblProdProv[clave],0))</f>
        <v>2500</v>
      </c>
      <c r="H109" t="str">
        <f>tblVentaDet[[#This Row],[producto_id]]&amp;"-"&amp;tblVentaDet[[#This Row],[proveedor_id]]</f>
        <v>12-3</v>
      </c>
      <c r="I109">
        <f>INDEX(
  tblClientes[descuento_pct],
  MATCH(
    INDEX(tblVentas[cliente_id], MATCH(tblVentaDet[[#This Row],[venta_id]], tblVentas[id], 0)),
    tblClientes[id],
    0
  )
)</f>
        <v>0</v>
      </c>
      <c r="J109">
        <f>tblVentaDet[[#This Row],[precio_unitario]]*tblVentaDet[[#This Row],[cantidad]]</f>
        <v>3200</v>
      </c>
      <c r="K109">
        <f>tblVentaDet[[#This Row],[subtotal]]*(1-tblVentaDet[[#This Row],[descuento_pct]])</f>
        <v>3200</v>
      </c>
      <c r="L109" s="6">
        <f>DATEVALUE(SUBSTITUTE(INDEX(tblVentas[fecha],MATCH(tblVentaDet[[#This Row],[venta_id]],tblVentas[id],0)),"-","/"))</f>
        <v>45903</v>
      </c>
      <c r="M109" s="2">
        <f>(tblVentaDet[[#This Row],[precio_unitario]]*(1-tblVentaDet[[#This Row],[descuento_pct]]))-tblVentaDet[[#This Row],[costo_unitario]]</f>
        <v>700</v>
      </c>
      <c r="N109" s="2" t="str">
        <f>INDEX(tblClientes[nombre],MATCH(INDEX(tblVentas[cliente_id],MATCH(tblVentaDet[[#This Row],[venta_id]],tblVentas[id],0)),tblClientes[id],0))</f>
        <v>Miguel Ángel</v>
      </c>
      <c r="O109" s="2" t="str">
        <f>INDEX(tblProveedores[nombre],MATCH(tblVentaDet[[#This Row],[proveedor_id]],tblProveedores[id],0))</f>
        <v>CompuMarket</v>
      </c>
      <c r="P109" s="2" t="str">
        <f>INDEX(tblProductos[nombre],MATCH(tblVentaDet[[#This Row],[producto_id]],tblProductos[id],0))</f>
        <v>Silla Gamer</v>
      </c>
    </row>
    <row r="110" spans="1:16" x14ac:dyDescent="0.25">
      <c r="A110">
        <v>109</v>
      </c>
      <c r="B110">
        <v>55</v>
      </c>
      <c r="C110">
        <v>12</v>
      </c>
      <c r="D110">
        <v>1</v>
      </c>
      <c r="E110">
        <f>INDEX(tblProductos[precio_venta], MATCH(tblVentaDet[[#This Row],[producto_id]], tblProductos[id],0))</f>
        <v>3200</v>
      </c>
      <c r="F110">
        <v>4</v>
      </c>
      <c r="G110">
        <f>INDEX(tblProdProv[costo],MATCH(tblVentaDet[[#This Row],[clave]],tblProdProv[clave],0))</f>
        <v>2600</v>
      </c>
      <c r="H110" t="str">
        <f>tblVentaDet[[#This Row],[producto_id]]&amp;"-"&amp;tblVentaDet[[#This Row],[proveedor_id]]</f>
        <v>12-4</v>
      </c>
      <c r="I110">
        <f>INDEX(
  tblClientes[descuento_pct],
  MATCH(
    INDEX(tblVentas[cliente_id], MATCH(tblVentaDet[[#This Row],[venta_id]], tblVentas[id], 0)),
    tblClientes[id],
    0
  )
)</f>
        <v>0.05</v>
      </c>
      <c r="J110">
        <f>tblVentaDet[[#This Row],[precio_unitario]]*tblVentaDet[[#This Row],[cantidad]]</f>
        <v>3200</v>
      </c>
      <c r="K110">
        <f>tblVentaDet[[#This Row],[subtotal]]*(1-tblVentaDet[[#This Row],[descuento_pct]])</f>
        <v>3040</v>
      </c>
      <c r="L110" s="6">
        <f>DATEVALUE(SUBSTITUTE(INDEX(tblVentas[fecha],MATCH(tblVentaDet[[#This Row],[venta_id]],tblVentas[id],0)),"-","/"))</f>
        <v>45903</v>
      </c>
      <c r="M110" s="2">
        <f>(tblVentaDet[[#This Row],[precio_unitario]]*(1-tblVentaDet[[#This Row],[descuento_pct]]))-tblVentaDet[[#This Row],[costo_unitario]]</f>
        <v>440</v>
      </c>
      <c r="N110" s="2" t="str">
        <f>INDEX(tblClientes[nombre],MATCH(INDEX(tblVentas[cliente_id],MATCH(tblVentaDet[[#This Row],[venta_id]],tblVentas[id],0)),tblClientes[id],0))</f>
        <v>Laura Vega</v>
      </c>
      <c r="O110" s="2" t="str">
        <f>INDEX(tblProveedores[nombre],MATCH(tblVentaDet[[#This Row],[proveedor_id]],tblProveedores[id],0))</f>
        <v>HardwarePro</v>
      </c>
      <c r="P110" s="2" t="str">
        <f>INDEX(tblProductos[nombre],MATCH(tblVentaDet[[#This Row],[producto_id]],tblProductos[id],0))</f>
        <v>Silla Gamer</v>
      </c>
    </row>
    <row r="111" spans="1:16" x14ac:dyDescent="0.25">
      <c r="A111">
        <v>110</v>
      </c>
      <c r="B111">
        <v>55</v>
      </c>
      <c r="C111">
        <v>13</v>
      </c>
      <c r="D111">
        <v>1</v>
      </c>
      <c r="E111">
        <f>INDEX(tblProductos[precio_venta], MATCH(tblVentaDet[[#This Row],[producto_id]], tblProductos[id],0))</f>
        <v>300</v>
      </c>
      <c r="F111">
        <v>4</v>
      </c>
      <c r="G111">
        <f>INDEX(tblProdProv[costo],MATCH(tblVentaDet[[#This Row],[clave]],tblProdProv[clave],0))</f>
        <v>240</v>
      </c>
      <c r="H111" t="str">
        <f>tblVentaDet[[#This Row],[producto_id]]&amp;"-"&amp;tblVentaDet[[#This Row],[proveedor_id]]</f>
        <v>13-4</v>
      </c>
      <c r="I111">
        <f>INDEX(
  tblClientes[descuento_pct],
  MATCH(
    INDEX(tblVentas[cliente_id], MATCH(tblVentaDet[[#This Row],[venta_id]], tblVentas[id], 0)),
    tblClientes[id],
    0
  )
)</f>
        <v>0.05</v>
      </c>
      <c r="J111">
        <f>tblVentaDet[[#This Row],[precio_unitario]]*tblVentaDet[[#This Row],[cantidad]]</f>
        <v>300</v>
      </c>
      <c r="K111">
        <f>tblVentaDet[[#This Row],[subtotal]]*(1-tblVentaDet[[#This Row],[descuento_pct]])</f>
        <v>285</v>
      </c>
      <c r="L111" s="6">
        <f>DATEVALUE(SUBSTITUTE(INDEX(tblVentas[fecha],MATCH(tblVentaDet[[#This Row],[venta_id]],tblVentas[id],0)),"-","/"))</f>
        <v>45903</v>
      </c>
      <c r="M111" s="2">
        <f>(tblVentaDet[[#This Row],[precio_unitario]]*(1-tblVentaDet[[#This Row],[descuento_pct]]))-tblVentaDet[[#This Row],[costo_unitario]]</f>
        <v>45</v>
      </c>
      <c r="N111" s="2" t="str">
        <f>INDEX(tblClientes[nombre],MATCH(INDEX(tblVentas[cliente_id],MATCH(tblVentaDet[[#This Row],[venta_id]],tblVentas[id],0)),tblClientes[id],0))</f>
        <v>Laura Vega</v>
      </c>
      <c r="O111" s="2" t="str">
        <f>INDEX(tblProveedores[nombre],MATCH(tblVentaDet[[#This Row],[proveedor_id]],tblProveedores[id],0))</f>
        <v>HardwarePro</v>
      </c>
      <c r="P111" s="2" t="str">
        <f>INDEX(tblProductos[nombre],MATCH(tblVentaDet[[#This Row],[producto_id]],tblProductos[id],0))</f>
        <v>Pad RGB</v>
      </c>
    </row>
    <row r="112" spans="1:16" x14ac:dyDescent="0.25">
      <c r="A112">
        <v>111</v>
      </c>
      <c r="B112">
        <v>56</v>
      </c>
      <c r="C112">
        <v>2</v>
      </c>
      <c r="D112">
        <v>2</v>
      </c>
      <c r="E112">
        <f>INDEX(tblProductos[precio_venta], MATCH(tblVentaDet[[#This Row],[producto_id]], tblProductos[id],0))</f>
        <v>4200</v>
      </c>
      <c r="F112">
        <v>1</v>
      </c>
      <c r="G112">
        <f>INDEX(tblProdProv[costo],MATCH(tblVentaDet[[#This Row],[clave]],tblProdProv[clave],0))</f>
        <v>3300</v>
      </c>
      <c r="H112" t="str">
        <f>tblVentaDet[[#This Row],[producto_id]]&amp;"-"&amp;tblVentaDet[[#This Row],[proveedor_id]]</f>
        <v>2-1</v>
      </c>
      <c r="I112">
        <f>INDEX(
  tblClientes[descuento_pct],
  MATCH(
    INDEX(tblVentas[cliente_id], MATCH(tblVentaDet[[#This Row],[venta_id]], tblVentas[id], 0)),
    tblClientes[id],
    0
  )
)</f>
        <v>0.1</v>
      </c>
      <c r="J112">
        <f>tblVentaDet[[#This Row],[precio_unitario]]*tblVentaDet[[#This Row],[cantidad]]</f>
        <v>8400</v>
      </c>
      <c r="K112">
        <f>tblVentaDet[[#This Row],[subtotal]]*(1-tblVentaDet[[#This Row],[descuento_pct]])</f>
        <v>7560</v>
      </c>
      <c r="L112" s="6">
        <f>DATEVALUE(SUBSTITUTE(INDEX(tblVentas[fecha],MATCH(tblVentaDet[[#This Row],[venta_id]],tblVentas[id],0)),"-","/"))</f>
        <v>45904</v>
      </c>
      <c r="M112" s="2">
        <f>(tblVentaDet[[#This Row],[precio_unitario]]*(1-tblVentaDet[[#This Row],[descuento_pct]]))-tblVentaDet[[#This Row],[costo_unitario]]</f>
        <v>480</v>
      </c>
      <c r="N112" s="2" t="str">
        <f>INDEX(tblClientes[nombre],MATCH(INDEX(tblVentas[cliente_id],MATCH(tblVentaDet[[#This Row],[venta_id]],tblVentas[id],0)),tblClientes[id],0))</f>
        <v>Jorge Ramos</v>
      </c>
      <c r="O112" s="2" t="str">
        <f>INDEX(tblProveedores[nombre],MATCH(tblVentaDet[[#This Row],[proveedor_id]],tblProveedores[id],0))</f>
        <v>TechMaster</v>
      </c>
      <c r="P112" s="2" t="str">
        <f>INDEX(tblProductos[nombre],MATCH(tblVentaDet[[#This Row],[producto_id]],tblProductos[id],0))</f>
        <v>Procesador Ryzen 5 5600G</v>
      </c>
    </row>
    <row r="113" spans="1:16" x14ac:dyDescent="0.25">
      <c r="A113">
        <v>112</v>
      </c>
      <c r="B113">
        <v>56</v>
      </c>
      <c r="C113">
        <v>4</v>
      </c>
      <c r="D113">
        <v>3</v>
      </c>
      <c r="E113">
        <f>INDEX(tblProductos[precio_venta], MATCH(tblVentaDet[[#This Row],[producto_id]], tblProductos[id],0))</f>
        <v>1600</v>
      </c>
      <c r="F113">
        <v>1</v>
      </c>
      <c r="G113">
        <f>INDEX(tblProdProv[costo],MATCH(tblVentaDet[[#This Row],[clave]],tblProdProv[clave],0))</f>
        <v>1100</v>
      </c>
      <c r="H113" t="str">
        <f>tblVentaDet[[#This Row],[producto_id]]&amp;"-"&amp;tblVentaDet[[#This Row],[proveedor_id]]</f>
        <v>4-1</v>
      </c>
      <c r="I113">
        <f>INDEX(
  tblClientes[descuento_pct],
  MATCH(
    INDEX(tblVentas[cliente_id], MATCH(tblVentaDet[[#This Row],[venta_id]], tblVentas[id], 0)),
    tblClientes[id],
    0
  )
)</f>
        <v>0.1</v>
      </c>
      <c r="J113">
        <f>tblVentaDet[[#This Row],[precio_unitario]]*tblVentaDet[[#This Row],[cantidad]]</f>
        <v>4800</v>
      </c>
      <c r="K113">
        <f>tblVentaDet[[#This Row],[subtotal]]*(1-tblVentaDet[[#This Row],[descuento_pct]])</f>
        <v>4320</v>
      </c>
      <c r="L113" s="6">
        <f>DATEVALUE(SUBSTITUTE(INDEX(tblVentas[fecha],MATCH(tblVentaDet[[#This Row],[venta_id]],tblVentas[id],0)),"-","/"))</f>
        <v>45904</v>
      </c>
      <c r="M113" s="2">
        <f>(tblVentaDet[[#This Row],[precio_unitario]]*(1-tblVentaDet[[#This Row],[descuento_pct]]))-tblVentaDet[[#This Row],[costo_unitario]]</f>
        <v>340</v>
      </c>
      <c r="N113" s="2" t="str">
        <f>INDEX(tblClientes[nombre],MATCH(INDEX(tblVentas[cliente_id],MATCH(tblVentaDet[[#This Row],[venta_id]],tblVentas[id],0)),tblClientes[id],0))</f>
        <v>Jorge Ramos</v>
      </c>
      <c r="O113" s="2" t="str">
        <f>INDEX(tblProveedores[nombre],MATCH(tblVentaDet[[#This Row],[proveedor_id]],tblProveedores[id],0))</f>
        <v>TechMaster</v>
      </c>
      <c r="P113" s="2" t="str">
        <f>INDEX(tblProductos[nombre],MATCH(tblVentaDet[[#This Row],[producto_id]],tblProductos[id],0))</f>
        <v>SSD 1TB NVMe</v>
      </c>
    </row>
    <row r="114" spans="1:16" x14ac:dyDescent="0.25">
      <c r="A114">
        <v>113</v>
      </c>
      <c r="B114">
        <v>57</v>
      </c>
      <c r="C114">
        <v>7</v>
      </c>
      <c r="D114">
        <v>3</v>
      </c>
      <c r="E114">
        <f>INDEX(tblProductos[precio_venta], MATCH(tblVentaDet[[#This Row],[producto_id]], tblProductos[id],0))</f>
        <v>450</v>
      </c>
      <c r="F114">
        <v>3</v>
      </c>
      <c r="G114">
        <f>INDEX(tblProdProv[costo],MATCH(tblVentaDet[[#This Row],[clave]],tblProdProv[clave],0))</f>
        <v>300</v>
      </c>
      <c r="H114" t="str">
        <f>tblVentaDet[[#This Row],[producto_id]]&amp;"-"&amp;tblVentaDet[[#This Row],[proveedor_id]]</f>
        <v>7-3</v>
      </c>
      <c r="I114">
        <f>INDEX(
  tblClientes[descuento_pct],
  MATCH(
    INDEX(tblVentas[cliente_id], MATCH(tblVentaDet[[#This Row],[venta_id]], tblVentas[id], 0)),
    tblClientes[id],
    0
  )
)</f>
        <v>0</v>
      </c>
      <c r="J114">
        <f>tblVentaDet[[#This Row],[precio_unitario]]*tblVentaDet[[#This Row],[cantidad]]</f>
        <v>1350</v>
      </c>
      <c r="K114">
        <f>tblVentaDet[[#This Row],[subtotal]]*(1-tblVentaDet[[#This Row],[descuento_pct]])</f>
        <v>1350</v>
      </c>
      <c r="L114" s="6">
        <f>DATEVALUE(SUBSTITUTE(INDEX(tblVentas[fecha],MATCH(tblVentaDet[[#This Row],[venta_id]],tblVentas[id],0)),"-","/"))</f>
        <v>45904</v>
      </c>
      <c r="M114" s="2">
        <f>(tblVentaDet[[#This Row],[precio_unitario]]*(1-tblVentaDet[[#This Row],[descuento_pct]]))-tblVentaDet[[#This Row],[costo_unitario]]</f>
        <v>150</v>
      </c>
      <c r="N114" s="2" t="str">
        <f>INDEX(tblClientes[nombre],MATCH(INDEX(tblVentas[cliente_id],MATCH(tblVentaDet[[#This Row],[venta_id]],tblVentas[id],0)),tblClientes[id],0))</f>
        <v>Fernanda Ruiz</v>
      </c>
      <c r="O114" s="2" t="str">
        <f>INDEX(tblProveedores[nombre],MATCH(tblVentaDet[[#This Row],[proveedor_id]],tblProveedores[id],0))</f>
        <v>CompuMarket</v>
      </c>
      <c r="P114" s="2" t="str">
        <f>INDEX(tblProductos[nombre],MATCH(tblVentaDet[[#This Row],[producto_id]],tblProductos[id],0))</f>
        <v>Mouse Gamer RGB</v>
      </c>
    </row>
    <row r="115" spans="1:16" x14ac:dyDescent="0.25">
      <c r="A115">
        <v>114</v>
      </c>
      <c r="B115">
        <v>57</v>
      </c>
      <c r="C115">
        <v>10</v>
      </c>
      <c r="D115">
        <v>1</v>
      </c>
      <c r="E115">
        <f>INDEX(tblProductos[precio_venta], MATCH(tblVentaDet[[#This Row],[producto_id]], tblProductos[id],0))</f>
        <v>950</v>
      </c>
      <c r="F115">
        <v>3</v>
      </c>
      <c r="G115">
        <f>INDEX(tblProdProv[costo],MATCH(tblVentaDet[[#This Row],[clave]],tblProdProv[clave],0))</f>
        <v>680</v>
      </c>
      <c r="H115" t="str">
        <f>tblVentaDet[[#This Row],[producto_id]]&amp;"-"&amp;tblVentaDet[[#This Row],[proveedor_id]]</f>
        <v>10-3</v>
      </c>
      <c r="I115">
        <f>INDEX(
  tblClientes[descuento_pct],
  MATCH(
    INDEX(tblVentas[cliente_id], MATCH(tblVentaDet[[#This Row],[venta_id]], tblVentas[id], 0)),
    tblClientes[id],
    0
  )
)</f>
        <v>0</v>
      </c>
      <c r="J115">
        <f>tblVentaDet[[#This Row],[precio_unitario]]*tblVentaDet[[#This Row],[cantidad]]</f>
        <v>950</v>
      </c>
      <c r="K115">
        <f>tblVentaDet[[#This Row],[subtotal]]*(1-tblVentaDet[[#This Row],[descuento_pct]])</f>
        <v>950</v>
      </c>
      <c r="L115" s="6">
        <f>DATEVALUE(SUBSTITUTE(INDEX(tblVentas[fecha],MATCH(tblVentaDet[[#This Row],[venta_id]],tblVentas[id],0)),"-","/"))</f>
        <v>45904</v>
      </c>
      <c r="M115" s="2">
        <f>(tblVentaDet[[#This Row],[precio_unitario]]*(1-tblVentaDet[[#This Row],[descuento_pct]]))-tblVentaDet[[#This Row],[costo_unitario]]</f>
        <v>270</v>
      </c>
      <c r="N115" s="2" t="str">
        <f>INDEX(tblClientes[nombre],MATCH(INDEX(tblVentas[cliente_id],MATCH(tblVentaDet[[#This Row],[venta_id]],tblVentas[id],0)),tblClientes[id],0))</f>
        <v>Fernanda Ruiz</v>
      </c>
      <c r="O115" s="2" t="str">
        <f>INDEX(tblProveedores[nombre],MATCH(tblVentaDet[[#This Row],[proveedor_id]],tblProveedores[id],0))</f>
        <v>CompuMarket</v>
      </c>
      <c r="P115" s="2" t="str">
        <f>INDEX(tblProductos[nombre],MATCH(tblVentaDet[[#This Row],[producto_id]],tblProductos[id],0))</f>
        <v>Headset Gaming</v>
      </c>
    </row>
    <row r="116" spans="1:16" x14ac:dyDescent="0.25">
      <c r="A116">
        <v>115</v>
      </c>
      <c r="B116">
        <v>58</v>
      </c>
      <c r="C116">
        <v>8</v>
      </c>
      <c r="D116">
        <v>1</v>
      </c>
      <c r="E116">
        <f>INDEX(tblProductos[precio_venta], MATCH(tblVentaDet[[#This Row],[producto_id]], tblProductos[id],0))</f>
        <v>850</v>
      </c>
      <c r="F116">
        <v>4</v>
      </c>
      <c r="G116">
        <f>INDEX(tblProdProv[costo],MATCH(tblVentaDet[[#This Row],[clave]],tblProdProv[clave],0))</f>
        <v>630</v>
      </c>
      <c r="H116" t="str">
        <f>tblVentaDet[[#This Row],[producto_id]]&amp;"-"&amp;tblVentaDet[[#This Row],[proveedor_id]]</f>
        <v>8-4</v>
      </c>
      <c r="I116">
        <f>INDEX(
  tblClientes[descuento_pct],
  MATCH(
    INDEX(tblVentas[cliente_id], MATCH(tblVentaDet[[#This Row],[venta_id]], tblVentas[id], 0)),
    tblClientes[id],
    0
  )
)</f>
        <v>0.05</v>
      </c>
      <c r="J116">
        <f>tblVentaDet[[#This Row],[precio_unitario]]*tblVentaDet[[#This Row],[cantidad]]</f>
        <v>850</v>
      </c>
      <c r="K116">
        <f>tblVentaDet[[#This Row],[subtotal]]*(1-tblVentaDet[[#This Row],[descuento_pct]])</f>
        <v>807.5</v>
      </c>
      <c r="L116" s="6">
        <f>DATEVALUE(SUBSTITUTE(INDEX(tblVentas[fecha],MATCH(tblVentaDet[[#This Row],[venta_id]],tblVentas[id],0)),"-","/"))</f>
        <v>45905</v>
      </c>
      <c r="M116" s="2">
        <f>(tblVentaDet[[#This Row],[precio_unitario]]*(1-tblVentaDet[[#This Row],[descuento_pct]]))-tblVentaDet[[#This Row],[costo_unitario]]</f>
        <v>177.5</v>
      </c>
      <c r="N116" s="2" t="str">
        <f>INDEX(tblClientes[nombre],MATCH(INDEX(tblVentas[cliente_id],MATCH(tblVentaDet[[#This Row],[venta_id]],tblVentas[id],0)),tblClientes[id],0))</f>
        <v>Laura Vega</v>
      </c>
      <c r="O116" s="2" t="str">
        <f>INDEX(tblProveedores[nombre],MATCH(tblVentaDet[[#This Row],[proveedor_id]],tblProveedores[id],0))</f>
        <v>HardwarePro</v>
      </c>
      <c r="P116" s="2" t="str">
        <f>INDEX(tblProductos[nombre],MATCH(tblVentaDet[[#This Row],[producto_id]],tblProductos[id],0))</f>
        <v>Teclado Mecánico</v>
      </c>
    </row>
    <row r="117" spans="1:16" x14ac:dyDescent="0.25">
      <c r="A117">
        <v>116</v>
      </c>
      <c r="B117">
        <v>58</v>
      </c>
      <c r="C117">
        <v>5</v>
      </c>
      <c r="D117">
        <v>1</v>
      </c>
      <c r="E117">
        <f>INDEX(tblProductos[precio_venta], MATCH(tblVentaDet[[#This Row],[producto_id]], tblProductos[id],0))</f>
        <v>1800</v>
      </c>
      <c r="F117">
        <v>5</v>
      </c>
      <c r="G117">
        <f>INDEX(tblProdProv[costo],MATCH(tblVentaDet[[#This Row],[clave]],tblProdProv[clave],0))</f>
        <v>1400</v>
      </c>
      <c r="H117" t="str">
        <f>tblVentaDet[[#This Row],[producto_id]]&amp;"-"&amp;tblVentaDet[[#This Row],[proveedor_id]]</f>
        <v>5-5</v>
      </c>
      <c r="I117">
        <f>INDEX(
  tblClientes[descuento_pct],
  MATCH(
    INDEX(tblVentas[cliente_id], MATCH(tblVentaDet[[#This Row],[venta_id]], tblVentas[id], 0)),
    tblClientes[id],
    0
  )
)</f>
        <v>0.05</v>
      </c>
      <c r="J117">
        <f>tblVentaDet[[#This Row],[precio_unitario]]*tblVentaDet[[#This Row],[cantidad]]</f>
        <v>1800</v>
      </c>
      <c r="K117">
        <f>tblVentaDet[[#This Row],[subtotal]]*(1-tblVentaDet[[#This Row],[descuento_pct]])</f>
        <v>1710</v>
      </c>
      <c r="L117" s="6">
        <f>DATEVALUE(SUBSTITUTE(INDEX(tblVentas[fecha],MATCH(tblVentaDet[[#This Row],[venta_id]],tblVentas[id],0)),"-","/"))</f>
        <v>45905</v>
      </c>
      <c r="M117" s="2">
        <f>(tblVentaDet[[#This Row],[precio_unitario]]*(1-tblVentaDet[[#This Row],[descuento_pct]]))-tblVentaDet[[#This Row],[costo_unitario]]</f>
        <v>310</v>
      </c>
      <c r="N117" s="2" t="str">
        <f>INDEX(tblClientes[nombre],MATCH(INDEX(tblVentas[cliente_id],MATCH(tblVentaDet[[#This Row],[venta_id]],tblVentas[id],0)),tblClientes[id],0))</f>
        <v>Laura Vega</v>
      </c>
      <c r="O117" s="2" t="str">
        <f>INDEX(tblProveedores[nombre],MATCH(tblVentaDet[[#This Row],[proveedor_id]],tblProveedores[id],0))</f>
        <v>DigitalForce</v>
      </c>
      <c r="P117" s="2" t="str">
        <f>INDEX(tblProductos[nombre],MATCH(tblVentaDet[[#This Row],[producto_id]],tblProductos[id],0))</f>
        <v>Gabinete RGB</v>
      </c>
    </row>
    <row r="118" spans="1:16" x14ac:dyDescent="0.25">
      <c r="A118">
        <v>117</v>
      </c>
      <c r="B118">
        <v>59</v>
      </c>
      <c r="C118">
        <v>3</v>
      </c>
      <c r="D118">
        <v>1</v>
      </c>
      <c r="E118">
        <f>INDEX(tblProductos[precio_venta], MATCH(tblVentaDet[[#This Row],[producto_id]], tblProductos[id],0))</f>
        <v>1500</v>
      </c>
      <c r="F118">
        <v>4</v>
      </c>
      <c r="G118">
        <f>INDEX(tblProdProv[costo],MATCH(tblVentaDet[[#This Row],[clave]],tblProdProv[clave],0))</f>
        <v>1150</v>
      </c>
      <c r="H118" t="str">
        <f>tblVentaDet[[#This Row],[producto_id]]&amp;"-"&amp;tblVentaDet[[#This Row],[proveedor_id]]</f>
        <v>3-4</v>
      </c>
      <c r="I118">
        <f>INDEX(
  tblClientes[descuento_pct],
  MATCH(
    INDEX(tblVentas[cliente_id], MATCH(tblVentaDet[[#This Row],[venta_id]], tblVentas[id], 0)),
    tblClientes[id],
    0
  )
)</f>
        <v>0</v>
      </c>
      <c r="J118">
        <f>tblVentaDet[[#This Row],[precio_unitario]]*tblVentaDet[[#This Row],[cantidad]]</f>
        <v>1500</v>
      </c>
      <c r="K118">
        <f>tblVentaDet[[#This Row],[subtotal]]*(1-tblVentaDet[[#This Row],[descuento_pct]])</f>
        <v>1500</v>
      </c>
      <c r="L118" s="6">
        <f>DATEVALUE(SUBSTITUTE(INDEX(tblVentas[fecha],MATCH(tblVentaDet[[#This Row],[venta_id]],tblVentas[id],0)),"-","/"))</f>
        <v>45905</v>
      </c>
      <c r="M118" s="2">
        <f>(tblVentaDet[[#This Row],[precio_unitario]]*(1-tblVentaDet[[#This Row],[descuento_pct]]))-tblVentaDet[[#This Row],[costo_unitario]]</f>
        <v>350</v>
      </c>
      <c r="N118" s="2" t="str">
        <f>INDEX(tblClientes[nombre],MATCH(INDEX(tblVentas[cliente_id],MATCH(tblVentaDet[[#This Row],[venta_id]],tblVentas[id],0)),tblClientes[id],0))</f>
        <v>Sofía Cruz</v>
      </c>
      <c r="O118" s="2" t="str">
        <f>INDEX(tblProveedores[nombre],MATCH(tblVentaDet[[#This Row],[proveedor_id]],tblProveedores[id],0))</f>
        <v>HardwarePro</v>
      </c>
      <c r="P118" s="2" t="str">
        <f>INDEX(tblProductos[nombre],MATCH(tblVentaDet[[#This Row],[producto_id]],tblProductos[id],0))</f>
        <v>Memoria RAM 16GB</v>
      </c>
    </row>
    <row r="119" spans="1:16" x14ac:dyDescent="0.25">
      <c r="A119">
        <v>118</v>
      </c>
      <c r="B119">
        <v>59</v>
      </c>
      <c r="C119">
        <v>4</v>
      </c>
      <c r="D119">
        <v>1</v>
      </c>
      <c r="E119">
        <f>INDEX(tblProductos[precio_venta], MATCH(tblVentaDet[[#This Row],[producto_id]], tblProductos[id],0))</f>
        <v>1600</v>
      </c>
      <c r="F119">
        <v>5</v>
      </c>
      <c r="G119">
        <f>INDEX(tblProdProv[costo],MATCH(tblVentaDet[[#This Row],[clave]],tblProdProv[clave],0))</f>
        <v>1200</v>
      </c>
      <c r="H119" t="str">
        <f>tblVentaDet[[#This Row],[producto_id]]&amp;"-"&amp;tblVentaDet[[#This Row],[proveedor_id]]</f>
        <v>4-5</v>
      </c>
      <c r="I119">
        <f>INDEX(
  tblClientes[descuento_pct],
  MATCH(
    INDEX(tblVentas[cliente_id], MATCH(tblVentaDet[[#This Row],[venta_id]], tblVentas[id], 0)),
    tblClientes[id],
    0
  )
)</f>
        <v>0</v>
      </c>
      <c r="J119">
        <f>tblVentaDet[[#This Row],[precio_unitario]]*tblVentaDet[[#This Row],[cantidad]]</f>
        <v>1600</v>
      </c>
      <c r="K119">
        <f>tblVentaDet[[#This Row],[subtotal]]*(1-tblVentaDet[[#This Row],[descuento_pct]])</f>
        <v>1600</v>
      </c>
      <c r="L119" s="6">
        <f>DATEVALUE(SUBSTITUTE(INDEX(tblVentas[fecha],MATCH(tblVentaDet[[#This Row],[venta_id]],tblVentas[id],0)),"-","/"))</f>
        <v>45905</v>
      </c>
      <c r="M119" s="2">
        <f>(tblVentaDet[[#This Row],[precio_unitario]]*(1-tblVentaDet[[#This Row],[descuento_pct]]))-tblVentaDet[[#This Row],[costo_unitario]]</f>
        <v>400</v>
      </c>
      <c r="N119" s="2" t="str">
        <f>INDEX(tblClientes[nombre],MATCH(INDEX(tblVentas[cliente_id],MATCH(tblVentaDet[[#This Row],[venta_id]],tblVentas[id],0)),tblClientes[id],0))</f>
        <v>Sofía Cruz</v>
      </c>
      <c r="O119" s="2" t="str">
        <f>INDEX(tblProveedores[nombre],MATCH(tblVentaDet[[#This Row],[proveedor_id]],tblProveedores[id],0))</f>
        <v>DigitalForce</v>
      </c>
      <c r="P119" s="2" t="str">
        <f>INDEX(tblProductos[nombre],MATCH(tblVentaDet[[#This Row],[producto_id]],tblProductos[id],0))</f>
        <v>SSD 1TB NVMe</v>
      </c>
    </row>
    <row r="120" spans="1:16" x14ac:dyDescent="0.25">
      <c r="A120">
        <v>119</v>
      </c>
      <c r="B120">
        <v>60</v>
      </c>
      <c r="C120">
        <v>13</v>
      </c>
      <c r="D120">
        <v>1</v>
      </c>
      <c r="E120">
        <f>INDEX(tblProductos[precio_venta], MATCH(tblVentaDet[[#This Row],[producto_id]], tblProductos[id],0))</f>
        <v>300</v>
      </c>
      <c r="F120">
        <v>2</v>
      </c>
      <c r="G120">
        <f>INDEX(tblProdProv[costo],MATCH(tblVentaDet[[#This Row],[clave]],tblProdProv[clave],0))</f>
        <v>200</v>
      </c>
      <c r="H120" t="str">
        <f>tblVentaDet[[#This Row],[producto_id]]&amp;"-"&amp;tblVentaDet[[#This Row],[proveedor_id]]</f>
        <v>13-2</v>
      </c>
      <c r="I120">
        <f>INDEX(
  tblClientes[descuento_pct],
  MATCH(
    INDEX(tblVentas[cliente_id], MATCH(tblVentaDet[[#This Row],[venta_id]], tblVentas[id], 0)),
    tblClientes[id],
    0
  )
)</f>
        <v>0.05</v>
      </c>
      <c r="J120">
        <f>tblVentaDet[[#This Row],[precio_unitario]]*tblVentaDet[[#This Row],[cantidad]]</f>
        <v>300</v>
      </c>
      <c r="K120">
        <f>tblVentaDet[[#This Row],[subtotal]]*(1-tblVentaDet[[#This Row],[descuento_pct]])</f>
        <v>285</v>
      </c>
      <c r="L120" s="6">
        <f>DATEVALUE(SUBSTITUTE(INDEX(tblVentas[fecha],MATCH(tblVentaDet[[#This Row],[venta_id]],tblVentas[id],0)),"-","/"))</f>
        <v>45906</v>
      </c>
      <c r="M120" s="2">
        <f>(tblVentaDet[[#This Row],[precio_unitario]]*(1-tblVentaDet[[#This Row],[descuento_pct]]))-tblVentaDet[[#This Row],[costo_unitario]]</f>
        <v>85</v>
      </c>
      <c r="N120" s="2" t="str">
        <f>INDEX(tblClientes[nombre],MATCH(INDEX(tblVentas[cliente_id],MATCH(tblVentaDet[[#This Row],[venta_id]],tblVentas[id],0)),tblClientes[id],0))</f>
        <v>Laura Vega</v>
      </c>
      <c r="O120" s="2" t="str">
        <f>INDEX(tblProveedores[nombre],MATCH(tblVentaDet[[#This Row],[proveedor_id]],tblProveedores[id],0))</f>
        <v>GamerZone</v>
      </c>
      <c r="P120" s="2" t="str">
        <f>INDEX(tblProductos[nombre],MATCH(tblVentaDet[[#This Row],[producto_id]],tblProductos[id],0))</f>
        <v>Pad RGB</v>
      </c>
    </row>
    <row r="121" spans="1:16" x14ac:dyDescent="0.25">
      <c r="A121">
        <v>120</v>
      </c>
      <c r="B121">
        <v>60</v>
      </c>
      <c r="C121">
        <v>15</v>
      </c>
      <c r="D121">
        <v>1</v>
      </c>
      <c r="E121">
        <f>INDEX(tblProductos[precio_venta], MATCH(tblVentaDet[[#This Row],[producto_id]], tblProductos[id],0))</f>
        <v>600</v>
      </c>
      <c r="F121">
        <v>2</v>
      </c>
      <c r="G121">
        <f>INDEX(tblProdProv[costo],MATCH(tblVentaDet[[#This Row],[clave]],tblProdProv[clave],0))</f>
        <v>420</v>
      </c>
      <c r="H121" t="str">
        <f>tblVentaDet[[#This Row],[producto_id]]&amp;"-"&amp;tblVentaDet[[#This Row],[proveedor_id]]</f>
        <v>15-2</v>
      </c>
      <c r="I121">
        <f>INDEX(
  tblClientes[descuento_pct],
  MATCH(
    INDEX(tblVentas[cliente_id], MATCH(tblVentaDet[[#This Row],[venta_id]], tblVentas[id], 0)),
    tblClientes[id],
    0
  )
)</f>
        <v>0.05</v>
      </c>
      <c r="J121">
        <f>tblVentaDet[[#This Row],[precio_unitario]]*tblVentaDet[[#This Row],[cantidad]]</f>
        <v>600</v>
      </c>
      <c r="K121">
        <f>tblVentaDet[[#This Row],[subtotal]]*(1-tblVentaDet[[#This Row],[descuento_pct]])</f>
        <v>570</v>
      </c>
      <c r="L121" s="6">
        <f>DATEVALUE(SUBSTITUTE(INDEX(tblVentas[fecha],MATCH(tblVentaDet[[#This Row],[venta_id]],tblVentas[id],0)),"-","/"))</f>
        <v>45906</v>
      </c>
      <c r="M121" s="2">
        <f>(tblVentaDet[[#This Row],[precio_unitario]]*(1-tblVentaDet[[#This Row],[descuento_pct]]))-tblVentaDet[[#This Row],[costo_unitario]]</f>
        <v>150</v>
      </c>
      <c r="N121" s="2" t="str">
        <f>INDEX(tblClientes[nombre],MATCH(INDEX(tblVentas[cliente_id],MATCH(tblVentaDet[[#This Row],[venta_id]],tblVentas[id],0)),tblClientes[id],0))</f>
        <v>Laura Vega</v>
      </c>
      <c r="O121" s="2" t="str">
        <f>INDEX(tblProveedores[nombre],MATCH(tblVentaDet[[#This Row],[proveedor_id]],tblProveedores[id],0))</f>
        <v>GamerZone</v>
      </c>
      <c r="P121" s="2" t="str">
        <f>INDEX(tblProductos[nombre],MATCH(tblVentaDet[[#This Row],[producto_id]],tblProductos[id],0))</f>
        <v>Kit Ventiladores RGB</v>
      </c>
    </row>
    <row r="122" spans="1:16" x14ac:dyDescent="0.25">
      <c r="A122">
        <v>121</v>
      </c>
      <c r="B122">
        <v>61</v>
      </c>
      <c r="C122">
        <v>7</v>
      </c>
      <c r="D122">
        <v>1</v>
      </c>
      <c r="E122">
        <f>INDEX(tblProductos[precio_venta], MATCH(tblVentaDet[[#This Row],[producto_id]], tblProductos[id],0))</f>
        <v>450</v>
      </c>
      <c r="F122">
        <v>3</v>
      </c>
      <c r="G122">
        <f>INDEX(tblProdProv[costo],MATCH(tblVentaDet[[#This Row],[clave]],tblProdProv[clave],0))</f>
        <v>300</v>
      </c>
      <c r="H122" t="str">
        <f>tblVentaDet[[#This Row],[producto_id]]&amp;"-"&amp;tblVentaDet[[#This Row],[proveedor_id]]</f>
        <v>7-3</v>
      </c>
      <c r="I122">
        <f>INDEX(
  tblClientes[descuento_pct],
  MATCH(
    INDEX(tblVentas[cliente_id], MATCH(tblVentaDet[[#This Row],[venta_id]], tblVentas[id], 0)),
    tblClientes[id],
    0
  )
)</f>
        <v>0</v>
      </c>
      <c r="J122">
        <f>tblVentaDet[[#This Row],[precio_unitario]]*tblVentaDet[[#This Row],[cantidad]]</f>
        <v>450</v>
      </c>
      <c r="K122">
        <f>tblVentaDet[[#This Row],[subtotal]]*(1-tblVentaDet[[#This Row],[descuento_pct]])</f>
        <v>450</v>
      </c>
      <c r="L122" s="6">
        <f>DATEVALUE(SUBSTITUTE(INDEX(tblVentas[fecha],MATCH(tblVentaDet[[#This Row],[venta_id]],tblVentas[id],0)),"-","/"))</f>
        <v>45907</v>
      </c>
      <c r="M122" s="2">
        <f>(tblVentaDet[[#This Row],[precio_unitario]]*(1-tblVentaDet[[#This Row],[descuento_pct]]))-tblVentaDet[[#This Row],[costo_unitario]]</f>
        <v>150</v>
      </c>
      <c r="N122" s="2" t="str">
        <f>INDEX(tblClientes[nombre],MATCH(INDEX(tblVentas[cliente_id],MATCH(tblVentaDet[[#This Row],[venta_id]],tblVentas[id],0)),tblClientes[id],0))</f>
        <v>Luis García</v>
      </c>
      <c r="O122" s="2" t="str">
        <f>INDEX(tblProveedores[nombre],MATCH(tblVentaDet[[#This Row],[proveedor_id]],tblProveedores[id],0))</f>
        <v>CompuMarket</v>
      </c>
      <c r="P122" s="2" t="str">
        <f>INDEX(tblProductos[nombre],MATCH(tblVentaDet[[#This Row],[producto_id]],tblProductos[id],0))</f>
        <v>Mouse Gamer RGB</v>
      </c>
    </row>
    <row r="123" spans="1:16" x14ac:dyDescent="0.25">
      <c r="A123">
        <v>122</v>
      </c>
      <c r="B123">
        <v>61</v>
      </c>
      <c r="C123">
        <v>11</v>
      </c>
      <c r="D123">
        <v>1</v>
      </c>
      <c r="E123">
        <f>INDEX(tblProductos[precio_venta], MATCH(tblVentaDet[[#This Row],[producto_id]], tblProductos[id],0))</f>
        <v>2900</v>
      </c>
      <c r="F123">
        <v>5</v>
      </c>
      <c r="G123">
        <f>INDEX(tblProdProv[costo],MATCH(tblVentaDet[[#This Row],[clave]],tblProdProv[clave],0))</f>
        <v>2300</v>
      </c>
      <c r="H123" t="str">
        <f>tblVentaDet[[#This Row],[producto_id]]&amp;"-"&amp;tblVentaDet[[#This Row],[proveedor_id]]</f>
        <v>11-5</v>
      </c>
      <c r="I123">
        <f>INDEX(
  tblClientes[descuento_pct],
  MATCH(
    INDEX(tblVentas[cliente_id], MATCH(tblVentaDet[[#This Row],[venta_id]], tblVentas[id], 0)),
    tblClientes[id],
    0
  )
)</f>
        <v>0</v>
      </c>
      <c r="J123">
        <f>tblVentaDet[[#This Row],[precio_unitario]]*tblVentaDet[[#This Row],[cantidad]]</f>
        <v>2900</v>
      </c>
      <c r="K123">
        <f>tblVentaDet[[#This Row],[subtotal]]*(1-tblVentaDet[[#This Row],[descuento_pct]])</f>
        <v>2900</v>
      </c>
      <c r="L123" s="6">
        <f>DATEVALUE(SUBSTITUTE(INDEX(tblVentas[fecha],MATCH(tblVentaDet[[#This Row],[venta_id]],tblVentas[id],0)),"-","/"))</f>
        <v>45907</v>
      </c>
      <c r="M123" s="2">
        <f>(tblVentaDet[[#This Row],[precio_unitario]]*(1-tblVentaDet[[#This Row],[descuento_pct]]))-tblVentaDet[[#This Row],[costo_unitario]]</f>
        <v>600</v>
      </c>
      <c r="N123" s="2" t="str">
        <f>INDEX(tblClientes[nombre],MATCH(INDEX(tblVentas[cliente_id],MATCH(tblVentaDet[[#This Row],[venta_id]],tblVentas[id],0)),tblClientes[id],0))</f>
        <v>Luis García</v>
      </c>
      <c r="O123" s="2" t="str">
        <f>INDEX(tblProveedores[nombre],MATCH(tblVentaDet[[#This Row],[proveedor_id]],tblProveedores[id],0))</f>
        <v>DigitalForce</v>
      </c>
      <c r="P123" s="2" t="str">
        <f>INDEX(tblProductos[nombre],MATCH(tblVentaDet[[#This Row],[producto_id]],tblProductos[id],0))</f>
        <v>Placa Madre B550</v>
      </c>
    </row>
    <row r="124" spans="1:16" x14ac:dyDescent="0.25">
      <c r="A124">
        <v>123</v>
      </c>
      <c r="B124">
        <v>62</v>
      </c>
      <c r="C124">
        <v>14</v>
      </c>
      <c r="D124">
        <v>1</v>
      </c>
      <c r="E124">
        <f>INDEX(tblProductos[precio_venta], MATCH(tblVentaDet[[#This Row],[producto_id]], tblProductos[id],0))</f>
        <v>1800</v>
      </c>
      <c r="F124">
        <v>3</v>
      </c>
      <c r="G124">
        <f>INDEX(tblProdProv[costo],MATCH(tblVentaDet[[#This Row],[clave]],tblProdProv[clave],0))</f>
        <v>1450</v>
      </c>
      <c r="H124" t="str">
        <f>tblVentaDet[[#This Row],[producto_id]]&amp;"-"&amp;tblVentaDet[[#This Row],[proveedor_id]]</f>
        <v>14-3</v>
      </c>
      <c r="I124">
        <f>INDEX(
  tblClientes[descuento_pct],
  MATCH(
    INDEX(tblVentas[cliente_id], MATCH(tblVentaDet[[#This Row],[venta_id]], tblVentas[id], 0)),
    tblClientes[id],
    0
  )
)</f>
        <v>0.1</v>
      </c>
      <c r="J124">
        <f>tblVentaDet[[#This Row],[precio_unitario]]*tblVentaDet[[#This Row],[cantidad]]</f>
        <v>1800</v>
      </c>
      <c r="K124">
        <f>tblVentaDet[[#This Row],[subtotal]]*(1-tblVentaDet[[#This Row],[descuento_pct]])</f>
        <v>1620</v>
      </c>
      <c r="L124" s="6">
        <f>DATEVALUE(SUBSTITUTE(INDEX(tblVentas[fecha],MATCH(tblVentaDet[[#This Row],[venta_id]],tblVentas[id],0)),"-","/"))</f>
        <v>45908</v>
      </c>
      <c r="M124" s="2">
        <f>(tblVentaDet[[#This Row],[precio_unitario]]*(1-tblVentaDet[[#This Row],[descuento_pct]]))-tblVentaDet[[#This Row],[costo_unitario]]</f>
        <v>170</v>
      </c>
      <c r="N124" s="2" t="str">
        <f>INDEX(tblClientes[nombre],MATCH(INDEX(tblVentas[cliente_id],MATCH(tblVentaDet[[#This Row],[venta_id]],tblVentas[id],0)),tblClientes[id],0))</f>
        <v>Ana Torres</v>
      </c>
      <c r="O124" s="2" t="str">
        <f>INDEX(tblProveedores[nombre],MATCH(tblVentaDet[[#This Row],[proveedor_id]],tblProveedores[id],0))</f>
        <v>CompuMarket</v>
      </c>
      <c r="P124" s="2" t="str">
        <f>INDEX(tblProductos[nombre],MATCH(tblVentaDet[[#This Row],[producto_id]],tblProductos[id],0))</f>
        <v>Enfriamiento Líquido</v>
      </c>
    </row>
    <row r="125" spans="1:16" x14ac:dyDescent="0.25">
      <c r="A125">
        <v>124</v>
      </c>
      <c r="B125">
        <v>62</v>
      </c>
      <c r="C125">
        <v>2</v>
      </c>
      <c r="D125">
        <v>1</v>
      </c>
      <c r="E125">
        <f>INDEX(tblProductos[precio_venta], MATCH(tblVentaDet[[#This Row],[producto_id]], tblProductos[id],0))</f>
        <v>4200</v>
      </c>
      <c r="F125">
        <v>1</v>
      </c>
      <c r="G125">
        <f>INDEX(tblProdProv[costo],MATCH(tblVentaDet[[#This Row],[clave]],tblProdProv[clave],0))</f>
        <v>3300</v>
      </c>
      <c r="H125" t="str">
        <f>tblVentaDet[[#This Row],[producto_id]]&amp;"-"&amp;tblVentaDet[[#This Row],[proveedor_id]]</f>
        <v>2-1</v>
      </c>
      <c r="I125">
        <f>INDEX(
  tblClientes[descuento_pct],
  MATCH(
    INDEX(tblVentas[cliente_id], MATCH(tblVentaDet[[#This Row],[venta_id]], tblVentas[id], 0)),
    tblClientes[id],
    0
  )
)</f>
        <v>0.1</v>
      </c>
      <c r="J125">
        <f>tblVentaDet[[#This Row],[precio_unitario]]*tblVentaDet[[#This Row],[cantidad]]</f>
        <v>4200</v>
      </c>
      <c r="K125">
        <f>tblVentaDet[[#This Row],[subtotal]]*(1-tblVentaDet[[#This Row],[descuento_pct]])</f>
        <v>3780</v>
      </c>
      <c r="L125" s="6">
        <f>DATEVALUE(SUBSTITUTE(INDEX(tblVentas[fecha],MATCH(tblVentaDet[[#This Row],[venta_id]],tblVentas[id],0)),"-","/"))</f>
        <v>45908</v>
      </c>
      <c r="M125" s="2">
        <f>(tblVentaDet[[#This Row],[precio_unitario]]*(1-tblVentaDet[[#This Row],[descuento_pct]]))-tblVentaDet[[#This Row],[costo_unitario]]</f>
        <v>480</v>
      </c>
      <c r="N125" s="2" t="str">
        <f>INDEX(tblClientes[nombre],MATCH(INDEX(tblVentas[cliente_id],MATCH(tblVentaDet[[#This Row],[venta_id]],tblVentas[id],0)),tblClientes[id],0))</f>
        <v>Ana Torres</v>
      </c>
      <c r="O125" s="2" t="str">
        <f>INDEX(tblProveedores[nombre],MATCH(tblVentaDet[[#This Row],[proveedor_id]],tblProveedores[id],0))</f>
        <v>TechMaster</v>
      </c>
      <c r="P125" s="2" t="str">
        <f>INDEX(tblProductos[nombre],MATCH(tblVentaDet[[#This Row],[producto_id]],tblProductos[id],0))</f>
        <v>Procesador Ryzen 5 5600G</v>
      </c>
    </row>
    <row r="126" spans="1:16" x14ac:dyDescent="0.25">
      <c r="A126">
        <v>125</v>
      </c>
      <c r="B126">
        <v>63</v>
      </c>
      <c r="C126">
        <v>10</v>
      </c>
      <c r="D126">
        <v>1</v>
      </c>
      <c r="E126">
        <f>INDEX(tblProductos[precio_venta], MATCH(tblVentaDet[[#This Row],[producto_id]], tblProductos[id],0))</f>
        <v>950</v>
      </c>
      <c r="F126">
        <v>3</v>
      </c>
      <c r="G126">
        <f>INDEX(tblProdProv[costo],MATCH(tblVentaDet[[#This Row],[clave]],tblProdProv[clave],0))</f>
        <v>680</v>
      </c>
      <c r="H126" t="str">
        <f>tblVentaDet[[#This Row],[producto_id]]&amp;"-"&amp;tblVentaDet[[#This Row],[proveedor_id]]</f>
        <v>10-3</v>
      </c>
      <c r="I126">
        <f>INDEX(
  tblClientes[descuento_pct],
  MATCH(
    INDEX(tblVentas[cliente_id], MATCH(tblVentaDet[[#This Row],[venta_id]], tblVentas[id], 0)),
    tblClientes[id],
    0
  )
)</f>
        <v>0</v>
      </c>
      <c r="J126">
        <f>tblVentaDet[[#This Row],[precio_unitario]]*tblVentaDet[[#This Row],[cantidad]]</f>
        <v>950</v>
      </c>
      <c r="K126">
        <f>tblVentaDet[[#This Row],[subtotal]]*(1-tblVentaDet[[#This Row],[descuento_pct]])</f>
        <v>950</v>
      </c>
      <c r="L126" s="6">
        <f>DATEVALUE(SUBSTITUTE(INDEX(tblVentas[fecha],MATCH(tblVentaDet[[#This Row],[venta_id]],tblVentas[id],0)),"-","/"))</f>
        <v>45909</v>
      </c>
      <c r="M126" s="2">
        <f>(tblVentaDet[[#This Row],[precio_unitario]]*(1-tblVentaDet[[#This Row],[descuento_pct]]))-tblVentaDet[[#This Row],[costo_unitario]]</f>
        <v>270</v>
      </c>
      <c r="N126" s="2" t="str">
        <f>INDEX(tblClientes[nombre],MATCH(INDEX(tblVentas[cliente_id],MATCH(tblVentaDet[[#This Row],[venta_id]],tblVentas[id],0)),tblClientes[id],0))</f>
        <v>Pedro Díaz</v>
      </c>
      <c r="O126" s="2" t="str">
        <f>INDEX(tblProveedores[nombre],MATCH(tblVentaDet[[#This Row],[proveedor_id]],tblProveedores[id],0))</f>
        <v>CompuMarket</v>
      </c>
      <c r="P126" s="2" t="str">
        <f>INDEX(tblProductos[nombre],MATCH(tblVentaDet[[#This Row],[producto_id]],tblProductos[id],0))</f>
        <v>Headset Gaming</v>
      </c>
    </row>
    <row r="127" spans="1:16" x14ac:dyDescent="0.25">
      <c r="A127">
        <v>126</v>
      </c>
      <c r="B127">
        <v>63</v>
      </c>
      <c r="C127">
        <v>8</v>
      </c>
      <c r="D127">
        <v>1</v>
      </c>
      <c r="E127">
        <f>INDEX(tblProductos[precio_venta], MATCH(tblVentaDet[[#This Row],[producto_id]], tblProductos[id],0))</f>
        <v>850</v>
      </c>
      <c r="F127">
        <v>5</v>
      </c>
      <c r="G127">
        <f>INDEX(tblProdProv[costo],MATCH(tblVentaDet[[#This Row],[clave]],tblProdProv[clave],0))</f>
        <v>650</v>
      </c>
      <c r="H127" t="str">
        <f>tblVentaDet[[#This Row],[producto_id]]&amp;"-"&amp;tblVentaDet[[#This Row],[proveedor_id]]</f>
        <v>8-5</v>
      </c>
      <c r="I127">
        <f>INDEX(
  tblClientes[descuento_pct],
  MATCH(
    INDEX(tblVentas[cliente_id], MATCH(tblVentaDet[[#This Row],[venta_id]], tblVentas[id], 0)),
    tblClientes[id],
    0
  )
)</f>
        <v>0</v>
      </c>
      <c r="J127">
        <f>tblVentaDet[[#This Row],[precio_unitario]]*tblVentaDet[[#This Row],[cantidad]]</f>
        <v>850</v>
      </c>
      <c r="K127">
        <f>tblVentaDet[[#This Row],[subtotal]]*(1-tblVentaDet[[#This Row],[descuento_pct]])</f>
        <v>850</v>
      </c>
      <c r="L127" s="6">
        <f>DATEVALUE(SUBSTITUTE(INDEX(tblVentas[fecha],MATCH(tblVentaDet[[#This Row],[venta_id]],tblVentas[id],0)),"-","/"))</f>
        <v>45909</v>
      </c>
      <c r="M127" s="2">
        <f>(tblVentaDet[[#This Row],[precio_unitario]]*(1-tblVentaDet[[#This Row],[descuento_pct]]))-tblVentaDet[[#This Row],[costo_unitario]]</f>
        <v>200</v>
      </c>
      <c r="N127" s="2" t="str">
        <f>INDEX(tblClientes[nombre],MATCH(INDEX(tblVentas[cliente_id],MATCH(tblVentaDet[[#This Row],[venta_id]],tblVentas[id],0)),tblClientes[id],0))</f>
        <v>Pedro Díaz</v>
      </c>
      <c r="O127" s="2" t="str">
        <f>INDEX(tblProveedores[nombre],MATCH(tblVentaDet[[#This Row],[proveedor_id]],tblProveedores[id],0))</f>
        <v>DigitalForce</v>
      </c>
      <c r="P127" s="2" t="str">
        <f>INDEX(tblProductos[nombre],MATCH(tblVentaDet[[#This Row],[producto_id]],tblProductos[id],0))</f>
        <v>Teclado Mecánico</v>
      </c>
    </row>
    <row r="128" spans="1:16" x14ac:dyDescent="0.25">
      <c r="A128">
        <v>127</v>
      </c>
      <c r="B128">
        <v>64</v>
      </c>
      <c r="C128">
        <v>3</v>
      </c>
      <c r="D128">
        <v>2</v>
      </c>
      <c r="E128">
        <f>INDEX(tblProductos[precio_venta], MATCH(tblVentaDet[[#This Row],[producto_id]], tblProductos[id],0))</f>
        <v>1500</v>
      </c>
      <c r="F128">
        <v>2</v>
      </c>
      <c r="G128">
        <f>INDEX(tblProdProv[costo],MATCH(tblVentaDet[[#This Row],[clave]],tblProdProv[clave],0))</f>
        <v>1050</v>
      </c>
      <c r="H128" t="str">
        <f>tblVentaDet[[#This Row],[producto_id]]&amp;"-"&amp;tblVentaDet[[#This Row],[proveedor_id]]</f>
        <v>3-2</v>
      </c>
      <c r="I128">
        <f>INDEX(
  tblClientes[descuento_pct],
  MATCH(
    INDEX(tblVentas[cliente_id], MATCH(tblVentaDet[[#This Row],[venta_id]], tblVentas[id], 0)),
    tblClientes[id],
    0
  )
)</f>
        <v>0</v>
      </c>
      <c r="J128">
        <f>tblVentaDet[[#This Row],[precio_unitario]]*tblVentaDet[[#This Row],[cantidad]]</f>
        <v>3000</v>
      </c>
      <c r="K128">
        <f>tblVentaDet[[#This Row],[subtotal]]*(1-tblVentaDet[[#This Row],[descuento_pct]])</f>
        <v>3000</v>
      </c>
      <c r="L128" s="6">
        <f>DATEVALUE(SUBSTITUTE(INDEX(tblVentas[fecha],MATCH(tblVentaDet[[#This Row],[venta_id]],tblVentas[id],0)),"-","/"))</f>
        <v>45910</v>
      </c>
      <c r="M128" s="2">
        <f>(tblVentaDet[[#This Row],[precio_unitario]]*(1-tblVentaDet[[#This Row],[descuento_pct]]))-tblVentaDet[[#This Row],[costo_unitario]]</f>
        <v>450</v>
      </c>
      <c r="N128" s="2" t="str">
        <f>INDEX(tblClientes[nombre],MATCH(INDEX(tblVentas[cliente_id],MATCH(tblVentaDet[[#This Row],[venta_id]],tblVentas[id],0)),tblClientes[id],0))</f>
        <v>Miguel Ángel</v>
      </c>
      <c r="O128" s="2" t="str">
        <f>INDEX(tblProveedores[nombre],MATCH(tblVentaDet[[#This Row],[proveedor_id]],tblProveedores[id],0))</f>
        <v>GamerZone</v>
      </c>
      <c r="P128" s="2" t="str">
        <f>INDEX(tblProductos[nombre],MATCH(tblVentaDet[[#This Row],[producto_id]],tblProductos[id],0))</f>
        <v>Memoria RAM 16GB</v>
      </c>
    </row>
    <row r="129" spans="1:16" x14ac:dyDescent="0.25">
      <c r="A129">
        <v>128</v>
      </c>
      <c r="B129">
        <v>64</v>
      </c>
      <c r="C129">
        <v>7</v>
      </c>
      <c r="D129">
        <v>1</v>
      </c>
      <c r="E129">
        <f>INDEX(tblProductos[precio_venta], MATCH(tblVentaDet[[#This Row],[producto_id]], tblProductos[id],0))</f>
        <v>450</v>
      </c>
      <c r="F129">
        <v>3</v>
      </c>
      <c r="G129">
        <f>INDEX(tblProdProv[costo],MATCH(tblVentaDet[[#This Row],[clave]],tblProdProv[clave],0))</f>
        <v>300</v>
      </c>
      <c r="H129" t="str">
        <f>tblVentaDet[[#This Row],[producto_id]]&amp;"-"&amp;tblVentaDet[[#This Row],[proveedor_id]]</f>
        <v>7-3</v>
      </c>
      <c r="I129">
        <f>INDEX(
  tblClientes[descuento_pct],
  MATCH(
    INDEX(tblVentas[cliente_id], MATCH(tblVentaDet[[#This Row],[venta_id]], tblVentas[id], 0)),
    tblClientes[id],
    0
  )
)</f>
        <v>0</v>
      </c>
      <c r="J129">
        <f>tblVentaDet[[#This Row],[precio_unitario]]*tblVentaDet[[#This Row],[cantidad]]</f>
        <v>450</v>
      </c>
      <c r="K129">
        <f>tblVentaDet[[#This Row],[subtotal]]*(1-tblVentaDet[[#This Row],[descuento_pct]])</f>
        <v>450</v>
      </c>
      <c r="L129" s="6">
        <f>DATEVALUE(SUBSTITUTE(INDEX(tblVentas[fecha],MATCH(tblVentaDet[[#This Row],[venta_id]],tblVentas[id],0)),"-","/"))</f>
        <v>45910</v>
      </c>
      <c r="M129" s="2">
        <f>(tblVentaDet[[#This Row],[precio_unitario]]*(1-tblVentaDet[[#This Row],[descuento_pct]]))-tblVentaDet[[#This Row],[costo_unitario]]</f>
        <v>150</v>
      </c>
      <c r="N129" s="2" t="str">
        <f>INDEX(tblClientes[nombre],MATCH(INDEX(tblVentas[cliente_id],MATCH(tblVentaDet[[#This Row],[venta_id]],tblVentas[id],0)),tblClientes[id],0))</f>
        <v>Miguel Ángel</v>
      </c>
      <c r="O129" s="2" t="str">
        <f>INDEX(tblProveedores[nombre],MATCH(tblVentaDet[[#This Row],[proveedor_id]],tblProveedores[id],0))</f>
        <v>CompuMarket</v>
      </c>
      <c r="P129" s="2" t="str">
        <f>INDEX(tblProductos[nombre],MATCH(tblVentaDet[[#This Row],[producto_id]],tblProductos[id],0))</f>
        <v>Mouse Gamer RGB</v>
      </c>
    </row>
    <row r="130" spans="1:16" x14ac:dyDescent="0.25">
      <c r="A130">
        <v>129</v>
      </c>
      <c r="B130">
        <v>65</v>
      </c>
      <c r="C130">
        <v>3</v>
      </c>
      <c r="D130">
        <v>1</v>
      </c>
      <c r="E130">
        <f>INDEX(tblProductos[precio_venta], MATCH(tblVentaDet[[#This Row],[producto_id]], tblProductos[id],0))</f>
        <v>1500</v>
      </c>
      <c r="F130">
        <v>2</v>
      </c>
      <c r="G130">
        <f>INDEX(tblProdProv[costo],MATCH(tblVentaDet[[#This Row],[clave]],tblProdProv[clave],0))</f>
        <v>1050</v>
      </c>
      <c r="H130" t="str">
        <f>tblVentaDet[[#This Row],[producto_id]]&amp;"-"&amp;tblVentaDet[[#This Row],[proveedor_id]]</f>
        <v>3-2</v>
      </c>
      <c r="I130">
        <f>INDEX(
  tblClientes[descuento_pct],
  MATCH(
    INDEX(tblVentas[cliente_id], MATCH(tblVentaDet[[#This Row],[venta_id]], tblVentas[id], 0)),
    tblClientes[id],
    0
  )
)</f>
        <v>0</v>
      </c>
      <c r="J130">
        <f>tblVentaDet[[#This Row],[precio_unitario]]*tblVentaDet[[#This Row],[cantidad]]</f>
        <v>1500</v>
      </c>
      <c r="K130">
        <f>tblVentaDet[[#This Row],[subtotal]]*(1-tblVentaDet[[#This Row],[descuento_pct]])</f>
        <v>1500</v>
      </c>
      <c r="L130" s="6">
        <f>DATEVALUE(SUBSTITUTE(INDEX(tblVentas[fecha],MATCH(tblVentaDet[[#This Row],[venta_id]],tblVentas[id],0)),"-","/"))</f>
        <v>45911</v>
      </c>
      <c r="M130" s="2">
        <f>(tblVentaDet[[#This Row],[precio_unitario]]*(1-tblVentaDet[[#This Row],[descuento_pct]]))-tblVentaDet[[#This Row],[costo_unitario]]</f>
        <v>450</v>
      </c>
      <c r="N130" s="2" t="str">
        <f>INDEX(tblClientes[nombre],MATCH(INDEX(tblVentas[cliente_id],MATCH(tblVentaDet[[#This Row],[venta_id]],tblVentas[id],0)),tblClientes[id],0))</f>
        <v>Sofía Cruz</v>
      </c>
      <c r="O130" s="2" t="str">
        <f>INDEX(tblProveedores[nombre],MATCH(tblVentaDet[[#This Row],[proveedor_id]],tblProveedores[id],0))</f>
        <v>GamerZone</v>
      </c>
      <c r="P130" s="2" t="str">
        <f>INDEX(tblProductos[nombre],MATCH(tblVentaDet[[#This Row],[producto_id]],tblProductos[id],0))</f>
        <v>Memoria RAM 16GB</v>
      </c>
    </row>
    <row r="131" spans="1:16" x14ac:dyDescent="0.25">
      <c r="A131">
        <v>130</v>
      </c>
      <c r="B131">
        <v>65</v>
      </c>
      <c r="C131">
        <v>7</v>
      </c>
      <c r="D131">
        <v>2</v>
      </c>
      <c r="E131">
        <f>INDEX(tblProductos[precio_venta], MATCH(tblVentaDet[[#This Row],[producto_id]], tblProductos[id],0))</f>
        <v>450</v>
      </c>
      <c r="F131">
        <v>5</v>
      </c>
      <c r="G131">
        <f>INDEX(tblProdProv[costo],MATCH(tblVentaDet[[#This Row],[clave]],tblProdProv[clave],0))</f>
        <v>350</v>
      </c>
      <c r="H131" t="str">
        <f>tblVentaDet[[#This Row],[producto_id]]&amp;"-"&amp;tblVentaDet[[#This Row],[proveedor_id]]</f>
        <v>7-5</v>
      </c>
      <c r="I131">
        <f>INDEX(
  tblClientes[descuento_pct],
  MATCH(
    INDEX(tblVentas[cliente_id], MATCH(tblVentaDet[[#This Row],[venta_id]], tblVentas[id], 0)),
    tblClientes[id],
    0
  )
)</f>
        <v>0</v>
      </c>
      <c r="J131">
        <f>tblVentaDet[[#This Row],[precio_unitario]]*tblVentaDet[[#This Row],[cantidad]]</f>
        <v>900</v>
      </c>
      <c r="K131">
        <f>tblVentaDet[[#This Row],[subtotal]]*(1-tblVentaDet[[#This Row],[descuento_pct]])</f>
        <v>900</v>
      </c>
      <c r="L131" s="6">
        <f>DATEVALUE(SUBSTITUTE(INDEX(tblVentas[fecha],MATCH(tblVentaDet[[#This Row],[venta_id]],tblVentas[id],0)),"-","/"))</f>
        <v>45911</v>
      </c>
      <c r="M131" s="2">
        <f>(tblVentaDet[[#This Row],[precio_unitario]]*(1-tblVentaDet[[#This Row],[descuento_pct]]))-tblVentaDet[[#This Row],[costo_unitario]]</f>
        <v>100</v>
      </c>
      <c r="N131" s="2" t="str">
        <f>INDEX(tblClientes[nombre],MATCH(INDEX(tblVentas[cliente_id],MATCH(tblVentaDet[[#This Row],[venta_id]],tblVentas[id],0)),tblClientes[id],0))</f>
        <v>Sofía Cruz</v>
      </c>
      <c r="O131" s="2" t="str">
        <f>INDEX(tblProveedores[nombre],MATCH(tblVentaDet[[#This Row],[proveedor_id]],tblProveedores[id],0))</f>
        <v>DigitalForce</v>
      </c>
      <c r="P131" s="2" t="str">
        <f>INDEX(tblProductos[nombre],MATCH(tblVentaDet[[#This Row],[producto_id]],tblProductos[id],0))</f>
        <v>Mouse Gamer RGB</v>
      </c>
    </row>
    <row r="132" spans="1:16" x14ac:dyDescent="0.25">
      <c r="A132">
        <v>131</v>
      </c>
      <c r="B132">
        <v>66</v>
      </c>
      <c r="C132">
        <v>11</v>
      </c>
      <c r="D132">
        <v>2</v>
      </c>
      <c r="E132">
        <f>INDEX(tblProductos[precio_venta], MATCH(tblVentaDet[[#This Row],[producto_id]], tblProductos[id],0))</f>
        <v>2900</v>
      </c>
      <c r="F132">
        <v>5</v>
      </c>
      <c r="G132">
        <f>INDEX(tblProdProv[costo],MATCH(tblVentaDet[[#This Row],[clave]],tblProdProv[clave],0))</f>
        <v>2300</v>
      </c>
      <c r="H132" t="str">
        <f>tblVentaDet[[#This Row],[producto_id]]&amp;"-"&amp;tblVentaDet[[#This Row],[proveedor_id]]</f>
        <v>11-5</v>
      </c>
      <c r="I132">
        <f>INDEX(
  tblClientes[descuento_pct],
  MATCH(
    INDEX(tblVentas[cliente_id], MATCH(tblVentaDet[[#This Row],[venta_id]], tblVentas[id], 0)),
    tblClientes[id],
    0
  )
)</f>
        <v>0</v>
      </c>
      <c r="J132">
        <f>tblVentaDet[[#This Row],[precio_unitario]]*tblVentaDet[[#This Row],[cantidad]]</f>
        <v>5800</v>
      </c>
      <c r="K132">
        <f>tblVentaDet[[#This Row],[subtotal]]*(1-tblVentaDet[[#This Row],[descuento_pct]])</f>
        <v>5800</v>
      </c>
      <c r="L132" s="6">
        <f>DATEVALUE(SUBSTITUTE(INDEX(tblVentas[fecha],MATCH(tblVentaDet[[#This Row],[venta_id]],tblVentas[id],0)),"-","/"))</f>
        <v>45912</v>
      </c>
      <c r="M132" s="2">
        <f>(tblVentaDet[[#This Row],[precio_unitario]]*(1-tblVentaDet[[#This Row],[descuento_pct]]))-tblVentaDet[[#This Row],[costo_unitario]]</f>
        <v>600</v>
      </c>
      <c r="N132" s="2" t="str">
        <f>INDEX(tblClientes[nombre],MATCH(INDEX(tblVentas[cliente_id],MATCH(tblVentaDet[[#This Row],[venta_id]],tblVentas[id],0)),tblClientes[id],0))</f>
        <v>Luis García</v>
      </c>
      <c r="O132" s="2" t="str">
        <f>INDEX(tblProveedores[nombre],MATCH(tblVentaDet[[#This Row],[proveedor_id]],tblProveedores[id],0))</f>
        <v>DigitalForce</v>
      </c>
      <c r="P132" s="2" t="str">
        <f>INDEX(tblProductos[nombre],MATCH(tblVentaDet[[#This Row],[producto_id]],tblProductos[id],0))</f>
        <v>Placa Madre B550</v>
      </c>
    </row>
    <row r="133" spans="1:16" x14ac:dyDescent="0.25">
      <c r="A133">
        <v>132</v>
      </c>
      <c r="B133">
        <v>66</v>
      </c>
      <c r="C133">
        <v>7</v>
      </c>
      <c r="D133">
        <v>1</v>
      </c>
      <c r="E133">
        <f>INDEX(tblProductos[precio_venta], MATCH(tblVentaDet[[#This Row],[producto_id]], tblProductos[id],0))</f>
        <v>450</v>
      </c>
      <c r="F133">
        <v>3</v>
      </c>
      <c r="G133">
        <f>INDEX(tblProdProv[costo],MATCH(tblVentaDet[[#This Row],[clave]],tblProdProv[clave],0))</f>
        <v>300</v>
      </c>
      <c r="H133" t="str">
        <f>tblVentaDet[[#This Row],[producto_id]]&amp;"-"&amp;tblVentaDet[[#This Row],[proveedor_id]]</f>
        <v>7-3</v>
      </c>
      <c r="I133">
        <f>INDEX(
  tblClientes[descuento_pct],
  MATCH(
    INDEX(tblVentas[cliente_id], MATCH(tblVentaDet[[#This Row],[venta_id]], tblVentas[id], 0)),
    tblClientes[id],
    0
  )
)</f>
        <v>0</v>
      </c>
      <c r="J133">
        <f>tblVentaDet[[#This Row],[precio_unitario]]*tblVentaDet[[#This Row],[cantidad]]</f>
        <v>450</v>
      </c>
      <c r="K133">
        <f>tblVentaDet[[#This Row],[subtotal]]*(1-tblVentaDet[[#This Row],[descuento_pct]])</f>
        <v>450</v>
      </c>
      <c r="L133" s="6">
        <f>DATEVALUE(SUBSTITUTE(INDEX(tblVentas[fecha],MATCH(tblVentaDet[[#This Row],[venta_id]],tblVentas[id],0)),"-","/"))</f>
        <v>45912</v>
      </c>
      <c r="M133" s="2">
        <f>(tblVentaDet[[#This Row],[precio_unitario]]*(1-tblVentaDet[[#This Row],[descuento_pct]]))-tblVentaDet[[#This Row],[costo_unitario]]</f>
        <v>150</v>
      </c>
      <c r="N133" s="2" t="str">
        <f>INDEX(tblClientes[nombre],MATCH(INDEX(tblVentas[cliente_id],MATCH(tblVentaDet[[#This Row],[venta_id]],tblVentas[id],0)),tblClientes[id],0))</f>
        <v>Luis García</v>
      </c>
      <c r="O133" s="2" t="str">
        <f>INDEX(tblProveedores[nombre],MATCH(tblVentaDet[[#This Row],[proveedor_id]],tblProveedores[id],0))</f>
        <v>CompuMarket</v>
      </c>
      <c r="P133" s="2" t="str">
        <f>INDEX(tblProductos[nombre],MATCH(tblVentaDet[[#This Row],[producto_id]],tblProductos[id],0))</f>
        <v>Mouse Gamer RGB</v>
      </c>
    </row>
    <row r="134" spans="1:16" x14ac:dyDescent="0.25">
      <c r="A134">
        <v>133</v>
      </c>
      <c r="B134">
        <v>67</v>
      </c>
      <c r="C134">
        <v>15</v>
      </c>
      <c r="D134">
        <v>2</v>
      </c>
      <c r="E134">
        <f>INDEX(tblProductos[precio_venta], MATCH(tblVentaDet[[#This Row],[producto_id]], tblProductos[id],0))</f>
        <v>600</v>
      </c>
      <c r="F134">
        <v>5</v>
      </c>
      <c r="G134">
        <f>INDEX(tblProdProv[costo],MATCH(tblVentaDet[[#This Row],[clave]],tblProdProv[clave],0))</f>
        <v>480</v>
      </c>
      <c r="H134" t="str">
        <f>tblVentaDet[[#This Row],[producto_id]]&amp;"-"&amp;tblVentaDet[[#This Row],[proveedor_id]]</f>
        <v>15-5</v>
      </c>
      <c r="I134">
        <f>INDEX(
  tblClientes[descuento_pct],
  MATCH(
    INDEX(tblVentas[cliente_id], MATCH(tblVentaDet[[#This Row],[venta_id]], tblVentas[id], 0)),
    tblClientes[id],
    0
  )
)</f>
        <v>0.05</v>
      </c>
      <c r="J134">
        <f>tblVentaDet[[#This Row],[precio_unitario]]*tblVentaDet[[#This Row],[cantidad]]</f>
        <v>1200</v>
      </c>
      <c r="K134">
        <f>tblVentaDet[[#This Row],[subtotal]]*(1-tblVentaDet[[#This Row],[descuento_pct]])</f>
        <v>1140</v>
      </c>
      <c r="L134" s="6">
        <f>DATEVALUE(SUBSTITUTE(INDEX(tblVentas[fecha],MATCH(tblVentaDet[[#This Row],[venta_id]],tblVentas[id],0)),"-","/"))</f>
        <v>45913</v>
      </c>
      <c r="M134" s="2">
        <f>(tblVentaDet[[#This Row],[precio_unitario]]*(1-tblVentaDet[[#This Row],[descuento_pct]]))-tblVentaDet[[#This Row],[costo_unitario]]</f>
        <v>90</v>
      </c>
      <c r="N134" s="2" t="str">
        <f>INDEX(tblClientes[nombre],MATCH(INDEX(tblVentas[cliente_id],MATCH(tblVentaDet[[#This Row],[venta_id]],tblVentas[id],0)),tblClientes[id],0))</f>
        <v>Laura Vega</v>
      </c>
      <c r="O134" s="2" t="str">
        <f>INDEX(tblProveedores[nombre],MATCH(tblVentaDet[[#This Row],[proveedor_id]],tblProveedores[id],0))</f>
        <v>DigitalForce</v>
      </c>
      <c r="P134" s="2" t="str">
        <f>INDEX(tblProductos[nombre],MATCH(tblVentaDet[[#This Row],[producto_id]],tblProductos[id],0))</f>
        <v>Kit Ventiladores RGB</v>
      </c>
    </row>
    <row r="135" spans="1:16" x14ac:dyDescent="0.25">
      <c r="A135">
        <v>134</v>
      </c>
      <c r="B135">
        <v>67</v>
      </c>
      <c r="C135">
        <v>3</v>
      </c>
      <c r="D135">
        <v>1</v>
      </c>
      <c r="E135">
        <f>INDEX(tblProductos[precio_venta], MATCH(tblVentaDet[[#This Row],[producto_id]], tblProductos[id],0))</f>
        <v>1500</v>
      </c>
      <c r="F135">
        <v>2</v>
      </c>
      <c r="G135">
        <f>INDEX(tblProdProv[costo],MATCH(tblVentaDet[[#This Row],[clave]],tblProdProv[clave],0))</f>
        <v>1050</v>
      </c>
      <c r="H135" t="str">
        <f>tblVentaDet[[#This Row],[producto_id]]&amp;"-"&amp;tblVentaDet[[#This Row],[proveedor_id]]</f>
        <v>3-2</v>
      </c>
      <c r="I135">
        <f>INDEX(
  tblClientes[descuento_pct],
  MATCH(
    INDEX(tblVentas[cliente_id], MATCH(tblVentaDet[[#This Row],[venta_id]], tblVentas[id], 0)),
    tblClientes[id],
    0
  )
)</f>
        <v>0.05</v>
      </c>
      <c r="J135">
        <f>tblVentaDet[[#This Row],[precio_unitario]]*tblVentaDet[[#This Row],[cantidad]]</f>
        <v>1500</v>
      </c>
      <c r="K135">
        <f>tblVentaDet[[#This Row],[subtotal]]*(1-tblVentaDet[[#This Row],[descuento_pct]])</f>
        <v>1425</v>
      </c>
      <c r="L135" s="6">
        <f>DATEVALUE(SUBSTITUTE(INDEX(tblVentas[fecha],MATCH(tblVentaDet[[#This Row],[venta_id]],tblVentas[id],0)),"-","/"))</f>
        <v>45913</v>
      </c>
      <c r="M135" s="2">
        <f>(tblVentaDet[[#This Row],[precio_unitario]]*(1-tblVentaDet[[#This Row],[descuento_pct]]))-tblVentaDet[[#This Row],[costo_unitario]]</f>
        <v>375</v>
      </c>
      <c r="N135" s="2" t="str">
        <f>INDEX(tblClientes[nombre],MATCH(INDEX(tblVentas[cliente_id],MATCH(tblVentaDet[[#This Row],[venta_id]],tblVentas[id],0)),tblClientes[id],0))</f>
        <v>Laura Vega</v>
      </c>
      <c r="O135" s="2" t="str">
        <f>INDEX(tblProveedores[nombre],MATCH(tblVentaDet[[#This Row],[proveedor_id]],tblProveedores[id],0))</f>
        <v>GamerZone</v>
      </c>
      <c r="P135" s="2" t="str">
        <f>INDEX(tblProductos[nombre],MATCH(tblVentaDet[[#This Row],[producto_id]],tblProductos[id],0))</f>
        <v>Memoria RAM 16GB</v>
      </c>
    </row>
    <row r="136" spans="1:16" x14ac:dyDescent="0.25">
      <c r="A136">
        <v>135</v>
      </c>
      <c r="B136">
        <v>68</v>
      </c>
      <c r="C136">
        <v>13</v>
      </c>
      <c r="D136">
        <v>2</v>
      </c>
      <c r="E136">
        <f>INDEX(tblProductos[precio_venta], MATCH(tblVentaDet[[#This Row],[producto_id]], tblProductos[id],0))</f>
        <v>300</v>
      </c>
      <c r="F136">
        <v>3</v>
      </c>
      <c r="G136">
        <f>INDEX(tblProdProv[costo],MATCH(tblVentaDet[[#This Row],[clave]],tblProdProv[clave],0))</f>
        <v>220</v>
      </c>
      <c r="H136" t="str">
        <f>tblVentaDet[[#This Row],[producto_id]]&amp;"-"&amp;tblVentaDet[[#This Row],[proveedor_id]]</f>
        <v>13-3</v>
      </c>
      <c r="I136">
        <f>INDEX(
  tblClientes[descuento_pct],
  MATCH(
    INDEX(tblVentas[cliente_id], MATCH(tblVentaDet[[#This Row],[venta_id]], tblVentas[id], 0)),
    tblClientes[id],
    0
  )
)</f>
        <v>0</v>
      </c>
      <c r="J136">
        <f>tblVentaDet[[#This Row],[precio_unitario]]*tblVentaDet[[#This Row],[cantidad]]</f>
        <v>600</v>
      </c>
      <c r="K136">
        <f>tblVentaDet[[#This Row],[subtotal]]*(1-tblVentaDet[[#This Row],[descuento_pct]])</f>
        <v>600</v>
      </c>
      <c r="L136" s="6">
        <f>DATEVALUE(SUBSTITUTE(INDEX(tblVentas[fecha],MATCH(tblVentaDet[[#This Row],[venta_id]],tblVentas[id],0)),"-","/"))</f>
        <v>45914</v>
      </c>
      <c r="M136" s="2">
        <f>(tblVentaDet[[#This Row],[precio_unitario]]*(1-tblVentaDet[[#This Row],[descuento_pct]]))-tblVentaDet[[#This Row],[costo_unitario]]</f>
        <v>80</v>
      </c>
      <c r="N136" s="2" t="str">
        <f>INDEX(tblClientes[nombre],MATCH(INDEX(tblVentas[cliente_id],MATCH(tblVentaDet[[#This Row],[venta_id]],tblVentas[id],0)),tblClientes[id],0))</f>
        <v>Miguel Ángel</v>
      </c>
      <c r="O136" s="2" t="str">
        <f>INDEX(tblProveedores[nombre],MATCH(tblVentaDet[[#This Row],[proveedor_id]],tblProveedores[id],0))</f>
        <v>CompuMarket</v>
      </c>
      <c r="P136" s="2" t="str">
        <f>INDEX(tblProductos[nombre],MATCH(tblVentaDet[[#This Row],[producto_id]],tblProductos[id],0))</f>
        <v>Pad RGB</v>
      </c>
    </row>
    <row r="137" spans="1:16" x14ac:dyDescent="0.25">
      <c r="A137">
        <v>136</v>
      </c>
      <c r="B137">
        <v>68</v>
      </c>
      <c r="C137">
        <v>2</v>
      </c>
      <c r="D137">
        <v>1</v>
      </c>
      <c r="E137">
        <f>INDEX(tblProductos[precio_venta], MATCH(tblVentaDet[[#This Row],[producto_id]], tblProductos[id],0))</f>
        <v>4200</v>
      </c>
      <c r="F137">
        <v>5</v>
      </c>
      <c r="G137">
        <f>INDEX(tblProdProv[costo],MATCH(tblVentaDet[[#This Row],[clave]],tblProdProv[clave],0))</f>
        <v>3500</v>
      </c>
      <c r="H137" t="str">
        <f>tblVentaDet[[#This Row],[producto_id]]&amp;"-"&amp;tblVentaDet[[#This Row],[proveedor_id]]</f>
        <v>2-5</v>
      </c>
      <c r="I137">
        <f>INDEX(
  tblClientes[descuento_pct],
  MATCH(
    INDEX(tblVentas[cliente_id], MATCH(tblVentaDet[[#This Row],[venta_id]], tblVentas[id], 0)),
    tblClientes[id],
    0
  )
)</f>
        <v>0</v>
      </c>
      <c r="J137">
        <f>tblVentaDet[[#This Row],[precio_unitario]]*tblVentaDet[[#This Row],[cantidad]]</f>
        <v>4200</v>
      </c>
      <c r="K137">
        <f>tblVentaDet[[#This Row],[subtotal]]*(1-tblVentaDet[[#This Row],[descuento_pct]])</f>
        <v>4200</v>
      </c>
      <c r="L137" s="6">
        <f>DATEVALUE(SUBSTITUTE(INDEX(tblVentas[fecha],MATCH(tblVentaDet[[#This Row],[venta_id]],tblVentas[id],0)),"-","/"))</f>
        <v>45914</v>
      </c>
      <c r="M137" s="2">
        <f>(tblVentaDet[[#This Row],[precio_unitario]]*(1-tblVentaDet[[#This Row],[descuento_pct]]))-tblVentaDet[[#This Row],[costo_unitario]]</f>
        <v>700</v>
      </c>
      <c r="N137" s="2" t="str">
        <f>INDEX(tblClientes[nombre],MATCH(INDEX(tblVentas[cliente_id],MATCH(tblVentaDet[[#This Row],[venta_id]],tblVentas[id],0)),tblClientes[id],0))</f>
        <v>Miguel Ángel</v>
      </c>
      <c r="O137" s="2" t="str">
        <f>INDEX(tblProveedores[nombre],MATCH(tblVentaDet[[#This Row],[proveedor_id]],tblProveedores[id],0))</f>
        <v>DigitalForce</v>
      </c>
      <c r="P137" s="2" t="str">
        <f>INDEX(tblProductos[nombre],MATCH(tblVentaDet[[#This Row],[producto_id]],tblProductos[id],0))</f>
        <v>Procesador Ryzen 5 5600G</v>
      </c>
    </row>
    <row r="138" spans="1:16" x14ac:dyDescent="0.25">
      <c r="A138">
        <v>137</v>
      </c>
      <c r="B138">
        <v>69</v>
      </c>
      <c r="C138">
        <v>1</v>
      </c>
      <c r="D138">
        <v>2</v>
      </c>
      <c r="E138">
        <f>INDEX(tblProductos[precio_venta], MATCH(tblVentaDet[[#This Row],[producto_id]], tblProductos[id],0))</f>
        <v>8500</v>
      </c>
      <c r="F138">
        <v>1</v>
      </c>
      <c r="G138">
        <f>INDEX(tblProdProv[costo],MATCH(tblVentaDet[[#This Row],[clave]],tblProdProv[clave],0))</f>
        <v>6900</v>
      </c>
      <c r="H138" t="str">
        <f>tblVentaDet[[#This Row],[producto_id]]&amp;"-"&amp;tblVentaDet[[#This Row],[proveedor_id]]</f>
        <v>1-1</v>
      </c>
      <c r="I138">
        <f>INDEX(
  tblClientes[descuento_pct],
  MATCH(
    INDEX(tblVentas[cliente_id], MATCH(tblVentaDet[[#This Row],[venta_id]], tblVentas[id], 0)),
    tblClientes[id],
    0
  )
)</f>
        <v>0</v>
      </c>
      <c r="J138">
        <f>tblVentaDet[[#This Row],[precio_unitario]]*tblVentaDet[[#This Row],[cantidad]]</f>
        <v>17000</v>
      </c>
      <c r="K138">
        <f>tblVentaDet[[#This Row],[subtotal]]*(1-tblVentaDet[[#This Row],[descuento_pct]])</f>
        <v>17000</v>
      </c>
      <c r="L138" s="6">
        <f>DATEVALUE(SUBSTITUTE(INDEX(tblVentas[fecha],MATCH(tblVentaDet[[#This Row],[venta_id]],tblVentas[id],0)),"-","/"))</f>
        <v>45915</v>
      </c>
      <c r="M138" s="2">
        <f>(tblVentaDet[[#This Row],[precio_unitario]]*(1-tblVentaDet[[#This Row],[descuento_pct]]))-tblVentaDet[[#This Row],[costo_unitario]]</f>
        <v>1600</v>
      </c>
      <c r="N138" s="2" t="str">
        <f>INDEX(tblClientes[nombre],MATCH(INDEX(tblVentas[cliente_id],MATCH(tblVentaDet[[#This Row],[venta_id]],tblVentas[id],0)),tblClientes[id],0))</f>
        <v>Fernanda Ruiz</v>
      </c>
      <c r="O138" s="2" t="str">
        <f>INDEX(tblProveedores[nombre],MATCH(tblVentaDet[[#This Row],[proveedor_id]],tblProveedores[id],0))</f>
        <v>TechMaster</v>
      </c>
      <c r="P138" s="2" t="str">
        <f>INDEX(tblProductos[nombre],MATCH(tblVentaDet[[#This Row],[producto_id]],tblProductos[id],0))</f>
        <v>Tarjeta Video RTX 3060</v>
      </c>
    </row>
    <row r="139" spans="1:16" x14ac:dyDescent="0.25">
      <c r="A139">
        <v>138</v>
      </c>
      <c r="B139">
        <v>69</v>
      </c>
      <c r="C139">
        <v>8</v>
      </c>
      <c r="D139">
        <v>2</v>
      </c>
      <c r="E139">
        <f>INDEX(tblProductos[precio_venta], MATCH(tblVentaDet[[#This Row],[producto_id]], tblProductos[id],0))</f>
        <v>850</v>
      </c>
      <c r="F139">
        <v>5</v>
      </c>
      <c r="G139">
        <f>INDEX(tblProdProv[costo],MATCH(tblVentaDet[[#This Row],[clave]],tblProdProv[clave],0))</f>
        <v>650</v>
      </c>
      <c r="H139" t="str">
        <f>tblVentaDet[[#This Row],[producto_id]]&amp;"-"&amp;tblVentaDet[[#This Row],[proveedor_id]]</f>
        <v>8-5</v>
      </c>
      <c r="I139">
        <f>INDEX(
  tblClientes[descuento_pct],
  MATCH(
    INDEX(tblVentas[cliente_id], MATCH(tblVentaDet[[#This Row],[venta_id]], tblVentas[id], 0)),
    tblClientes[id],
    0
  )
)</f>
        <v>0</v>
      </c>
      <c r="J139">
        <f>tblVentaDet[[#This Row],[precio_unitario]]*tblVentaDet[[#This Row],[cantidad]]</f>
        <v>1700</v>
      </c>
      <c r="K139">
        <f>tblVentaDet[[#This Row],[subtotal]]*(1-tblVentaDet[[#This Row],[descuento_pct]])</f>
        <v>1700</v>
      </c>
      <c r="L139" s="6">
        <f>DATEVALUE(SUBSTITUTE(INDEX(tblVentas[fecha],MATCH(tblVentaDet[[#This Row],[venta_id]],tblVentas[id],0)),"-","/"))</f>
        <v>45915</v>
      </c>
      <c r="M139" s="2">
        <f>(tblVentaDet[[#This Row],[precio_unitario]]*(1-tblVentaDet[[#This Row],[descuento_pct]]))-tblVentaDet[[#This Row],[costo_unitario]]</f>
        <v>200</v>
      </c>
      <c r="N139" s="2" t="str">
        <f>INDEX(tblClientes[nombre],MATCH(INDEX(tblVentas[cliente_id],MATCH(tblVentaDet[[#This Row],[venta_id]],tblVentas[id],0)),tblClientes[id],0))</f>
        <v>Fernanda Ruiz</v>
      </c>
      <c r="O139" s="2" t="str">
        <f>INDEX(tblProveedores[nombre],MATCH(tblVentaDet[[#This Row],[proveedor_id]],tblProveedores[id],0))</f>
        <v>DigitalForce</v>
      </c>
      <c r="P139" s="2" t="str">
        <f>INDEX(tblProductos[nombre],MATCH(tblVentaDet[[#This Row],[producto_id]],tblProductos[id],0))</f>
        <v>Teclado Mecánico</v>
      </c>
    </row>
    <row r="140" spans="1:16" x14ac:dyDescent="0.25">
      <c r="A140">
        <v>139</v>
      </c>
      <c r="B140">
        <v>70</v>
      </c>
      <c r="C140">
        <v>9</v>
      </c>
      <c r="D140">
        <v>2</v>
      </c>
      <c r="E140">
        <f>INDEX(tblProductos[precio_venta], MATCH(tblVentaDet[[#This Row],[producto_id]], tblProductos[id],0))</f>
        <v>3500</v>
      </c>
      <c r="F140">
        <v>1</v>
      </c>
      <c r="G140">
        <f>INDEX(tblProdProv[costo],MATCH(tblVentaDet[[#This Row],[clave]],tblProdProv[clave],0))</f>
        <v>2600</v>
      </c>
      <c r="H140" t="str">
        <f>tblVentaDet[[#This Row],[producto_id]]&amp;"-"&amp;tblVentaDet[[#This Row],[proveedor_id]]</f>
        <v>9-1</v>
      </c>
      <c r="I140">
        <f>INDEX(
  tblClientes[descuento_pct],
  MATCH(
    INDEX(tblVentas[cliente_id], MATCH(tblVentaDet[[#This Row],[venta_id]], tblVentas[id], 0)),
    tblClientes[id],
    0
  )
)</f>
        <v>0.05</v>
      </c>
      <c r="J140">
        <f>tblVentaDet[[#This Row],[precio_unitario]]*tblVentaDet[[#This Row],[cantidad]]</f>
        <v>7000</v>
      </c>
      <c r="K140">
        <f>tblVentaDet[[#This Row],[subtotal]]*(1-tblVentaDet[[#This Row],[descuento_pct]])</f>
        <v>6650</v>
      </c>
      <c r="L140" s="6">
        <f>DATEVALUE(SUBSTITUTE(INDEX(tblVentas[fecha],MATCH(tblVentaDet[[#This Row],[venta_id]],tblVentas[id],0)),"-","/"))</f>
        <v>45916</v>
      </c>
      <c r="M140" s="2">
        <f>(tblVentaDet[[#This Row],[precio_unitario]]*(1-tblVentaDet[[#This Row],[descuento_pct]]))-tblVentaDet[[#This Row],[costo_unitario]]</f>
        <v>725</v>
      </c>
      <c r="N140" s="2" t="str">
        <f>INDEX(tblClientes[nombre],MATCH(INDEX(tblVentas[cliente_id],MATCH(tblVentaDet[[#This Row],[venta_id]],tblVentas[id],0)),tblClientes[id],0))</f>
        <v>María López</v>
      </c>
      <c r="O140" s="2" t="str">
        <f>INDEX(tblProveedores[nombre],MATCH(tblVentaDet[[#This Row],[proveedor_id]],tblProveedores[id],0))</f>
        <v>TechMaster</v>
      </c>
      <c r="P140" s="2" t="str">
        <f>INDEX(tblProductos[nombre],MATCH(tblVentaDet[[#This Row],[producto_id]],tblProductos[id],0))</f>
        <v>Monitor 24" 144Hz</v>
      </c>
    </row>
    <row r="141" spans="1:16" x14ac:dyDescent="0.25">
      <c r="A141">
        <v>140</v>
      </c>
      <c r="B141">
        <v>70</v>
      </c>
      <c r="C141">
        <v>13</v>
      </c>
      <c r="D141">
        <v>2</v>
      </c>
      <c r="E141">
        <f>INDEX(tblProductos[precio_venta], MATCH(tblVentaDet[[#This Row],[producto_id]], tblProductos[id],0))</f>
        <v>300</v>
      </c>
      <c r="F141">
        <v>4</v>
      </c>
      <c r="G141">
        <f>INDEX(tblProdProv[costo],MATCH(tblVentaDet[[#This Row],[clave]],tblProdProv[clave],0))</f>
        <v>240</v>
      </c>
      <c r="H141" t="str">
        <f>tblVentaDet[[#This Row],[producto_id]]&amp;"-"&amp;tblVentaDet[[#This Row],[proveedor_id]]</f>
        <v>13-4</v>
      </c>
      <c r="I141">
        <f>INDEX(
  tblClientes[descuento_pct],
  MATCH(
    INDEX(tblVentas[cliente_id], MATCH(tblVentaDet[[#This Row],[venta_id]], tblVentas[id], 0)),
    tblClientes[id],
    0
  )
)</f>
        <v>0.05</v>
      </c>
      <c r="J141">
        <f>tblVentaDet[[#This Row],[precio_unitario]]*tblVentaDet[[#This Row],[cantidad]]</f>
        <v>600</v>
      </c>
      <c r="K141">
        <f>tblVentaDet[[#This Row],[subtotal]]*(1-tblVentaDet[[#This Row],[descuento_pct]])</f>
        <v>570</v>
      </c>
      <c r="L141" s="6">
        <f>DATEVALUE(SUBSTITUTE(INDEX(tblVentas[fecha],MATCH(tblVentaDet[[#This Row],[venta_id]],tblVentas[id],0)),"-","/"))</f>
        <v>45916</v>
      </c>
      <c r="M141" s="2">
        <f>(tblVentaDet[[#This Row],[precio_unitario]]*(1-tblVentaDet[[#This Row],[descuento_pct]]))-tblVentaDet[[#This Row],[costo_unitario]]</f>
        <v>45</v>
      </c>
      <c r="N141" s="2" t="str">
        <f>INDEX(tblClientes[nombre],MATCH(INDEX(tblVentas[cliente_id],MATCH(tblVentaDet[[#This Row],[venta_id]],tblVentas[id],0)),tblClientes[id],0))</f>
        <v>María López</v>
      </c>
      <c r="O141" s="2" t="str">
        <f>INDEX(tblProveedores[nombre],MATCH(tblVentaDet[[#This Row],[proveedor_id]],tblProveedores[id],0))</f>
        <v>HardwarePro</v>
      </c>
      <c r="P141" s="2" t="str">
        <f>INDEX(tblProductos[nombre],MATCH(tblVentaDet[[#This Row],[producto_id]],tblProductos[id],0))</f>
        <v>Pad RGB</v>
      </c>
    </row>
    <row r="142" spans="1:16" x14ac:dyDescent="0.25">
      <c r="A142">
        <v>141</v>
      </c>
      <c r="B142">
        <v>71</v>
      </c>
      <c r="C142">
        <v>11</v>
      </c>
      <c r="D142">
        <v>2</v>
      </c>
      <c r="E142">
        <f>INDEX(tblProductos[precio_venta], MATCH(tblVentaDet[[#This Row],[producto_id]], tblProductos[id],0))</f>
        <v>2900</v>
      </c>
      <c r="F142">
        <v>5</v>
      </c>
      <c r="G142">
        <f>INDEX(tblProdProv[costo],MATCH(tblVentaDet[[#This Row],[clave]],tblProdProv[clave],0))</f>
        <v>2300</v>
      </c>
      <c r="H142" t="str">
        <f>tblVentaDet[[#This Row],[producto_id]]&amp;"-"&amp;tblVentaDet[[#This Row],[proveedor_id]]</f>
        <v>11-5</v>
      </c>
      <c r="I142">
        <f>INDEX(
  tblClientes[descuento_pct],
  MATCH(
    INDEX(tblVentas[cliente_id], MATCH(tblVentaDet[[#This Row],[venta_id]], tblVentas[id], 0)),
    tblClientes[id],
    0
  )
)</f>
        <v>0</v>
      </c>
      <c r="J142">
        <f>tblVentaDet[[#This Row],[precio_unitario]]*tblVentaDet[[#This Row],[cantidad]]</f>
        <v>5800</v>
      </c>
      <c r="K142">
        <f>tblVentaDet[[#This Row],[subtotal]]*(1-tblVentaDet[[#This Row],[descuento_pct]])</f>
        <v>5800</v>
      </c>
      <c r="L142" s="6">
        <f>DATEVALUE(SUBSTITUTE(INDEX(tblVentas[fecha],MATCH(tblVentaDet[[#This Row],[venta_id]],tblVentas[id],0)),"-","/"))</f>
        <v>45917</v>
      </c>
      <c r="M142" s="2">
        <f>(tblVentaDet[[#This Row],[precio_unitario]]*(1-tblVentaDet[[#This Row],[descuento_pct]]))-tblVentaDet[[#This Row],[costo_unitario]]</f>
        <v>600</v>
      </c>
      <c r="N142" s="2" t="str">
        <f>INDEX(tblClientes[nombre],MATCH(INDEX(tblVentas[cliente_id],MATCH(tblVentaDet[[#This Row],[venta_id]],tblVentas[id],0)),tblClientes[id],0))</f>
        <v>Luis García</v>
      </c>
      <c r="O142" s="2" t="str">
        <f>INDEX(tblProveedores[nombre],MATCH(tblVentaDet[[#This Row],[proveedor_id]],tblProveedores[id],0))</f>
        <v>DigitalForce</v>
      </c>
      <c r="P142" s="2" t="str">
        <f>INDEX(tblProductos[nombre],MATCH(tblVentaDet[[#This Row],[producto_id]],tblProductos[id],0))</f>
        <v>Placa Madre B550</v>
      </c>
    </row>
    <row r="143" spans="1:16" x14ac:dyDescent="0.25">
      <c r="A143">
        <v>142</v>
      </c>
      <c r="B143">
        <v>71</v>
      </c>
      <c r="C143">
        <v>6</v>
      </c>
      <c r="D143">
        <v>1</v>
      </c>
      <c r="E143">
        <f>INDEX(tblProductos[precio_venta], MATCH(tblVentaDet[[#This Row],[producto_id]], tblProductos[id],0))</f>
        <v>1300</v>
      </c>
      <c r="F143">
        <v>3</v>
      </c>
      <c r="G143">
        <f>INDEX(tblProdProv[costo],MATCH(tblVentaDet[[#This Row],[clave]],tblProdProv[clave],0))</f>
        <v>1050</v>
      </c>
      <c r="H143" t="str">
        <f>tblVentaDet[[#This Row],[producto_id]]&amp;"-"&amp;tblVentaDet[[#This Row],[proveedor_id]]</f>
        <v>6-3</v>
      </c>
      <c r="I143">
        <f>INDEX(
  tblClientes[descuento_pct],
  MATCH(
    INDEX(tblVentas[cliente_id], MATCH(tblVentaDet[[#This Row],[venta_id]], tblVentas[id], 0)),
    tblClientes[id],
    0
  )
)</f>
        <v>0</v>
      </c>
      <c r="J143">
        <f>tblVentaDet[[#This Row],[precio_unitario]]*tblVentaDet[[#This Row],[cantidad]]</f>
        <v>1300</v>
      </c>
      <c r="K143">
        <f>tblVentaDet[[#This Row],[subtotal]]*(1-tblVentaDet[[#This Row],[descuento_pct]])</f>
        <v>1300</v>
      </c>
      <c r="L143" s="6">
        <f>DATEVALUE(SUBSTITUTE(INDEX(tblVentas[fecha],MATCH(tblVentaDet[[#This Row],[venta_id]],tblVentas[id],0)),"-","/"))</f>
        <v>45917</v>
      </c>
      <c r="M143" s="2">
        <f>(tblVentaDet[[#This Row],[precio_unitario]]*(1-tblVentaDet[[#This Row],[descuento_pct]]))-tblVentaDet[[#This Row],[costo_unitario]]</f>
        <v>250</v>
      </c>
      <c r="N143" s="2" t="str">
        <f>INDEX(tblClientes[nombre],MATCH(INDEX(tblVentas[cliente_id],MATCH(tblVentaDet[[#This Row],[venta_id]],tblVentas[id],0)),tblClientes[id],0))</f>
        <v>Luis García</v>
      </c>
      <c r="O143" s="2" t="str">
        <f>INDEX(tblProveedores[nombre],MATCH(tblVentaDet[[#This Row],[proveedor_id]],tblProveedores[id],0))</f>
        <v>CompuMarket</v>
      </c>
      <c r="P143" s="2" t="str">
        <f>INDEX(tblProductos[nombre],MATCH(tblVentaDet[[#This Row],[producto_id]],tblProductos[id],0))</f>
        <v>Fuente 650W Bronze</v>
      </c>
    </row>
    <row r="144" spans="1:16" x14ac:dyDescent="0.25">
      <c r="A144">
        <v>143</v>
      </c>
      <c r="B144">
        <v>72</v>
      </c>
      <c r="C144">
        <v>5</v>
      </c>
      <c r="D144">
        <v>3</v>
      </c>
      <c r="E144">
        <f>INDEX(tblProductos[precio_venta], MATCH(tblVentaDet[[#This Row],[producto_id]], tblProductos[id],0))</f>
        <v>1800</v>
      </c>
      <c r="F144">
        <v>2</v>
      </c>
      <c r="G144">
        <f>INDEX(tblProdProv[costo],MATCH(tblVentaDet[[#This Row],[clave]],tblProdProv[clave],0))</f>
        <v>1300</v>
      </c>
      <c r="H144" t="str">
        <f>tblVentaDet[[#This Row],[producto_id]]&amp;"-"&amp;tblVentaDet[[#This Row],[proveedor_id]]</f>
        <v>5-2</v>
      </c>
      <c r="I144">
        <f>INDEX(
  tblClientes[descuento_pct],
  MATCH(
    INDEX(tblVentas[cliente_id], MATCH(tblVentaDet[[#This Row],[venta_id]], tblVentas[id], 0)),
    tblClientes[id],
    0
  )
)</f>
        <v>0.1</v>
      </c>
      <c r="J144">
        <f>tblVentaDet[[#This Row],[precio_unitario]]*tblVentaDet[[#This Row],[cantidad]]</f>
        <v>5400</v>
      </c>
      <c r="K144">
        <f>tblVentaDet[[#This Row],[subtotal]]*(1-tblVentaDet[[#This Row],[descuento_pct]])</f>
        <v>4860</v>
      </c>
      <c r="L144" s="6">
        <f>DATEVALUE(SUBSTITUTE(INDEX(tblVentas[fecha],MATCH(tblVentaDet[[#This Row],[venta_id]],tblVentas[id],0)),"-","/"))</f>
        <v>45918</v>
      </c>
      <c r="M144" s="2">
        <f>(tblVentaDet[[#This Row],[precio_unitario]]*(1-tblVentaDet[[#This Row],[descuento_pct]]))-tblVentaDet[[#This Row],[costo_unitario]]</f>
        <v>320</v>
      </c>
      <c r="N144" s="2" t="str">
        <f>INDEX(tblClientes[nombre],MATCH(INDEX(tblVentas[cliente_id],MATCH(tblVentaDet[[#This Row],[venta_id]],tblVentas[id],0)),tblClientes[id],0))</f>
        <v>Ana Torres</v>
      </c>
      <c r="O144" s="2" t="str">
        <f>INDEX(tblProveedores[nombre],MATCH(tblVentaDet[[#This Row],[proveedor_id]],tblProveedores[id],0))</f>
        <v>GamerZone</v>
      </c>
      <c r="P144" s="2" t="str">
        <f>INDEX(tblProductos[nombre],MATCH(tblVentaDet[[#This Row],[producto_id]],tblProductos[id],0))</f>
        <v>Gabinete RGB</v>
      </c>
    </row>
    <row r="145" spans="1:16" x14ac:dyDescent="0.25">
      <c r="A145">
        <v>144</v>
      </c>
      <c r="B145">
        <v>72</v>
      </c>
      <c r="C145">
        <v>2</v>
      </c>
      <c r="D145">
        <v>2</v>
      </c>
      <c r="E145">
        <f>INDEX(tblProductos[precio_venta], MATCH(tblVentaDet[[#This Row],[producto_id]], tblProductos[id],0))</f>
        <v>4200</v>
      </c>
      <c r="F145">
        <v>1</v>
      </c>
      <c r="G145">
        <f>INDEX(tblProdProv[costo],MATCH(tblVentaDet[[#This Row],[clave]],tblProdProv[clave],0))</f>
        <v>3300</v>
      </c>
      <c r="H145" t="str">
        <f>tblVentaDet[[#This Row],[producto_id]]&amp;"-"&amp;tblVentaDet[[#This Row],[proveedor_id]]</f>
        <v>2-1</v>
      </c>
      <c r="I145">
        <f>INDEX(
  tblClientes[descuento_pct],
  MATCH(
    INDEX(tblVentas[cliente_id], MATCH(tblVentaDet[[#This Row],[venta_id]], tblVentas[id], 0)),
    tblClientes[id],
    0
  )
)</f>
        <v>0.1</v>
      </c>
      <c r="J145">
        <f>tblVentaDet[[#This Row],[precio_unitario]]*tblVentaDet[[#This Row],[cantidad]]</f>
        <v>8400</v>
      </c>
      <c r="K145">
        <f>tblVentaDet[[#This Row],[subtotal]]*(1-tblVentaDet[[#This Row],[descuento_pct]])</f>
        <v>7560</v>
      </c>
      <c r="L145" s="6">
        <f>DATEVALUE(SUBSTITUTE(INDEX(tblVentas[fecha],MATCH(tblVentaDet[[#This Row],[venta_id]],tblVentas[id],0)),"-","/"))</f>
        <v>45918</v>
      </c>
      <c r="M145" s="2">
        <f>(tblVentaDet[[#This Row],[precio_unitario]]*(1-tblVentaDet[[#This Row],[descuento_pct]]))-tblVentaDet[[#This Row],[costo_unitario]]</f>
        <v>480</v>
      </c>
      <c r="N145" s="2" t="str">
        <f>INDEX(tblClientes[nombre],MATCH(INDEX(tblVentas[cliente_id],MATCH(tblVentaDet[[#This Row],[venta_id]],tblVentas[id],0)),tblClientes[id],0))</f>
        <v>Ana Torres</v>
      </c>
      <c r="O145" s="2" t="str">
        <f>INDEX(tblProveedores[nombre],MATCH(tblVentaDet[[#This Row],[proveedor_id]],tblProveedores[id],0))</f>
        <v>TechMaster</v>
      </c>
      <c r="P145" s="2" t="str">
        <f>INDEX(tblProductos[nombre],MATCH(tblVentaDet[[#This Row],[producto_id]],tblProductos[id],0))</f>
        <v>Procesador Ryzen 5 5600G</v>
      </c>
    </row>
    <row r="146" spans="1:16" x14ac:dyDescent="0.25">
      <c r="A146">
        <v>145</v>
      </c>
      <c r="B146">
        <v>73</v>
      </c>
      <c r="C146">
        <v>7</v>
      </c>
      <c r="D146">
        <v>3</v>
      </c>
      <c r="E146">
        <f>INDEX(tblProductos[precio_venta], MATCH(tblVentaDet[[#This Row],[producto_id]], tblProductos[id],0))</f>
        <v>450</v>
      </c>
      <c r="F146">
        <v>4</v>
      </c>
      <c r="G146">
        <f>INDEX(tblProdProv[costo],MATCH(tblVentaDet[[#This Row],[clave]],tblProdProv[clave],0))</f>
        <v>320</v>
      </c>
      <c r="H146" t="str">
        <f>tblVentaDet[[#This Row],[producto_id]]&amp;"-"&amp;tblVentaDet[[#This Row],[proveedor_id]]</f>
        <v>7-4</v>
      </c>
      <c r="I146">
        <f>INDEX(
  tblClientes[descuento_pct],
  MATCH(
    INDEX(tblVentas[cliente_id], MATCH(tblVentaDet[[#This Row],[venta_id]], tblVentas[id], 0)),
    tblClientes[id],
    0
  )
)</f>
        <v>0.1</v>
      </c>
      <c r="J146">
        <f>tblVentaDet[[#This Row],[precio_unitario]]*tblVentaDet[[#This Row],[cantidad]]</f>
        <v>1350</v>
      </c>
      <c r="K146">
        <f>tblVentaDet[[#This Row],[subtotal]]*(1-tblVentaDet[[#This Row],[descuento_pct]])</f>
        <v>1215</v>
      </c>
      <c r="L146" s="6">
        <f>DATEVALUE(SUBSTITUTE(INDEX(tblVentas[fecha],MATCH(tblVentaDet[[#This Row],[venta_id]],tblVentas[id],0)),"-","/"))</f>
        <v>45919</v>
      </c>
      <c r="M146" s="2">
        <f>(tblVentaDet[[#This Row],[precio_unitario]]*(1-tblVentaDet[[#This Row],[descuento_pct]]))-tblVentaDet[[#This Row],[costo_unitario]]</f>
        <v>85</v>
      </c>
      <c r="N146" s="2" t="str">
        <f>INDEX(tblClientes[nombre],MATCH(INDEX(tblVentas[cliente_id],MATCH(tblVentaDet[[#This Row],[venta_id]],tblVentas[id],0)),tblClientes[id],0))</f>
        <v>Ana Torres</v>
      </c>
      <c r="O146" s="2" t="str">
        <f>INDEX(tblProveedores[nombre],MATCH(tblVentaDet[[#This Row],[proveedor_id]],tblProveedores[id],0))</f>
        <v>HardwarePro</v>
      </c>
      <c r="P146" s="2" t="str">
        <f>INDEX(tblProductos[nombre],MATCH(tblVentaDet[[#This Row],[producto_id]],tblProductos[id],0))</f>
        <v>Mouse Gamer RGB</v>
      </c>
    </row>
    <row r="147" spans="1:16" x14ac:dyDescent="0.25">
      <c r="A147">
        <v>146</v>
      </c>
      <c r="B147">
        <v>73</v>
      </c>
      <c r="C147">
        <v>13</v>
      </c>
      <c r="D147">
        <v>1</v>
      </c>
      <c r="E147">
        <f>INDEX(tblProductos[precio_venta], MATCH(tblVentaDet[[#This Row],[producto_id]], tblProductos[id],0))</f>
        <v>300</v>
      </c>
      <c r="F147">
        <v>4</v>
      </c>
      <c r="G147">
        <f>INDEX(tblProdProv[costo],MATCH(tblVentaDet[[#This Row],[clave]],tblProdProv[clave],0))</f>
        <v>240</v>
      </c>
      <c r="H147" t="str">
        <f>tblVentaDet[[#This Row],[producto_id]]&amp;"-"&amp;tblVentaDet[[#This Row],[proveedor_id]]</f>
        <v>13-4</v>
      </c>
      <c r="I147">
        <f>INDEX(
  tblClientes[descuento_pct],
  MATCH(
    INDEX(tblVentas[cliente_id], MATCH(tblVentaDet[[#This Row],[venta_id]], tblVentas[id], 0)),
    tblClientes[id],
    0
  )
)</f>
        <v>0.1</v>
      </c>
      <c r="J147">
        <f>tblVentaDet[[#This Row],[precio_unitario]]*tblVentaDet[[#This Row],[cantidad]]</f>
        <v>300</v>
      </c>
      <c r="K147">
        <f>tblVentaDet[[#This Row],[subtotal]]*(1-tblVentaDet[[#This Row],[descuento_pct]])</f>
        <v>270</v>
      </c>
      <c r="L147" s="6">
        <f>DATEVALUE(SUBSTITUTE(INDEX(tblVentas[fecha],MATCH(tblVentaDet[[#This Row],[venta_id]],tblVentas[id],0)),"-","/"))</f>
        <v>45919</v>
      </c>
      <c r="M147" s="2">
        <f>(tblVentaDet[[#This Row],[precio_unitario]]*(1-tblVentaDet[[#This Row],[descuento_pct]]))-tblVentaDet[[#This Row],[costo_unitario]]</f>
        <v>30</v>
      </c>
      <c r="N147" s="2" t="str">
        <f>INDEX(tblClientes[nombre],MATCH(INDEX(tblVentas[cliente_id],MATCH(tblVentaDet[[#This Row],[venta_id]],tblVentas[id],0)),tblClientes[id],0))</f>
        <v>Ana Torres</v>
      </c>
      <c r="O147" s="2" t="str">
        <f>INDEX(tblProveedores[nombre],MATCH(tblVentaDet[[#This Row],[proveedor_id]],tblProveedores[id],0))</f>
        <v>HardwarePro</v>
      </c>
      <c r="P147" s="2" t="str">
        <f>INDEX(tblProductos[nombre],MATCH(tblVentaDet[[#This Row],[producto_id]],tblProductos[id],0))</f>
        <v>Pad RGB</v>
      </c>
    </row>
    <row r="148" spans="1:16" x14ac:dyDescent="0.25">
      <c r="A148">
        <v>147</v>
      </c>
      <c r="B148">
        <v>74</v>
      </c>
      <c r="C148">
        <v>7</v>
      </c>
      <c r="D148">
        <v>1</v>
      </c>
      <c r="E148">
        <f>INDEX(tblProductos[precio_venta], MATCH(tblVentaDet[[#This Row],[producto_id]], tblProductos[id],0))</f>
        <v>450</v>
      </c>
      <c r="F148">
        <v>4</v>
      </c>
      <c r="G148">
        <f>INDEX(tblProdProv[costo],MATCH(tblVentaDet[[#This Row],[clave]],tblProdProv[clave],0))</f>
        <v>320</v>
      </c>
      <c r="H148" t="str">
        <f>tblVentaDet[[#This Row],[producto_id]]&amp;"-"&amp;tblVentaDet[[#This Row],[proveedor_id]]</f>
        <v>7-4</v>
      </c>
      <c r="I148">
        <f>INDEX(
  tblClientes[descuento_pct],
  MATCH(
    INDEX(tblVentas[cliente_id], MATCH(tblVentaDet[[#This Row],[venta_id]], tblVentas[id], 0)),
    tblClientes[id],
    0
  )
)</f>
        <v>0.1</v>
      </c>
      <c r="J148">
        <f>tblVentaDet[[#This Row],[precio_unitario]]*tblVentaDet[[#This Row],[cantidad]]</f>
        <v>450</v>
      </c>
      <c r="K148">
        <f>tblVentaDet[[#This Row],[subtotal]]*(1-tblVentaDet[[#This Row],[descuento_pct]])</f>
        <v>405</v>
      </c>
      <c r="L148" s="6">
        <f>DATEVALUE(SUBSTITUTE(INDEX(tblVentas[fecha],MATCH(tblVentaDet[[#This Row],[venta_id]],tblVentas[id],0)),"-","/"))</f>
        <v>45920</v>
      </c>
      <c r="M148" s="2">
        <f>(tblVentaDet[[#This Row],[precio_unitario]]*(1-tblVentaDet[[#This Row],[descuento_pct]]))-tblVentaDet[[#This Row],[costo_unitario]]</f>
        <v>85</v>
      </c>
      <c r="N148" s="2" t="str">
        <f>INDEX(tblClientes[nombre],MATCH(INDEX(tblVentas[cliente_id],MATCH(tblVentaDet[[#This Row],[venta_id]],tblVentas[id],0)),tblClientes[id],0))</f>
        <v>Jorge Ramos</v>
      </c>
      <c r="O148" s="2" t="str">
        <f>INDEX(tblProveedores[nombre],MATCH(tblVentaDet[[#This Row],[proveedor_id]],tblProveedores[id],0))</f>
        <v>HardwarePro</v>
      </c>
      <c r="P148" s="2" t="str">
        <f>INDEX(tblProductos[nombre],MATCH(tblVentaDet[[#This Row],[producto_id]],tblProductos[id],0))</f>
        <v>Mouse Gamer RGB</v>
      </c>
    </row>
    <row r="149" spans="1:16" x14ac:dyDescent="0.25">
      <c r="A149">
        <v>148</v>
      </c>
      <c r="B149">
        <v>74</v>
      </c>
      <c r="C149">
        <v>6</v>
      </c>
      <c r="D149">
        <v>1</v>
      </c>
      <c r="E149">
        <f>INDEX(tblProductos[precio_venta], MATCH(tblVentaDet[[#This Row],[producto_id]], tblProductos[id],0))</f>
        <v>1300</v>
      </c>
      <c r="F149">
        <v>1</v>
      </c>
      <c r="G149">
        <f>INDEX(tblProdProv[costo],MATCH(tblVentaDet[[#This Row],[clave]],tblProdProv[clave],0))</f>
        <v>980</v>
      </c>
      <c r="H149" t="str">
        <f>tblVentaDet[[#This Row],[producto_id]]&amp;"-"&amp;tblVentaDet[[#This Row],[proveedor_id]]</f>
        <v>6-1</v>
      </c>
      <c r="I149">
        <f>INDEX(
  tblClientes[descuento_pct],
  MATCH(
    INDEX(tblVentas[cliente_id], MATCH(tblVentaDet[[#This Row],[venta_id]], tblVentas[id], 0)),
    tblClientes[id],
    0
  )
)</f>
        <v>0.1</v>
      </c>
      <c r="J149">
        <f>tblVentaDet[[#This Row],[precio_unitario]]*tblVentaDet[[#This Row],[cantidad]]</f>
        <v>1300</v>
      </c>
      <c r="K149">
        <f>tblVentaDet[[#This Row],[subtotal]]*(1-tblVentaDet[[#This Row],[descuento_pct]])</f>
        <v>1170</v>
      </c>
      <c r="L149" s="6">
        <f>DATEVALUE(SUBSTITUTE(INDEX(tblVentas[fecha],MATCH(tblVentaDet[[#This Row],[venta_id]],tblVentas[id],0)),"-","/"))</f>
        <v>45920</v>
      </c>
      <c r="M149" s="2">
        <f>(tblVentaDet[[#This Row],[precio_unitario]]*(1-tblVentaDet[[#This Row],[descuento_pct]]))-tblVentaDet[[#This Row],[costo_unitario]]</f>
        <v>190</v>
      </c>
      <c r="N149" s="2" t="str">
        <f>INDEX(tblClientes[nombre],MATCH(INDEX(tblVentas[cliente_id],MATCH(tblVentaDet[[#This Row],[venta_id]],tblVentas[id],0)),tblClientes[id],0))</f>
        <v>Jorge Ramos</v>
      </c>
      <c r="O149" s="2" t="str">
        <f>INDEX(tblProveedores[nombre],MATCH(tblVentaDet[[#This Row],[proveedor_id]],tblProveedores[id],0))</f>
        <v>TechMaster</v>
      </c>
      <c r="P149" s="2" t="str">
        <f>INDEX(tblProductos[nombre],MATCH(tblVentaDet[[#This Row],[producto_id]],tblProductos[id],0))</f>
        <v>Fuente 650W Bronze</v>
      </c>
    </row>
    <row r="150" spans="1:16" x14ac:dyDescent="0.25">
      <c r="A150">
        <v>149</v>
      </c>
      <c r="B150">
        <v>75</v>
      </c>
      <c r="C150">
        <v>11</v>
      </c>
      <c r="D150">
        <v>1</v>
      </c>
      <c r="E150">
        <f>INDEX(tblProductos[precio_venta], MATCH(tblVentaDet[[#This Row],[producto_id]], tblProductos[id],0))</f>
        <v>2900</v>
      </c>
      <c r="F150">
        <v>1</v>
      </c>
      <c r="G150">
        <f>INDEX(tblProdProv[costo],MATCH(tblVentaDet[[#This Row],[clave]],tblProdProv[clave],0))</f>
        <v>2100</v>
      </c>
      <c r="H150" t="str">
        <f>tblVentaDet[[#This Row],[producto_id]]&amp;"-"&amp;tblVentaDet[[#This Row],[proveedor_id]]</f>
        <v>11-1</v>
      </c>
      <c r="I150">
        <f>INDEX(
  tblClientes[descuento_pct],
  MATCH(
    INDEX(tblVentas[cliente_id], MATCH(tblVentaDet[[#This Row],[venta_id]], tblVentas[id], 0)),
    tblClientes[id],
    0
  )
)</f>
        <v>0.05</v>
      </c>
      <c r="J150">
        <f>tblVentaDet[[#This Row],[precio_unitario]]*tblVentaDet[[#This Row],[cantidad]]</f>
        <v>2900</v>
      </c>
      <c r="K150">
        <f>tblVentaDet[[#This Row],[subtotal]]*(1-tblVentaDet[[#This Row],[descuento_pct]])</f>
        <v>2755</v>
      </c>
      <c r="L150" s="6">
        <f>DATEVALUE(SUBSTITUTE(INDEX(tblVentas[fecha],MATCH(tblVentaDet[[#This Row],[venta_id]],tblVentas[id],0)),"-","/"))</f>
        <v>45921</v>
      </c>
      <c r="M150" s="2">
        <f>(tblVentaDet[[#This Row],[precio_unitario]]*(1-tblVentaDet[[#This Row],[descuento_pct]]))-tblVentaDet[[#This Row],[costo_unitario]]</f>
        <v>655</v>
      </c>
      <c r="N150" s="2" t="str">
        <f>INDEX(tblClientes[nombre],MATCH(INDEX(tblVentas[cliente_id],MATCH(tblVentaDet[[#This Row],[venta_id]],tblVentas[id],0)),tblClientes[id],0))</f>
        <v>María López</v>
      </c>
      <c r="O150" s="2" t="str">
        <f>INDEX(tblProveedores[nombre],MATCH(tblVentaDet[[#This Row],[proveedor_id]],tblProveedores[id],0))</f>
        <v>TechMaster</v>
      </c>
      <c r="P150" s="2" t="str">
        <f>INDEX(tblProductos[nombre],MATCH(tblVentaDet[[#This Row],[producto_id]],tblProductos[id],0))</f>
        <v>Placa Madre B550</v>
      </c>
    </row>
    <row r="151" spans="1:16" x14ac:dyDescent="0.25">
      <c r="A151">
        <v>150</v>
      </c>
      <c r="B151">
        <v>75</v>
      </c>
      <c r="C151">
        <v>10</v>
      </c>
      <c r="D151">
        <v>2</v>
      </c>
      <c r="E151">
        <f>INDEX(tblProductos[precio_venta], MATCH(tblVentaDet[[#This Row],[producto_id]], tblProductos[id],0))</f>
        <v>950</v>
      </c>
      <c r="F151">
        <v>4</v>
      </c>
      <c r="G151">
        <f>INDEX(tblProdProv[costo],MATCH(tblVentaDet[[#This Row],[clave]],tblProdProv[clave],0))</f>
        <v>700</v>
      </c>
      <c r="H151" t="str">
        <f>tblVentaDet[[#This Row],[producto_id]]&amp;"-"&amp;tblVentaDet[[#This Row],[proveedor_id]]</f>
        <v>10-4</v>
      </c>
      <c r="I151">
        <f>INDEX(
  tblClientes[descuento_pct],
  MATCH(
    INDEX(tblVentas[cliente_id], MATCH(tblVentaDet[[#This Row],[venta_id]], tblVentas[id], 0)),
    tblClientes[id],
    0
  )
)</f>
        <v>0.05</v>
      </c>
      <c r="J151">
        <f>tblVentaDet[[#This Row],[precio_unitario]]*tblVentaDet[[#This Row],[cantidad]]</f>
        <v>1900</v>
      </c>
      <c r="K151">
        <f>tblVentaDet[[#This Row],[subtotal]]*(1-tblVentaDet[[#This Row],[descuento_pct]])</f>
        <v>1805</v>
      </c>
      <c r="L151" s="6">
        <f>DATEVALUE(SUBSTITUTE(INDEX(tblVentas[fecha],MATCH(tblVentaDet[[#This Row],[venta_id]],tblVentas[id],0)),"-","/"))</f>
        <v>45921</v>
      </c>
      <c r="M151" s="2">
        <f>(tblVentaDet[[#This Row],[precio_unitario]]*(1-tblVentaDet[[#This Row],[descuento_pct]]))-tblVentaDet[[#This Row],[costo_unitario]]</f>
        <v>202.5</v>
      </c>
      <c r="N151" s="2" t="str">
        <f>INDEX(tblClientes[nombre],MATCH(INDEX(tblVentas[cliente_id],MATCH(tblVentaDet[[#This Row],[venta_id]],tblVentas[id],0)),tblClientes[id],0))</f>
        <v>María López</v>
      </c>
      <c r="O151" s="2" t="str">
        <f>INDEX(tblProveedores[nombre],MATCH(tblVentaDet[[#This Row],[proveedor_id]],tblProveedores[id],0))</f>
        <v>HardwarePro</v>
      </c>
      <c r="P151" s="2" t="str">
        <f>INDEX(tblProductos[nombre],MATCH(tblVentaDet[[#This Row],[producto_id]],tblProductos[id],0))</f>
        <v>Headset Gaming</v>
      </c>
    </row>
    <row r="152" spans="1:16" x14ac:dyDescent="0.25">
      <c r="A152">
        <v>151</v>
      </c>
      <c r="B152">
        <v>76</v>
      </c>
      <c r="C152">
        <v>11</v>
      </c>
      <c r="D152">
        <v>1</v>
      </c>
      <c r="E152">
        <f>INDEX(tblProductos[precio_venta], MATCH(tblVentaDet[[#This Row],[producto_id]], tblProductos[id],0))</f>
        <v>2900</v>
      </c>
      <c r="F152">
        <v>5</v>
      </c>
      <c r="G152">
        <f>INDEX(tblProdProv[costo],MATCH(tblVentaDet[[#This Row],[clave]],tblProdProv[clave],0))</f>
        <v>2300</v>
      </c>
      <c r="H152" t="str">
        <f>tblVentaDet[[#This Row],[producto_id]]&amp;"-"&amp;tblVentaDet[[#This Row],[proveedor_id]]</f>
        <v>11-5</v>
      </c>
      <c r="I152">
        <f>INDEX(
  tblClientes[descuento_pct],
  MATCH(
    INDEX(tblVentas[cliente_id], MATCH(tblVentaDet[[#This Row],[venta_id]], tblVentas[id], 0)),
    tblClientes[id],
    0
  )
)</f>
        <v>0.05</v>
      </c>
      <c r="J152">
        <f>tblVentaDet[[#This Row],[precio_unitario]]*tblVentaDet[[#This Row],[cantidad]]</f>
        <v>2900</v>
      </c>
      <c r="K152">
        <f>tblVentaDet[[#This Row],[subtotal]]*(1-tblVentaDet[[#This Row],[descuento_pct]])</f>
        <v>2755</v>
      </c>
      <c r="L152" s="6">
        <f>DATEVALUE(SUBSTITUTE(INDEX(tblVentas[fecha],MATCH(tblVentaDet[[#This Row],[venta_id]],tblVentas[id],0)),"-","/"))</f>
        <v>45922</v>
      </c>
      <c r="M152" s="2">
        <f>(tblVentaDet[[#This Row],[precio_unitario]]*(1-tblVentaDet[[#This Row],[descuento_pct]]))-tblVentaDet[[#This Row],[costo_unitario]]</f>
        <v>455</v>
      </c>
      <c r="N152" s="2" t="str">
        <f>INDEX(tblClientes[nombre],MATCH(INDEX(tblVentas[cliente_id],MATCH(tblVentaDet[[#This Row],[venta_id]],tblVentas[id],0)),tblClientes[id],0))</f>
        <v>Laura Vega</v>
      </c>
      <c r="O152" s="2" t="str">
        <f>INDEX(tblProveedores[nombre],MATCH(tblVentaDet[[#This Row],[proveedor_id]],tblProveedores[id],0))</f>
        <v>DigitalForce</v>
      </c>
      <c r="P152" s="2" t="str">
        <f>INDEX(tblProductos[nombre],MATCH(tblVentaDet[[#This Row],[producto_id]],tblProductos[id],0))</f>
        <v>Placa Madre B550</v>
      </c>
    </row>
    <row r="153" spans="1:16" x14ac:dyDescent="0.25">
      <c r="A153">
        <v>152</v>
      </c>
      <c r="B153">
        <v>76</v>
      </c>
      <c r="C153">
        <v>4</v>
      </c>
      <c r="D153">
        <v>1</v>
      </c>
      <c r="E153">
        <f>INDEX(tblProductos[precio_venta], MATCH(tblVentaDet[[#This Row],[producto_id]], tblProductos[id],0))</f>
        <v>1600</v>
      </c>
      <c r="F153">
        <v>1</v>
      </c>
      <c r="G153">
        <f>INDEX(tblProdProv[costo],MATCH(tblVentaDet[[#This Row],[clave]],tblProdProv[clave],0))</f>
        <v>1100</v>
      </c>
      <c r="H153" t="str">
        <f>tblVentaDet[[#This Row],[producto_id]]&amp;"-"&amp;tblVentaDet[[#This Row],[proveedor_id]]</f>
        <v>4-1</v>
      </c>
      <c r="I153">
        <f>INDEX(
  tblClientes[descuento_pct],
  MATCH(
    INDEX(tblVentas[cliente_id], MATCH(tblVentaDet[[#This Row],[venta_id]], tblVentas[id], 0)),
    tblClientes[id],
    0
  )
)</f>
        <v>0.05</v>
      </c>
      <c r="J153">
        <f>tblVentaDet[[#This Row],[precio_unitario]]*tblVentaDet[[#This Row],[cantidad]]</f>
        <v>1600</v>
      </c>
      <c r="K153">
        <f>tblVentaDet[[#This Row],[subtotal]]*(1-tblVentaDet[[#This Row],[descuento_pct]])</f>
        <v>1520</v>
      </c>
      <c r="L153" s="6">
        <f>DATEVALUE(SUBSTITUTE(INDEX(tblVentas[fecha],MATCH(tblVentaDet[[#This Row],[venta_id]],tblVentas[id],0)),"-","/"))</f>
        <v>45922</v>
      </c>
      <c r="M153" s="2">
        <f>(tblVentaDet[[#This Row],[precio_unitario]]*(1-tblVentaDet[[#This Row],[descuento_pct]]))-tblVentaDet[[#This Row],[costo_unitario]]</f>
        <v>420</v>
      </c>
      <c r="N153" s="2" t="str">
        <f>INDEX(tblClientes[nombre],MATCH(INDEX(tblVentas[cliente_id],MATCH(tblVentaDet[[#This Row],[venta_id]],tblVentas[id],0)),tblClientes[id],0))</f>
        <v>Laura Vega</v>
      </c>
      <c r="O153" s="2" t="str">
        <f>INDEX(tblProveedores[nombre],MATCH(tblVentaDet[[#This Row],[proveedor_id]],tblProveedores[id],0))</f>
        <v>TechMaster</v>
      </c>
      <c r="P153" s="2" t="str">
        <f>INDEX(tblProductos[nombre],MATCH(tblVentaDet[[#This Row],[producto_id]],tblProductos[id],0))</f>
        <v>SSD 1TB NVMe</v>
      </c>
    </row>
    <row r="154" spans="1:16" x14ac:dyDescent="0.25">
      <c r="A154">
        <v>153</v>
      </c>
      <c r="B154">
        <v>77</v>
      </c>
      <c r="C154">
        <v>4</v>
      </c>
      <c r="D154">
        <v>1</v>
      </c>
      <c r="E154">
        <f>INDEX(tblProductos[precio_venta], MATCH(tblVentaDet[[#This Row],[producto_id]], tblProductos[id],0))</f>
        <v>1600</v>
      </c>
      <c r="F154">
        <v>1</v>
      </c>
      <c r="G154">
        <f>INDEX(tblProdProv[costo],MATCH(tblVentaDet[[#This Row],[clave]],tblProdProv[clave],0))</f>
        <v>1100</v>
      </c>
      <c r="H154" t="str">
        <f>tblVentaDet[[#This Row],[producto_id]]&amp;"-"&amp;tblVentaDet[[#This Row],[proveedor_id]]</f>
        <v>4-1</v>
      </c>
      <c r="I154">
        <f>INDEX(
  tblClientes[descuento_pct],
  MATCH(
    INDEX(tblVentas[cliente_id], MATCH(tblVentaDet[[#This Row],[venta_id]], tblVentas[id], 0)),
    tblClientes[id],
    0
  )
)</f>
        <v>0.05</v>
      </c>
      <c r="J154">
        <f>tblVentaDet[[#This Row],[precio_unitario]]*tblVentaDet[[#This Row],[cantidad]]</f>
        <v>1600</v>
      </c>
      <c r="K154">
        <f>tblVentaDet[[#This Row],[subtotal]]*(1-tblVentaDet[[#This Row],[descuento_pct]])</f>
        <v>1520</v>
      </c>
      <c r="L154" s="6">
        <f>DATEVALUE(SUBSTITUTE(INDEX(tblVentas[fecha],MATCH(tblVentaDet[[#This Row],[venta_id]],tblVentas[id],0)),"-","/"))</f>
        <v>45923</v>
      </c>
      <c r="M154" s="2">
        <f>(tblVentaDet[[#This Row],[precio_unitario]]*(1-tblVentaDet[[#This Row],[descuento_pct]]))-tblVentaDet[[#This Row],[costo_unitario]]</f>
        <v>420</v>
      </c>
      <c r="N154" s="2" t="str">
        <f>INDEX(tblClientes[nombre],MATCH(INDEX(tblVentas[cliente_id],MATCH(tblVentaDet[[#This Row],[venta_id]],tblVentas[id],0)),tblClientes[id],0))</f>
        <v>Laura Vega</v>
      </c>
      <c r="O154" s="2" t="str">
        <f>INDEX(tblProveedores[nombre],MATCH(tblVentaDet[[#This Row],[proveedor_id]],tblProveedores[id],0))</f>
        <v>TechMaster</v>
      </c>
      <c r="P154" s="2" t="str">
        <f>INDEX(tblProductos[nombre],MATCH(tblVentaDet[[#This Row],[producto_id]],tblProductos[id],0))</f>
        <v>SSD 1TB NVMe</v>
      </c>
    </row>
    <row r="155" spans="1:16" x14ac:dyDescent="0.25">
      <c r="A155">
        <v>154</v>
      </c>
      <c r="B155">
        <v>77</v>
      </c>
      <c r="C155">
        <v>13</v>
      </c>
      <c r="D155">
        <v>2</v>
      </c>
      <c r="E155">
        <f>INDEX(tblProductos[precio_venta], MATCH(tblVentaDet[[#This Row],[producto_id]], tblProductos[id],0))</f>
        <v>300</v>
      </c>
      <c r="F155">
        <v>3</v>
      </c>
      <c r="G155">
        <f>INDEX(tblProdProv[costo],MATCH(tblVentaDet[[#This Row],[clave]],tblProdProv[clave],0))</f>
        <v>220</v>
      </c>
      <c r="H155" t="str">
        <f>tblVentaDet[[#This Row],[producto_id]]&amp;"-"&amp;tblVentaDet[[#This Row],[proveedor_id]]</f>
        <v>13-3</v>
      </c>
      <c r="I155">
        <f>INDEX(
  tblClientes[descuento_pct],
  MATCH(
    INDEX(tblVentas[cliente_id], MATCH(tblVentaDet[[#This Row],[venta_id]], tblVentas[id], 0)),
    tblClientes[id],
    0
  )
)</f>
        <v>0.05</v>
      </c>
      <c r="J155">
        <f>tblVentaDet[[#This Row],[precio_unitario]]*tblVentaDet[[#This Row],[cantidad]]</f>
        <v>600</v>
      </c>
      <c r="K155">
        <f>tblVentaDet[[#This Row],[subtotal]]*(1-tblVentaDet[[#This Row],[descuento_pct]])</f>
        <v>570</v>
      </c>
      <c r="L155" s="6">
        <f>DATEVALUE(SUBSTITUTE(INDEX(tblVentas[fecha],MATCH(tblVentaDet[[#This Row],[venta_id]],tblVentas[id],0)),"-","/"))</f>
        <v>45923</v>
      </c>
      <c r="M155" s="2">
        <f>(tblVentaDet[[#This Row],[precio_unitario]]*(1-tblVentaDet[[#This Row],[descuento_pct]]))-tblVentaDet[[#This Row],[costo_unitario]]</f>
        <v>65</v>
      </c>
      <c r="N155" s="2" t="str">
        <f>INDEX(tblClientes[nombre],MATCH(INDEX(tblVentas[cliente_id],MATCH(tblVentaDet[[#This Row],[venta_id]],tblVentas[id],0)),tblClientes[id],0))</f>
        <v>Laura Vega</v>
      </c>
      <c r="O155" s="2" t="str">
        <f>INDEX(tblProveedores[nombre],MATCH(tblVentaDet[[#This Row],[proveedor_id]],tblProveedores[id],0))</f>
        <v>CompuMarket</v>
      </c>
      <c r="P155" s="2" t="str">
        <f>INDEX(tblProductos[nombre],MATCH(tblVentaDet[[#This Row],[producto_id]],tblProductos[id],0))</f>
        <v>Pad RGB</v>
      </c>
    </row>
    <row r="156" spans="1:16" x14ac:dyDescent="0.25">
      <c r="A156">
        <v>155</v>
      </c>
      <c r="B156">
        <v>78</v>
      </c>
      <c r="C156">
        <v>9</v>
      </c>
      <c r="D156">
        <v>1</v>
      </c>
      <c r="E156">
        <f>INDEX(tblProductos[precio_venta], MATCH(tblVentaDet[[#This Row],[producto_id]], tblProductos[id],0))</f>
        <v>3500</v>
      </c>
      <c r="F156">
        <v>1</v>
      </c>
      <c r="G156">
        <f>INDEX(tblProdProv[costo],MATCH(tblVentaDet[[#This Row],[clave]],tblProdProv[clave],0))</f>
        <v>2600</v>
      </c>
      <c r="H156" t="str">
        <f>tblVentaDet[[#This Row],[producto_id]]&amp;"-"&amp;tblVentaDet[[#This Row],[proveedor_id]]</f>
        <v>9-1</v>
      </c>
      <c r="I156">
        <f>INDEX(
  tblClientes[descuento_pct],
  MATCH(
    INDEX(tblVentas[cliente_id], MATCH(tblVentaDet[[#This Row],[venta_id]], tblVentas[id], 0)),
    tblClientes[id],
    0
  )
)</f>
        <v>0</v>
      </c>
      <c r="J156">
        <f>tblVentaDet[[#This Row],[precio_unitario]]*tblVentaDet[[#This Row],[cantidad]]</f>
        <v>3500</v>
      </c>
      <c r="K156">
        <f>tblVentaDet[[#This Row],[subtotal]]*(1-tblVentaDet[[#This Row],[descuento_pct]])</f>
        <v>3500</v>
      </c>
      <c r="L156" s="6">
        <f>DATEVALUE(SUBSTITUTE(INDEX(tblVentas[fecha],MATCH(tblVentaDet[[#This Row],[venta_id]],tblVentas[id],0)),"-","/"))</f>
        <v>45924</v>
      </c>
      <c r="M156" s="2">
        <f>(tblVentaDet[[#This Row],[precio_unitario]]*(1-tblVentaDet[[#This Row],[descuento_pct]]))-tblVentaDet[[#This Row],[costo_unitario]]</f>
        <v>900</v>
      </c>
      <c r="N156" s="2" t="str">
        <f>INDEX(tblClientes[nombre],MATCH(INDEX(tblVentas[cliente_id],MATCH(tblVentaDet[[#This Row],[venta_id]],tblVentas[id],0)),tblClientes[id],0))</f>
        <v>Sofía Cruz</v>
      </c>
      <c r="O156" s="2" t="str">
        <f>INDEX(tblProveedores[nombre],MATCH(tblVentaDet[[#This Row],[proveedor_id]],tblProveedores[id],0))</f>
        <v>TechMaster</v>
      </c>
      <c r="P156" s="2" t="str">
        <f>INDEX(tblProductos[nombre],MATCH(tblVentaDet[[#This Row],[producto_id]],tblProductos[id],0))</f>
        <v>Monitor 24" 144Hz</v>
      </c>
    </row>
    <row r="157" spans="1:16" x14ac:dyDescent="0.25">
      <c r="A157">
        <v>156</v>
      </c>
      <c r="B157">
        <v>78</v>
      </c>
      <c r="C157">
        <v>3</v>
      </c>
      <c r="D157">
        <v>2</v>
      </c>
      <c r="E157">
        <f>INDEX(tblProductos[precio_venta], MATCH(tblVentaDet[[#This Row],[producto_id]], tblProductos[id],0))</f>
        <v>1500</v>
      </c>
      <c r="F157">
        <v>2</v>
      </c>
      <c r="G157">
        <f>INDEX(tblProdProv[costo],MATCH(tblVentaDet[[#This Row],[clave]],tblProdProv[clave],0))</f>
        <v>1050</v>
      </c>
      <c r="H157" t="str">
        <f>tblVentaDet[[#This Row],[producto_id]]&amp;"-"&amp;tblVentaDet[[#This Row],[proveedor_id]]</f>
        <v>3-2</v>
      </c>
      <c r="I157">
        <f>INDEX(
  tblClientes[descuento_pct],
  MATCH(
    INDEX(tblVentas[cliente_id], MATCH(tblVentaDet[[#This Row],[venta_id]], tblVentas[id], 0)),
    tblClientes[id],
    0
  )
)</f>
        <v>0</v>
      </c>
      <c r="J157">
        <f>tblVentaDet[[#This Row],[precio_unitario]]*tblVentaDet[[#This Row],[cantidad]]</f>
        <v>3000</v>
      </c>
      <c r="K157">
        <f>tblVentaDet[[#This Row],[subtotal]]*(1-tblVentaDet[[#This Row],[descuento_pct]])</f>
        <v>3000</v>
      </c>
      <c r="L157" s="6">
        <f>DATEVALUE(SUBSTITUTE(INDEX(tblVentas[fecha],MATCH(tblVentaDet[[#This Row],[venta_id]],tblVentas[id],0)),"-","/"))</f>
        <v>45924</v>
      </c>
      <c r="M157" s="2">
        <f>(tblVentaDet[[#This Row],[precio_unitario]]*(1-tblVentaDet[[#This Row],[descuento_pct]]))-tblVentaDet[[#This Row],[costo_unitario]]</f>
        <v>450</v>
      </c>
      <c r="N157" s="2" t="str">
        <f>INDEX(tblClientes[nombre],MATCH(INDEX(tblVentas[cliente_id],MATCH(tblVentaDet[[#This Row],[venta_id]],tblVentas[id],0)),tblClientes[id],0))</f>
        <v>Sofía Cruz</v>
      </c>
      <c r="O157" s="2" t="str">
        <f>INDEX(tblProveedores[nombre],MATCH(tblVentaDet[[#This Row],[proveedor_id]],tblProveedores[id],0))</f>
        <v>GamerZone</v>
      </c>
      <c r="P157" s="2" t="str">
        <f>INDEX(tblProductos[nombre],MATCH(tblVentaDet[[#This Row],[producto_id]],tblProductos[id],0))</f>
        <v>Memoria RAM 16GB</v>
      </c>
    </row>
    <row r="158" spans="1:16" x14ac:dyDescent="0.25">
      <c r="A158">
        <v>157</v>
      </c>
      <c r="B158">
        <v>79</v>
      </c>
      <c r="C158">
        <v>13</v>
      </c>
      <c r="D158">
        <v>2</v>
      </c>
      <c r="E158">
        <f>INDEX(tblProductos[precio_venta], MATCH(tblVentaDet[[#This Row],[producto_id]], tblProductos[id],0))</f>
        <v>300</v>
      </c>
      <c r="F158">
        <v>4</v>
      </c>
      <c r="G158">
        <f>INDEX(tblProdProv[costo],MATCH(tblVentaDet[[#This Row],[clave]],tblProdProv[clave],0))</f>
        <v>240</v>
      </c>
      <c r="H158" t="str">
        <f>tblVentaDet[[#This Row],[producto_id]]&amp;"-"&amp;tblVentaDet[[#This Row],[proveedor_id]]</f>
        <v>13-4</v>
      </c>
      <c r="I158">
        <f>INDEX(
  tblClientes[descuento_pct],
  MATCH(
    INDEX(tblVentas[cliente_id], MATCH(tblVentaDet[[#This Row],[venta_id]], tblVentas[id], 0)),
    tblClientes[id],
    0
  )
)</f>
        <v>0.1</v>
      </c>
      <c r="J158">
        <f>tblVentaDet[[#This Row],[precio_unitario]]*tblVentaDet[[#This Row],[cantidad]]</f>
        <v>600</v>
      </c>
      <c r="K158">
        <f>tblVentaDet[[#This Row],[subtotal]]*(1-tblVentaDet[[#This Row],[descuento_pct]])</f>
        <v>540</v>
      </c>
      <c r="L158" s="6">
        <f>DATEVALUE(SUBSTITUTE(INDEX(tblVentas[fecha],MATCH(tblVentaDet[[#This Row],[venta_id]],tblVentas[id],0)),"-","/"))</f>
        <v>45925</v>
      </c>
      <c r="M158" s="2">
        <f>(tblVentaDet[[#This Row],[precio_unitario]]*(1-tblVentaDet[[#This Row],[descuento_pct]]))-tblVentaDet[[#This Row],[costo_unitario]]</f>
        <v>30</v>
      </c>
      <c r="N158" s="2" t="str">
        <f>INDEX(tblClientes[nombre],MATCH(INDEX(tblVentas[cliente_id],MATCH(tblVentaDet[[#This Row],[venta_id]],tblVentas[id],0)),tblClientes[id],0))</f>
        <v>Ana Torres</v>
      </c>
      <c r="O158" s="2" t="str">
        <f>INDEX(tblProveedores[nombre],MATCH(tblVentaDet[[#This Row],[proveedor_id]],tblProveedores[id],0))</f>
        <v>HardwarePro</v>
      </c>
      <c r="P158" s="2" t="str">
        <f>INDEX(tblProductos[nombre],MATCH(tblVentaDet[[#This Row],[producto_id]],tblProductos[id],0))</f>
        <v>Pad RGB</v>
      </c>
    </row>
    <row r="159" spans="1:16" x14ac:dyDescent="0.25">
      <c r="A159">
        <v>158</v>
      </c>
      <c r="B159">
        <v>79</v>
      </c>
      <c r="C159">
        <v>3</v>
      </c>
      <c r="D159">
        <v>2</v>
      </c>
      <c r="E159">
        <f>INDEX(tblProductos[precio_venta], MATCH(tblVentaDet[[#This Row],[producto_id]], tblProductos[id],0))</f>
        <v>1500</v>
      </c>
      <c r="F159">
        <v>4</v>
      </c>
      <c r="G159">
        <f>INDEX(tblProdProv[costo],MATCH(tblVentaDet[[#This Row],[clave]],tblProdProv[clave],0))</f>
        <v>1150</v>
      </c>
      <c r="H159" t="str">
        <f>tblVentaDet[[#This Row],[producto_id]]&amp;"-"&amp;tblVentaDet[[#This Row],[proveedor_id]]</f>
        <v>3-4</v>
      </c>
      <c r="I159">
        <f>INDEX(
  tblClientes[descuento_pct],
  MATCH(
    INDEX(tblVentas[cliente_id], MATCH(tblVentaDet[[#This Row],[venta_id]], tblVentas[id], 0)),
    tblClientes[id],
    0
  )
)</f>
        <v>0.1</v>
      </c>
      <c r="J159">
        <f>tblVentaDet[[#This Row],[precio_unitario]]*tblVentaDet[[#This Row],[cantidad]]</f>
        <v>3000</v>
      </c>
      <c r="K159">
        <f>tblVentaDet[[#This Row],[subtotal]]*(1-tblVentaDet[[#This Row],[descuento_pct]])</f>
        <v>2700</v>
      </c>
      <c r="L159" s="6">
        <f>DATEVALUE(SUBSTITUTE(INDEX(tblVentas[fecha],MATCH(tblVentaDet[[#This Row],[venta_id]],tblVentas[id],0)),"-","/"))</f>
        <v>45925</v>
      </c>
      <c r="M159" s="2">
        <f>(tblVentaDet[[#This Row],[precio_unitario]]*(1-tblVentaDet[[#This Row],[descuento_pct]]))-tblVentaDet[[#This Row],[costo_unitario]]</f>
        <v>200</v>
      </c>
      <c r="N159" s="2" t="str">
        <f>INDEX(tblClientes[nombre],MATCH(INDEX(tblVentas[cliente_id],MATCH(tblVentaDet[[#This Row],[venta_id]],tblVentas[id],0)),tblClientes[id],0))</f>
        <v>Ana Torres</v>
      </c>
      <c r="O159" s="2" t="str">
        <f>INDEX(tblProveedores[nombre],MATCH(tblVentaDet[[#This Row],[proveedor_id]],tblProveedores[id],0))</f>
        <v>HardwarePro</v>
      </c>
      <c r="P159" s="2" t="str">
        <f>INDEX(tblProductos[nombre],MATCH(tblVentaDet[[#This Row],[producto_id]],tblProductos[id],0))</f>
        <v>Memoria RAM 16GB</v>
      </c>
    </row>
    <row r="160" spans="1:16" x14ac:dyDescent="0.25">
      <c r="A160">
        <v>159</v>
      </c>
      <c r="B160">
        <v>80</v>
      </c>
      <c r="C160">
        <v>8</v>
      </c>
      <c r="D160">
        <v>1</v>
      </c>
      <c r="E160">
        <f>INDEX(tblProductos[precio_venta], MATCH(tblVentaDet[[#This Row],[producto_id]], tblProductos[id],0))</f>
        <v>850</v>
      </c>
      <c r="F160">
        <v>2</v>
      </c>
      <c r="G160">
        <f>INDEX(tblProdProv[costo],MATCH(tblVentaDet[[#This Row],[clave]],tblProdProv[clave],0))</f>
        <v>600</v>
      </c>
      <c r="H160" t="str">
        <f>tblVentaDet[[#This Row],[producto_id]]&amp;"-"&amp;tblVentaDet[[#This Row],[proveedor_id]]</f>
        <v>8-2</v>
      </c>
      <c r="I160">
        <f>INDEX(
  tblClientes[descuento_pct],
  MATCH(
    INDEX(tblVentas[cliente_id], MATCH(tblVentaDet[[#This Row],[venta_id]], tblVentas[id], 0)),
    tblClientes[id],
    0
  )
)</f>
        <v>0</v>
      </c>
      <c r="J160">
        <f>tblVentaDet[[#This Row],[precio_unitario]]*tblVentaDet[[#This Row],[cantidad]]</f>
        <v>850</v>
      </c>
      <c r="K160">
        <f>tblVentaDet[[#This Row],[subtotal]]*(1-tblVentaDet[[#This Row],[descuento_pct]])</f>
        <v>850</v>
      </c>
      <c r="L160" s="6">
        <f>DATEVALUE(SUBSTITUTE(INDEX(tblVentas[fecha],MATCH(tblVentaDet[[#This Row],[venta_id]],tblVentas[id],0)),"-","/"))</f>
        <v>45926</v>
      </c>
      <c r="M160" s="2">
        <f>(tblVentaDet[[#This Row],[precio_unitario]]*(1-tblVentaDet[[#This Row],[descuento_pct]]))-tblVentaDet[[#This Row],[costo_unitario]]</f>
        <v>250</v>
      </c>
      <c r="N160" s="2" t="str">
        <f>INDEX(tblClientes[nombre],MATCH(INDEX(tblVentas[cliente_id],MATCH(tblVentaDet[[#This Row],[venta_id]],tblVentas[id],0)),tblClientes[id],0))</f>
        <v>Miguel Ángel</v>
      </c>
      <c r="O160" s="2" t="str">
        <f>INDEX(tblProveedores[nombre],MATCH(tblVentaDet[[#This Row],[proveedor_id]],tblProveedores[id],0))</f>
        <v>GamerZone</v>
      </c>
      <c r="P160" s="2" t="str">
        <f>INDEX(tblProductos[nombre],MATCH(tblVentaDet[[#This Row],[producto_id]],tblProductos[id],0))</f>
        <v>Teclado Mecánico</v>
      </c>
    </row>
    <row r="161" spans="1:16" x14ac:dyDescent="0.25">
      <c r="A161">
        <v>160</v>
      </c>
      <c r="B161">
        <v>80</v>
      </c>
      <c r="C161">
        <v>10</v>
      </c>
      <c r="D161">
        <v>3</v>
      </c>
      <c r="E161">
        <f>INDEX(tblProductos[precio_venta], MATCH(tblVentaDet[[#This Row],[producto_id]], tblProductos[id],0))</f>
        <v>950</v>
      </c>
      <c r="F161">
        <v>4</v>
      </c>
      <c r="G161">
        <f>INDEX(tblProdProv[costo],MATCH(tblVentaDet[[#This Row],[clave]],tblProdProv[clave],0))</f>
        <v>700</v>
      </c>
      <c r="H161" t="str">
        <f>tblVentaDet[[#This Row],[producto_id]]&amp;"-"&amp;tblVentaDet[[#This Row],[proveedor_id]]</f>
        <v>10-4</v>
      </c>
      <c r="I161">
        <f>INDEX(
  tblClientes[descuento_pct],
  MATCH(
    INDEX(tblVentas[cliente_id], MATCH(tblVentaDet[[#This Row],[venta_id]], tblVentas[id], 0)),
    tblClientes[id],
    0
  )
)</f>
        <v>0</v>
      </c>
      <c r="J161">
        <f>tblVentaDet[[#This Row],[precio_unitario]]*tblVentaDet[[#This Row],[cantidad]]</f>
        <v>2850</v>
      </c>
      <c r="K161">
        <f>tblVentaDet[[#This Row],[subtotal]]*(1-tblVentaDet[[#This Row],[descuento_pct]])</f>
        <v>2850</v>
      </c>
      <c r="L161" s="6">
        <f>DATEVALUE(SUBSTITUTE(INDEX(tblVentas[fecha],MATCH(tblVentaDet[[#This Row],[venta_id]],tblVentas[id],0)),"-","/"))</f>
        <v>45926</v>
      </c>
      <c r="M161" s="2">
        <f>(tblVentaDet[[#This Row],[precio_unitario]]*(1-tblVentaDet[[#This Row],[descuento_pct]]))-tblVentaDet[[#This Row],[costo_unitario]]</f>
        <v>250</v>
      </c>
      <c r="N161" s="2" t="str">
        <f>INDEX(tblClientes[nombre],MATCH(INDEX(tblVentas[cliente_id],MATCH(tblVentaDet[[#This Row],[venta_id]],tblVentas[id],0)),tblClientes[id],0))</f>
        <v>Miguel Ángel</v>
      </c>
      <c r="O161" s="2" t="str">
        <f>INDEX(tblProveedores[nombre],MATCH(tblVentaDet[[#This Row],[proveedor_id]],tblProveedores[id],0))</f>
        <v>HardwarePro</v>
      </c>
      <c r="P161" s="2" t="str">
        <f>INDEX(tblProductos[nombre],MATCH(tblVentaDet[[#This Row],[producto_id]],tblProductos[id],0))</f>
        <v>Headset Gaming</v>
      </c>
    </row>
    <row r="162" spans="1:16" x14ac:dyDescent="0.25">
      <c r="A162">
        <v>161</v>
      </c>
      <c r="B162">
        <v>81</v>
      </c>
      <c r="C162">
        <v>4</v>
      </c>
      <c r="D162">
        <v>2</v>
      </c>
      <c r="E162">
        <f>INDEX(tblProductos[precio_venta], MATCH(tblVentaDet[[#This Row],[producto_id]], tblProductos[id],0))</f>
        <v>1600</v>
      </c>
      <c r="F162">
        <v>3</v>
      </c>
      <c r="G162">
        <f>INDEX(tblProdProv[costo],MATCH(tblVentaDet[[#This Row],[clave]],tblProdProv[clave],0))</f>
        <v>1150</v>
      </c>
      <c r="H162" t="str">
        <f>tblVentaDet[[#This Row],[producto_id]]&amp;"-"&amp;tblVentaDet[[#This Row],[proveedor_id]]</f>
        <v>4-3</v>
      </c>
      <c r="I162">
        <f>INDEX(
  tblClientes[descuento_pct],
  MATCH(
    INDEX(tblVentas[cliente_id], MATCH(tblVentaDet[[#This Row],[venta_id]], tblVentas[id], 0)),
    tblClientes[id],
    0
  )
)</f>
        <v>0.05</v>
      </c>
      <c r="J162">
        <f>tblVentaDet[[#This Row],[precio_unitario]]*tblVentaDet[[#This Row],[cantidad]]</f>
        <v>3200</v>
      </c>
      <c r="K162">
        <f>tblVentaDet[[#This Row],[subtotal]]*(1-tblVentaDet[[#This Row],[descuento_pct]])</f>
        <v>3040</v>
      </c>
      <c r="L162" s="6">
        <f>DATEVALUE(SUBSTITUTE(INDEX(tblVentas[fecha],MATCH(tblVentaDet[[#This Row],[venta_id]],tblVentas[id],0)),"-","/"))</f>
        <v>45927</v>
      </c>
      <c r="M162" s="2">
        <f>(tblVentaDet[[#This Row],[precio_unitario]]*(1-tblVentaDet[[#This Row],[descuento_pct]]))-tblVentaDet[[#This Row],[costo_unitario]]</f>
        <v>370</v>
      </c>
      <c r="N162" s="2" t="str">
        <f>INDEX(tblClientes[nombre],MATCH(INDEX(tblVentas[cliente_id],MATCH(tblVentaDet[[#This Row],[venta_id]],tblVentas[id],0)),tblClientes[id],0))</f>
        <v>María López</v>
      </c>
      <c r="O162" s="2" t="str">
        <f>INDEX(tblProveedores[nombre],MATCH(tblVentaDet[[#This Row],[proveedor_id]],tblProveedores[id],0))</f>
        <v>CompuMarket</v>
      </c>
      <c r="P162" s="2" t="str">
        <f>INDEX(tblProductos[nombre],MATCH(tblVentaDet[[#This Row],[producto_id]],tblProductos[id],0))</f>
        <v>SSD 1TB NVMe</v>
      </c>
    </row>
    <row r="163" spans="1:16" x14ac:dyDescent="0.25">
      <c r="A163">
        <v>162</v>
      </c>
      <c r="B163">
        <v>81</v>
      </c>
      <c r="C163">
        <v>10</v>
      </c>
      <c r="D163">
        <v>1</v>
      </c>
      <c r="E163">
        <f>INDEX(tblProductos[precio_venta], MATCH(tblVentaDet[[#This Row],[producto_id]], tblProductos[id],0))</f>
        <v>950</v>
      </c>
      <c r="F163">
        <v>3</v>
      </c>
      <c r="G163">
        <f>INDEX(tblProdProv[costo],MATCH(tblVentaDet[[#This Row],[clave]],tblProdProv[clave],0))</f>
        <v>680</v>
      </c>
      <c r="H163" t="str">
        <f>tblVentaDet[[#This Row],[producto_id]]&amp;"-"&amp;tblVentaDet[[#This Row],[proveedor_id]]</f>
        <v>10-3</v>
      </c>
      <c r="I163">
        <f>INDEX(
  tblClientes[descuento_pct],
  MATCH(
    INDEX(tblVentas[cliente_id], MATCH(tblVentaDet[[#This Row],[venta_id]], tblVentas[id], 0)),
    tblClientes[id],
    0
  )
)</f>
        <v>0.05</v>
      </c>
      <c r="J163">
        <f>tblVentaDet[[#This Row],[precio_unitario]]*tblVentaDet[[#This Row],[cantidad]]</f>
        <v>950</v>
      </c>
      <c r="K163">
        <f>tblVentaDet[[#This Row],[subtotal]]*(1-tblVentaDet[[#This Row],[descuento_pct]])</f>
        <v>902.5</v>
      </c>
      <c r="L163" s="6">
        <f>DATEVALUE(SUBSTITUTE(INDEX(tblVentas[fecha],MATCH(tblVentaDet[[#This Row],[venta_id]],tblVentas[id],0)),"-","/"))</f>
        <v>45927</v>
      </c>
      <c r="M163" s="2">
        <f>(tblVentaDet[[#This Row],[precio_unitario]]*(1-tblVentaDet[[#This Row],[descuento_pct]]))-tblVentaDet[[#This Row],[costo_unitario]]</f>
        <v>222.5</v>
      </c>
      <c r="N163" s="2" t="str">
        <f>INDEX(tblClientes[nombre],MATCH(INDEX(tblVentas[cliente_id],MATCH(tblVentaDet[[#This Row],[venta_id]],tblVentas[id],0)),tblClientes[id],0))</f>
        <v>María López</v>
      </c>
      <c r="O163" s="2" t="str">
        <f>INDEX(tblProveedores[nombre],MATCH(tblVentaDet[[#This Row],[proveedor_id]],tblProveedores[id],0))</f>
        <v>CompuMarket</v>
      </c>
      <c r="P163" s="2" t="str">
        <f>INDEX(tblProductos[nombre],MATCH(tblVentaDet[[#This Row],[producto_id]],tblProductos[id],0))</f>
        <v>Headset Gaming</v>
      </c>
    </row>
    <row r="164" spans="1:16" x14ac:dyDescent="0.25">
      <c r="A164">
        <v>163</v>
      </c>
      <c r="B164">
        <v>82</v>
      </c>
      <c r="C164">
        <v>11</v>
      </c>
      <c r="D164">
        <v>1</v>
      </c>
      <c r="E164">
        <f>INDEX(tblProductos[precio_venta], MATCH(tblVentaDet[[#This Row],[producto_id]], tblProductos[id],0))</f>
        <v>2900</v>
      </c>
      <c r="F164">
        <v>1</v>
      </c>
      <c r="G164">
        <f>INDEX(tblProdProv[costo],MATCH(tblVentaDet[[#This Row],[clave]],tblProdProv[clave],0))</f>
        <v>2100</v>
      </c>
      <c r="H164" t="str">
        <f>tblVentaDet[[#This Row],[producto_id]]&amp;"-"&amp;tblVentaDet[[#This Row],[proveedor_id]]</f>
        <v>11-1</v>
      </c>
      <c r="I164">
        <f>INDEX(
  tblClientes[descuento_pct],
  MATCH(
    INDEX(tblVentas[cliente_id], MATCH(tblVentaDet[[#This Row],[venta_id]], tblVentas[id], 0)),
    tblClientes[id],
    0
  )
)</f>
        <v>0.1</v>
      </c>
      <c r="J164">
        <f>tblVentaDet[[#This Row],[precio_unitario]]*tblVentaDet[[#This Row],[cantidad]]</f>
        <v>2900</v>
      </c>
      <c r="K164">
        <f>tblVentaDet[[#This Row],[subtotal]]*(1-tblVentaDet[[#This Row],[descuento_pct]])</f>
        <v>2610</v>
      </c>
      <c r="L164" s="6">
        <f>DATEVALUE(SUBSTITUTE(INDEX(tblVentas[fecha],MATCH(tblVentaDet[[#This Row],[venta_id]],tblVentas[id],0)),"-","/"))</f>
        <v>45928</v>
      </c>
      <c r="M164" s="2">
        <f>(tblVentaDet[[#This Row],[precio_unitario]]*(1-tblVentaDet[[#This Row],[descuento_pct]]))-tblVentaDet[[#This Row],[costo_unitario]]</f>
        <v>510</v>
      </c>
      <c r="N164" s="2" t="str">
        <f>INDEX(tblClientes[nombre],MATCH(INDEX(tblVentas[cliente_id],MATCH(tblVentaDet[[#This Row],[venta_id]],tblVentas[id],0)),tblClientes[id],0))</f>
        <v>Ana Torres</v>
      </c>
      <c r="O164" s="2" t="str">
        <f>INDEX(tblProveedores[nombre],MATCH(tblVentaDet[[#This Row],[proveedor_id]],tblProveedores[id],0))</f>
        <v>TechMaster</v>
      </c>
      <c r="P164" s="2" t="str">
        <f>INDEX(tblProductos[nombre],MATCH(tblVentaDet[[#This Row],[producto_id]],tblProductos[id],0))</f>
        <v>Placa Madre B550</v>
      </c>
    </row>
    <row r="165" spans="1:16" x14ac:dyDescent="0.25">
      <c r="A165">
        <v>164</v>
      </c>
      <c r="B165">
        <v>82</v>
      </c>
      <c r="C165">
        <v>1</v>
      </c>
      <c r="D165">
        <v>1</v>
      </c>
      <c r="E165">
        <f>INDEX(tblProductos[precio_venta], MATCH(tblVentaDet[[#This Row],[producto_id]], tblProductos[id],0))</f>
        <v>8500</v>
      </c>
      <c r="F165">
        <v>2</v>
      </c>
      <c r="G165">
        <f>INDEX(tblProdProv[costo],MATCH(tblVentaDet[[#This Row],[clave]],tblProdProv[clave],0))</f>
        <v>7000</v>
      </c>
      <c r="H165" t="str">
        <f>tblVentaDet[[#This Row],[producto_id]]&amp;"-"&amp;tblVentaDet[[#This Row],[proveedor_id]]</f>
        <v>1-2</v>
      </c>
      <c r="I165">
        <f>INDEX(
  tblClientes[descuento_pct],
  MATCH(
    INDEX(tblVentas[cliente_id], MATCH(tblVentaDet[[#This Row],[venta_id]], tblVentas[id], 0)),
    tblClientes[id],
    0
  )
)</f>
        <v>0.1</v>
      </c>
      <c r="J165">
        <f>tblVentaDet[[#This Row],[precio_unitario]]*tblVentaDet[[#This Row],[cantidad]]</f>
        <v>8500</v>
      </c>
      <c r="K165">
        <f>tblVentaDet[[#This Row],[subtotal]]*(1-tblVentaDet[[#This Row],[descuento_pct]])</f>
        <v>7650</v>
      </c>
      <c r="L165" s="6">
        <f>DATEVALUE(SUBSTITUTE(INDEX(tblVentas[fecha],MATCH(tblVentaDet[[#This Row],[venta_id]],tblVentas[id],0)),"-","/"))</f>
        <v>45928</v>
      </c>
      <c r="M165" s="2">
        <f>(tblVentaDet[[#This Row],[precio_unitario]]*(1-tblVentaDet[[#This Row],[descuento_pct]]))-tblVentaDet[[#This Row],[costo_unitario]]</f>
        <v>650</v>
      </c>
      <c r="N165" s="2" t="str">
        <f>INDEX(tblClientes[nombre],MATCH(INDEX(tblVentas[cliente_id],MATCH(tblVentaDet[[#This Row],[venta_id]],tblVentas[id],0)),tblClientes[id],0))</f>
        <v>Ana Torres</v>
      </c>
      <c r="O165" s="2" t="str">
        <f>INDEX(tblProveedores[nombre],MATCH(tblVentaDet[[#This Row],[proveedor_id]],tblProveedores[id],0))</f>
        <v>GamerZone</v>
      </c>
      <c r="P165" s="2" t="str">
        <f>INDEX(tblProductos[nombre],MATCH(tblVentaDet[[#This Row],[producto_id]],tblProductos[id],0))</f>
        <v>Tarjeta Video RTX 3060</v>
      </c>
    </row>
    <row r="166" spans="1:16" x14ac:dyDescent="0.25">
      <c r="A166">
        <v>165</v>
      </c>
      <c r="B166">
        <v>83</v>
      </c>
      <c r="C166">
        <v>7</v>
      </c>
      <c r="D166">
        <v>2</v>
      </c>
      <c r="E166">
        <f>INDEX(tblProductos[precio_venta], MATCH(tblVentaDet[[#This Row],[producto_id]], tblProductos[id],0))</f>
        <v>450</v>
      </c>
      <c r="F166">
        <v>4</v>
      </c>
      <c r="G166">
        <f>INDEX(tblProdProv[costo],MATCH(tblVentaDet[[#This Row],[clave]],tblProdProv[clave],0))</f>
        <v>320</v>
      </c>
      <c r="H166" t="str">
        <f>tblVentaDet[[#This Row],[producto_id]]&amp;"-"&amp;tblVentaDet[[#This Row],[proveedor_id]]</f>
        <v>7-4</v>
      </c>
      <c r="I166">
        <f>INDEX(
  tblClientes[descuento_pct],
  MATCH(
    INDEX(tblVentas[cliente_id], MATCH(tblVentaDet[[#This Row],[venta_id]], tblVentas[id], 0)),
    tblClientes[id],
    0
  )
)</f>
        <v>0</v>
      </c>
      <c r="J166">
        <f>tblVentaDet[[#This Row],[precio_unitario]]*tblVentaDet[[#This Row],[cantidad]]</f>
        <v>900</v>
      </c>
      <c r="K166">
        <f>tblVentaDet[[#This Row],[subtotal]]*(1-tblVentaDet[[#This Row],[descuento_pct]])</f>
        <v>900</v>
      </c>
      <c r="L166" s="6">
        <f>DATEVALUE(SUBSTITUTE(INDEX(tblVentas[fecha],MATCH(tblVentaDet[[#This Row],[venta_id]],tblVentas[id],0)),"-","/"))</f>
        <v>45929</v>
      </c>
      <c r="M166" s="2">
        <f>(tblVentaDet[[#This Row],[precio_unitario]]*(1-tblVentaDet[[#This Row],[descuento_pct]]))-tblVentaDet[[#This Row],[costo_unitario]]</f>
        <v>130</v>
      </c>
      <c r="N166" s="2" t="str">
        <f>INDEX(tblClientes[nombre],MATCH(INDEX(tblVentas[cliente_id],MATCH(tblVentaDet[[#This Row],[venta_id]],tblVentas[id],0)),tblClientes[id],0))</f>
        <v>Sofía Cruz</v>
      </c>
      <c r="O166" s="2" t="str">
        <f>INDEX(tblProveedores[nombre],MATCH(tblVentaDet[[#This Row],[proveedor_id]],tblProveedores[id],0))</f>
        <v>HardwarePro</v>
      </c>
      <c r="P166" s="2" t="str">
        <f>INDEX(tblProductos[nombre],MATCH(tblVentaDet[[#This Row],[producto_id]],tblProductos[id],0))</f>
        <v>Mouse Gamer RGB</v>
      </c>
    </row>
    <row r="167" spans="1:16" x14ac:dyDescent="0.25">
      <c r="A167">
        <v>166</v>
      </c>
      <c r="B167">
        <v>83</v>
      </c>
      <c r="C167">
        <v>10</v>
      </c>
      <c r="D167">
        <v>3</v>
      </c>
      <c r="E167">
        <f>INDEX(tblProductos[precio_venta], MATCH(tblVentaDet[[#This Row],[producto_id]], tblProductos[id],0))</f>
        <v>950</v>
      </c>
      <c r="F167">
        <v>3</v>
      </c>
      <c r="G167">
        <f>INDEX(tblProdProv[costo],MATCH(tblVentaDet[[#This Row],[clave]],tblProdProv[clave],0))</f>
        <v>680</v>
      </c>
      <c r="H167" t="str">
        <f>tblVentaDet[[#This Row],[producto_id]]&amp;"-"&amp;tblVentaDet[[#This Row],[proveedor_id]]</f>
        <v>10-3</v>
      </c>
      <c r="I167">
        <f>INDEX(
  tblClientes[descuento_pct],
  MATCH(
    INDEX(tblVentas[cliente_id], MATCH(tblVentaDet[[#This Row],[venta_id]], tblVentas[id], 0)),
    tblClientes[id],
    0
  )
)</f>
        <v>0</v>
      </c>
      <c r="J167">
        <f>tblVentaDet[[#This Row],[precio_unitario]]*tblVentaDet[[#This Row],[cantidad]]</f>
        <v>2850</v>
      </c>
      <c r="K167">
        <f>tblVentaDet[[#This Row],[subtotal]]*(1-tblVentaDet[[#This Row],[descuento_pct]])</f>
        <v>2850</v>
      </c>
      <c r="L167" s="6">
        <f>DATEVALUE(SUBSTITUTE(INDEX(tblVentas[fecha],MATCH(tblVentaDet[[#This Row],[venta_id]],tblVentas[id],0)),"-","/"))</f>
        <v>45929</v>
      </c>
      <c r="M167" s="2">
        <f>(tblVentaDet[[#This Row],[precio_unitario]]*(1-tblVentaDet[[#This Row],[descuento_pct]]))-tblVentaDet[[#This Row],[costo_unitario]]</f>
        <v>270</v>
      </c>
      <c r="N167" s="2" t="str">
        <f>INDEX(tblClientes[nombre],MATCH(INDEX(tblVentas[cliente_id],MATCH(tblVentaDet[[#This Row],[venta_id]],tblVentas[id],0)),tblClientes[id],0))</f>
        <v>Sofía Cruz</v>
      </c>
      <c r="O167" s="2" t="str">
        <f>INDEX(tblProveedores[nombre],MATCH(tblVentaDet[[#This Row],[proveedor_id]],tblProveedores[id],0))</f>
        <v>CompuMarket</v>
      </c>
      <c r="P167" s="2" t="str">
        <f>INDEX(tblProductos[nombre],MATCH(tblVentaDet[[#This Row],[producto_id]],tblProductos[id],0))</f>
        <v>Headset Gaming</v>
      </c>
    </row>
    <row r="168" spans="1:16" x14ac:dyDescent="0.25">
      <c r="A168">
        <v>167</v>
      </c>
      <c r="B168">
        <v>84</v>
      </c>
      <c r="C168">
        <v>15</v>
      </c>
      <c r="D168">
        <v>3</v>
      </c>
      <c r="E168">
        <f>INDEX(tblProductos[precio_venta], MATCH(tblVentaDet[[#This Row],[producto_id]], tblProductos[id],0))</f>
        <v>600</v>
      </c>
      <c r="F168">
        <v>2</v>
      </c>
      <c r="G168">
        <f>INDEX(tblProdProv[costo],MATCH(tblVentaDet[[#This Row],[clave]],tblProdProv[clave],0))</f>
        <v>420</v>
      </c>
      <c r="H168" t="str">
        <f>tblVentaDet[[#This Row],[producto_id]]&amp;"-"&amp;tblVentaDet[[#This Row],[proveedor_id]]</f>
        <v>15-2</v>
      </c>
      <c r="I168">
        <f>INDEX(
  tblClientes[descuento_pct],
  MATCH(
    INDEX(tblVentas[cliente_id], MATCH(tblVentaDet[[#This Row],[venta_id]], tblVentas[id], 0)),
    tblClientes[id],
    0
  )
)</f>
        <v>0.05</v>
      </c>
      <c r="J168">
        <f>tblVentaDet[[#This Row],[precio_unitario]]*tblVentaDet[[#This Row],[cantidad]]</f>
        <v>1800</v>
      </c>
      <c r="K168">
        <f>tblVentaDet[[#This Row],[subtotal]]*(1-tblVentaDet[[#This Row],[descuento_pct]])</f>
        <v>1710</v>
      </c>
      <c r="L168" s="6">
        <f>DATEVALUE(SUBSTITUTE(INDEX(tblVentas[fecha],MATCH(tblVentaDet[[#This Row],[venta_id]],tblVentas[id],0)),"-","/"))</f>
        <v>45930</v>
      </c>
      <c r="M168" s="2">
        <f>(tblVentaDet[[#This Row],[precio_unitario]]*(1-tblVentaDet[[#This Row],[descuento_pct]]))-tblVentaDet[[#This Row],[costo_unitario]]</f>
        <v>150</v>
      </c>
      <c r="N168" s="2" t="str">
        <f>INDEX(tblClientes[nombre],MATCH(INDEX(tblVentas[cliente_id],MATCH(tblVentaDet[[#This Row],[venta_id]],tblVentas[id],0)),tblClientes[id],0))</f>
        <v>Carlos Pérez</v>
      </c>
      <c r="O168" s="2" t="str">
        <f>INDEX(tblProveedores[nombre],MATCH(tblVentaDet[[#This Row],[proveedor_id]],tblProveedores[id],0))</f>
        <v>GamerZone</v>
      </c>
      <c r="P168" s="2" t="str">
        <f>INDEX(tblProductos[nombre],MATCH(tblVentaDet[[#This Row],[producto_id]],tblProductos[id],0))</f>
        <v>Kit Ventiladores RGB</v>
      </c>
    </row>
    <row r="169" spans="1:16" x14ac:dyDescent="0.25">
      <c r="A169">
        <v>168</v>
      </c>
      <c r="B169">
        <v>84</v>
      </c>
      <c r="C169">
        <v>9</v>
      </c>
      <c r="D169">
        <v>1</v>
      </c>
      <c r="E169">
        <f>INDEX(tblProductos[precio_venta], MATCH(tblVentaDet[[#This Row],[producto_id]], tblProductos[id],0))</f>
        <v>3500</v>
      </c>
      <c r="F169">
        <v>1</v>
      </c>
      <c r="G169">
        <f>INDEX(tblProdProv[costo],MATCH(tblVentaDet[[#This Row],[clave]],tblProdProv[clave],0))</f>
        <v>2600</v>
      </c>
      <c r="H169" t="str">
        <f>tblVentaDet[[#This Row],[producto_id]]&amp;"-"&amp;tblVentaDet[[#This Row],[proveedor_id]]</f>
        <v>9-1</v>
      </c>
      <c r="I169">
        <f>INDEX(
  tblClientes[descuento_pct],
  MATCH(
    INDEX(tblVentas[cliente_id], MATCH(tblVentaDet[[#This Row],[venta_id]], tblVentas[id], 0)),
    tblClientes[id],
    0
  )
)</f>
        <v>0.05</v>
      </c>
      <c r="J169">
        <f>tblVentaDet[[#This Row],[precio_unitario]]*tblVentaDet[[#This Row],[cantidad]]</f>
        <v>3500</v>
      </c>
      <c r="K169">
        <f>tblVentaDet[[#This Row],[subtotal]]*(1-tblVentaDet[[#This Row],[descuento_pct]])</f>
        <v>3325</v>
      </c>
      <c r="L169" s="6">
        <f>DATEVALUE(SUBSTITUTE(INDEX(tblVentas[fecha],MATCH(tblVentaDet[[#This Row],[venta_id]],tblVentas[id],0)),"-","/"))</f>
        <v>45930</v>
      </c>
      <c r="M169" s="2">
        <f>(tblVentaDet[[#This Row],[precio_unitario]]*(1-tblVentaDet[[#This Row],[descuento_pct]]))-tblVentaDet[[#This Row],[costo_unitario]]</f>
        <v>725</v>
      </c>
      <c r="N169" s="2" t="str">
        <f>INDEX(tblClientes[nombre],MATCH(INDEX(tblVentas[cliente_id],MATCH(tblVentaDet[[#This Row],[venta_id]],tblVentas[id],0)),tblClientes[id],0))</f>
        <v>Carlos Pérez</v>
      </c>
      <c r="O169" s="2" t="str">
        <f>INDEX(tblProveedores[nombre],MATCH(tblVentaDet[[#This Row],[proveedor_id]],tblProveedores[id],0))</f>
        <v>TechMaster</v>
      </c>
      <c r="P169" s="2" t="str">
        <f>INDEX(tblProductos[nombre],MATCH(tblVentaDet[[#This Row],[producto_id]],tblProductos[id],0))</f>
        <v>Monitor 24" 144Hz</v>
      </c>
    </row>
    <row r="170" spans="1:16" x14ac:dyDescent="0.25">
      <c r="A170">
        <v>169</v>
      </c>
      <c r="B170">
        <v>85</v>
      </c>
      <c r="C170">
        <v>11</v>
      </c>
      <c r="D170">
        <v>1</v>
      </c>
      <c r="E170">
        <f>INDEX(tblProductos[precio_venta], MATCH(tblVentaDet[[#This Row],[producto_id]], tblProductos[id],0))</f>
        <v>2900</v>
      </c>
      <c r="F170">
        <v>5</v>
      </c>
      <c r="G170">
        <f>INDEX(tblProdProv[costo],MATCH(tblVentaDet[[#This Row],[clave]],tblProdProv[clave],0))</f>
        <v>2300</v>
      </c>
      <c r="H170" t="str">
        <f>tblVentaDet[[#This Row],[producto_id]]&amp;"-"&amp;tblVentaDet[[#This Row],[proveedor_id]]</f>
        <v>11-5</v>
      </c>
      <c r="I170">
        <f>INDEX(
  tblClientes[descuento_pct],
  MATCH(
    INDEX(tblVentas[cliente_id], MATCH(tblVentaDet[[#This Row],[venta_id]], tblVentas[id], 0)),
    tblClientes[id],
    0
  )
)</f>
        <v>0.05</v>
      </c>
      <c r="J170">
        <f>tblVentaDet[[#This Row],[precio_unitario]]*tblVentaDet[[#This Row],[cantidad]]</f>
        <v>2900</v>
      </c>
      <c r="K170">
        <f>tblVentaDet[[#This Row],[subtotal]]*(1-tblVentaDet[[#This Row],[descuento_pct]])</f>
        <v>2755</v>
      </c>
      <c r="L170" s="6">
        <f>DATEVALUE(SUBSTITUTE(INDEX(tblVentas[fecha],MATCH(tblVentaDet[[#This Row],[venta_id]],tblVentas[id],0)),"-","/"))</f>
        <v>45931</v>
      </c>
      <c r="M170" s="2">
        <f>(tblVentaDet[[#This Row],[precio_unitario]]*(1-tblVentaDet[[#This Row],[descuento_pct]]))-tblVentaDet[[#This Row],[costo_unitario]]</f>
        <v>455</v>
      </c>
      <c r="N170" s="2" t="str">
        <f>INDEX(tblClientes[nombre],MATCH(INDEX(tblVentas[cliente_id],MATCH(tblVentaDet[[#This Row],[venta_id]],tblVentas[id],0)),tblClientes[id],0))</f>
        <v>Laura Vega</v>
      </c>
      <c r="O170" s="2" t="str">
        <f>INDEX(tblProveedores[nombre],MATCH(tblVentaDet[[#This Row],[proveedor_id]],tblProveedores[id],0))</f>
        <v>DigitalForce</v>
      </c>
      <c r="P170" s="2" t="str">
        <f>INDEX(tblProductos[nombre],MATCH(tblVentaDet[[#This Row],[producto_id]],tblProductos[id],0))</f>
        <v>Placa Madre B550</v>
      </c>
    </row>
    <row r="171" spans="1:16" x14ac:dyDescent="0.25">
      <c r="A171">
        <v>170</v>
      </c>
      <c r="B171">
        <v>85</v>
      </c>
      <c r="C171">
        <v>4</v>
      </c>
      <c r="D171">
        <v>2</v>
      </c>
      <c r="E171">
        <f>INDEX(tblProductos[precio_venta], MATCH(tblVentaDet[[#This Row],[producto_id]], tblProductos[id],0))</f>
        <v>1600</v>
      </c>
      <c r="F171">
        <v>5</v>
      </c>
      <c r="G171">
        <f>INDEX(tblProdProv[costo],MATCH(tblVentaDet[[#This Row],[clave]],tblProdProv[clave],0))</f>
        <v>1200</v>
      </c>
      <c r="H171" t="str">
        <f>tblVentaDet[[#This Row],[producto_id]]&amp;"-"&amp;tblVentaDet[[#This Row],[proveedor_id]]</f>
        <v>4-5</v>
      </c>
      <c r="I171">
        <f>INDEX(
  tblClientes[descuento_pct],
  MATCH(
    INDEX(tblVentas[cliente_id], MATCH(tblVentaDet[[#This Row],[venta_id]], tblVentas[id], 0)),
    tblClientes[id],
    0
  )
)</f>
        <v>0.05</v>
      </c>
      <c r="J171">
        <f>tblVentaDet[[#This Row],[precio_unitario]]*tblVentaDet[[#This Row],[cantidad]]</f>
        <v>3200</v>
      </c>
      <c r="K171">
        <f>tblVentaDet[[#This Row],[subtotal]]*(1-tblVentaDet[[#This Row],[descuento_pct]])</f>
        <v>3040</v>
      </c>
      <c r="L171" s="6">
        <f>DATEVALUE(SUBSTITUTE(INDEX(tblVentas[fecha],MATCH(tblVentaDet[[#This Row],[venta_id]],tblVentas[id],0)),"-","/"))</f>
        <v>45931</v>
      </c>
      <c r="M171" s="2">
        <f>(tblVentaDet[[#This Row],[precio_unitario]]*(1-tblVentaDet[[#This Row],[descuento_pct]]))-tblVentaDet[[#This Row],[costo_unitario]]</f>
        <v>320</v>
      </c>
      <c r="N171" s="2" t="str">
        <f>INDEX(tblClientes[nombre],MATCH(INDEX(tblVentas[cliente_id],MATCH(tblVentaDet[[#This Row],[venta_id]],tblVentas[id],0)),tblClientes[id],0))</f>
        <v>Laura Vega</v>
      </c>
      <c r="O171" s="2" t="str">
        <f>INDEX(tblProveedores[nombre],MATCH(tblVentaDet[[#This Row],[proveedor_id]],tblProveedores[id],0))</f>
        <v>DigitalForce</v>
      </c>
      <c r="P171" s="2" t="str">
        <f>INDEX(tblProductos[nombre],MATCH(tblVentaDet[[#This Row],[producto_id]],tblProductos[id],0))</f>
        <v>SSD 1TB NVMe</v>
      </c>
    </row>
    <row r="172" spans="1:16" x14ac:dyDescent="0.25">
      <c r="A172">
        <v>171</v>
      </c>
      <c r="B172">
        <v>86</v>
      </c>
      <c r="C172">
        <v>4</v>
      </c>
      <c r="D172">
        <v>1</v>
      </c>
      <c r="E172">
        <f>INDEX(tblProductos[precio_venta], MATCH(tblVentaDet[[#This Row],[producto_id]], tblProductos[id],0))</f>
        <v>1600</v>
      </c>
      <c r="F172">
        <v>3</v>
      </c>
      <c r="G172">
        <f>INDEX(tblProdProv[costo],MATCH(tblVentaDet[[#This Row],[clave]],tblProdProv[clave],0))</f>
        <v>1150</v>
      </c>
      <c r="H172" t="str">
        <f>tblVentaDet[[#This Row],[producto_id]]&amp;"-"&amp;tblVentaDet[[#This Row],[proveedor_id]]</f>
        <v>4-3</v>
      </c>
      <c r="I172">
        <f>INDEX(
  tblClientes[descuento_pct],
  MATCH(
    INDEX(tblVentas[cliente_id], MATCH(tblVentaDet[[#This Row],[venta_id]], tblVentas[id], 0)),
    tblClientes[id],
    0
  )
)</f>
        <v>0</v>
      </c>
      <c r="J172">
        <f>tblVentaDet[[#This Row],[precio_unitario]]*tblVentaDet[[#This Row],[cantidad]]</f>
        <v>1600</v>
      </c>
      <c r="K172">
        <f>tblVentaDet[[#This Row],[subtotal]]*(1-tblVentaDet[[#This Row],[descuento_pct]])</f>
        <v>1600</v>
      </c>
      <c r="L172" s="6">
        <f>DATEVALUE(SUBSTITUTE(INDEX(tblVentas[fecha],MATCH(tblVentaDet[[#This Row],[venta_id]],tblVentas[id],0)),"-","/"))</f>
        <v>45931</v>
      </c>
      <c r="M172" s="2">
        <f>(tblVentaDet[[#This Row],[precio_unitario]]*(1-tblVentaDet[[#This Row],[descuento_pct]]))-tblVentaDet[[#This Row],[costo_unitario]]</f>
        <v>450</v>
      </c>
      <c r="N172" s="2" t="str">
        <f>INDEX(tblClientes[nombre],MATCH(INDEX(tblVentas[cliente_id],MATCH(tblVentaDet[[#This Row],[venta_id]],tblVentas[id],0)),tblClientes[id],0))</f>
        <v>Fernanda Ruiz</v>
      </c>
      <c r="O172" s="2" t="str">
        <f>INDEX(tblProveedores[nombre],MATCH(tblVentaDet[[#This Row],[proveedor_id]],tblProveedores[id],0))</f>
        <v>CompuMarket</v>
      </c>
      <c r="P172" s="2" t="str">
        <f>INDEX(tblProductos[nombre],MATCH(tblVentaDet[[#This Row],[producto_id]],tblProductos[id],0))</f>
        <v>SSD 1TB NVMe</v>
      </c>
    </row>
    <row r="173" spans="1:16" x14ac:dyDescent="0.25">
      <c r="A173">
        <v>172</v>
      </c>
      <c r="B173">
        <v>86</v>
      </c>
      <c r="C173">
        <v>8</v>
      </c>
      <c r="D173">
        <v>1</v>
      </c>
      <c r="E173">
        <f>INDEX(tblProductos[precio_venta], MATCH(tblVentaDet[[#This Row],[producto_id]], tblProductos[id],0))</f>
        <v>850</v>
      </c>
      <c r="F173">
        <v>4</v>
      </c>
      <c r="G173">
        <f>INDEX(tblProdProv[costo],MATCH(tblVentaDet[[#This Row],[clave]],tblProdProv[clave],0))</f>
        <v>630</v>
      </c>
      <c r="H173" t="str">
        <f>tblVentaDet[[#This Row],[producto_id]]&amp;"-"&amp;tblVentaDet[[#This Row],[proveedor_id]]</f>
        <v>8-4</v>
      </c>
      <c r="I173">
        <f>INDEX(
  tblClientes[descuento_pct],
  MATCH(
    INDEX(tblVentas[cliente_id], MATCH(tblVentaDet[[#This Row],[venta_id]], tblVentas[id], 0)),
    tblClientes[id],
    0
  )
)</f>
        <v>0</v>
      </c>
      <c r="J173">
        <f>tblVentaDet[[#This Row],[precio_unitario]]*tblVentaDet[[#This Row],[cantidad]]</f>
        <v>850</v>
      </c>
      <c r="K173">
        <f>tblVentaDet[[#This Row],[subtotal]]*(1-tblVentaDet[[#This Row],[descuento_pct]])</f>
        <v>850</v>
      </c>
      <c r="L173" s="6">
        <f>DATEVALUE(SUBSTITUTE(INDEX(tblVentas[fecha],MATCH(tblVentaDet[[#This Row],[venta_id]],tblVentas[id],0)),"-","/"))</f>
        <v>45931</v>
      </c>
      <c r="M173" s="2">
        <f>(tblVentaDet[[#This Row],[precio_unitario]]*(1-tblVentaDet[[#This Row],[descuento_pct]]))-tblVentaDet[[#This Row],[costo_unitario]]</f>
        <v>220</v>
      </c>
      <c r="N173" s="2" t="str">
        <f>INDEX(tblClientes[nombre],MATCH(INDEX(tblVentas[cliente_id],MATCH(tblVentaDet[[#This Row],[venta_id]],tblVentas[id],0)),tblClientes[id],0))</f>
        <v>Fernanda Ruiz</v>
      </c>
      <c r="O173" s="2" t="str">
        <f>INDEX(tblProveedores[nombre],MATCH(tblVentaDet[[#This Row],[proveedor_id]],tblProveedores[id],0))</f>
        <v>HardwarePro</v>
      </c>
      <c r="P173" s="2" t="str">
        <f>INDEX(tblProductos[nombre],MATCH(tblVentaDet[[#This Row],[producto_id]],tblProductos[id],0))</f>
        <v>Teclado Mecánico</v>
      </c>
    </row>
    <row r="174" spans="1:16" x14ac:dyDescent="0.25">
      <c r="A174">
        <v>173</v>
      </c>
      <c r="B174">
        <v>87</v>
      </c>
      <c r="C174">
        <v>7</v>
      </c>
      <c r="D174">
        <v>1</v>
      </c>
      <c r="E174">
        <f>INDEX(tblProductos[precio_venta], MATCH(tblVentaDet[[#This Row],[producto_id]], tblProductos[id],0))</f>
        <v>450</v>
      </c>
      <c r="F174">
        <v>3</v>
      </c>
      <c r="G174">
        <f>INDEX(tblProdProv[costo],MATCH(tblVentaDet[[#This Row],[clave]],tblProdProv[clave],0))</f>
        <v>300</v>
      </c>
      <c r="H174" t="str">
        <f>tblVentaDet[[#This Row],[producto_id]]&amp;"-"&amp;tblVentaDet[[#This Row],[proveedor_id]]</f>
        <v>7-3</v>
      </c>
      <c r="I174">
        <f>INDEX(
  tblClientes[descuento_pct],
  MATCH(
    INDEX(tblVentas[cliente_id], MATCH(tblVentaDet[[#This Row],[venta_id]], tblVentas[id], 0)),
    tblClientes[id],
    0
  )
)</f>
        <v>0</v>
      </c>
      <c r="J174">
        <f>tblVentaDet[[#This Row],[precio_unitario]]*tblVentaDet[[#This Row],[cantidad]]</f>
        <v>450</v>
      </c>
      <c r="K174">
        <f>tblVentaDet[[#This Row],[subtotal]]*(1-tblVentaDet[[#This Row],[descuento_pct]])</f>
        <v>450</v>
      </c>
      <c r="L174" s="6">
        <f>DATEVALUE(SUBSTITUTE(INDEX(tblVentas[fecha],MATCH(tblVentaDet[[#This Row],[venta_id]],tblVentas[id],0)),"-","/"))</f>
        <v>45932</v>
      </c>
      <c r="M174" s="2">
        <f>(tblVentaDet[[#This Row],[precio_unitario]]*(1-tblVentaDet[[#This Row],[descuento_pct]]))-tblVentaDet[[#This Row],[costo_unitario]]</f>
        <v>150</v>
      </c>
      <c r="N174" s="2" t="str">
        <f>INDEX(tblClientes[nombre],MATCH(INDEX(tblVentas[cliente_id],MATCH(tblVentaDet[[#This Row],[venta_id]],tblVentas[id],0)),tblClientes[id],0))</f>
        <v>Fernanda Ruiz</v>
      </c>
      <c r="O174" s="2" t="str">
        <f>INDEX(tblProveedores[nombre],MATCH(tblVentaDet[[#This Row],[proveedor_id]],tblProveedores[id],0))</f>
        <v>CompuMarket</v>
      </c>
      <c r="P174" s="2" t="str">
        <f>INDEX(tblProductos[nombre],MATCH(tblVentaDet[[#This Row],[producto_id]],tblProductos[id],0))</f>
        <v>Mouse Gamer RGB</v>
      </c>
    </row>
    <row r="175" spans="1:16" x14ac:dyDescent="0.25">
      <c r="A175">
        <v>174</v>
      </c>
      <c r="B175">
        <v>87</v>
      </c>
      <c r="C175">
        <v>10</v>
      </c>
      <c r="D175">
        <v>1</v>
      </c>
      <c r="E175">
        <f>INDEX(tblProductos[precio_venta], MATCH(tblVentaDet[[#This Row],[producto_id]], tblProductos[id],0))</f>
        <v>950</v>
      </c>
      <c r="F175">
        <v>3</v>
      </c>
      <c r="G175">
        <f>INDEX(tblProdProv[costo],MATCH(tblVentaDet[[#This Row],[clave]],tblProdProv[clave],0))</f>
        <v>680</v>
      </c>
      <c r="H175" t="str">
        <f>tblVentaDet[[#This Row],[producto_id]]&amp;"-"&amp;tblVentaDet[[#This Row],[proveedor_id]]</f>
        <v>10-3</v>
      </c>
      <c r="I175">
        <f>INDEX(
  tblClientes[descuento_pct],
  MATCH(
    INDEX(tblVentas[cliente_id], MATCH(tblVentaDet[[#This Row],[venta_id]], tblVentas[id], 0)),
    tblClientes[id],
    0
  )
)</f>
        <v>0</v>
      </c>
      <c r="J175">
        <f>tblVentaDet[[#This Row],[precio_unitario]]*tblVentaDet[[#This Row],[cantidad]]</f>
        <v>950</v>
      </c>
      <c r="K175">
        <f>tblVentaDet[[#This Row],[subtotal]]*(1-tblVentaDet[[#This Row],[descuento_pct]])</f>
        <v>950</v>
      </c>
      <c r="L175" s="6">
        <f>DATEVALUE(SUBSTITUTE(INDEX(tblVentas[fecha],MATCH(tblVentaDet[[#This Row],[venta_id]],tblVentas[id],0)),"-","/"))</f>
        <v>45932</v>
      </c>
      <c r="M175" s="2">
        <f>(tblVentaDet[[#This Row],[precio_unitario]]*(1-tblVentaDet[[#This Row],[descuento_pct]]))-tblVentaDet[[#This Row],[costo_unitario]]</f>
        <v>270</v>
      </c>
      <c r="N175" s="2" t="str">
        <f>INDEX(tblClientes[nombre],MATCH(INDEX(tblVentas[cliente_id],MATCH(tblVentaDet[[#This Row],[venta_id]],tblVentas[id],0)),tblClientes[id],0))</f>
        <v>Fernanda Ruiz</v>
      </c>
      <c r="O175" s="2" t="str">
        <f>INDEX(tblProveedores[nombre],MATCH(tblVentaDet[[#This Row],[proveedor_id]],tblProveedores[id],0))</f>
        <v>CompuMarket</v>
      </c>
      <c r="P175" s="2" t="str">
        <f>INDEX(tblProductos[nombre],MATCH(tblVentaDet[[#This Row],[producto_id]],tblProductos[id],0))</f>
        <v>Headset Gaming</v>
      </c>
    </row>
    <row r="176" spans="1:16" x14ac:dyDescent="0.25">
      <c r="A176">
        <v>175</v>
      </c>
      <c r="B176">
        <v>88</v>
      </c>
      <c r="C176">
        <v>3</v>
      </c>
      <c r="D176">
        <v>1</v>
      </c>
      <c r="E176">
        <f>INDEX(tblProductos[precio_venta], MATCH(tblVentaDet[[#This Row],[producto_id]], tblProductos[id],0))</f>
        <v>1500</v>
      </c>
      <c r="F176">
        <v>3</v>
      </c>
      <c r="G176">
        <f>INDEX(tblProdProv[costo],MATCH(tblVentaDet[[#This Row],[clave]],tblProdProv[clave],0))</f>
        <v>1100</v>
      </c>
      <c r="H176" t="str">
        <f>tblVentaDet[[#This Row],[producto_id]]&amp;"-"&amp;tblVentaDet[[#This Row],[proveedor_id]]</f>
        <v>3-3</v>
      </c>
      <c r="I176">
        <f>INDEX(
  tblClientes[descuento_pct],
  MATCH(
    INDEX(tblVentas[cliente_id], MATCH(tblVentaDet[[#This Row],[venta_id]], tblVentas[id], 0)),
    tblClientes[id],
    0
  )
)</f>
        <v>0.05</v>
      </c>
      <c r="J176">
        <f>tblVentaDet[[#This Row],[precio_unitario]]*tblVentaDet[[#This Row],[cantidad]]</f>
        <v>1500</v>
      </c>
      <c r="K176">
        <f>tblVentaDet[[#This Row],[subtotal]]*(1-tblVentaDet[[#This Row],[descuento_pct]])</f>
        <v>1425</v>
      </c>
      <c r="L176" s="6">
        <f>DATEVALUE(SUBSTITUTE(INDEX(tblVentas[fecha],MATCH(tblVentaDet[[#This Row],[venta_id]],tblVentas[id],0)),"-","/"))</f>
        <v>45932</v>
      </c>
      <c r="M176" s="2">
        <f>(tblVentaDet[[#This Row],[precio_unitario]]*(1-tblVentaDet[[#This Row],[descuento_pct]]))-tblVentaDet[[#This Row],[costo_unitario]]</f>
        <v>325</v>
      </c>
      <c r="N176" s="2" t="str">
        <f>INDEX(tblClientes[nombre],MATCH(INDEX(tblVentas[cliente_id],MATCH(tblVentaDet[[#This Row],[venta_id]],tblVentas[id],0)),tblClientes[id],0))</f>
        <v>Laura Vega</v>
      </c>
      <c r="O176" s="2" t="str">
        <f>INDEX(tblProveedores[nombre],MATCH(tblVentaDet[[#This Row],[proveedor_id]],tblProveedores[id],0))</f>
        <v>CompuMarket</v>
      </c>
      <c r="P176" s="2" t="str">
        <f>INDEX(tblProductos[nombre],MATCH(tblVentaDet[[#This Row],[producto_id]],tblProductos[id],0))</f>
        <v>Memoria RAM 16GB</v>
      </c>
    </row>
    <row r="177" spans="1:16" x14ac:dyDescent="0.25">
      <c r="A177">
        <v>176</v>
      </c>
      <c r="B177">
        <v>88</v>
      </c>
      <c r="C177">
        <v>14</v>
      </c>
      <c r="D177">
        <v>2</v>
      </c>
      <c r="E177">
        <f>INDEX(tblProductos[precio_venta], MATCH(tblVentaDet[[#This Row],[producto_id]], tblProductos[id],0))</f>
        <v>1800</v>
      </c>
      <c r="F177">
        <v>1</v>
      </c>
      <c r="G177">
        <f>INDEX(tblProdProv[costo],MATCH(tblVentaDet[[#This Row],[clave]],tblProdProv[clave],0))</f>
        <v>1400</v>
      </c>
      <c r="H177" t="str">
        <f>tblVentaDet[[#This Row],[producto_id]]&amp;"-"&amp;tblVentaDet[[#This Row],[proveedor_id]]</f>
        <v>14-1</v>
      </c>
      <c r="I177">
        <f>INDEX(
  tblClientes[descuento_pct],
  MATCH(
    INDEX(tblVentas[cliente_id], MATCH(tblVentaDet[[#This Row],[venta_id]], tblVentas[id], 0)),
    tblClientes[id],
    0
  )
)</f>
        <v>0.05</v>
      </c>
      <c r="J177">
        <f>tblVentaDet[[#This Row],[precio_unitario]]*tblVentaDet[[#This Row],[cantidad]]</f>
        <v>3600</v>
      </c>
      <c r="K177">
        <f>tblVentaDet[[#This Row],[subtotal]]*(1-tblVentaDet[[#This Row],[descuento_pct]])</f>
        <v>3420</v>
      </c>
      <c r="L177" s="6">
        <f>DATEVALUE(SUBSTITUTE(INDEX(tblVentas[fecha],MATCH(tblVentaDet[[#This Row],[venta_id]],tblVentas[id],0)),"-","/"))</f>
        <v>45932</v>
      </c>
      <c r="M177" s="2">
        <f>(tblVentaDet[[#This Row],[precio_unitario]]*(1-tblVentaDet[[#This Row],[descuento_pct]]))-tblVentaDet[[#This Row],[costo_unitario]]</f>
        <v>310</v>
      </c>
      <c r="N177" s="2" t="str">
        <f>INDEX(tblClientes[nombre],MATCH(INDEX(tblVentas[cliente_id],MATCH(tblVentaDet[[#This Row],[venta_id]],tblVentas[id],0)),tblClientes[id],0))</f>
        <v>Laura Vega</v>
      </c>
      <c r="O177" s="2" t="str">
        <f>INDEX(tblProveedores[nombre],MATCH(tblVentaDet[[#This Row],[proveedor_id]],tblProveedores[id],0))</f>
        <v>TechMaster</v>
      </c>
      <c r="P177" s="2" t="str">
        <f>INDEX(tblProductos[nombre],MATCH(tblVentaDet[[#This Row],[producto_id]],tblProductos[id],0))</f>
        <v>Enfriamiento Líquido</v>
      </c>
    </row>
    <row r="178" spans="1:16" x14ac:dyDescent="0.25">
      <c r="A178">
        <v>177</v>
      </c>
      <c r="B178">
        <v>89</v>
      </c>
      <c r="C178">
        <v>12</v>
      </c>
      <c r="D178">
        <v>1</v>
      </c>
      <c r="E178">
        <f>INDEX(tblProductos[precio_venta], MATCH(tblVentaDet[[#This Row],[producto_id]], tblProductos[id],0))</f>
        <v>3200</v>
      </c>
      <c r="F178">
        <v>4</v>
      </c>
      <c r="G178">
        <f>INDEX(tblProdProv[costo],MATCH(tblVentaDet[[#This Row],[clave]],tblProdProv[clave],0))</f>
        <v>2600</v>
      </c>
      <c r="H178" t="str">
        <f>tblVentaDet[[#This Row],[producto_id]]&amp;"-"&amp;tblVentaDet[[#This Row],[proveedor_id]]</f>
        <v>12-4</v>
      </c>
      <c r="I178">
        <f>INDEX(
  tblClientes[descuento_pct],
  MATCH(
    INDEX(tblVentas[cliente_id], MATCH(tblVentaDet[[#This Row],[venta_id]], tblVentas[id], 0)),
    tblClientes[id],
    0
  )
)</f>
        <v>0.1</v>
      </c>
      <c r="J178">
        <f>tblVentaDet[[#This Row],[precio_unitario]]*tblVentaDet[[#This Row],[cantidad]]</f>
        <v>3200</v>
      </c>
      <c r="K178">
        <f>tblVentaDet[[#This Row],[subtotal]]*(1-tblVentaDet[[#This Row],[descuento_pct]])</f>
        <v>2880</v>
      </c>
      <c r="L178" s="6">
        <f>DATEVALUE(SUBSTITUTE(INDEX(tblVentas[fecha],MATCH(tblVentaDet[[#This Row],[venta_id]],tblVentas[id],0)),"-","/"))</f>
        <v>45933</v>
      </c>
      <c r="M178" s="2">
        <f>(tblVentaDet[[#This Row],[precio_unitario]]*(1-tblVentaDet[[#This Row],[descuento_pct]]))-tblVentaDet[[#This Row],[costo_unitario]]</f>
        <v>280</v>
      </c>
      <c r="N178" s="2" t="str">
        <f>INDEX(tblClientes[nombre],MATCH(INDEX(tblVentas[cliente_id],MATCH(tblVentaDet[[#This Row],[venta_id]],tblVentas[id],0)),tblClientes[id],0))</f>
        <v>Jorge Ramos</v>
      </c>
      <c r="O178" s="2" t="str">
        <f>INDEX(tblProveedores[nombre],MATCH(tblVentaDet[[#This Row],[proveedor_id]],tblProveedores[id],0))</f>
        <v>HardwarePro</v>
      </c>
      <c r="P178" s="2" t="str">
        <f>INDEX(tblProductos[nombre],MATCH(tblVentaDet[[#This Row],[producto_id]],tblProductos[id],0))</f>
        <v>Silla Gamer</v>
      </c>
    </row>
    <row r="179" spans="1:16" x14ac:dyDescent="0.25">
      <c r="A179">
        <v>178</v>
      </c>
      <c r="B179">
        <v>89</v>
      </c>
      <c r="C179">
        <v>4</v>
      </c>
      <c r="D179">
        <v>2</v>
      </c>
      <c r="E179">
        <f>INDEX(tblProductos[precio_venta], MATCH(tblVentaDet[[#This Row],[producto_id]], tblProductos[id],0))</f>
        <v>1600</v>
      </c>
      <c r="F179">
        <v>3</v>
      </c>
      <c r="G179">
        <f>INDEX(tblProdProv[costo],MATCH(tblVentaDet[[#This Row],[clave]],tblProdProv[clave],0))</f>
        <v>1150</v>
      </c>
      <c r="H179" t="str">
        <f>tblVentaDet[[#This Row],[producto_id]]&amp;"-"&amp;tblVentaDet[[#This Row],[proveedor_id]]</f>
        <v>4-3</v>
      </c>
      <c r="I179">
        <f>INDEX(
  tblClientes[descuento_pct],
  MATCH(
    INDEX(tblVentas[cliente_id], MATCH(tblVentaDet[[#This Row],[venta_id]], tblVentas[id], 0)),
    tblClientes[id],
    0
  )
)</f>
        <v>0.1</v>
      </c>
      <c r="J179">
        <f>tblVentaDet[[#This Row],[precio_unitario]]*tblVentaDet[[#This Row],[cantidad]]</f>
        <v>3200</v>
      </c>
      <c r="K179">
        <f>tblVentaDet[[#This Row],[subtotal]]*(1-tblVentaDet[[#This Row],[descuento_pct]])</f>
        <v>2880</v>
      </c>
      <c r="L179" s="6">
        <f>DATEVALUE(SUBSTITUTE(INDEX(tblVentas[fecha],MATCH(tblVentaDet[[#This Row],[venta_id]],tblVentas[id],0)),"-","/"))</f>
        <v>45933</v>
      </c>
      <c r="M179" s="2">
        <f>(tblVentaDet[[#This Row],[precio_unitario]]*(1-tblVentaDet[[#This Row],[descuento_pct]]))-tblVentaDet[[#This Row],[costo_unitario]]</f>
        <v>290</v>
      </c>
      <c r="N179" s="2" t="str">
        <f>INDEX(tblClientes[nombre],MATCH(INDEX(tblVentas[cliente_id],MATCH(tblVentaDet[[#This Row],[venta_id]],tblVentas[id],0)),tblClientes[id],0))</f>
        <v>Jorge Ramos</v>
      </c>
      <c r="O179" s="2" t="str">
        <f>INDEX(tblProveedores[nombre],MATCH(tblVentaDet[[#This Row],[proveedor_id]],tblProveedores[id],0))</f>
        <v>CompuMarket</v>
      </c>
      <c r="P179" s="2" t="str">
        <f>INDEX(tblProductos[nombre],MATCH(tblVentaDet[[#This Row],[producto_id]],tblProductos[id],0))</f>
        <v>SSD 1TB NVMe</v>
      </c>
    </row>
    <row r="180" spans="1:16" x14ac:dyDescent="0.25">
      <c r="A180">
        <v>179</v>
      </c>
      <c r="B180">
        <v>90</v>
      </c>
      <c r="C180">
        <v>7</v>
      </c>
      <c r="D180">
        <v>2</v>
      </c>
      <c r="E180">
        <f>INDEX(tblProductos[precio_venta], MATCH(tblVentaDet[[#This Row],[producto_id]], tblProductos[id],0))</f>
        <v>450</v>
      </c>
      <c r="F180">
        <v>4</v>
      </c>
      <c r="G180">
        <f>INDEX(tblProdProv[costo],MATCH(tblVentaDet[[#This Row],[clave]],tblProdProv[clave],0))</f>
        <v>320</v>
      </c>
      <c r="H180" t="str">
        <f>tblVentaDet[[#This Row],[producto_id]]&amp;"-"&amp;tblVentaDet[[#This Row],[proveedor_id]]</f>
        <v>7-4</v>
      </c>
      <c r="I180">
        <f>INDEX(
  tblClientes[descuento_pct],
  MATCH(
    INDEX(tblVentas[cliente_id], MATCH(tblVentaDet[[#This Row],[venta_id]], tblVentas[id], 0)),
    tblClientes[id],
    0
  )
)</f>
        <v>0</v>
      </c>
      <c r="J180">
        <f>tblVentaDet[[#This Row],[precio_unitario]]*tblVentaDet[[#This Row],[cantidad]]</f>
        <v>900</v>
      </c>
      <c r="K180">
        <f>tblVentaDet[[#This Row],[subtotal]]*(1-tblVentaDet[[#This Row],[descuento_pct]])</f>
        <v>900</v>
      </c>
      <c r="L180" s="6">
        <f>DATEVALUE(SUBSTITUTE(INDEX(tblVentas[fecha],MATCH(tblVentaDet[[#This Row],[venta_id]],tblVentas[id],0)),"-","/"))</f>
        <v>45933</v>
      </c>
      <c r="M180" s="2">
        <f>(tblVentaDet[[#This Row],[precio_unitario]]*(1-tblVentaDet[[#This Row],[descuento_pct]]))-tblVentaDet[[#This Row],[costo_unitario]]</f>
        <v>130</v>
      </c>
      <c r="N180" s="2" t="str">
        <f>INDEX(tblClientes[nombre],MATCH(INDEX(tblVentas[cliente_id],MATCH(tblVentaDet[[#This Row],[venta_id]],tblVentas[id],0)),tblClientes[id],0))</f>
        <v>Miguel Ángel</v>
      </c>
      <c r="O180" s="2" t="str">
        <f>INDEX(tblProveedores[nombre],MATCH(tblVentaDet[[#This Row],[proveedor_id]],tblProveedores[id],0))</f>
        <v>HardwarePro</v>
      </c>
      <c r="P180" s="2" t="str">
        <f>INDEX(tblProductos[nombre],MATCH(tblVentaDet[[#This Row],[producto_id]],tblProductos[id],0))</f>
        <v>Mouse Gamer RGB</v>
      </c>
    </row>
    <row r="181" spans="1:16" x14ac:dyDescent="0.25">
      <c r="A181">
        <v>180</v>
      </c>
      <c r="B181">
        <v>90</v>
      </c>
      <c r="C181">
        <v>15</v>
      </c>
      <c r="D181">
        <v>1</v>
      </c>
      <c r="E181">
        <f>INDEX(tblProductos[precio_venta], MATCH(tblVentaDet[[#This Row],[producto_id]], tblProductos[id],0))</f>
        <v>600</v>
      </c>
      <c r="F181">
        <v>4</v>
      </c>
      <c r="G181">
        <f>INDEX(tblProdProv[costo],MATCH(tblVentaDet[[#This Row],[clave]],tblProdProv[clave],0))</f>
        <v>450</v>
      </c>
      <c r="H181" t="str">
        <f>tblVentaDet[[#This Row],[producto_id]]&amp;"-"&amp;tblVentaDet[[#This Row],[proveedor_id]]</f>
        <v>15-4</v>
      </c>
      <c r="I181">
        <f>INDEX(
  tblClientes[descuento_pct],
  MATCH(
    INDEX(tblVentas[cliente_id], MATCH(tblVentaDet[[#This Row],[venta_id]], tblVentas[id], 0)),
    tblClientes[id],
    0
  )
)</f>
        <v>0</v>
      </c>
      <c r="J181">
        <f>tblVentaDet[[#This Row],[precio_unitario]]*tblVentaDet[[#This Row],[cantidad]]</f>
        <v>600</v>
      </c>
      <c r="K181">
        <f>tblVentaDet[[#This Row],[subtotal]]*(1-tblVentaDet[[#This Row],[descuento_pct]])</f>
        <v>600</v>
      </c>
      <c r="L181" s="6">
        <f>DATEVALUE(SUBSTITUTE(INDEX(tblVentas[fecha],MATCH(tblVentaDet[[#This Row],[venta_id]],tblVentas[id],0)),"-","/"))</f>
        <v>45933</v>
      </c>
      <c r="M181" s="2">
        <f>(tblVentaDet[[#This Row],[precio_unitario]]*(1-tblVentaDet[[#This Row],[descuento_pct]]))-tblVentaDet[[#This Row],[costo_unitario]]</f>
        <v>150</v>
      </c>
      <c r="N181" s="2" t="str">
        <f>INDEX(tblClientes[nombre],MATCH(INDEX(tblVentas[cliente_id],MATCH(tblVentaDet[[#This Row],[venta_id]],tblVentas[id],0)),tblClientes[id],0))</f>
        <v>Miguel Ángel</v>
      </c>
      <c r="O181" s="2" t="str">
        <f>INDEX(tblProveedores[nombre],MATCH(tblVentaDet[[#This Row],[proveedor_id]],tblProveedores[id],0))</f>
        <v>HardwarePro</v>
      </c>
      <c r="P181" s="2" t="str">
        <f>INDEX(tblProductos[nombre],MATCH(tblVentaDet[[#This Row],[producto_id]],tblProductos[id],0))</f>
        <v>Kit Ventiladores RGB</v>
      </c>
    </row>
    <row r="182" spans="1:16" x14ac:dyDescent="0.25">
      <c r="A182">
        <v>181</v>
      </c>
      <c r="B182">
        <v>91</v>
      </c>
      <c r="C182">
        <v>14</v>
      </c>
      <c r="D182">
        <v>1</v>
      </c>
      <c r="E182">
        <f>INDEX(tblProductos[precio_venta], MATCH(tblVentaDet[[#This Row],[producto_id]], tblProductos[id],0))</f>
        <v>1800</v>
      </c>
      <c r="F182">
        <v>5</v>
      </c>
      <c r="G182">
        <f>INDEX(tblProdProv[costo],MATCH(tblVentaDet[[#This Row],[clave]],tblProdProv[clave],0))</f>
        <v>1500</v>
      </c>
      <c r="H182" t="str">
        <f>tblVentaDet[[#This Row],[producto_id]]&amp;"-"&amp;tblVentaDet[[#This Row],[proveedor_id]]</f>
        <v>14-5</v>
      </c>
      <c r="I182">
        <f>INDEX(
  tblClientes[descuento_pct],
  MATCH(
    INDEX(tblVentas[cliente_id], MATCH(tblVentaDet[[#This Row],[venta_id]], tblVentas[id], 0)),
    tblClientes[id],
    0
  )
)</f>
        <v>0</v>
      </c>
      <c r="J182">
        <f>tblVentaDet[[#This Row],[precio_unitario]]*tblVentaDet[[#This Row],[cantidad]]</f>
        <v>1800</v>
      </c>
      <c r="K182">
        <f>tblVentaDet[[#This Row],[subtotal]]*(1-tblVentaDet[[#This Row],[descuento_pct]])</f>
        <v>1800</v>
      </c>
      <c r="L182" s="6">
        <f>DATEVALUE(SUBSTITUTE(INDEX(tblVentas[fecha],MATCH(tblVentaDet[[#This Row],[venta_id]],tblVentas[id],0)),"-","/"))</f>
        <v>45934</v>
      </c>
      <c r="M182" s="2">
        <f>(tblVentaDet[[#This Row],[precio_unitario]]*(1-tblVentaDet[[#This Row],[descuento_pct]]))-tblVentaDet[[#This Row],[costo_unitario]]</f>
        <v>300</v>
      </c>
      <c r="N182" s="2" t="str">
        <f>INDEX(tblClientes[nombre],MATCH(INDEX(tblVentas[cliente_id],MATCH(tblVentaDet[[#This Row],[venta_id]],tblVentas[id],0)),tblClientes[id],0))</f>
        <v>Fernanda Ruiz</v>
      </c>
      <c r="O182" s="2" t="str">
        <f>INDEX(tblProveedores[nombre],MATCH(tblVentaDet[[#This Row],[proveedor_id]],tblProveedores[id],0))</f>
        <v>DigitalForce</v>
      </c>
      <c r="P182" s="2" t="str">
        <f>INDEX(tblProductos[nombre],MATCH(tblVentaDet[[#This Row],[producto_id]],tblProductos[id],0))</f>
        <v>Enfriamiento Líquido</v>
      </c>
    </row>
    <row r="183" spans="1:16" x14ac:dyDescent="0.25">
      <c r="A183">
        <v>182</v>
      </c>
      <c r="B183">
        <v>91</v>
      </c>
      <c r="C183">
        <v>4</v>
      </c>
      <c r="D183">
        <v>2</v>
      </c>
      <c r="E183">
        <f>INDEX(tblProductos[precio_venta], MATCH(tblVentaDet[[#This Row],[producto_id]], tblProductos[id],0))</f>
        <v>1600</v>
      </c>
      <c r="F183">
        <v>1</v>
      </c>
      <c r="G183">
        <f>INDEX(tblProdProv[costo],MATCH(tblVentaDet[[#This Row],[clave]],tblProdProv[clave],0))</f>
        <v>1100</v>
      </c>
      <c r="H183" t="str">
        <f>tblVentaDet[[#This Row],[producto_id]]&amp;"-"&amp;tblVentaDet[[#This Row],[proveedor_id]]</f>
        <v>4-1</v>
      </c>
      <c r="I183">
        <f>INDEX(
  tblClientes[descuento_pct],
  MATCH(
    INDEX(tblVentas[cliente_id], MATCH(tblVentaDet[[#This Row],[venta_id]], tblVentas[id], 0)),
    tblClientes[id],
    0
  )
)</f>
        <v>0</v>
      </c>
      <c r="J183">
        <f>tblVentaDet[[#This Row],[precio_unitario]]*tblVentaDet[[#This Row],[cantidad]]</f>
        <v>3200</v>
      </c>
      <c r="K183">
        <f>tblVentaDet[[#This Row],[subtotal]]*(1-tblVentaDet[[#This Row],[descuento_pct]])</f>
        <v>3200</v>
      </c>
      <c r="L183" s="6">
        <f>DATEVALUE(SUBSTITUTE(INDEX(tblVentas[fecha],MATCH(tblVentaDet[[#This Row],[venta_id]],tblVentas[id],0)),"-","/"))</f>
        <v>45934</v>
      </c>
      <c r="M183" s="2">
        <f>(tblVentaDet[[#This Row],[precio_unitario]]*(1-tblVentaDet[[#This Row],[descuento_pct]]))-tblVentaDet[[#This Row],[costo_unitario]]</f>
        <v>500</v>
      </c>
      <c r="N183" s="2" t="str">
        <f>INDEX(tblClientes[nombre],MATCH(INDEX(tblVentas[cliente_id],MATCH(tblVentaDet[[#This Row],[venta_id]],tblVentas[id],0)),tblClientes[id],0))</f>
        <v>Fernanda Ruiz</v>
      </c>
      <c r="O183" s="2" t="str">
        <f>INDEX(tblProveedores[nombre],MATCH(tblVentaDet[[#This Row],[proveedor_id]],tblProveedores[id],0))</f>
        <v>TechMaster</v>
      </c>
      <c r="P183" s="2" t="str">
        <f>INDEX(tblProductos[nombre],MATCH(tblVentaDet[[#This Row],[producto_id]],tblProductos[id],0))</f>
        <v>SSD 1TB NVMe</v>
      </c>
    </row>
    <row r="184" spans="1:16" x14ac:dyDescent="0.25">
      <c r="A184">
        <v>183</v>
      </c>
      <c r="B184">
        <v>92</v>
      </c>
      <c r="C184">
        <v>4</v>
      </c>
      <c r="D184">
        <v>1</v>
      </c>
      <c r="E184">
        <f>INDEX(tblProductos[precio_venta], MATCH(tblVentaDet[[#This Row],[producto_id]], tblProductos[id],0))</f>
        <v>1600</v>
      </c>
      <c r="F184">
        <v>3</v>
      </c>
      <c r="G184">
        <f>INDEX(tblProdProv[costo],MATCH(tblVentaDet[[#This Row],[clave]],tblProdProv[clave],0))</f>
        <v>1150</v>
      </c>
      <c r="H184" t="str">
        <f>tblVentaDet[[#This Row],[producto_id]]&amp;"-"&amp;tblVentaDet[[#This Row],[proveedor_id]]</f>
        <v>4-3</v>
      </c>
      <c r="I184">
        <f>INDEX(
  tblClientes[descuento_pct],
  MATCH(
    INDEX(tblVentas[cliente_id], MATCH(tblVentaDet[[#This Row],[venta_id]], tblVentas[id], 0)),
    tblClientes[id],
    0
  )
)</f>
        <v>0.05</v>
      </c>
      <c r="J184">
        <f>tblVentaDet[[#This Row],[precio_unitario]]*tblVentaDet[[#This Row],[cantidad]]</f>
        <v>1600</v>
      </c>
      <c r="K184">
        <f>tblVentaDet[[#This Row],[subtotal]]*(1-tblVentaDet[[#This Row],[descuento_pct]])</f>
        <v>1520</v>
      </c>
      <c r="L184" s="6">
        <f>DATEVALUE(SUBSTITUTE(INDEX(tblVentas[fecha],MATCH(tblVentaDet[[#This Row],[venta_id]],tblVentas[id],0)),"-","/"))</f>
        <v>45934</v>
      </c>
      <c r="M184" s="2">
        <f>(tblVentaDet[[#This Row],[precio_unitario]]*(1-tblVentaDet[[#This Row],[descuento_pct]]))-tblVentaDet[[#This Row],[costo_unitario]]</f>
        <v>370</v>
      </c>
      <c r="N184" s="2" t="str">
        <f>INDEX(tblClientes[nombre],MATCH(INDEX(tblVentas[cliente_id],MATCH(tblVentaDet[[#This Row],[venta_id]],tblVentas[id],0)),tblClientes[id],0))</f>
        <v>Laura Vega</v>
      </c>
      <c r="O184" s="2" t="str">
        <f>INDEX(tblProveedores[nombre],MATCH(tblVentaDet[[#This Row],[proveedor_id]],tblProveedores[id],0))</f>
        <v>CompuMarket</v>
      </c>
      <c r="P184" s="2" t="str">
        <f>INDEX(tblProductos[nombre],MATCH(tblVentaDet[[#This Row],[producto_id]],tblProductos[id],0))</f>
        <v>SSD 1TB NVMe</v>
      </c>
    </row>
    <row r="185" spans="1:16" x14ac:dyDescent="0.25">
      <c r="A185">
        <v>184</v>
      </c>
      <c r="B185">
        <v>92</v>
      </c>
      <c r="C185">
        <v>10</v>
      </c>
      <c r="D185">
        <v>1</v>
      </c>
      <c r="E185">
        <f>INDEX(tblProductos[precio_venta], MATCH(tblVentaDet[[#This Row],[producto_id]], tblProductos[id],0))</f>
        <v>950</v>
      </c>
      <c r="F185">
        <v>2</v>
      </c>
      <c r="G185">
        <f>INDEX(tblProdProv[costo],MATCH(tblVentaDet[[#This Row],[clave]],tblProdProv[clave],0))</f>
        <v>650</v>
      </c>
      <c r="H185" t="str">
        <f>tblVentaDet[[#This Row],[producto_id]]&amp;"-"&amp;tblVentaDet[[#This Row],[proveedor_id]]</f>
        <v>10-2</v>
      </c>
      <c r="I185">
        <f>INDEX(
  tblClientes[descuento_pct],
  MATCH(
    INDEX(tblVentas[cliente_id], MATCH(tblVentaDet[[#This Row],[venta_id]], tblVentas[id], 0)),
    tblClientes[id],
    0
  )
)</f>
        <v>0.05</v>
      </c>
      <c r="J185">
        <f>tblVentaDet[[#This Row],[precio_unitario]]*tblVentaDet[[#This Row],[cantidad]]</f>
        <v>950</v>
      </c>
      <c r="K185">
        <f>tblVentaDet[[#This Row],[subtotal]]*(1-tblVentaDet[[#This Row],[descuento_pct]])</f>
        <v>902.5</v>
      </c>
      <c r="L185" s="6">
        <f>DATEVALUE(SUBSTITUTE(INDEX(tblVentas[fecha],MATCH(tblVentaDet[[#This Row],[venta_id]],tblVentas[id],0)),"-","/"))</f>
        <v>45934</v>
      </c>
      <c r="M185" s="2">
        <f>(tblVentaDet[[#This Row],[precio_unitario]]*(1-tblVentaDet[[#This Row],[descuento_pct]]))-tblVentaDet[[#This Row],[costo_unitario]]</f>
        <v>252.5</v>
      </c>
      <c r="N185" s="2" t="str">
        <f>INDEX(tblClientes[nombre],MATCH(INDEX(tblVentas[cliente_id],MATCH(tblVentaDet[[#This Row],[venta_id]],tblVentas[id],0)),tblClientes[id],0))</f>
        <v>Laura Vega</v>
      </c>
      <c r="O185" s="2" t="str">
        <f>INDEX(tblProveedores[nombre],MATCH(tblVentaDet[[#This Row],[proveedor_id]],tblProveedores[id],0))</f>
        <v>GamerZone</v>
      </c>
      <c r="P185" s="2" t="str">
        <f>INDEX(tblProductos[nombre],MATCH(tblVentaDet[[#This Row],[producto_id]],tblProductos[id],0))</f>
        <v>Headset Gaming</v>
      </c>
    </row>
    <row r="186" spans="1:16" x14ac:dyDescent="0.25">
      <c r="A186">
        <v>185</v>
      </c>
      <c r="B186">
        <v>93</v>
      </c>
      <c r="C186">
        <v>5</v>
      </c>
      <c r="D186">
        <v>3</v>
      </c>
      <c r="E186">
        <f>INDEX(tblProductos[precio_venta], MATCH(tblVentaDet[[#This Row],[producto_id]], tblProductos[id],0))</f>
        <v>1800</v>
      </c>
      <c r="F186">
        <v>5</v>
      </c>
      <c r="G186">
        <f>INDEX(tblProdProv[costo],MATCH(tblVentaDet[[#This Row],[clave]],tblProdProv[clave],0))</f>
        <v>1400</v>
      </c>
      <c r="H186" t="str">
        <f>tblVentaDet[[#This Row],[producto_id]]&amp;"-"&amp;tblVentaDet[[#This Row],[proveedor_id]]</f>
        <v>5-5</v>
      </c>
      <c r="I186">
        <f>INDEX(
  tblClientes[descuento_pct],
  MATCH(
    INDEX(tblVentas[cliente_id], MATCH(tblVentaDet[[#This Row],[venta_id]], tblVentas[id], 0)),
    tblClientes[id],
    0
  )
)</f>
        <v>0.1</v>
      </c>
      <c r="J186">
        <f>tblVentaDet[[#This Row],[precio_unitario]]*tblVentaDet[[#This Row],[cantidad]]</f>
        <v>5400</v>
      </c>
      <c r="K186">
        <f>tblVentaDet[[#This Row],[subtotal]]*(1-tblVentaDet[[#This Row],[descuento_pct]])</f>
        <v>4860</v>
      </c>
      <c r="L186" s="6">
        <f>DATEVALUE(SUBSTITUTE(INDEX(tblVentas[fecha],MATCH(tblVentaDet[[#This Row],[venta_id]],tblVentas[id],0)),"-","/"))</f>
        <v>45935</v>
      </c>
      <c r="M186" s="2">
        <f>(tblVentaDet[[#This Row],[precio_unitario]]*(1-tblVentaDet[[#This Row],[descuento_pct]]))-tblVentaDet[[#This Row],[costo_unitario]]</f>
        <v>220</v>
      </c>
      <c r="N186" s="2" t="str">
        <f>INDEX(tblClientes[nombre],MATCH(INDEX(tblVentas[cliente_id],MATCH(tblVentaDet[[#This Row],[venta_id]],tblVentas[id],0)),tblClientes[id],0))</f>
        <v>Jorge Ramos</v>
      </c>
      <c r="O186" s="2" t="str">
        <f>INDEX(tblProveedores[nombre],MATCH(tblVentaDet[[#This Row],[proveedor_id]],tblProveedores[id],0))</f>
        <v>DigitalForce</v>
      </c>
      <c r="P186" s="2" t="str">
        <f>INDEX(tblProductos[nombre],MATCH(tblVentaDet[[#This Row],[producto_id]],tblProductos[id],0))</f>
        <v>Gabinete RGB</v>
      </c>
    </row>
    <row r="187" spans="1:16" x14ac:dyDescent="0.25">
      <c r="A187">
        <v>186</v>
      </c>
      <c r="B187">
        <v>93</v>
      </c>
      <c r="C187">
        <v>13</v>
      </c>
      <c r="D187">
        <v>3</v>
      </c>
      <c r="E187">
        <f>INDEX(tblProductos[precio_venta], MATCH(tblVentaDet[[#This Row],[producto_id]], tblProductos[id],0))</f>
        <v>300</v>
      </c>
      <c r="F187">
        <v>2</v>
      </c>
      <c r="G187">
        <f>INDEX(tblProdProv[costo],MATCH(tblVentaDet[[#This Row],[clave]],tblProdProv[clave],0))</f>
        <v>200</v>
      </c>
      <c r="H187" t="str">
        <f>tblVentaDet[[#This Row],[producto_id]]&amp;"-"&amp;tblVentaDet[[#This Row],[proveedor_id]]</f>
        <v>13-2</v>
      </c>
      <c r="I187">
        <f>INDEX(
  tblClientes[descuento_pct],
  MATCH(
    INDEX(tblVentas[cliente_id], MATCH(tblVentaDet[[#This Row],[venta_id]], tblVentas[id], 0)),
    tblClientes[id],
    0
  )
)</f>
        <v>0.1</v>
      </c>
      <c r="J187">
        <f>tblVentaDet[[#This Row],[precio_unitario]]*tblVentaDet[[#This Row],[cantidad]]</f>
        <v>900</v>
      </c>
      <c r="K187">
        <f>tblVentaDet[[#This Row],[subtotal]]*(1-tblVentaDet[[#This Row],[descuento_pct]])</f>
        <v>810</v>
      </c>
      <c r="L187" s="6">
        <f>DATEVALUE(SUBSTITUTE(INDEX(tblVentas[fecha],MATCH(tblVentaDet[[#This Row],[venta_id]],tblVentas[id],0)),"-","/"))</f>
        <v>45935</v>
      </c>
      <c r="M187" s="2">
        <f>(tblVentaDet[[#This Row],[precio_unitario]]*(1-tblVentaDet[[#This Row],[descuento_pct]]))-tblVentaDet[[#This Row],[costo_unitario]]</f>
        <v>70</v>
      </c>
      <c r="N187" s="2" t="str">
        <f>INDEX(tblClientes[nombre],MATCH(INDEX(tblVentas[cliente_id],MATCH(tblVentaDet[[#This Row],[venta_id]],tblVentas[id],0)),tblClientes[id],0))</f>
        <v>Jorge Ramos</v>
      </c>
      <c r="O187" s="2" t="str">
        <f>INDEX(tblProveedores[nombre],MATCH(tblVentaDet[[#This Row],[proveedor_id]],tblProveedores[id],0))</f>
        <v>GamerZone</v>
      </c>
      <c r="P187" s="2" t="str">
        <f>INDEX(tblProductos[nombre],MATCH(tblVentaDet[[#This Row],[producto_id]],tblProductos[id],0))</f>
        <v>Pad RGB</v>
      </c>
    </row>
    <row r="188" spans="1:16" x14ac:dyDescent="0.25">
      <c r="A188">
        <v>187</v>
      </c>
      <c r="B188">
        <v>94</v>
      </c>
      <c r="C188">
        <v>2</v>
      </c>
      <c r="D188">
        <v>2</v>
      </c>
      <c r="E188">
        <f>INDEX(tblProductos[precio_venta], MATCH(tblVentaDet[[#This Row],[producto_id]], tblProductos[id],0))</f>
        <v>4200</v>
      </c>
      <c r="F188">
        <v>1</v>
      </c>
      <c r="G188">
        <f>INDEX(tblProdProv[costo],MATCH(tblVentaDet[[#This Row],[clave]],tblProdProv[clave],0))</f>
        <v>3300</v>
      </c>
      <c r="H188" t="str">
        <f>tblVentaDet[[#This Row],[producto_id]]&amp;"-"&amp;tblVentaDet[[#This Row],[proveedor_id]]</f>
        <v>2-1</v>
      </c>
      <c r="I188">
        <f>INDEX(
  tblClientes[descuento_pct],
  MATCH(
    INDEX(tblVentas[cliente_id], MATCH(tblVentaDet[[#This Row],[venta_id]], tblVentas[id], 0)),
    tblClientes[id],
    0
  )
)</f>
        <v>0</v>
      </c>
      <c r="J188">
        <f>tblVentaDet[[#This Row],[precio_unitario]]*tblVentaDet[[#This Row],[cantidad]]</f>
        <v>8400</v>
      </c>
      <c r="K188">
        <f>tblVentaDet[[#This Row],[subtotal]]*(1-tblVentaDet[[#This Row],[descuento_pct]])</f>
        <v>8400</v>
      </c>
      <c r="L188" s="6">
        <f>DATEVALUE(SUBSTITUTE(INDEX(tblVentas[fecha],MATCH(tblVentaDet[[#This Row],[venta_id]],tblVentas[id],0)),"-","/"))</f>
        <v>45935</v>
      </c>
      <c r="M188" s="2">
        <f>(tblVentaDet[[#This Row],[precio_unitario]]*(1-tblVentaDet[[#This Row],[descuento_pct]]))-tblVentaDet[[#This Row],[costo_unitario]]</f>
        <v>900</v>
      </c>
      <c r="N188" s="2" t="str">
        <f>INDEX(tblClientes[nombre],MATCH(INDEX(tblVentas[cliente_id],MATCH(tblVentaDet[[#This Row],[venta_id]],tblVentas[id],0)),tblClientes[id],0))</f>
        <v>Luis García</v>
      </c>
      <c r="O188" s="2" t="str">
        <f>INDEX(tblProveedores[nombre],MATCH(tblVentaDet[[#This Row],[proveedor_id]],tblProveedores[id],0))</f>
        <v>TechMaster</v>
      </c>
      <c r="P188" s="2" t="str">
        <f>INDEX(tblProductos[nombre],MATCH(tblVentaDet[[#This Row],[producto_id]],tblProductos[id],0))</f>
        <v>Procesador Ryzen 5 5600G</v>
      </c>
    </row>
    <row r="189" spans="1:16" x14ac:dyDescent="0.25">
      <c r="A189">
        <v>188</v>
      </c>
      <c r="B189">
        <v>94</v>
      </c>
      <c r="C189">
        <v>7</v>
      </c>
      <c r="D189">
        <v>1</v>
      </c>
      <c r="E189">
        <f>INDEX(tblProductos[precio_venta], MATCH(tblVentaDet[[#This Row],[producto_id]], tblProductos[id],0))</f>
        <v>450</v>
      </c>
      <c r="F189">
        <v>5</v>
      </c>
      <c r="G189">
        <f>INDEX(tblProdProv[costo],MATCH(tblVentaDet[[#This Row],[clave]],tblProdProv[clave],0))</f>
        <v>350</v>
      </c>
      <c r="H189" t="str">
        <f>tblVentaDet[[#This Row],[producto_id]]&amp;"-"&amp;tblVentaDet[[#This Row],[proveedor_id]]</f>
        <v>7-5</v>
      </c>
      <c r="I189">
        <f>INDEX(
  tblClientes[descuento_pct],
  MATCH(
    INDEX(tblVentas[cliente_id], MATCH(tblVentaDet[[#This Row],[venta_id]], tblVentas[id], 0)),
    tblClientes[id],
    0
  )
)</f>
        <v>0</v>
      </c>
      <c r="J189">
        <f>tblVentaDet[[#This Row],[precio_unitario]]*tblVentaDet[[#This Row],[cantidad]]</f>
        <v>450</v>
      </c>
      <c r="K189">
        <f>tblVentaDet[[#This Row],[subtotal]]*(1-tblVentaDet[[#This Row],[descuento_pct]])</f>
        <v>450</v>
      </c>
      <c r="L189" s="6">
        <f>DATEVALUE(SUBSTITUTE(INDEX(tblVentas[fecha],MATCH(tblVentaDet[[#This Row],[venta_id]],tblVentas[id],0)),"-","/"))</f>
        <v>45935</v>
      </c>
      <c r="M189" s="2">
        <f>(tblVentaDet[[#This Row],[precio_unitario]]*(1-tblVentaDet[[#This Row],[descuento_pct]]))-tblVentaDet[[#This Row],[costo_unitario]]</f>
        <v>100</v>
      </c>
      <c r="N189" s="2" t="str">
        <f>INDEX(tblClientes[nombre],MATCH(INDEX(tblVentas[cliente_id],MATCH(tblVentaDet[[#This Row],[venta_id]],tblVentas[id],0)),tblClientes[id],0))</f>
        <v>Luis García</v>
      </c>
      <c r="O189" s="2" t="str">
        <f>INDEX(tblProveedores[nombre],MATCH(tblVentaDet[[#This Row],[proveedor_id]],tblProveedores[id],0))</f>
        <v>DigitalForce</v>
      </c>
      <c r="P189" s="2" t="str">
        <f>INDEX(tblProductos[nombre],MATCH(tblVentaDet[[#This Row],[producto_id]],tblProductos[id],0))</f>
        <v>Mouse Gamer RGB</v>
      </c>
    </row>
    <row r="190" spans="1:16" x14ac:dyDescent="0.25">
      <c r="A190">
        <v>189</v>
      </c>
      <c r="B190">
        <v>95</v>
      </c>
      <c r="C190">
        <v>14</v>
      </c>
      <c r="D190">
        <v>3</v>
      </c>
      <c r="E190">
        <f>INDEX(tblProductos[precio_venta], MATCH(tblVentaDet[[#This Row],[producto_id]], tblProductos[id],0))</f>
        <v>1800</v>
      </c>
      <c r="F190">
        <v>1</v>
      </c>
      <c r="G190">
        <f>INDEX(tblProdProv[costo],MATCH(tblVentaDet[[#This Row],[clave]],tblProdProv[clave],0))</f>
        <v>1400</v>
      </c>
      <c r="H190" t="str">
        <f>tblVentaDet[[#This Row],[producto_id]]&amp;"-"&amp;tblVentaDet[[#This Row],[proveedor_id]]</f>
        <v>14-1</v>
      </c>
      <c r="I190">
        <f>INDEX(
  tblClientes[descuento_pct],
  MATCH(
    INDEX(tblVentas[cliente_id], MATCH(tblVentaDet[[#This Row],[venta_id]], tblVentas[id], 0)),
    tblClientes[id],
    0
  )
)</f>
        <v>0.1</v>
      </c>
      <c r="J190">
        <f>tblVentaDet[[#This Row],[precio_unitario]]*tblVentaDet[[#This Row],[cantidad]]</f>
        <v>5400</v>
      </c>
      <c r="K190">
        <f>tblVentaDet[[#This Row],[subtotal]]*(1-tblVentaDet[[#This Row],[descuento_pct]])</f>
        <v>4860</v>
      </c>
      <c r="L190" s="6">
        <f>DATEVALUE(SUBSTITUTE(INDEX(tblVentas[fecha],MATCH(tblVentaDet[[#This Row],[venta_id]],tblVentas[id],0)),"-","/"))</f>
        <v>45936</v>
      </c>
      <c r="M190" s="2">
        <f>(tblVentaDet[[#This Row],[precio_unitario]]*(1-tblVentaDet[[#This Row],[descuento_pct]]))-tblVentaDet[[#This Row],[costo_unitario]]</f>
        <v>220</v>
      </c>
      <c r="N190" s="2" t="str">
        <f>INDEX(tblClientes[nombre],MATCH(INDEX(tblVentas[cliente_id],MATCH(tblVentaDet[[#This Row],[venta_id]],tblVentas[id],0)),tblClientes[id],0))</f>
        <v>Ana Torres</v>
      </c>
      <c r="O190" s="2" t="str">
        <f>INDEX(tblProveedores[nombre],MATCH(tblVentaDet[[#This Row],[proveedor_id]],tblProveedores[id],0))</f>
        <v>TechMaster</v>
      </c>
      <c r="P190" s="2" t="str">
        <f>INDEX(tblProductos[nombre],MATCH(tblVentaDet[[#This Row],[producto_id]],tblProductos[id],0))</f>
        <v>Enfriamiento Líquido</v>
      </c>
    </row>
    <row r="191" spans="1:16" x14ac:dyDescent="0.25">
      <c r="A191">
        <v>190</v>
      </c>
      <c r="B191">
        <v>95</v>
      </c>
      <c r="C191">
        <v>10</v>
      </c>
      <c r="D191">
        <v>2</v>
      </c>
      <c r="E191">
        <f>INDEX(tblProductos[precio_venta], MATCH(tblVentaDet[[#This Row],[producto_id]], tblProductos[id],0))</f>
        <v>950</v>
      </c>
      <c r="F191">
        <v>3</v>
      </c>
      <c r="G191">
        <f>INDEX(tblProdProv[costo],MATCH(tblVentaDet[[#This Row],[clave]],tblProdProv[clave],0))</f>
        <v>680</v>
      </c>
      <c r="H191" t="str">
        <f>tblVentaDet[[#This Row],[producto_id]]&amp;"-"&amp;tblVentaDet[[#This Row],[proveedor_id]]</f>
        <v>10-3</v>
      </c>
      <c r="I191">
        <f>INDEX(
  tblClientes[descuento_pct],
  MATCH(
    INDEX(tblVentas[cliente_id], MATCH(tblVentaDet[[#This Row],[venta_id]], tblVentas[id], 0)),
    tblClientes[id],
    0
  )
)</f>
        <v>0.1</v>
      </c>
      <c r="J191">
        <f>tblVentaDet[[#This Row],[precio_unitario]]*tblVentaDet[[#This Row],[cantidad]]</f>
        <v>1900</v>
      </c>
      <c r="K191">
        <f>tblVentaDet[[#This Row],[subtotal]]*(1-tblVentaDet[[#This Row],[descuento_pct]])</f>
        <v>1710</v>
      </c>
      <c r="L191" s="6">
        <f>DATEVALUE(SUBSTITUTE(INDEX(tblVentas[fecha],MATCH(tblVentaDet[[#This Row],[venta_id]],tblVentas[id],0)),"-","/"))</f>
        <v>45936</v>
      </c>
      <c r="M191" s="2">
        <f>(tblVentaDet[[#This Row],[precio_unitario]]*(1-tblVentaDet[[#This Row],[descuento_pct]]))-tblVentaDet[[#This Row],[costo_unitario]]</f>
        <v>175</v>
      </c>
      <c r="N191" s="2" t="str">
        <f>INDEX(tblClientes[nombre],MATCH(INDEX(tblVentas[cliente_id],MATCH(tblVentaDet[[#This Row],[venta_id]],tblVentas[id],0)),tblClientes[id],0))</f>
        <v>Ana Torres</v>
      </c>
      <c r="O191" s="2" t="str">
        <f>INDEX(tblProveedores[nombre],MATCH(tblVentaDet[[#This Row],[proveedor_id]],tblProveedores[id],0))</f>
        <v>CompuMarket</v>
      </c>
      <c r="P191" s="2" t="str">
        <f>INDEX(tblProductos[nombre],MATCH(tblVentaDet[[#This Row],[producto_id]],tblProductos[id],0))</f>
        <v>Headset Gaming</v>
      </c>
    </row>
    <row r="192" spans="1:16" x14ac:dyDescent="0.25">
      <c r="A192">
        <v>191</v>
      </c>
      <c r="B192">
        <v>96</v>
      </c>
      <c r="C192">
        <v>15</v>
      </c>
      <c r="D192">
        <v>1</v>
      </c>
      <c r="E192">
        <f>INDEX(tblProductos[precio_venta], MATCH(tblVentaDet[[#This Row],[producto_id]], tblProductos[id],0))</f>
        <v>600</v>
      </c>
      <c r="F192">
        <v>5</v>
      </c>
      <c r="G192">
        <f>INDEX(tblProdProv[costo],MATCH(tblVentaDet[[#This Row],[clave]],tblProdProv[clave],0))</f>
        <v>480</v>
      </c>
      <c r="H192" t="str">
        <f>tblVentaDet[[#This Row],[producto_id]]&amp;"-"&amp;tblVentaDet[[#This Row],[proveedor_id]]</f>
        <v>15-5</v>
      </c>
      <c r="I192">
        <f>INDEX(
  tblClientes[descuento_pct],
  MATCH(
    INDEX(tblVentas[cliente_id], MATCH(tblVentaDet[[#This Row],[venta_id]], tblVentas[id], 0)),
    tblClientes[id],
    0
  )
)</f>
        <v>0.1</v>
      </c>
      <c r="J192">
        <f>tblVentaDet[[#This Row],[precio_unitario]]*tblVentaDet[[#This Row],[cantidad]]</f>
        <v>600</v>
      </c>
      <c r="K192">
        <f>tblVentaDet[[#This Row],[subtotal]]*(1-tblVentaDet[[#This Row],[descuento_pct]])</f>
        <v>540</v>
      </c>
      <c r="L192" s="6">
        <f>DATEVALUE(SUBSTITUTE(INDEX(tblVentas[fecha],MATCH(tblVentaDet[[#This Row],[venta_id]],tblVentas[id],0)),"-","/"))</f>
        <v>45937</v>
      </c>
      <c r="M192" s="2">
        <f>(tblVentaDet[[#This Row],[precio_unitario]]*(1-tblVentaDet[[#This Row],[descuento_pct]]))-tblVentaDet[[#This Row],[costo_unitario]]</f>
        <v>60</v>
      </c>
      <c r="N192" s="2" t="str">
        <f>INDEX(tblClientes[nombre],MATCH(INDEX(tblVentas[cliente_id],MATCH(tblVentaDet[[#This Row],[venta_id]],tblVentas[id],0)),tblClientes[id],0))</f>
        <v>Jorge Ramos</v>
      </c>
      <c r="O192" s="2" t="str">
        <f>INDEX(tblProveedores[nombre],MATCH(tblVentaDet[[#This Row],[proveedor_id]],tblProveedores[id],0))</f>
        <v>DigitalForce</v>
      </c>
      <c r="P192" s="2" t="str">
        <f>INDEX(tblProductos[nombre],MATCH(tblVentaDet[[#This Row],[producto_id]],tblProductos[id],0))</f>
        <v>Kit Ventiladores RGB</v>
      </c>
    </row>
    <row r="193" spans="1:16" x14ac:dyDescent="0.25">
      <c r="A193">
        <v>192</v>
      </c>
      <c r="B193">
        <v>96</v>
      </c>
      <c r="C193">
        <v>4</v>
      </c>
      <c r="D193">
        <v>2</v>
      </c>
      <c r="E193">
        <f>INDEX(tblProductos[precio_venta], MATCH(tblVentaDet[[#This Row],[producto_id]], tblProductos[id],0))</f>
        <v>1600</v>
      </c>
      <c r="F193">
        <v>3</v>
      </c>
      <c r="G193">
        <f>INDEX(tblProdProv[costo],MATCH(tblVentaDet[[#This Row],[clave]],tblProdProv[clave],0))</f>
        <v>1150</v>
      </c>
      <c r="H193" t="str">
        <f>tblVentaDet[[#This Row],[producto_id]]&amp;"-"&amp;tblVentaDet[[#This Row],[proveedor_id]]</f>
        <v>4-3</v>
      </c>
      <c r="I193">
        <f>INDEX(
  tblClientes[descuento_pct],
  MATCH(
    INDEX(tblVentas[cliente_id], MATCH(tblVentaDet[[#This Row],[venta_id]], tblVentas[id], 0)),
    tblClientes[id],
    0
  )
)</f>
        <v>0.1</v>
      </c>
      <c r="J193">
        <f>tblVentaDet[[#This Row],[precio_unitario]]*tblVentaDet[[#This Row],[cantidad]]</f>
        <v>3200</v>
      </c>
      <c r="K193">
        <f>tblVentaDet[[#This Row],[subtotal]]*(1-tblVentaDet[[#This Row],[descuento_pct]])</f>
        <v>2880</v>
      </c>
      <c r="L193" s="6">
        <f>DATEVALUE(SUBSTITUTE(INDEX(tblVentas[fecha],MATCH(tblVentaDet[[#This Row],[venta_id]],tblVentas[id],0)),"-","/"))</f>
        <v>45937</v>
      </c>
      <c r="M193" s="2">
        <f>(tblVentaDet[[#This Row],[precio_unitario]]*(1-tblVentaDet[[#This Row],[descuento_pct]]))-tblVentaDet[[#This Row],[costo_unitario]]</f>
        <v>290</v>
      </c>
      <c r="N193" s="2" t="str">
        <f>INDEX(tblClientes[nombre],MATCH(INDEX(tblVentas[cliente_id],MATCH(tblVentaDet[[#This Row],[venta_id]],tblVentas[id],0)),tblClientes[id],0))</f>
        <v>Jorge Ramos</v>
      </c>
      <c r="O193" s="2" t="str">
        <f>INDEX(tblProveedores[nombre],MATCH(tblVentaDet[[#This Row],[proveedor_id]],tblProveedores[id],0))</f>
        <v>CompuMarket</v>
      </c>
      <c r="P193" s="2" t="str">
        <f>INDEX(tblProductos[nombre],MATCH(tblVentaDet[[#This Row],[producto_id]],tblProductos[id],0))</f>
        <v>SSD 1TB NVMe</v>
      </c>
    </row>
    <row r="194" spans="1:16" x14ac:dyDescent="0.25">
      <c r="A194">
        <v>193</v>
      </c>
      <c r="B194">
        <v>97</v>
      </c>
      <c r="C194">
        <v>15</v>
      </c>
      <c r="D194">
        <v>1</v>
      </c>
      <c r="E194">
        <f>INDEX(tblProductos[precio_venta], MATCH(tblVentaDet[[#This Row],[producto_id]], tblProductos[id],0))</f>
        <v>600</v>
      </c>
      <c r="F194">
        <v>2</v>
      </c>
      <c r="G194">
        <f>INDEX(tblProdProv[costo],MATCH(tblVentaDet[[#This Row],[clave]],tblProdProv[clave],0))</f>
        <v>420</v>
      </c>
      <c r="H194" t="str">
        <f>tblVentaDet[[#This Row],[producto_id]]&amp;"-"&amp;tblVentaDet[[#This Row],[proveedor_id]]</f>
        <v>15-2</v>
      </c>
      <c r="I194">
        <f>INDEX(
  tblClientes[descuento_pct],
  MATCH(
    INDEX(tblVentas[cliente_id], MATCH(tblVentaDet[[#This Row],[venta_id]], tblVentas[id], 0)),
    tblClientes[id],
    0
  )
)</f>
        <v>0</v>
      </c>
      <c r="J194">
        <f>tblVentaDet[[#This Row],[precio_unitario]]*tblVentaDet[[#This Row],[cantidad]]</f>
        <v>600</v>
      </c>
      <c r="K194">
        <f>tblVentaDet[[#This Row],[subtotal]]*(1-tblVentaDet[[#This Row],[descuento_pct]])</f>
        <v>600</v>
      </c>
      <c r="L194" s="6">
        <f>DATEVALUE(SUBSTITUTE(INDEX(tblVentas[fecha],MATCH(tblVentaDet[[#This Row],[venta_id]],tblVentas[id],0)),"-","/"))</f>
        <v>45938</v>
      </c>
      <c r="M194" s="2">
        <f>(tblVentaDet[[#This Row],[precio_unitario]]*(1-tblVentaDet[[#This Row],[descuento_pct]]))-tblVentaDet[[#This Row],[costo_unitario]]</f>
        <v>180</v>
      </c>
      <c r="N194" s="2" t="str">
        <f>INDEX(tblClientes[nombre],MATCH(INDEX(tblVentas[cliente_id],MATCH(tblVentaDet[[#This Row],[venta_id]],tblVentas[id],0)),tblClientes[id],0))</f>
        <v>Fernanda Ruiz</v>
      </c>
      <c r="O194" s="2" t="str">
        <f>INDEX(tblProveedores[nombre],MATCH(tblVentaDet[[#This Row],[proveedor_id]],tblProveedores[id],0))</f>
        <v>GamerZone</v>
      </c>
      <c r="P194" s="2" t="str">
        <f>INDEX(tblProductos[nombre],MATCH(tblVentaDet[[#This Row],[producto_id]],tblProductos[id],0))</f>
        <v>Kit Ventiladores RGB</v>
      </c>
    </row>
    <row r="195" spans="1:16" x14ac:dyDescent="0.25">
      <c r="A195">
        <v>194</v>
      </c>
      <c r="B195">
        <v>97</v>
      </c>
      <c r="C195">
        <v>4</v>
      </c>
      <c r="D195">
        <v>2</v>
      </c>
      <c r="E195">
        <f>INDEX(tblProductos[precio_venta], MATCH(tblVentaDet[[#This Row],[producto_id]], tblProductos[id],0))</f>
        <v>1600</v>
      </c>
      <c r="F195">
        <v>1</v>
      </c>
      <c r="G195">
        <f>INDEX(tblProdProv[costo],MATCH(tblVentaDet[[#This Row],[clave]],tblProdProv[clave],0))</f>
        <v>1100</v>
      </c>
      <c r="H195" t="str">
        <f>tblVentaDet[[#This Row],[producto_id]]&amp;"-"&amp;tblVentaDet[[#This Row],[proveedor_id]]</f>
        <v>4-1</v>
      </c>
      <c r="I195">
        <f>INDEX(
  tblClientes[descuento_pct],
  MATCH(
    INDEX(tblVentas[cliente_id], MATCH(tblVentaDet[[#This Row],[venta_id]], tblVentas[id], 0)),
    tblClientes[id],
    0
  )
)</f>
        <v>0</v>
      </c>
      <c r="J195">
        <f>tblVentaDet[[#This Row],[precio_unitario]]*tblVentaDet[[#This Row],[cantidad]]</f>
        <v>3200</v>
      </c>
      <c r="K195">
        <f>tblVentaDet[[#This Row],[subtotal]]*(1-tblVentaDet[[#This Row],[descuento_pct]])</f>
        <v>3200</v>
      </c>
      <c r="L195" s="6">
        <f>DATEVALUE(SUBSTITUTE(INDEX(tblVentas[fecha],MATCH(tblVentaDet[[#This Row],[venta_id]],tblVentas[id],0)),"-","/"))</f>
        <v>45938</v>
      </c>
      <c r="M195" s="2">
        <f>(tblVentaDet[[#This Row],[precio_unitario]]*(1-tblVentaDet[[#This Row],[descuento_pct]]))-tblVentaDet[[#This Row],[costo_unitario]]</f>
        <v>500</v>
      </c>
      <c r="N195" s="2" t="str">
        <f>INDEX(tblClientes[nombre],MATCH(INDEX(tblVentas[cliente_id],MATCH(tblVentaDet[[#This Row],[venta_id]],tblVentas[id],0)),tblClientes[id],0))</f>
        <v>Fernanda Ruiz</v>
      </c>
      <c r="O195" s="2" t="str">
        <f>INDEX(tblProveedores[nombre],MATCH(tblVentaDet[[#This Row],[proveedor_id]],tblProveedores[id],0))</f>
        <v>TechMaster</v>
      </c>
      <c r="P195" s="2" t="str">
        <f>INDEX(tblProductos[nombre],MATCH(tblVentaDet[[#This Row],[producto_id]],tblProductos[id],0))</f>
        <v>SSD 1TB NVMe</v>
      </c>
    </row>
    <row r="196" spans="1:16" x14ac:dyDescent="0.25">
      <c r="A196">
        <v>195</v>
      </c>
      <c r="B196">
        <v>98</v>
      </c>
      <c r="C196">
        <v>13</v>
      </c>
      <c r="D196">
        <v>1</v>
      </c>
      <c r="E196">
        <f>INDEX(tblProductos[precio_venta], MATCH(tblVentaDet[[#This Row],[producto_id]], tblProductos[id],0))</f>
        <v>300</v>
      </c>
      <c r="F196">
        <v>4</v>
      </c>
      <c r="G196">
        <f>INDEX(tblProdProv[costo],MATCH(tblVentaDet[[#This Row],[clave]],tblProdProv[clave],0))</f>
        <v>240</v>
      </c>
      <c r="H196" t="str">
        <f>tblVentaDet[[#This Row],[producto_id]]&amp;"-"&amp;tblVentaDet[[#This Row],[proveedor_id]]</f>
        <v>13-4</v>
      </c>
      <c r="I196">
        <f>INDEX(
  tblClientes[descuento_pct],
  MATCH(
    INDEX(tblVentas[cliente_id], MATCH(tblVentaDet[[#This Row],[venta_id]], tblVentas[id], 0)),
    tblClientes[id],
    0
  )
)</f>
        <v>0</v>
      </c>
      <c r="J196">
        <f>tblVentaDet[[#This Row],[precio_unitario]]*tblVentaDet[[#This Row],[cantidad]]</f>
        <v>300</v>
      </c>
      <c r="K196">
        <f>tblVentaDet[[#This Row],[subtotal]]*(1-tblVentaDet[[#This Row],[descuento_pct]])</f>
        <v>300</v>
      </c>
      <c r="L196" s="6">
        <f>DATEVALUE(SUBSTITUTE(INDEX(tblVentas[fecha],MATCH(tblVentaDet[[#This Row],[venta_id]],tblVentas[id],0)),"-","/"))</f>
        <v>45939</v>
      </c>
      <c r="M196" s="2">
        <f>(tblVentaDet[[#This Row],[precio_unitario]]*(1-tblVentaDet[[#This Row],[descuento_pct]]))-tblVentaDet[[#This Row],[costo_unitario]]</f>
        <v>60</v>
      </c>
      <c r="N196" s="2" t="str">
        <f>INDEX(tblClientes[nombre],MATCH(INDEX(tblVentas[cliente_id],MATCH(tblVentaDet[[#This Row],[venta_id]],tblVentas[id],0)),tblClientes[id],0))</f>
        <v>Pedro Díaz</v>
      </c>
      <c r="O196" s="2" t="str">
        <f>INDEX(tblProveedores[nombre],MATCH(tblVentaDet[[#This Row],[proveedor_id]],tblProveedores[id],0))</f>
        <v>HardwarePro</v>
      </c>
      <c r="P196" s="2" t="str">
        <f>INDEX(tblProductos[nombre],MATCH(tblVentaDet[[#This Row],[producto_id]],tblProductos[id],0))</f>
        <v>Pad RGB</v>
      </c>
    </row>
    <row r="197" spans="1:16" x14ac:dyDescent="0.25">
      <c r="A197">
        <v>196</v>
      </c>
      <c r="B197">
        <v>98</v>
      </c>
      <c r="C197">
        <v>7</v>
      </c>
      <c r="D197">
        <v>2</v>
      </c>
      <c r="E197">
        <f>INDEX(tblProductos[precio_venta], MATCH(tblVentaDet[[#This Row],[producto_id]], tblProductos[id],0))</f>
        <v>450</v>
      </c>
      <c r="F197">
        <v>3</v>
      </c>
      <c r="G197">
        <f>INDEX(tblProdProv[costo],MATCH(tblVentaDet[[#This Row],[clave]],tblProdProv[clave],0))</f>
        <v>300</v>
      </c>
      <c r="H197" t="str">
        <f>tblVentaDet[[#This Row],[producto_id]]&amp;"-"&amp;tblVentaDet[[#This Row],[proveedor_id]]</f>
        <v>7-3</v>
      </c>
      <c r="I197">
        <f>INDEX(
  tblClientes[descuento_pct],
  MATCH(
    INDEX(tblVentas[cliente_id], MATCH(tblVentaDet[[#This Row],[venta_id]], tblVentas[id], 0)),
    tblClientes[id],
    0
  )
)</f>
        <v>0</v>
      </c>
      <c r="J197">
        <f>tblVentaDet[[#This Row],[precio_unitario]]*tblVentaDet[[#This Row],[cantidad]]</f>
        <v>900</v>
      </c>
      <c r="K197">
        <f>tblVentaDet[[#This Row],[subtotal]]*(1-tblVentaDet[[#This Row],[descuento_pct]])</f>
        <v>900</v>
      </c>
      <c r="L197" s="6">
        <f>DATEVALUE(SUBSTITUTE(INDEX(tblVentas[fecha],MATCH(tblVentaDet[[#This Row],[venta_id]],tblVentas[id],0)),"-","/"))</f>
        <v>45939</v>
      </c>
      <c r="M197" s="2">
        <f>(tblVentaDet[[#This Row],[precio_unitario]]*(1-tblVentaDet[[#This Row],[descuento_pct]]))-tblVentaDet[[#This Row],[costo_unitario]]</f>
        <v>150</v>
      </c>
      <c r="N197" s="2" t="str">
        <f>INDEX(tblClientes[nombre],MATCH(INDEX(tblVentas[cliente_id],MATCH(tblVentaDet[[#This Row],[venta_id]],tblVentas[id],0)),tblClientes[id],0))</f>
        <v>Pedro Díaz</v>
      </c>
      <c r="O197" s="2" t="str">
        <f>INDEX(tblProveedores[nombre],MATCH(tblVentaDet[[#This Row],[proveedor_id]],tblProveedores[id],0))</f>
        <v>CompuMarket</v>
      </c>
      <c r="P197" s="2" t="str">
        <f>INDEX(tblProductos[nombre],MATCH(tblVentaDet[[#This Row],[producto_id]],tblProductos[id],0))</f>
        <v>Mouse Gamer RGB</v>
      </c>
    </row>
    <row r="198" spans="1:16" x14ac:dyDescent="0.25">
      <c r="A198">
        <v>197</v>
      </c>
      <c r="B198">
        <v>99</v>
      </c>
      <c r="C198">
        <v>15</v>
      </c>
      <c r="D198">
        <v>2</v>
      </c>
      <c r="E198">
        <f>INDEX(tblProductos[precio_venta], MATCH(tblVentaDet[[#This Row],[producto_id]], tblProductos[id],0))</f>
        <v>600</v>
      </c>
      <c r="F198">
        <v>5</v>
      </c>
      <c r="G198">
        <f>INDEX(tblProdProv[costo],MATCH(tblVentaDet[[#This Row],[clave]],tblProdProv[clave],0))</f>
        <v>480</v>
      </c>
      <c r="H198" t="str">
        <f>tblVentaDet[[#This Row],[producto_id]]&amp;"-"&amp;tblVentaDet[[#This Row],[proveedor_id]]</f>
        <v>15-5</v>
      </c>
      <c r="I198">
        <f>INDEX(
  tblClientes[descuento_pct],
  MATCH(
    INDEX(tblVentas[cliente_id], MATCH(tblVentaDet[[#This Row],[venta_id]], tblVentas[id], 0)),
    tblClientes[id],
    0
  )
)</f>
        <v>0</v>
      </c>
      <c r="J198">
        <f>tblVentaDet[[#This Row],[precio_unitario]]*tblVentaDet[[#This Row],[cantidad]]</f>
        <v>1200</v>
      </c>
      <c r="K198">
        <f>tblVentaDet[[#This Row],[subtotal]]*(1-tblVentaDet[[#This Row],[descuento_pct]])</f>
        <v>1200</v>
      </c>
      <c r="L198" s="6">
        <f>DATEVALUE(SUBSTITUTE(INDEX(tblVentas[fecha],MATCH(tblVentaDet[[#This Row],[venta_id]],tblVentas[id],0)),"-","/"))</f>
        <v>45940</v>
      </c>
      <c r="M198" s="2">
        <f>(tblVentaDet[[#This Row],[precio_unitario]]*(1-tblVentaDet[[#This Row],[descuento_pct]]))-tblVentaDet[[#This Row],[costo_unitario]]</f>
        <v>120</v>
      </c>
      <c r="N198" s="2" t="str">
        <f>INDEX(tblClientes[nombre],MATCH(INDEX(tblVentas[cliente_id],MATCH(tblVentaDet[[#This Row],[venta_id]],tblVentas[id],0)),tblClientes[id],0))</f>
        <v>Sofía Cruz</v>
      </c>
      <c r="O198" s="2" t="str">
        <f>INDEX(tblProveedores[nombre],MATCH(tblVentaDet[[#This Row],[proveedor_id]],tblProveedores[id],0))</f>
        <v>DigitalForce</v>
      </c>
      <c r="P198" s="2" t="str">
        <f>INDEX(tblProductos[nombre],MATCH(tblVentaDet[[#This Row],[producto_id]],tblProductos[id],0))</f>
        <v>Kit Ventiladores RGB</v>
      </c>
    </row>
    <row r="199" spans="1:16" x14ac:dyDescent="0.25">
      <c r="A199">
        <v>198</v>
      </c>
      <c r="B199">
        <v>99</v>
      </c>
      <c r="C199">
        <v>3</v>
      </c>
      <c r="D199">
        <v>1</v>
      </c>
      <c r="E199">
        <f>INDEX(tblProductos[precio_venta], MATCH(tblVentaDet[[#This Row],[producto_id]], tblProductos[id],0))</f>
        <v>1500</v>
      </c>
      <c r="F199">
        <v>2</v>
      </c>
      <c r="G199">
        <f>INDEX(tblProdProv[costo],MATCH(tblVentaDet[[#This Row],[clave]],tblProdProv[clave],0))</f>
        <v>1050</v>
      </c>
      <c r="H199" t="str">
        <f>tblVentaDet[[#This Row],[producto_id]]&amp;"-"&amp;tblVentaDet[[#This Row],[proveedor_id]]</f>
        <v>3-2</v>
      </c>
      <c r="I199">
        <f>INDEX(
  tblClientes[descuento_pct],
  MATCH(
    INDEX(tblVentas[cliente_id], MATCH(tblVentaDet[[#This Row],[venta_id]], tblVentas[id], 0)),
    tblClientes[id],
    0
  )
)</f>
        <v>0</v>
      </c>
      <c r="J199">
        <f>tblVentaDet[[#This Row],[precio_unitario]]*tblVentaDet[[#This Row],[cantidad]]</f>
        <v>1500</v>
      </c>
      <c r="K199">
        <f>tblVentaDet[[#This Row],[subtotal]]*(1-tblVentaDet[[#This Row],[descuento_pct]])</f>
        <v>1500</v>
      </c>
      <c r="L199" s="6">
        <f>DATEVALUE(SUBSTITUTE(INDEX(tblVentas[fecha],MATCH(tblVentaDet[[#This Row],[venta_id]],tblVentas[id],0)),"-","/"))</f>
        <v>45940</v>
      </c>
      <c r="M199" s="2">
        <f>(tblVentaDet[[#This Row],[precio_unitario]]*(1-tblVentaDet[[#This Row],[descuento_pct]]))-tblVentaDet[[#This Row],[costo_unitario]]</f>
        <v>450</v>
      </c>
      <c r="N199" s="2" t="str">
        <f>INDEX(tblClientes[nombre],MATCH(INDEX(tblVentas[cliente_id],MATCH(tblVentaDet[[#This Row],[venta_id]],tblVentas[id],0)),tblClientes[id],0))</f>
        <v>Sofía Cruz</v>
      </c>
      <c r="O199" s="2" t="str">
        <f>INDEX(tblProveedores[nombre],MATCH(tblVentaDet[[#This Row],[proveedor_id]],tblProveedores[id],0))</f>
        <v>GamerZone</v>
      </c>
      <c r="P199" s="2" t="str">
        <f>INDEX(tblProductos[nombre],MATCH(tblVentaDet[[#This Row],[producto_id]],tblProductos[id],0))</f>
        <v>Memoria RAM 16GB</v>
      </c>
    </row>
    <row r="200" spans="1:16" x14ac:dyDescent="0.25">
      <c r="A200">
        <v>199</v>
      </c>
      <c r="B200">
        <v>100</v>
      </c>
      <c r="C200">
        <v>4</v>
      </c>
      <c r="D200">
        <v>2</v>
      </c>
      <c r="E200">
        <f>INDEX(tblProductos[precio_venta], MATCH(tblVentaDet[[#This Row],[producto_id]], tblProductos[id],0))</f>
        <v>1600</v>
      </c>
      <c r="F200">
        <v>3</v>
      </c>
      <c r="G200">
        <f>INDEX(tblProdProv[costo],MATCH(tblVentaDet[[#This Row],[clave]],tblProdProv[clave],0))</f>
        <v>1150</v>
      </c>
      <c r="H200" t="str">
        <f>tblVentaDet[[#This Row],[producto_id]]&amp;"-"&amp;tblVentaDet[[#This Row],[proveedor_id]]</f>
        <v>4-3</v>
      </c>
      <c r="I200">
        <f>INDEX(
  tblClientes[descuento_pct],
  MATCH(
    INDEX(tblVentas[cliente_id], MATCH(tblVentaDet[[#This Row],[venta_id]], tblVentas[id], 0)),
    tblClientes[id],
    0
  )
)</f>
        <v>0</v>
      </c>
      <c r="J200">
        <f>tblVentaDet[[#This Row],[precio_unitario]]*tblVentaDet[[#This Row],[cantidad]]</f>
        <v>3200</v>
      </c>
      <c r="K200">
        <f>tblVentaDet[[#This Row],[subtotal]]*(1-tblVentaDet[[#This Row],[descuento_pct]])</f>
        <v>3200</v>
      </c>
      <c r="L200" s="6">
        <f>DATEVALUE(SUBSTITUTE(INDEX(tblVentas[fecha],MATCH(tblVentaDet[[#This Row],[venta_id]],tblVentas[id],0)),"-","/"))</f>
        <v>45941</v>
      </c>
      <c r="M200" s="2">
        <f>(tblVentaDet[[#This Row],[precio_unitario]]*(1-tblVentaDet[[#This Row],[descuento_pct]]))-tblVentaDet[[#This Row],[costo_unitario]]</f>
        <v>450</v>
      </c>
      <c r="N200" s="2" t="str">
        <f>INDEX(tblClientes[nombre],MATCH(INDEX(tblVentas[cliente_id],MATCH(tblVentaDet[[#This Row],[venta_id]],tblVentas[id],0)),tblClientes[id],0))</f>
        <v>Miguel Ángel</v>
      </c>
      <c r="O200" s="2" t="str">
        <f>INDEX(tblProveedores[nombre],MATCH(tblVentaDet[[#This Row],[proveedor_id]],tblProveedores[id],0))</f>
        <v>CompuMarket</v>
      </c>
      <c r="P200" s="2" t="str">
        <f>INDEX(tblProductos[nombre],MATCH(tblVentaDet[[#This Row],[producto_id]],tblProductos[id],0))</f>
        <v>SSD 1TB NVMe</v>
      </c>
    </row>
    <row r="201" spans="1:16" x14ac:dyDescent="0.25">
      <c r="A201">
        <v>200</v>
      </c>
      <c r="B201">
        <v>100</v>
      </c>
      <c r="C201">
        <v>8</v>
      </c>
      <c r="D201">
        <v>1</v>
      </c>
      <c r="E201">
        <f>INDEX(tblProductos[precio_venta], MATCH(tblVentaDet[[#This Row],[producto_id]], tblProductos[id],0))</f>
        <v>850</v>
      </c>
      <c r="F201">
        <v>4</v>
      </c>
      <c r="G201">
        <f>INDEX(tblProdProv[costo],MATCH(tblVentaDet[[#This Row],[clave]],tblProdProv[clave],0))</f>
        <v>630</v>
      </c>
      <c r="H201" t="str">
        <f>tblVentaDet[[#This Row],[producto_id]]&amp;"-"&amp;tblVentaDet[[#This Row],[proveedor_id]]</f>
        <v>8-4</v>
      </c>
      <c r="I201">
        <f>INDEX(
  tblClientes[descuento_pct],
  MATCH(
    INDEX(tblVentas[cliente_id], MATCH(tblVentaDet[[#This Row],[venta_id]], tblVentas[id], 0)),
    tblClientes[id],
    0
  )
)</f>
        <v>0</v>
      </c>
      <c r="J201">
        <f>tblVentaDet[[#This Row],[precio_unitario]]*tblVentaDet[[#This Row],[cantidad]]</f>
        <v>850</v>
      </c>
      <c r="K201">
        <f>tblVentaDet[[#This Row],[subtotal]]*(1-tblVentaDet[[#This Row],[descuento_pct]])</f>
        <v>850</v>
      </c>
      <c r="L201" s="6">
        <f>DATEVALUE(SUBSTITUTE(INDEX(tblVentas[fecha],MATCH(tblVentaDet[[#This Row],[venta_id]],tblVentas[id],0)),"-","/"))</f>
        <v>45941</v>
      </c>
      <c r="M201" s="2">
        <f>(tblVentaDet[[#This Row],[precio_unitario]]*(1-tblVentaDet[[#This Row],[descuento_pct]]))-tblVentaDet[[#This Row],[costo_unitario]]</f>
        <v>220</v>
      </c>
      <c r="N201" s="2" t="str">
        <f>INDEX(tblClientes[nombre],MATCH(INDEX(tblVentas[cliente_id],MATCH(tblVentaDet[[#This Row],[venta_id]],tblVentas[id],0)),tblClientes[id],0))</f>
        <v>Miguel Ángel</v>
      </c>
      <c r="O201" s="2" t="str">
        <f>INDEX(tblProveedores[nombre],MATCH(tblVentaDet[[#This Row],[proveedor_id]],tblProveedores[id],0))</f>
        <v>HardwarePro</v>
      </c>
      <c r="P201" s="2" t="str">
        <f>INDEX(tblProductos[nombre],MATCH(tblVentaDet[[#This Row],[producto_id]],tblProductos[id],0))</f>
        <v>Teclado Mecánico</v>
      </c>
    </row>
    <row r="202" spans="1:16" x14ac:dyDescent="0.25">
      <c r="A202">
        <v>201</v>
      </c>
      <c r="B202">
        <v>101</v>
      </c>
      <c r="C202">
        <v>5</v>
      </c>
      <c r="D202">
        <v>1</v>
      </c>
      <c r="E202">
        <f>INDEX(tblProductos[precio_venta], MATCH(tblVentaDet[[#This Row],[producto_id]], tblProductos[id],0))</f>
        <v>1800</v>
      </c>
      <c r="F202">
        <v>4</v>
      </c>
      <c r="G202">
        <f>INDEX(tblProdProv[costo],MATCH(tblVentaDet[[#This Row],[clave]],tblProdProv[clave],0))</f>
        <v>1350</v>
      </c>
      <c r="H202" t="str">
        <f>tblVentaDet[[#This Row],[producto_id]]&amp;"-"&amp;tblVentaDet[[#This Row],[proveedor_id]]</f>
        <v>5-4</v>
      </c>
      <c r="I202">
        <f>INDEX(
  tblClientes[descuento_pct],
  MATCH(
    INDEX(tblVentas[cliente_id], MATCH(tblVentaDet[[#This Row],[venta_id]], tblVentas[id], 0)),
    tblClientes[id],
    0
  )
)</f>
        <v>0</v>
      </c>
      <c r="J202">
        <f>tblVentaDet[[#This Row],[precio_unitario]]*tblVentaDet[[#This Row],[cantidad]]</f>
        <v>1800</v>
      </c>
      <c r="K202">
        <f>tblVentaDet[[#This Row],[subtotal]]*(1-tblVentaDet[[#This Row],[descuento_pct]])</f>
        <v>1800</v>
      </c>
      <c r="L202" s="6">
        <f>DATEVALUE(SUBSTITUTE(INDEX(tblVentas[fecha],MATCH(tblVentaDet[[#This Row],[venta_id]],tblVentas[id],0)),"-","/"))</f>
        <v>45942</v>
      </c>
      <c r="M202" s="2">
        <f>(tblVentaDet[[#This Row],[precio_unitario]]*(1-tblVentaDet[[#This Row],[descuento_pct]]))-tblVentaDet[[#This Row],[costo_unitario]]</f>
        <v>450</v>
      </c>
      <c r="N202" s="2" t="str">
        <f>INDEX(tblClientes[nombre],MATCH(INDEX(tblVentas[cliente_id],MATCH(tblVentaDet[[#This Row],[venta_id]],tblVentas[id],0)),tblClientes[id],0))</f>
        <v>Luis García</v>
      </c>
      <c r="O202" s="2" t="str">
        <f>INDEX(tblProveedores[nombre],MATCH(tblVentaDet[[#This Row],[proveedor_id]],tblProveedores[id],0))</f>
        <v>HardwarePro</v>
      </c>
      <c r="P202" s="2" t="str">
        <f>INDEX(tblProductos[nombre],MATCH(tblVentaDet[[#This Row],[producto_id]],tblProductos[id],0))</f>
        <v>Gabinete RGB</v>
      </c>
    </row>
    <row r="203" spans="1:16" x14ac:dyDescent="0.25">
      <c r="A203">
        <v>202</v>
      </c>
      <c r="B203">
        <v>101</v>
      </c>
      <c r="C203">
        <v>4</v>
      </c>
      <c r="D203">
        <v>2</v>
      </c>
      <c r="E203">
        <f>INDEX(tblProductos[precio_venta], MATCH(tblVentaDet[[#This Row],[producto_id]], tblProductos[id],0))</f>
        <v>1600</v>
      </c>
      <c r="F203">
        <v>3</v>
      </c>
      <c r="G203">
        <f>INDEX(tblProdProv[costo],MATCH(tblVentaDet[[#This Row],[clave]],tblProdProv[clave],0))</f>
        <v>1150</v>
      </c>
      <c r="H203" t="str">
        <f>tblVentaDet[[#This Row],[producto_id]]&amp;"-"&amp;tblVentaDet[[#This Row],[proveedor_id]]</f>
        <v>4-3</v>
      </c>
      <c r="I203">
        <f>INDEX(
  tblClientes[descuento_pct],
  MATCH(
    INDEX(tblVentas[cliente_id], MATCH(tblVentaDet[[#This Row],[venta_id]], tblVentas[id], 0)),
    tblClientes[id],
    0
  )
)</f>
        <v>0</v>
      </c>
      <c r="J203">
        <f>tblVentaDet[[#This Row],[precio_unitario]]*tblVentaDet[[#This Row],[cantidad]]</f>
        <v>3200</v>
      </c>
      <c r="K203">
        <f>tblVentaDet[[#This Row],[subtotal]]*(1-tblVentaDet[[#This Row],[descuento_pct]])</f>
        <v>3200</v>
      </c>
      <c r="L203" s="6">
        <f>DATEVALUE(SUBSTITUTE(INDEX(tblVentas[fecha],MATCH(tblVentaDet[[#This Row],[venta_id]],tblVentas[id],0)),"-","/"))</f>
        <v>45942</v>
      </c>
      <c r="M203" s="2">
        <f>(tblVentaDet[[#This Row],[precio_unitario]]*(1-tblVentaDet[[#This Row],[descuento_pct]]))-tblVentaDet[[#This Row],[costo_unitario]]</f>
        <v>450</v>
      </c>
      <c r="N203" s="2" t="str">
        <f>INDEX(tblClientes[nombre],MATCH(INDEX(tblVentas[cliente_id],MATCH(tblVentaDet[[#This Row],[venta_id]],tblVentas[id],0)),tblClientes[id],0))</f>
        <v>Luis García</v>
      </c>
      <c r="O203" s="2" t="str">
        <f>INDEX(tblProveedores[nombre],MATCH(tblVentaDet[[#This Row],[proveedor_id]],tblProveedores[id],0))</f>
        <v>CompuMarket</v>
      </c>
      <c r="P203" s="2" t="str">
        <f>INDEX(tblProductos[nombre],MATCH(tblVentaDet[[#This Row],[producto_id]],tblProductos[id],0))</f>
        <v>SSD 1TB NVMe</v>
      </c>
    </row>
    <row r="204" spans="1:16" x14ac:dyDescent="0.25">
      <c r="A204">
        <v>203</v>
      </c>
      <c r="B204">
        <v>102</v>
      </c>
      <c r="C204">
        <v>11</v>
      </c>
      <c r="D204">
        <v>1</v>
      </c>
      <c r="E204">
        <f>INDEX(tblProductos[precio_venta], MATCH(tblVentaDet[[#This Row],[producto_id]], tblProductos[id],0))</f>
        <v>2900</v>
      </c>
      <c r="F204">
        <v>4</v>
      </c>
      <c r="G204">
        <f>INDEX(tblProdProv[costo],MATCH(tblVentaDet[[#This Row],[clave]],tblProdProv[clave],0))</f>
        <v>2200</v>
      </c>
      <c r="H204" t="str">
        <f>tblVentaDet[[#This Row],[producto_id]]&amp;"-"&amp;tblVentaDet[[#This Row],[proveedor_id]]</f>
        <v>11-4</v>
      </c>
      <c r="I204">
        <f>INDEX(
  tblClientes[descuento_pct],
  MATCH(
    INDEX(tblVentas[cliente_id], MATCH(tblVentaDet[[#This Row],[venta_id]], tblVentas[id], 0)),
    tblClientes[id],
    0
  )
)</f>
        <v>0.05</v>
      </c>
      <c r="J204">
        <f>tblVentaDet[[#This Row],[precio_unitario]]*tblVentaDet[[#This Row],[cantidad]]</f>
        <v>2900</v>
      </c>
      <c r="K204">
        <f>tblVentaDet[[#This Row],[subtotal]]*(1-tblVentaDet[[#This Row],[descuento_pct]])</f>
        <v>2755</v>
      </c>
      <c r="L204" s="6">
        <f>DATEVALUE(SUBSTITUTE(INDEX(tblVentas[fecha],MATCH(tblVentaDet[[#This Row],[venta_id]],tblVentas[id],0)),"-","/"))</f>
        <v>45943</v>
      </c>
      <c r="M204" s="2">
        <f>(tblVentaDet[[#This Row],[precio_unitario]]*(1-tblVentaDet[[#This Row],[descuento_pct]]))-tblVentaDet[[#This Row],[costo_unitario]]</f>
        <v>555</v>
      </c>
      <c r="N204" s="2" t="str">
        <f>INDEX(tblClientes[nombre],MATCH(INDEX(tblVentas[cliente_id],MATCH(tblVentaDet[[#This Row],[venta_id]],tblVentas[id],0)),tblClientes[id],0))</f>
        <v>Carlos Pérez</v>
      </c>
      <c r="O204" s="2" t="str">
        <f>INDEX(tblProveedores[nombre],MATCH(tblVentaDet[[#This Row],[proveedor_id]],tblProveedores[id],0))</f>
        <v>HardwarePro</v>
      </c>
      <c r="P204" s="2" t="str">
        <f>INDEX(tblProductos[nombre],MATCH(tblVentaDet[[#This Row],[producto_id]],tblProductos[id],0))</f>
        <v>Placa Madre B550</v>
      </c>
    </row>
    <row r="205" spans="1:16" x14ac:dyDescent="0.25">
      <c r="A205">
        <v>204</v>
      </c>
      <c r="B205">
        <v>102</v>
      </c>
      <c r="C205">
        <v>4</v>
      </c>
      <c r="D205">
        <v>2</v>
      </c>
      <c r="E205">
        <f>INDEX(tblProductos[precio_venta], MATCH(tblVentaDet[[#This Row],[producto_id]], tblProductos[id],0))</f>
        <v>1600</v>
      </c>
      <c r="F205">
        <v>3</v>
      </c>
      <c r="G205">
        <f>INDEX(tblProdProv[costo],MATCH(tblVentaDet[[#This Row],[clave]],tblProdProv[clave],0))</f>
        <v>1150</v>
      </c>
      <c r="H205" t="str">
        <f>tblVentaDet[[#This Row],[producto_id]]&amp;"-"&amp;tblVentaDet[[#This Row],[proveedor_id]]</f>
        <v>4-3</v>
      </c>
      <c r="I205">
        <f>INDEX(
  tblClientes[descuento_pct],
  MATCH(
    INDEX(tblVentas[cliente_id], MATCH(tblVentaDet[[#This Row],[venta_id]], tblVentas[id], 0)),
    tblClientes[id],
    0
  )
)</f>
        <v>0.05</v>
      </c>
      <c r="J205">
        <f>tblVentaDet[[#This Row],[precio_unitario]]*tblVentaDet[[#This Row],[cantidad]]</f>
        <v>3200</v>
      </c>
      <c r="K205">
        <f>tblVentaDet[[#This Row],[subtotal]]*(1-tblVentaDet[[#This Row],[descuento_pct]])</f>
        <v>3040</v>
      </c>
      <c r="L205" s="6">
        <f>DATEVALUE(SUBSTITUTE(INDEX(tblVentas[fecha],MATCH(tblVentaDet[[#This Row],[venta_id]],tblVentas[id],0)),"-","/"))</f>
        <v>45943</v>
      </c>
      <c r="M205" s="2">
        <f>(tblVentaDet[[#This Row],[precio_unitario]]*(1-tblVentaDet[[#This Row],[descuento_pct]]))-tblVentaDet[[#This Row],[costo_unitario]]</f>
        <v>370</v>
      </c>
      <c r="N205" s="2" t="str">
        <f>INDEX(tblClientes[nombre],MATCH(INDEX(tblVentas[cliente_id],MATCH(tblVentaDet[[#This Row],[venta_id]],tblVentas[id],0)),tblClientes[id],0))</f>
        <v>Carlos Pérez</v>
      </c>
      <c r="O205" s="2" t="str">
        <f>INDEX(tblProveedores[nombre],MATCH(tblVentaDet[[#This Row],[proveedor_id]],tblProveedores[id],0))</f>
        <v>CompuMarket</v>
      </c>
      <c r="P205" s="2" t="str">
        <f>INDEX(tblProductos[nombre],MATCH(tblVentaDet[[#This Row],[producto_id]],tblProductos[id],0))</f>
        <v>SSD 1TB NVMe</v>
      </c>
    </row>
    <row r="206" spans="1:16" x14ac:dyDescent="0.25">
      <c r="A206">
        <v>205</v>
      </c>
      <c r="B206">
        <v>103</v>
      </c>
      <c r="C206">
        <v>6</v>
      </c>
      <c r="D206">
        <v>2</v>
      </c>
      <c r="E206">
        <f>INDEX(tblProductos[precio_venta], MATCH(tblVentaDet[[#This Row],[producto_id]], tblProductos[id],0))</f>
        <v>1300</v>
      </c>
      <c r="F206">
        <v>1</v>
      </c>
      <c r="G206">
        <f>INDEX(tblProdProv[costo],MATCH(tblVentaDet[[#This Row],[clave]],tblProdProv[clave],0))</f>
        <v>980</v>
      </c>
      <c r="H206" t="str">
        <f>tblVentaDet[[#This Row],[producto_id]]&amp;"-"&amp;tblVentaDet[[#This Row],[proveedor_id]]</f>
        <v>6-1</v>
      </c>
      <c r="I206">
        <f>INDEX(
  tblClientes[descuento_pct],
  MATCH(
    INDEX(tblVentas[cliente_id], MATCH(tblVentaDet[[#This Row],[venta_id]], tblVentas[id], 0)),
    tblClientes[id],
    0
  )
)</f>
        <v>0</v>
      </c>
      <c r="J206">
        <f>tblVentaDet[[#This Row],[precio_unitario]]*tblVentaDet[[#This Row],[cantidad]]</f>
        <v>2600</v>
      </c>
      <c r="K206">
        <f>tblVentaDet[[#This Row],[subtotal]]*(1-tblVentaDet[[#This Row],[descuento_pct]])</f>
        <v>2600</v>
      </c>
      <c r="L206" s="6">
        <f>DATEVALUE(SUBSTITUTE(INDEX(tblVentas[fecha],MATCH(tblVentaDet[[#This Row],[venta_id]],tblVentas[id],0)),"-","/"))</f>
        <v>45944</v>
      </c>
      <c r="M206" s="2">
        <f>(tblVentaDet[[#This Row],[precio_unitario]]*(1-tblVentaDet[[#This Row],[descuento_pct]]))-tblVentaDet[[#This Row],[costo_unitario]]</f>
        <v>320</v>
      </c>
      <c r="N206" s="2" t="str">
        <f>INDEX(tblClientes[nombre],MATCH(INDEX(tblVentas[cliente_id],MATCH(tblVentaDet[[#This Row],[venta_id]],tblVentas[id],0)),tblClientes[id],0))</f>
        <v>Pedro Díaz</v>
      </c>
      <c r="O206" s="2" t="str">
        <f>INDEX(tblProveedores[nombre],MATCH(tblVentaDet[[#This Row],[proveedor_id]],tblProveedores[id],0))</f>
        <v>TechMaster</v>
      </c>
      <c r="P206" s="2" t="str">
        <f>INDEX(tblProductos[nombre],MATCH(tblVentaDet[[#This Row],[producto_id]],tblProductos[id],0))</f>
        <v>Fuente 650W Bronze</v>
      </c>
    </row>
    <row r="207" spans="1:16" x14ac:dyDescent="0.25">
      <c r="A207">
        <v>206</v>
      </c>
      <c r="B207">
        <v>103</v>
      </c>
      <c r="C207">
        <v>3</v>
      </c>
      <c r="D207">
        <v>1</v>
      </c>
      <c r="E207">
        <f>INDEX(tblProductos[precio_venta], MATCH(tblVentaDet[[#This Row],[producto_id]], tblProductos[id],0))</f>
        <v>1500</v>
      </c>
      <c r="F207">
        <v>2</v>
      </c>
      <c r="G207">
        <f>INDEX(tblProdProv[costo],MATCH(tblVentaDet[[#This Row],[clave]],tblProdProv[clave],0))</f>
        <v>1050</v>
      </c>
      <c r="H207" t="str">
        <f>tblVentaDet[[#This Row],[producto_id]]&amp;"-"&amp;tblVentaDet[[#This Row],[proveedor_id]]</f>
        <v>3-2</v>
      </c>
      <c r="I207">
        <f>INDEX(
  tblClientes[descuento_pct],
  MATCH(
    INDEX(tblVentas[cliente_id], MATCH(tblVentaDet[[#This Row],[venta_id]], tblVentas[id], 0)),
    tblClientes[id],
    0
  )
)</f>
        <v>0</v>
      </c>
      <c r="J207">
        <f>tblVentaDet[[#This Row],[precio_unitario]]*tblVentaDet[[#This Row],[cantidad]]</f>
        <v>1500</v>
      </c>
      <c r="K207">
        <f>tblVentaDet[[#This Row],[subtotal]]*(1-tblVentaDet[[#This Row],[descuento_pct]])</f>
        <v>1500</v>
      </c>
      <c r="L207" s="6">
        <f>DATEVALUE(SUBSTITUTE(INDEX(tblVentas[fecha],MATCH(tblVentaDet[[#This Row],[venta_id]],tblVentas[id],0)),"-","/"))</f>
        <v>45944</v>
      </c>
      <c r="M207" s="2">
        <f>(tblVentaDet[[#This Row],[precio_unitario]]*(1-tblVentaDet[[#This Row],[descuento_pct]]))-tblVentaDet[[#This Row],[costo_unitario]]</f>
        <v>450</v>
      </c>
      <c r="N207" s="2" t="str">
        <f>INDEX(tblClientes[nombre],MATCH(INDEX(tblVentas[cliente_id],MATCH(tblVentaDet[[#This Row],[venta_id]],tblVentas[id],0)),tblClientes[id],0))</f>
        <v>Pedro Díaz</v>
      </c>
      <c r="O207" s="2" t="str">
        <f>INDEX(tblProveedores[nombre],MATCH(tblVentaDet[[#This Row],[proveedor_id]],tblProveedores[id],0))</f>
        <v>GamerZone</v>
      </c>
      <c r="P207" s="2" t="str">
        <f>INDEX(tblProductos[nombre],MATCH(tblVentaDet[[#This Row],[producto_id]],tblProductos[id],0))</f>
        <v>Memoria RAM 16GB</v>
      </c>
    </row>
    <row r="208" spans="1:16" x14ac:dyDescent="0.25">
      <c r="A208">
        <v>207</v>
      </c>
      <c r="B208">
        <v>104</v>
      </c>
      <c r="C208">
        <v>4</v>
      </c>
      <c r="D208">
        <v>1</v>
      </c>
      <c r="E208">
        <f>INDEX(tblProductos[precio_venta], MATCH(tblVentaDet[[#This Row],[producto_id]], tblProductos[id],0))</f>
        <v>1600</v>
      </c>
      <c r="F208">
        <v>1</v>
      </c>
      <c r="G208">
        <f>INDEX(tblProdProv[costo],MATCH(tblVentaDet[[#This Row],[clave]],tblProdProv[clave],0))</f>
        <v>1100</v>
      </c>
      <c r="H208" t="str">
        <f>tblVentaDet[[#This Row],[producto_id]]&amp;"-"&amp;tblVentaDet[[#This Row],[proveedor_id]]</f>
        <v>4-1</v>
      </c>
      <c r="I208">
        <f>INDEX(
  tblClientes[descuento_pct],
  MATCH(
    INDEX(tblVentas[cliente_id], MATCH(tblVentaDet[[#This Row],[venta_id]], tblVentas[id], 0)),
    tblClientes[id],
    0
  )
)</f>
        <v>0</v>
      </c>
      <c r="J208">
        <f>tblVentaDet[[#This Row],[precio_unitario]]*tblVentaDet[[#This Row],[cantidad]]</f>
        <v>1600</v>
      </c>
      <c r="K208">
        <f>tblVentaDet[[#This Row],[subtotal]]*(1-tblVentaDet[[#This Row],[descuento_pct]])</f>
        <v>1600</v>
      </c>
      <c r="L208" s="6">
        <f>DATEVALUE(SUBSTITUTE(INDEX(tblVentas[fecha],MATCH(tblVentaDet[[#This Row],[venta_id]],tblVentas[id],0)),"-","/"))</f>
        <v>45945</v>
      </c>
      <c r="M208" s="2">
        <f>(tblVentaDet[[#This Row],[precio_unitario]]*(1-tblVentaDet[[#This Row],[descuento_pct]]))-tblVentaDet[[#This Row],[costo_unitario]]</f>
        <v>500</v>
      </c>
      <c r="N208" s="2" t="str">
        <f>INDEX(tblClientes[nombre],MATCH(INDEX(tblVentas[cliente_id],MATCH(tblVentaDet[[#This Row],[venta_id]],tblVentas[id],0)),tblClientes[id],0))</f>
        <v>Pedro Díaz</v>
      </c>
      <c r="O208" s="2" t="str">
        <f>INDEX(tblProveedores[nombre],MATCH(tblVentaDet[[#This Row],[proveedor_id]],tblProveedores[id],0))</f>
        <v>TechMaster</v>
      </c>
      <c r="P208" s="2" t="str">
        <f>INDEX(tblProductos[nombre],MATCH(tblVentaDet[[#This Row],[producto_id]],tblProductos[id],0))</f>
        <v>SSD 1TB NVMe</v>
      </c>
    </row>
    <row r="209" spans="1:16" x14ac:dyDescent="0.25">
      <c r="A209">
        <v>208</v>
      </c>
      <c r="B209">
        <v>104</v>
      </c>
      <c r="C209">
        <v>15</v>
      </c>
      <c r="D209">
        <v>3</v>
      </c>
      <c r="E209">
        <f>INDEX(tblProductos[precio_venta], MATCH(tblVentaDet[[#This Row],[producto_id]], tblProductos[id],0))</f>
        <v>600</v>
      </c>
      <c r="F209">
        <v>2</v>
      </c>
      <c r="G209">
        <f>INDEX(tblProdProv[costo],MATCH(tblVentaDet[[#This Row],[clave]],tblProdProv[clave],0))</f>
        <v>420</v>
      </c>
      <c r="H209" t="str">
        <f>tblVentaDet[[#This Row],[producto_id]]&amp;"-"&amp;tblVentaDet[[#This Row],[proveedor_id]]</f>
        <v>15-2</v>
      </c>
      <c r="I209">
        <f>INDEX(
  tblClientes[descuento_pct],
  MATCH(
    INDEX(tblVentas[cliente_id], MATCH(tblVentaDet[[#This Row],[venta_id]], tblVentas[id], 0)),
    tblClientes[id],
    0
  )
)</f>
        <v>0</v>
      </c>
      <c r="J209">
        <f>tblVentaDet[[#This Row],[precio_unitario]]*tblVentaDet[[#This Row],[cantidad]]</f>
        <v>1800</v>
      </c>
      <c r="K209">
        <f>tblVentaDet[[#This Row],[subtotal]]*(1-tblVentaDet[[#This Row],[descuento_pct]])</f>
        <v>1800</v>
      </c>
      <c r="L209" s="6">
        <f>DATEVALUE(SUBSTITUTE(INDEX(tblVentas[fecha],MATCH(tblVentaDet[[#This Row],[venta_id]],tblVentas[id],0)),"-","/"))</f>
        <v>45945</v>
      </c>
      <c r="M209" s="2">
        <f>(tblVentaDet[[#This Row],[precio_unitario]]*(1-tblVentaDet[[#This Row],[descuento_pct]]))-tblVentaDet[[#This Row],[costo_unitario]]</f>
        <v>180</v>
      </c>
      <c r="N209" s="2" t="str">
        <f>INDEX(tblClientes[nombre],MATCH(INDEX(tblVentas[cliente_id],MATCH(tblVentaDet[[#This Row],[venta_id]],tblVentas[id],0)),tblClientes[id],0))</f>
        <v>Pedro Díaz</v>
      </c>
      <c r="O209" s="2" t="str">
        <f>INDEX(tblProveedores[nombre],MATCH(tblVentaDet[[#This Row],[proveedor_id]],tblProveedores[id],0))</f>
        <v>GamerZone</v>
      </c>
      <c r="P209" s="2" t="str">
        <f>INDEX(tblProductos[nombre],MATCH(tblVentaDet[[#This Row],[producto_id]],tblProductos[id],0))</f>
        <v>Kit Ventiladores RGB</v>
      </c>
    </row>
    <row r="210" spans="1:16" x14ac:dyDescent="0.25">
      <c r="A210">
        <v>209</v>
      </c>
      <c r="B210">
        <v>105</v>
      </c>
      <c r="C210">
        <v>7</v>
      </c>
      <c r="D210">
        <v>2</v>
      </c>
      <c r="E210">
        <f>INDEX(tblProductos[precio_venta], MATCH(tblVentaDet[[#This Row],[producto_id]], tblProductos[id],0))</f>
        <v>450</v>
      </c>
      <c r="F210">
        <v>5</v>
      </c>
      <c r="G210">
        <f>INDEX(tblProdProv[costo],MATCH(tblVentaDet[[#This Row],[clave]],tblProdProv[clave],0))</f>
        <v>350</v>
      </c>
      <c r="H210" t="str">
        <f>tblVentaDet[[#This Row],[producto_id]]&amp;"-"&amp;tblVentaDet[[#This Row],[proveedor_id]]</f>
        <v>7-5</v>
      </c>
      <c r="I210">
        <f>INDEX(
  tblClientes[descuento_pct],
  MATCH(
    INDEX(tblVentas[cliente_id], MATCH(tblVentaDet[[#This Row],[venta_id]], tblVentas[id], 0)),
    tblClientes[id],
    0
  )
)</f>
        <v>0.05</v>
      </c>
      <c r="J210">
        <f>tblVentaDet[[#This Row],[precio_unitario]]*tblVentaDet[[#This Row],[cantidad]]</f>
        <v>900</v>
      </c>
      <c r="K210">
        <f>tblVentaDet[[#This Row],[subtotal]]*(1-tblVentaDet[[#This Row],[descuento_pct]])</f>
        <v>855</v>
      </c>
      <c r="L210" s="6">
        <f>DATEVALUE(SUBSTITUTE(INDEX(tblVentas[fecha],MATCH(tblVentaDet[[#This Row],[venta_id]],tblVentas[id],0)),"-","/"))</f>
        <v>45946</v>
      </c>
      <c r="M210" s="2">
        <f>(tblVentaDet[[#This Row],[precio_unitario]]*(1-tblVentaDet[[#This Row],[descuento_pct]]))-tblVentaDet[[#This Row],[costo_unitario]]</f>
        <v>77.5</v>
      </c>
      <c r="N210" s="2" t="str">
        <f>INDEX(tblClientes[nombre],MATCH(INDEX(tblVentas[cliente_id],MATCH(tblVentaDet[[#This Row],[venta_id]],tblVentas[id],0)),tblClientes[id],0))</f>
        <v>Carlos Pérez</v>
      </c>
      <c r="O210" s="2" t="str">
        <f>INDEX(tblProveedores[nombre],MATCH(tblVentaDet[[#This Row],[proveedor_id]],tblProveedores[id],0))</f>
        <v>DigitalForce</v>
      </c>
      <c r="P210" s="2" t="str">
        <f>INDEX(tblProductos[nombre],MATCH(tblVentaDet[[#This Row],[producto_id]],tblProductos[id],0))</f>
        <v>Mouse Gamer RGB</v>
      </c>
    </row>
    <row r="211" spans="1:16" x14ac:dyDescent="0.25">
      <c r="A211">
        <v>210</v>
      </c>
      <c r="B211">
        <v>105</v>
      </c>
      <c r="C211">
        <v>2</v>
      </c>
      <c r="D211">
        <v>1</v>
      </c>
      <c r="E211">
        <f>INDEX(tblProductos[precio_venta], MATCH(tblVentaDet[[#This Row],[producto_id]], tblProductos[id],0))</f>
        <v>4200</v>
      </c>
      <c r="F211">
        <v>4</v>
      </c>
      <c r="G211">
        <f>INDEX(tblProdProv[costo],MATCH(tblVentaDet[[#This Row],[clave]],tblProdProv[clave],0))</f>
        <v>3400</v>
      </c>
      <c r="H211" t="str">
        <f>tblVentaDet[[#This Row],[producto_id]]&amp;"-"&amp;tblVentaDet[[#This Row],[proveedor_id]]</f>
        <v>2-4</v>
      </c>
      <c r="I211">
        <f>INDEX(
  tblClientes[descuento_pct],
  MATCH(
    INDEX(tblVentas[cliente_id], MATCH(tblVentaDet[[#This Row],[venta_id]], tblVentas[id], 0)),
    tblClientes[id],
    0
  )
)</f>
        <v>0.05</v>
      </c>
      <c r="J211">
        <f>tblVentaDet[[#This Row],[precio_unitario]]*tblVentaDet[[#This Row],[cantidad]]</f>
        <v>4200</v>
      </c>
      <c r="K211">
        <f>tblVentaDet[[#This Row],[subtotal]]*(1-tblVentaDet[[#This Row],[descuento_pct]])</f>
        <v>3990</v>
      </c>
      <c r="L211" s="6">
        <f>DATEVALUE(SUBSTITUTE(INDEX(tblVentas[fecha],MATCH(tblVentaDet[[#This Row],[venta_id]],tblVentas[id],0)),"-","/"))</f>
        <v>45946</v>
      </c>
      <c r="M211" s="2">
        <f>(tblVentaDet[[#This Row],[precio_unitario]]*(1-tblVentaDet[[#This Row],[descuento_pct]]))-tblVentaDet[[#This Row],[costo_unitario]]</f>
        <v>590</v>
      </c>
      <c r="N211" s="2" t="str">
        <f>INDEX(tblClientes[nombre],MATCH(INDEX(tblVentas[cliente_id],MATCH(tblVentaDet[[#This Row],[venta_id]],tblVentas[id],0)),tblClientes[id],0))</f>
        <v>Carlos Pérez</v>
      </c>
      <c r="O211" s="2" t="str">
        <f>INDEX(tblProveedores[nombre],MATCH(tblVentaDet[[#This Row],[proveedor_id]],tblProveedores[id],0))</f>
        <v>HardwarePro</v>
      </c>
      <c r="P211" s="2" t="str">
        <f>INDEX(tblProductos[nombre],MATCH(tblVentaDet[[#This Row],[producto_id]],tblProductos[id],0))</f>
        <v>Procesador Ryzen 5 5600G</v>
      </c>
    </row>
    <row r="212" spans="1:16" x14ac:dyDescent="0.25">
      <c r="A212">
        <v>211</v>
      </c>
      <c r="B212">
        <v>106</v>
      </c>
      <c r="C212">
        <v>7</v>
      </c>
      <c r="D212">
        <v>3</v>
      </c>
      <c r="E212">
        <f>INDEX(tblProductos[precio_venta], MATCH(tblVentaDet[[#This Row],[producto_id]], tblProductos[id],0))</f>
        <v>450</v>
      </c>
      <c r="F212">
        <v>4</v>
      </c>
      <c r="G212">
        <f>INDEX(tblProdProv[costo],MATCH(tblVentaDet[[#This Row],[clave]],tblProdProv[clave],0))</f>
        <v>320</v>
      </c>
      <c r="H212" t="str">
        <f>tblVentaDet[[#This Row],[producto_id]]&amp;"-"&amp;tblVentaDet[[#This Row],[proveedor_id]]</f>
        <v>7-4</v>
      </c>
      <c r="I212">
        <f>INDEX(
  tblClientes[descuento_pct],
  MATCH(
    INDEX(tblVentas[cliente_id], MATCH(tblVentaDet[[#This Row],[venta_id]], tblVentas[id], 0)),
    tblClientes[id],
    0
  )
)</f>
        <v>0.05</v>
      </c>
      <c r="J212">
        <f>tblVentaDet[[#This Row],[precio_unitario]]*tblVentaDet[[#This Row],[cantidad]]</f>
        <v>1350</v>
      </c>
      <c r="K212">
        <f>tblVentaDet[[#This Row],[subtotal]]*(1-tblVentaDet[[#This Row],[descuento_pct]])</f>
        <v>1282.5</v>
      </c>
      <c r="L212" s="6">
        <f>DATEVALUE(SUBSTITUTE(INDEX(tblVentas[fecha],MATCH(tblVentaDet[[#This Row],[venta_id]],tblVentas[id],0)),"-","/"))</f>
        <v>45947</v>
      </c>
      <c r="M212" s="2">
        <f>(tblVentaDet[[#This Row],[precio_unitario]]*(1-tblVentaDet[[#This Row],[descuento_pct]]))-tblVentaDet[[#This Row],[costo_unitario]]</f>
        <v>107.5</v>
      </c>
      <c r="N212" s="2" t="str">
        <f>INDEX(tblClientes[nombre],MATCH(INDEX(tblVentas[cliente_id],MATCH(tblVentaDet[[#This Row],[venta_id]],tblVentas[id],0)),tblClientes[id],0))</f>
        <v>Carlos Pérez</v>
      </c>
      <c r="O212" s="2" t="str">
        <f>INDEX(tblProveedores[nombre],MATCH(tblVentaDet[[#This Row],[proveedor_id]],tblProveedores[id],0))</f>
        <v>HardwarePro</v>
      </c>
      <c r="P212" s="2" t="str">
        <f>INDEX(tblProductos[nombre],MATCH(tblVentaDet[[#This Row],[producto_id]],tblProductos[id],0))</f>
        <v>Mouse Gamer RGB</v>
      </c>
    </row>
    <row r="213" spans="1:16" x14ac:dyDescent="0.25">
      <c r="A213">
        <v>212</v>
      </c>
      <c r="B213">
        <v>106</v>
      </c>
      <c r="C213">
        <v>15</v>
      </c>
      <c r="D213">
        <v>2</v>
      </c>
      <c r="E213">
        <f>INDEX(tblProductos[precio_venta], MATCH(tblVentaDet[[#This Row],[producto_id]], tblProductos[id],0))</f>
        <v>600</v>
      </c>
      <c r="F213">
        <v>4</v>
      </c>
      <c r="G213">
        <f>INDEX(tblProdProv[costo],MATCH(tblVentaDet[[#This Row],[clave]],tblProdProv[clave],0))</f>
        <v>450</v>
      </c>
      <c r="H213" t="str">
        <f>tblVentaDet[[#This Row],[producto_id]]&amp;"-"&amp;tblVentaDet[[#This Row],[proveedor_id]]</f>
        <v>15-4</v>
      </c>
      <c r="I213">
        <f>INDEX(
  tblClientes[descuento_pct],
  MATCH(
    INDEX(tblVentas[cliente_id], MATCH(tblVentaDet[[#This Row],[venta_id]], tblVentas[id], 0)),
    tblClientes[id],
    0
  )
)</f>
        <v>0.05</v>
      </c>
      <c r="J213">
        <f>tblVentaDet[[#This Row],[precio_unitario]]*tblVentaDet[[#This Row],[cantidad]]</f>
        <v>1200</v>
      </c>
      <c r="K213">
        <f>tblVentaDet[[#This Row],[subtotal]]*(1-tblVentaDet[[#This Row],[descuento_pct]])</f>
        <v>1140</v>
      </c>
      <c r="L213" s="6">
        <f>DATEVALUE(SUBSTITUTE(INDEX(tblVentas[fecha],MATCH(tblVentaDet[[#This Row],[venta_id]],tblVentas[id],0)),"-","/"))</f>
        <v>45947</v>
      </c>
      <c r="M213" s="2">
        <f>(tblVentaDet[[#This Row],[precio_unitario]]*(1-tblVentaDet[[#This Row],[descuento_pct]]))-tblVentaDet[[#This Row],[costo_unitario]]</f>
        <v>120</v>
      </c>
      <c r="N213" s="2" t="str">
        <f>INDEX(tblClientes[nombre],MATCH(INDEX(tblVentas[cliente_id],MATCH(tblVentaDet[[#This Row],[venta_id]],tblVentas[id],0)),tblClientes[id],0))</f>
        <v>Carlos Pérez</v>
      </c>
      <c r="O213" s="2" t="str">
        <f>INDEX(tblProveedores[nombre],MATCH(tblVentaDet[[#This Row],[proveedor_id]],tblProveedores[id],0))</f>
        <v>HardwarePro</v>
      </c>
      <c r="P213" s="2" t="str">
        <f>INDEX(tblProductos[nombre],MATCH(tblVentaDet[[#This Row],[producto_id]],tblProductos[id],0))</f>
        <v>Kit Ventiladores RGB</v>
      </c>
    </row>
    <row r="214" spans="1:16" x14ac:dyDescent="0.25">
      <c r="A214">
        <v>213</v>
      </c>
      <c r="B214">
        <v>107</v>
      </c>
      <c r="C214">
        <v>4</v>
      </c>
      <c r="D214">
        <v>1</v>
      </c>
      <c r="E214">
        <f>INDEX(tblProductos[precio_venta], MATCH(tblVentaDet[[#This Row],[producto_id]], tblProductos[id],0))</f>
        <v>1600</v>
      </c>
      <c r="F214">
        <v>5</v>
      </c>
      <c r="G214">
        <f>INDEX(tblProdProv[costo],MATCH(tblVentaDet[[#This Row],[clave]],tblProdProv[clave],0))</f>
        <v>1200</v>
      </c>
      <c r="H214" t="str">
        <f>tblVentaDet[[#This Row],[producto_id]]&amp;"-"&amp;tblVentaDet[[#This Row],[proveedor_id]]</f>
        <v>4-5</v>
      </c>
      <c r="I214">
        <f>INDEX(
  tblClientes[descuento_pct],
  MATCH(
    INDEX(tblVentas[cliente_id], MATCH(tblVentaDet[[#This Row],[venta_id]], tblVentas[id], 0)),
    tblClientes[id],
    0
  )
)</f>
        <v>0</v>
      </c>
      <c r="J214">
        <f>tblVentaDet[[#This Row],[precio_unitario]]*tblVentaDet[[#This Row],[cantidad]]</f>
        <v>1600</v>
      </c>
      <c r="K214">
        <f>tblVentaDet[[#This Row],[subtotal]]*(1-tblVentaDet[[#This Row],[descuento_pct]])</f>
        <v>1600</v>
      </c>
      <c r="L214" s="6">
        <f>DATEVALUE(SUBSTITUTE(INDEX(tblVentas[fecha],MATCH(tblVentaDet[[#This Row],[venta_id]],tblVentas[id],0)),"-","/"))</f>
        <v>45948</v>
      </c>
      <c r="M214" s="2">
        <f>(tblVentaDet[[#This Row],[precio_unitario]]*(1-tblVentaDet[[#This Row],[descuento_pct]]))-tblVentaDet[[#This Row],[costo_unitario]]</f>
        <v>400</v>
      </c>
      <c r="N214" s="2" t="str">
        <f>INDEX(tblClientes[nombre],MATCH(INDEX(tblVentas[cliente_id],MATCH(tblVentaDet[[#This Row],[venta_id]],tblVentas[id],0)),tblClientes[id],0))</f>
        <v>Luis García</v>
      </c>
      <c r="O214" s="2" t="str">
        <f>INDEX(tblProveedores[nombre],MATCH(tblVentaDet[[#This Row],[proveedor_id]],tblProveedores[id],0))</f>
        <v>DigitalForce</v>
      </c>
      <c r="P214" s="2" t="str">
        <f>INDEX(tblProductos[nombre],MATCH(tblVentaDet[[#This Row],[producto_id]],tblProductos[id],0))</f>
        <v>SSD 1TB NVMe</v>
      </c>
    </row>
    <row r="215" spans="1:16" x14ac:dyDescent="0.25">
      <c r="A215">
        <v>214</v>
      </c>
      <c r="B215">
        <v>107</v>
      </c>
      <c r="C215">
        <v>8</v>
      </c>
      <c r="D215">
        <v>1</v>
      </c>
      <c r="E215">
        <f>INDEX(tblProductos[precio_venta], MATCH(tblVentaDet[[#This Row],[producto_id]], tblProductos[id],0))</f>
        <v>850</v>
      </c>
      <c r="F215">
        <v>2</v>
      </c>
      <c r="G215">
        <f>INDEX(tblProdProv[costo],MATCH(tblVentaDet[[#This Row],[clave]],tblProdProv[clave],0))</f>
        <v>600</v>
      </c>
      <c r="H215" t="str">
        <f>tblVentaDet[[#This Row],[producto_id]]&amp;"-"&amp;tblVentaDet[[#This Row],[proveedor_id]]</f>
        <v>8-2</v>
      </c>
      <c r="I215">
        <f>INDEX(
  tblClientes[descuento_pct],
  MATCH(
    INDEX(tblVentas[cliente_id], MATCH(tblVentaDet[[#This Row],[venta_id]], tblVentas[id], 0)),
    tblClientes[id],
    0
  )
)</f>
        <v>0</v>
      </c>
      <c r="J215">
        <f>tblVentaDet[[#This Row],[precio_unitario]]*tblVentaDet[[#This Row],[cantidad]]</f>
        <v>850</v>
      </c>
      <c r="K215">
        <f>tblVentaDet[[#This Row],[subtotal]]*(1-tblVentaDet[[#This Row],[descuento_pct]])</f>
        <v>850</v>
      </c>
      <c r="L215" s="6">
        <f>DATEVALUE(SUBSTITUTE(INDEX(tblVentas[fecha],MATCH(tblVentaDet[[#This Row],[venta_id]],tblVentas[id],0)),"-","/"))</f>
        <v>45948</v>
      </c>
      <c r="M215" s="2">
        <f>(tblVentaDet[[#This Row],[precio_unitario]]*(1-tblVentaDet[[#This Row],[descuento_pct]]))-tblVentaDet[[#This Row],[costo_unitario]]</f>
        <v>250</v>
      </c>
      <c r="N215" s="2" t="str">
        <f>INDEX(tblClientes[nombre],MATCH(INDEX(tblVentas[cliente_id],MATCH(tblVentaDet[[#This Row],[venta_id]],tblVentas[id],0)),tblClientes[id],0))</f>
        <v>Luis García</v>
      </c>
      <c r="O215" s="2" t="str">
        <f>INDEX(tblProveedores[nombre],MATCH(tblVentaDet[[#This Row],[proveedor_id]],tblProveedores[id],0))</f>
        <v>GamerZone</v>
      </c>
      <c r="P215" s="2" t="str">
        <f>INDEX(tblProductos[nombre],MATCH(tblVentaDet[[#This Row],[producto_id]],tblProductos[id],0))</f>
        <v>Teclado Mecánico</v>
      </c>
    </row>
    <row r="216" spans="1:16" x14ac:dyDescent="0.25">
      <c r="A216">
        <v>215</v>
      </c>
      <c r="B216">
        <v>108</v>
      </c>
      <c r="C216">
        <v>12</v>
      </c>
      <c r="D216">
        <v>2</v>
      </c>
      <c r="E216">
        <f>INDEX(tblProductos[precio_venta], MATCH(tblVentaDet[[#This Row],[producto_id]], tblProductos[id],0))</f>
        <v>3200</v>
      </c>
      <c r="F216">
        <v>4</v>
      </c>
      <c r="G216">
        <f>INDEX(tblProdProv[costo],MATCH(tblVentaDet[[#This Row],[clave]],tblProdProv[clave],0))</f>
        <v>2600</v>
      </c>
      <c r="H216" t="str">
        <f>tblVentaDet[[#This Row],[producto_id]]&amp;"-"&amp;tblVentaDet[[#This Row],[proveedor_id]]</f>
        <v>12-4</v>
      </c>
      <c r="I216">
        <f>INDEX(
  tblClientes[descuento_pct],
  MATCH(
    INDEX(tblVentas[cliente_id], MATCH(tblVentaDet[[#This Row],[venta_id]], tblVentas[id], 0)),
    tblClientes[id],
    0
  )
)</f>
        <v>0</v>
      </c>
      <c r="J216">
        <f>tblVentaDet[[#This Row],[precio_unitario]]*tblVentaDet[[#This Row],[cantidad]]</f>
        <v>6400</v>
      </c>
      <c r="K216">
        <f>tblVentaDet[[#This Row],[subtotal]]*(1-tblVentaDet[[#This Row],[descuento_pct]])</f>
        <v>6400</v>
      </c>
      <c r="L216" s="6">
        <f>DATEVALUE(SUBSTITUTE(INDEX(tblVentas[fecha],MATCH(tblVentaDet[[#This Row],[venta_id]],tblVentas[id],0)),"-","/"))</f>
        <v>45949</v>
      </c>
      <c r="M216" s="2">
        <f>(tblVentaDet[[#This Row],[precio_unitario]]*(1-tblVentaDet[[#This Row],[descuento_pct]]))-tblVentaDet[[#This Row],[costo_unitario]]</f>
        <v>600</v>
      </c>
      <c r="N216" s="2" t="str">
        <f>INDEX(tblClientes[nombre],MATCH(INDEX(tblVentas[cliente_id],MATCH(tblVentaDet[[#This Row],[venta_id]],tblVentas[id],0)),tblClientes[id],0))</f>
        <v>Sofía Cruz</v>
      </c>
      <c r="O216" s="2" t="str">
        <f>INDEX(tblProveedores[nombre],MATCH(tblVentaDet[[#This Row],[proveedor_id]],tblProveedores[id],0))</f>
        <v>HardwarePro</v>
      </c>
      <c r="P216" s="2" t="str">
        <f>INDEX(tblProductos[nombre],MATCH(tblVentaDet[[#This Row],[producto_id]],tblProductos[id],0))</f>
        <v>Silla Gamer</v>
      </c>
    </row>
    <row r="217" spans="1:16" x14ac:dyDescent="0.25">
      <c r="A217">
        <v>216</v>
      </c>
      <c r="B217">
        <v>108</v>
      </c>
      <c r="C217">
        <v>2</v>
      </c>
      <c r="D217">
        <v>2</v>
      </c>
      <c r="E217">
        <f>INDEX(tblProductos[precio_venta], MATCH(tblVentaDet[[#This Row],[producto_id]], tblProductos[id],0))</f>
        <v>4200</v>
      </c>
      <c r="F217">
        <v>1</v>
      </c>
      <c r="G217">
        <f>INDEX(tblProdProv[costo],MATCH(tblVentaDet[[#This Row],[clave]],tblProdProv[clave],0))</f>
        <v>3300</v>
      </c>
      <c r="H217" t="str">
        <f>tblVentaDet[[#This Row],[producto_id]]&amp;"-"&amp;tblVentaDet[[#This Row],[proveedor_id]]</f>
        <v>2-1</v>
      </c>
      <c r="I217">
        <f>INDEX(
  tblClientes[descuento_pct],
  MATCH(
    INDEX(tblVentas[cliente_id], MATCH(tblVentaDet[[#This Row],[venta_id]], tblVentas[id], 0)),
    tblClientes[id],
    0
  )
)</f>
        <v>0</v>
      </c>
      <c r="J217">
        <f>tblVentaDet[[#This Row],[precio_unitario]]*tblVentaDet[[#This Row],[cantidad]]</f>
        <v>8400</v>
      </c>
      <c r="K217">
        <f>tblVentaDet[[#This Row],[subtotal]]*(1-tblVentaDet[[#This Row],[descuento_pct]])</f>
        <v>8400</v>
      </c>
      <c r="L217" s="6">
        <f>DATEVALUE(SUBSTITUTE(INDEX(tblVentas[fecha],MATCH(tblVentaDet[[#This Row],[venta_id]],tblVentas[id],0)),"-","/"))</f>
        <v>45949</v>
      </c>
      <c r="M217" s="2">
        <f>(tblVentaDet[[#This Row],[precio_unitario]]*(1-tblVentaDet[[#This Row],[descuento_pct]]))-tblVentaDet[[#This Row],[costo_unitario]]</f>
        <v>900</v>
      </c>
      <c r="N217" s="2" t="str">
        <f>INDEX(tblClientes[nombre],MATCH(INDEX(tblVentas[cliente_id],MATCH(tblVentaDet[[#This Row],[venta_id]],tblVentas[id],0)),tblClientes[id],0))</f>
        <v>Sofía Cruz</v>
      </c>
      <c r="O217" s="2" t="str">
        <f>INDEX(tblProveedores[nombre],MATCH(tblVentaDet[[#This Row],[proveedor_id]],tblProveedores[id],0))</f>
        <v>TechMaster</v>
      </c>
      <c r="P217" s="2" t="str">
        <f>INDEX(tblProductos[nombre],MATCH(tblVentaDet[[#This Row],[producto_id]],tblProductos[id],0))</f>
        <v>Procesador Ryzen 5 5600G</v>
      </c>
    </row>
    <row r="218" spans="1:16" x14ac:dyDescent="0.25">
      <c r="A218">
        <v>217</v>
      </c>
      <c r="B218">
        <v>109</v>
      </c>
      <c r="C218">
        <v>6</v>
      </c>
      <c r="D218">
        <v>2</v>
      </c>
      <c r="E218">
        <f>INDEX(tblProductos[precio_venta], MATCH(tblVentaDet[[#This Row],[producto_id]], tblProductos[id],0))</f>
        <v>1300</v>
      </c>
      <c r="F218">
        <v>1</v>
      </c>
      <c r="G218">
        <f>INDEX(tblProdProv[costo],MATCH(tblVentaDet[[#This Row],[clave]],tblProdProv[clave],0))</f>
        <v>980</v>
      </c>
      <c r="H218" t="str">
        <f>tblVentaDet[[#This Row],[producto_id]]&amp;"-"&amp;tblVentaDet[[#This Row],[proveedor_id]]</f>
        <v>6-1</v>
      </c>
      <c r="I218">
        <f>INDEX(
  tblClientes[descuento_pct],
  MATCH(
    INDEX(tblVentas[cliente_id], MATCH(tblVentaDet[[#This Row],[venta_id]], tblVentas[id], 0)),
    tblClientes[id],
    0
  )
)</f>
        <v>0.05</v>
      </c>
      <c r="J218">
        <f>tblVentaDet[[#This Row],[precio_unitario]]*tblVentaDet[[#This Row],[cantidad]]</f>
        <v>2600</v>
      </c>
      <c r="K218">
        <f>tblVentaDet[[#This Row],[subtotal]]*(1-tblVentaDet[[#This Row],[descuento_pct]])</f>
        <v>2470</v>
      </c>
      <c r="L218" s="6">
        <f>DATEVALUE(SUBSTITUTE(INDEX(tblVentas[fecha],MATCH(tblVentaDet[[#This Row],[venta_id]],tblVentas[id],0)),"-","/"))</f>
        <v>45950</v>
      </c>
      <c r="M218" s="2">
        <f>(tblVentaDet[[#This Row],[precio_unitario]]*(1-tblVentaDet[[#This Row],[descuento_pct]]))-tblVentaDet[[#This Row],[costo_unitario]]</f>
        <v>255</v>
      </c>
      <c r="N218" s="2" t="str">
        <f>INDEX(tblClientes[nombre],MATCH(INDEX(tblVentas[cliente_id],MATCH(tblVentaDet[[#This Row],[venta_id]],tblVentas[id],0)),tblClientes[id],0))</f>
        <v>Carlos Pérez</v>
      </c>
      <c r="O218" s="2" t="str">
        <f>INDEX(tblProveedores[nombre],MATCH(tblVentaDet[[#This Row],[proveedor_id]],tblProveedores[id],0))</f>
        <v>TechMaster</v>
      </c>
      <c r="P218" s="2" t="str">
        <f>INDEX(tblProductos[nombre],MATCH(tblVentaDet[[#This Row],[producto_id]],tblProductos[id],0))</f>
        <v>Fuente 650W Bronze</v>
      </c>
    </row>
    <row r="219" spans="1:16" x14ac:dyDescent="0.25">
      <c r="A219">
        <v>218</v>
      </c>
      <c r="B219">
        <v>109</v>
      </c>
      <c r="C219">
        <v>7</v>
      </c>
      <c r="D219">
        <v>1</v>
      </c>
      <c r="E219">
        <f>INDEX(tblProductos[precio_venta], MATCH(tblVentaDet[[#This Row],[producto_id]], tblProductos[id],0))</f>
        <v>450</v>
      </c>
      <c r="F219">
        <v>5</v>
      </c>
      <c r="G219">
        <f>INDEX(tblProdProv[costo],MATCH(tblVentaDet[[#This Row],[clave]],tblProdProv[clave],0))</f>
        <v>350</v>
      </c>
      <c r="H219" t="str">
        <f>tblVentaDet[[#This Row],[producto_id]]&amp;"-"&amp;tblVentaDet[[#This Row],[proveedor_id]]</f>
        <v>7-5</v>
      </c>
      <c r="I219">
        <f>INDEX(
  tblClientes[descuento_pct],
  MATCH(
    INDEX(tblVentas[cliente_id], MATCH(tblVentaDet[[#This Row],[venta_id]], tblVentas[id], 0)),
    tblClientes[id],
    0
  )
)</f>
        <v>0.05</v>
      </c>
      <c r="J219">
        <f>tblVentaDet[[#This Row],[precio_unitario]]*tblVentaDet[[#This Row],[cantidad]]</f>
        <v>450</v>
      </c>
      <c r="K219">
        <f>tblVentaDet[[#This Row],[subtotal]]*(1-tblVentaDet[[#This Row],[descuento_pct]])</f>
        <v>427.5</v>
      </c>
      <c r="L219" s="6">
        <f>DATEVALUE(SUBSTITUTE(INDEX(tblVentas[fecha],MATCH(tblVentaDet[[#This Row],[venta_id]],tblVentas[id],0)),"-","/"))</f>
        <v>45950</v>
      </c>
      <c r="M219" s="2">
        <f>(tblVentaDet[[#This Row],[precio_unitario]]*(1-tblVentaDet[[#This Row],[descuento_pct]]))-tblVentaDet[[#This Row],[costo_unitario]]</f>
        <v>77.5</v>
      </c>
      <c r="N219" s="2" t="str">
        <f>INDEX(tblClientes[nombre],MATCH(INDEX(tblVentas[cliente_id],MATCH(tblVentaDet[[#This Row],[venta_id]],tblVentas[id],0)),tblClientes[id],0))</f>
        <v>Carlos Pérez</v>
      </c>
      <c r="O219" s="2" t="str">
        <f>INDEX(tblProveedores[nombre],MATCH(tblVentaDet[[#This Row],[proveedor_id]],tblProveedores[id],0))</f>
        <v>DigitalForce</v>
      </c>
      <c r="P219" s="2" t="str">
        <f>INDEX(tblProductos[nombre],MATCH(tblVentaDet[[#This Row],[producto_id]],tblProductos[id],0))</f>
        <v>Mouse Gamer RGB</v>
      </c>
    </row>
    <row r="220" spans="1:16" x14ac:dyDescent="0.25">
      <c r="A220">
        <v>219</v>
      </c>
      <c r="B220">
        <v>110</v>
      </c>
      <c r="C220">
        <v>2</v>
      </c>
      <c r="D220">
        <v>2</v>
      </c>
      <c r="E220">
        <f>INDEX(tblProductos[precio_venta], MATCH(tblVentaDet[[#This Row],[producto_id]], tblProductos[id],0))</f>
        <v>4200</v>
      </c>
      <c r="F220">
        <v>4</v>
      </c>
      <c r="G220">
        <f>INDEX(tblProdProv[costo],MATCH(tblVentaDet[[#This Row],[clave]],tblProdProv[clave],0))</f>
        <v>3400</v>
      </c>
      <c r="H220" t="str">
        <f>tblVentaDet[[#This Row],[producto_id]]&amp;"-"&amp;tblVentaDet[[#This Row],[proveedor_id]]</f>
        <v>2-4</v>
      </c>
      <c r="I220">
        <f>INDEX(
  tblClientes[descuento_pct],
  MATCH(
    INDEX(tblVentas[cliente_id], MATCH(tblVentaDet[[#This Row],[venta_id]], tblVentas[id], 0)),
    tblClientes[id],
    0
  )
)</f>
        <v>0.1</v>
      </c>
      <c r="J220">
        <f>tblVentaDet[[#This Row],[precio_unitario]]*tblVentaDet[[#This Row],[cantidad]]</f>
        <v>8400</v>
      </c>
      <c r="K220">
        <f>tblVentaDet[[#This Row],[subtotal]]*(1-tblVentaDet[[#This Row],[descuento_pct]])</f>
        <v>7560</v>
      </c>
      <c r="L220" s="6">
        <f>DATEVALUE(SUBSTITUTE(INDEX(tblVentas[fecha],MATCH(tblVentaDet[[#This Row],[venta_id]],tblVentas[id],0)),"-","/"))</f>
        <v>45951</v>
      </c>
      <c r="M220" s="2">
        <f>(tblVentaDet[[#This Row],[precio_unitario]]*(1-tblVentaDet[[#This Row],[descuento_pct]]))-tblVentaDet[[#This Row],[costo_unitario]]</f>
        <v>380</v>
      </c>
      <c r="N220" s="2" t="str">
        <f>INDEX(tblClientes[nombre],MATCH(INDEX(tblVentas[cliente_id],MATCH(tblVentaDet[[#This Row],[venta_id]],tblVentas[id],0)),tblClientes[id],0))</f>
        <v>Jorge Ramos</v>
      </c>
      <c r="O220" s="2" t="str">
        <f>INDEX(tblProveedores[nombre],MATCH(tblVentaDet[[#This Row],[proveedor_id]],tblProveedores[id],0))</f>
        <v>HardwarePro</v>
      </c>
      <c r="P220" s="2" t="str">
        <f>INDEX(tblProductos[nombre],MATCH(tblVentaDet[[#This Row],[producto_id]],tblProductos[id],0))</f>
        <v>Procesador Ryzen 5 5600G</v>
      </c>
    </row>
    <row r="221" spans="1:16" x14ac:dyDescent="0.25">
      <c r="A221">
        <v>220</v>
      </c>
      <c r="B221">
        <v>110</v>
      </c>
      <c r="C221">
        <v>12</v>
      </c>
      <c r="D221">
        <v>1</v>
      </c>
      <c r="E221">
        <f>INDEX(tblProductos[precio_venta], MATCH(tblVentaDet[[#This Row],[producto_id]], tblProductos[id],0))</f>
        <v>3200</v>
      </c>
      <c r="F221">
        <v>5</v>
      </c>
      <c r="G221">
        <f>INDEX(tblProdProv[costo],MATCH(tblVentaDet[[#This Row],[clave]],tblProdProv[clave],0))</f>
        <v>2700</v>
      </c>
      <c r="H221" t="str">
        <f>tblVentaDet[[#This Row],[producto_id]]&amp;"-"&amp;tblVentaDet[[#This Row],[proveedor_id]]</f>
        <v>12-5</v>
      </c>
      <c r="I221">
        <f>INDEX(
  tblClientes[descuento_pct],
  MATCH(
    INDEX(tblVentas[cliente_id], MATCH(tblVentaDet[[#This Row],[venta_id]], tblVentas[id], 0)),
    tblClientes[id],
    0
  )
)</f>
        <v>0.1</v>
      </c>
      <c r="J221">
        <f>tblVentaDet[[#This Row],[precio_unitario]]*tblVentaDet[[#This Row],[cantidad]]</f>
        <v>3200</v>
      </c>
      <c r="K221">
        <f>tblVentaDet[[#This Row],[subtotal]]*(1-tblVentaDet[[#This Row],[descuento_pct]])</f>
        <v>2880</v>
      </c>
      <c r="L221" s="6">
        <f>DATEVALUE(SUBSTITUTE(INDEX(tblVentas[fecha],MATCH(tblVentaDet[[#This Row],[venta_id]],tblVentas[id],0)),"-","/"))</f>
        <v>45951</v>
      </c>
      <c r="M221" s="2">
        <f>(tblVentaDet[[#This Row],[precio_unitario]]*(1-tblVentaDet[[#This Row],[descuento_pct]]))-tblVentaDet[[#This Row],[costo_unitario]]</f>
        <v>180</v>
      </c>
      <c r="N221" s="2" t="str">
        <f>INDEX(tblClientes[nombre],MATCH(INDEX(tblVentas[cliente_id],MATCH(tblVentaDet[[#This Row],[venta_id]],tblVentas[id],0)),tblClientes[id],0))</f>
        <v>Jorge Ramos</v>
      </c>
      <c r="O221" s="2" t="str">
        <f>INDEX(tblProveedores[nombre],MATCH(tblVentaDet[[#This Row],[proveedor_id]],tblProveedores[id],0))</f>
        <v>DigitalForce</v>
      </c>
      <c r="P221" s="2" t="str">
        <f>INDEX(tblProductos[nombre],MATCH(tblVentaDet[[#This Row],[producto_id]],tblProductos[id],0))</f>
        <v>Silla Gamer</v>
      </c>
    </row>
    <row r="222" spans="1:16" x14ac:dyDescent="0.25">
      <c r="A222">
        <v>221</v>
      </c>
      <c r="B222">
        <v>111</v>
      </c>
      <c r="C222">
        <v>11</v>
      </c>
      <c r="D222">
        <v>1</v>
      </c>
      <c r="E222">
        <f>INDEX(tblProductos[precio_venta], MATCH(tblVentaDet[[#This Row],[producto_id]], tblProductos[id],0))</f>
        <v>2900</v>
      </c>
      <c r="F222">
        <v>1</v>
      </c>
      <c r="G222">
        <f>INDEX(tblProdProv[costo],MATCH(tblVentaDet[[#This Row],[clave]],tblProdProv[clave],0))</f>
        <v>2100</v>
      </c>
      <c r="H222" t="str">
        <f>tblVentaDet[[#This Row],[producto_id]]&amp;"-"&amp;tblVentaDet[[#This Row],[proveedor_id]]</f>
        <v>11-1</v>
      </c>
      <c r="I222">
        <f>INDEX(
  tblClientes[descuento_pct],
  MATCH(
    INDEX(tblVentas[cliente_id], MATCH(tblVentaDet[[#This Row],[venta_id]], tblVentas[id], 0)),
    tblClientes[id],
    0
  )
)</f>
        <v>0.05</v>
      </c>
      <c r="J222">
        <f>tblVentaDet[[#This Row],[precio_unitario]]*tblVentaDet[[#This Row],[cantidad]]</f>
        <v>2900</v>
      </c>
      <c r="K222">
        <f>tblVentaDet[[#This Row],[subtotal]]*(1-tblVentaDet[[#This Row],[descuento_pct]])</f>
        <v>2755</v>
      </c>
      <c r="L222" s="6">
        <f>DATEVALUE(SUBSTITUTE(INDEX(tblVentas[fecha],MATCH(tblVentaDet[[#This Row],[venta_id]],tblVentas[id],0)),"-","/"))</f>
        <v>45952</v>
      </c>
      <c r="M222" s="2">
        <f>(tblVentaDet[[#This Row],[precio_unitario]]*(1-tblVentaDet[[#This Row],[descuento_pct]]))-tblVentaDet[[#This Row],[costo_unitario]]</f>
        <v>655</v>
      </c>
      <c r="N222" s="2" t="str">
        <f>INDEX(tblClientes[nombre],MATCH(INDEX(tblVentas[cliente_id],MATCH(tblVentaDet[[#This Row],[venta_id]],tblVentas[id],0)),tblClientes[id],0))</f>
        <v>María López</v>
      </c>
      <c r="O222" s="2" t="str">
        <f>INDEX(tblProveedores[nombre],MATCH(tblVentaDet[[#This Row],[proveedor_id]],tblProveedores[id],0))</f>
        <v>TechMaster</v>
      </c>
      <c r="P222" s="2" t="str">
        <f>INDEX(tblProductos[nombre],MATCH(tblVentaDet[[#This Row],[producto_id]],tblProductos[id],0))</f>
        <v>Placa Madre B550</v>
      </c>
    </row>
    <row r="223" spans="1:16" x14ac:dyDescent="0.25">
      <c r="A223">
        <v>222</v>
      </c>
      <c r="B223">
        <v>111</v>
      </c>
      <c r="C223">
        <v>8</v>
      </c>
      <c r="D223">
        <v>3</v>
      </c>
      <c r="E223">
        <f>INDEX(tblProductos[precio_venta], MATCH(tblVentaDet[[#This Row],[producto_id]], tblProductos[id],0))</f>
        <v>850</v>
      </c>
      <c r="F223">
        <v>4</v>
      </c>
      <c r="G223">
        <f>INDEX(tblProdProv[costo],MATCH(tblVentaDet[[#This Row],[clave]],tblProdProv[clave],0))</f>
        <v>630</v>
      </c>
      <c r="H223" t="str">
        <f>tblVentaDet[[#This Row],[producto_id]]&amp;"-"&amp;tblVentaDet[[#This Row],[proveedor_id]]</f>
        <v>8-4</v>
      </c>
      <c r="I223">
        <f>INDEX(
  tblClientes[descuento_pct],
  MATCH(
    INDEX(tblVentas[cliente_id], MATCH(tblVentaDet[[#This Row],[venta_id]], tblVentas[id], 0)),
    tblClientes[id],
    0
  )
)</f>
        <v>0.05</v>
      </c>
      <c r="J223">
        <f>tblVentaDet[[#This Row],[precio_unitario]]*tblVentaDet[[#This Row],[cantidad]]</f>
        <v>2550</v>
      </c>
      <c r="K223">
        <f>tblVentaDet[[#This Row],[subtotal]]*(1-tblVentaDet[[#This Row],[descuento_pct]])</f>
        <v>2422.5</v>
      </c>
      <c r="L223" s="6">
        <f>DATEVALUE(SUBSTITUTE(INDEX(tblVentas[fecha],MATCH(tblVentaDet[[#This Row],[venta_id]],tblVentas[id],0)),"-","/"))</f>
        <v>45952</v>
      </c>
      <c r="M223" s="2">
        <f>(tblVentaDet[[#This Row],[precio_unitario]]*(1-tblVentaDet[[#This Row],[descuento_pct]]))-tblVentaDet[[#This Row],[costo_unitario]]</f>
        <v>177.5</v>
      </c>
      <c r="N223" s="2" t="str">
        <f>INDEX(tblClientes[nombre],MATCH(INDEX(tblVentas[cliente_id],MATCH(tblVentaDet[[#This Row],[venta_id]],tblVentas[id],0)),tblClientes[id],0))</f>
        <v>María López</v>
      </c>
      <c r="O223" s="2" t="str">
        <f>INDEX(tblProveedores[nombre],MATCH(tblVentaDet[[#This Row],[proveedor_id]],tblProveedores[id],0))</f>
        <v>HardwarePro</v>
      </c>
      <c r="P223" s="2" t="str">
        <f>INDEX(tblProductos[nombre],MATCH(tblVentaDet[[#This Row],[producto_id]],tblProductos[id],0))</f>
        <v>Teclado Mecánico</v>
      </c>
    </row>
    <row r="224" spans="1:16" x14ac:dyDescent="0.25">
      <c r="A224">
        <v>223</v>
      </c>
      <c r="B224">
        <v>112</v>
      </c>
      <c r="C224">
        <v>4</v>
      </c>
      <c r="D224">
        <v>1</v>
      </c>
      <c r="E224">
        <f>INDEX(tblProductos[precio_venta], MATCH(tblVentaDet[[#This Row],[producto_id]], tblProductos[id],0))</f>
        <v>1600</v>
      </c>
      <c r="F224">
        <v>3</v>
      </c>
      <c r="G224">
        <f>INDEX(tblProdProv[costo],MATCH(tblVentaDet[[#This Row],[clave]],tblProdProv[clave],0))</f>
        <v>1150</v>
      </c>
      <c r="H224" t="str">
        <f>tblVentaDet[[#This Row],[producto_id]]&amp;"-"&amp;tblVentaDet[[#This Row],[proveedor_id]]</f>
        <v>4-3</v>
      </c>
      <c r="I224">
        <f>INDEX(
  tblClientes[descuento_pct],
  MATCH(
    INDEX(tblVentas[cliente_id], MATCH(tblVentaDet[[#This Row],[venta_id]], tblVentas[id], 0)),
    tblClientes[id],
    0
  )
)</f>
        <v>0.1</v>
      </c>
      <c r="J224">
        <f>tblVentaDet[[#This Row],[precio_unitario]]*tblVentaDet[[#This Row],[cantidad]]</f>
        <v>1600</v>
      </c>
      <c r="K224">
        <f>tblVentaDet[[#This Row],[subtotal]]*(1-tblVentaDet[[#This Row],[descuento_pct]])</f>
        <v>1440</v>
      </c>
      <c r="L224" s="6">
        <f>DATEVALUE(SUBSTITUTE(INDEX(tblVentas[fecha],MATCH(tblVentaDet[[#This Row],[venta_id]],tblVentas[id],0)),"-","/"))</f>
        <v>45953</v>
      </c>
      <c r="M224" s="2">
        <f>(tblVentaDet[[#This Row],[precio_unitario]]*(1-tblVentaDet[[#This Row],[descuento_pct]]))-tblVentaDet[[#This Row],[costo_unitario]]</f>
        <v>290</v>
      </c>
      <c r="N224" s="2" t="str">
        <f>INDEX(tblClientes[nombre],MATCH(INDEX(tblVentas[cliente_id],MATCH(tblVentaDet[[#This Row],[venta_id]],tblVentas[id],0)),tblClientes[id],0))</f>
        <v>Ana Torres</v>
      </c>
      <c r="O224" s="2" t="str">
        <f>INDEX(tblProveedores[nombre],MATCH(tblVentaDet[[#This Row],[proveedor_id]],tblProveedores[id],0))</f>
        <v>CompuMarket</v>
      </c>
      <c r="P224" s="2" t="str">
        <f>INDEX(tblProductos[nombre],MATCH(tblVentaDet[[#This Row],[producto_id]],tblProductos[id],0))</f>
        <v>SSD 1TB NVMe</v>
      </c>
    </row>
    <row r="225" spans="1:16" x14ac:dyDescent="0.25">
      <c r="A225">
        <v>224</v>
      </c>
      <c r="B225">
        <v>112</v>
      </c>
      <c r="C225">
        <v>5</v>
      </c>
      <c r="D225">
        <v>1</v>
      </c>
      <c r="E225">
        <f>INDEX(tblProductos[precio_venta], MATCH(tblVentaDet[[#This Row],[producto_id]], tblProductos[id],0))</f>
        <v>1800</v>
      </c>
      <c r="F225">
        <v>4</v>
      </c>
      <c r="G225">
        <f>INDEX(tblProdProv[costo],MATCH(tblVentaDet[[#This Row],[clave]],tblProdProv[clave],0))</f>
        <v>1350</v>
      </c>
      <c r="H225" t="str">
        <f>tblVentaDet[[#This Row],[producto_id]]&amp;"-"&amp;tblVentaDet[[#This Row],[proveedor_id]]</f>
        <v>5-4</v>
      </c>
      <c r="I225">
        <f>INDEX(
  tblClientes[descuento_pct],
  MATCH(
    INDEX(tblVentas[cliente_id], MATCH(tblVentaDet[[#This Row],[venta_id]], tblVentas[id], 0)),
    tblClientes[id],
    0
  )
)</f>
        <v>0.1</v>
      </c>
      <c r="J225">
        <f>tblVentaDet[[#This Row],[precio_unitario]]*tblVentaDet[[#This Row],[cantidad]]</f>
        <v>1800</v>
      </c>
      <c r="K225">
        <f>tblVentaDet[[#This Row],[subtotal]]*(1-tblVentaDet[[#This Row],[descuento_pct]])</f>
        <v>1620</v>
      </c>
      <c r="L225" s="6">
        <f>DATEVALUE(SUBSTITUTE(INDEX(tblVentas[fecha],MATCH(tblVentaDet[[#This Row],[venta_id]],tblVentas[id],0)),"-","/"))</f>
        <v>45953</v>
      </c>
      <c r="M225" s="2">
        <f>(tblVentaDet[[#This Row],[precio_unitario]]*(1-tblVentaDet[[#This Row],[descuento_pct]]))-tblVentaDet[[#This Row],[costo_unitario]]</f>
        <v>270</v>
      </c>
      <c r="N225" s="2" t="str">
        <f>INDEX(tblClientes[nombre],MATCH(INDEX(tblVentas[cliente_id],MATCH(tblVentaDet[[#This Row],[venta_id]],tblVentas[id],0)),tblClientes[id],0))</f>
        <v>Ana Torres</v>
      </c>
      <c r="O225" s="2" t="str">
        <f>INDEX(tblProveedores[nombre],MATCH(tblVentaDet[[#This Row],[proveedor_id]],tblProveedores[id],0))</f>
        <v>HardwarePro</v>
      </c>
      <c r="P225" s="2" t="str">
        <f>INDEX(tblProductos[nombre],MATCH(tblVentaDet[[#This Row],[producto_id]],tblProductos[id],0))</f>
        <v>Gabinete RGB</v>
      </c>
    </row>
    <row r="226" spans="1:16" x14ac:dyDescent="0.25">
      <c r="A226">
        <v>225</v>
      </c>
      <c r="B226">
        <v>113</v>
      </c>
      <c r="C226">
        <v>12</v>
      </c>
      <c r="D226">
        <v>2</v>
      </c>
      <c r="E226">
        <f>INDEX(tblProductos[precio_venta], MATCH(tblVentaDet[[#This Row],[producto_id]], tblProductos[id],0))</f>
        <v>3200</v>
      </c>
      <c r="F226">
        <v>3</v>
      </c>
      <c r="G226">
        <f>INDEX(tblProdProv[costo],MATCH(tblVentaDet[[#This Row],[clave]],tblProdProv[clave],0))</f>
        <v>2500</v>
      </c>
      <c r="H226" t="str">
        <f>tblVentaDet[[#This Row],[producto_id]]&amp;"-"&amp;tblVentaDet[[#This Row],[proveedor_id]]</f>
        <v>12-3</v>
      </c>
      <c r="I226">
        <f>INDEX(
  tblClientes[descuento_pct],
  MATCH(
    INDEX(tblVentas[cliente_id], MATCH(tblVentaDet[[#This Row],[venta_id]], tblVentas[id], 0)),
    tblClientes[id],
    0
  )
)</f>
        <v>0</v>
      </c>
      <c r="J226">
        <f>tblVentaDet[[#This Row],[precio_unitario]]*tblVentaDet[[#This Row],[cantidad]]</f>
        <v>6400</v>
      </c>
      <c r="K226">
        <f>tblVentaDet[[#This Row],[subtotal]]*(1-tblVentaDet[[#This Row],[descuento_pct]])</f>
        <v>6400</v>
      </c>
      <c r="L226" s="6">
        <f>DATEVALUE(SUBSTITUTE(INDEX(tblVentas[fecha],MATCH(tblVentaDet[[#This Row],[venta_id]],tblVentas[id],0)),"-","/"))</f>
        <v>45954</v>
      </c>
      <c r="M226" s="2">
        <f>(tblVentaDet[[#This Row],[precio_unitario]]*(1-tblVentaDet[[#This Row],[descuento_pct]]))-tblVentaDet[[#This Row],[costo_unitario]]</f>
        <v>700</v>
      </c>
      <c r="N226" s="2" t="str">
        <f>INDEX(tblClientes[nombre],MATCH(INDEX(tblVentas[cliente_id],MATCH(tblVentaDet[[#This Row],[venta_id]],tblVentas[id],0)),tblClientes[id],0))</f>
        <v>Sofía Cruz</v>
      </c>
      <c r="O226" s="2" t="str">
        <f>INDEX(tblProveedores[nombre],MATCH(tblVentaDet[[#This Row],[proveedor_id]],tblProveedores[id],0))</f>
        <v>CompuMarket</v>
      </c>
      <c r="P226" s="2" t="str">
        <f>INDEX(tblProductos[nombre],MATCH(tblVentaDet[[#This Row],[producto_id]],tblProductos[id],0))</f>
        <v>Silla Gamer</v>
      </c>
    </row>
    <row r="227" spans="1:16" x14ac:dyDescent="0.25">
      <c r="A227">
        <v>226</v>
      </c>
      <c r="B227">
        <v>113</v>
      </c>
      <c r="C227">
        <v>13</v>
      </c>
      <c r="D227">
        <v>1</v>
      </c>
      <c r="E227">
        <f>INDEX(tblProductos[precio_venta], MATCH(tblVentaDet[[#This Row],[producto_id]], tblProductos[id],0))</f>
        <v>300</v>
      </c>
      <c r="F227">
        <v>4</v>
      </c>
      <c r="G227">
        <f>INDEX(tblProdProv[costo],MATCH(tblVentaDet[[#This Row],[clave]],tblProdProv[clave],0))</f>
        <v>240</v>
      </c>
      <c r="H227" t="str">
        <f>tblVentaDet[[#This Row],[producto_id]]&amp;"-"&amp;tblVentaDet[[#This Row],[proveedor_id]]</f>
        <v>13-4</v>
      </c>
      <c r="I227">
        <f>INDEX(
  tblClientes[descuento_pct],
  MATCH(
    INDEX(tblVentas[cliente_id], MATCH(tblVentaDet[[#This Row],[venta_id]], tblVentas[id], 0)),
    tblClientes[id],
    0
  )
)</f>
        <v>0</v>
      </c>
      <c r="J227">
        <f>tblVentaDet[[#This Row],[precio_unitario]]*tblVentaDet[[#This Row],[cantidad]]</f>
        <v>300</v>
      </c>
      <c r="K227">
        <f>tblVentaDet[[#This Row],[subtotal]]*(1-tblVentaDet[[#This Row],[descuento_pct]])</f>
        <v>300</v>
      </c>
      <c r="L227" s="6">
        <f>DATEVALUE(SUBSTITUTE(INDEX(tblVentas[fecha],MATCH(tblVentaDet[[#This Row],[venta_id]],tblVentas[id],0)),"-","/"))</f>
        <v>45954</v>
      </c>
      <c r="M227" s="2">
        <f>(tblVentaDet[[#This Row],[precio_unitario]]*(1-tblVentaDet[[#This Row],[descuento_pct]]))-tblVentaDet[[#This Row],[costo_unitario]]</f>
        <v>60</v>
      </c>
      <c r="N227" s="2" t="str">
        <f>INDEX(tblClientes[nombre],MATCH(INDEX(tblVentas[cliente_id],MATCH(tblVentaDet[[#This Row],[venta_id]],tblVentas[id],0)),tblClientes[id],0))</f>
        <v>Sofía Cruz</v>
      </c>
      <c r="O227" s="2" t="str">
        <f>INDEX(tblProveedores[nombre],MATCH(tblVentaDet[[#This Row],[proveedor_id]],tblProveedores[id],0))</f>
        <v>HardwarePro</v>
      </c>
      <c r="P227" s="2" t="str">
        <f>INDEX(tblProductos[nombre],MATCH(tblVentaDet[[#This Row],[producto_id]],tblProductos[id],0))</f>
        <v>Pad RGB</v>
      </c>
    </row>
    <row r="228" spans="1:16" x14ac:dyDescent="0.25">
      <c r="A228">
        <v>227</v>
      </c>
      <c r="B228">
        <v>114</v>
      </c>
      <c r="C228">
        <v>4</v>
      </c>
      <c r="D228">
        <v>2</v>
      </c>
      <c r="E228">
        <f>INDEX(tblProductos[precio_venta], MATCH(tblVentaDet[[#This Row],[producto_id]], tblProductos[id],0))</f>
        <v>1600</v>
      </c>
      <c r="F228">
        <v>1</v>
      </c>
      <c r="G228">
        <f>INDEX(tblProdProv[costo],MATCH(tblVentaDet[[#This Row],[clave]],tblProdProv[clave],0))</f>
        <v>1100</v>
      </c>
      <c r="H228" t="str">
        <f>tblVentaDet[[#This Row],[producto_id]]&amp;"-"&amp;tblVentaDet[[#This Row],[proveedor_id]]</f>
        <v>4-1</v>
      </c>
      <c r="I228">
        <f>INDEX(
  tblClientes[descuento_pct],
  MATCH(
    INDEX(tblVentas[cliente_id], MATCH(tblVentaDet[[#This Row],[venta_id]], tblVentas[id], 0)),
    tblClientes[id],
    0
  )
)</f>
        <v>0</v>
      </c>
      <c r="J228">
        <f>tblVentaDet[[#This Row],[precio_unitario]]*tblVentaDet[[#This Row],[cantidad]]</f>
        <v>3200</v>
      </c>
      <c r="K228">
        <f>tblVentaDet[[#This Row],[subtotal]]*(1-tblVentaDet[[#This Row],[descuento_pct]])</f>
        <v>3200</v>
      </c>
      <c r="L228" s="6">
        <f>DATEVALUE(SUBSTITUTE(INDEX(tblVentas[fecha],MATCH(tblVentaDet[[#This Row],[venta_id]],tblVentas[id],0)),"-","/"))</f>
        <v>45955</v>
      </c>
      <c r="M228" s="2">
        <f>(tblVentaDet[[#This Row],[precio_unitario]]*(1-tblVentaDet[[#This Row],[descuento_pct]]))-tblVentaDet[[#This Row],[costo_unitario]]</f>
        <v>500</v>
      </c>
      <c r="N228" s="2" t="str">
        <f>INDEX(tblClientes[nombre],MATCH(INDEX(tblVentas[cliente_id],MATCH(tblVentaDet[[#This Row],[venta_id]],tblVentas[id],0)),tblClientes[id],0))</f>
        <v>Miguel Ángel</v>
      </c>
      <c r="O228" s="2" t="str">
        <f>INDEX(tblProveedores[nombre],MATCH(tblVentaDet[[#This Row],[proveedor_id]],tblProveedores[id],0))</f>
        <v>TechMaster</v>
      </c>
      <c r="P228" s="2" t="str">
        <f>INDEX(tblProductos[nombre],MATCH(tblVentaDet[[#This Row],[producto_id]],tblProductos[id],0))</f>
        <v>SSD 1TB NVMe</v>
      </c>
    </row>
    <row r="229" spans="1:16" x14ac:dyDescent="0.25">
      <c r="A229">
        <v>228</v>
      </c>
      <c r="B229">
        <v>114</v>
      </c>
      <c r="C229">
        <v>12</v>
      </c>
      <c r="D229">
        <v>1</v>
      </c>
      <c r="E229">
        <f>INDEX(tblProductos[precio_venta], MATCH(tblVentaDet[[#This Row],[producto_id]], tblProductos[id],0))</f>
        <v>3200</v>
      </c>
      <c r="F229">
        <v>3</v>
      </c>
      <c r="G229">
        <f>INDEX(tblProdProv[costo],MATCH(tblVentaDet[[#This Row],[clave]],tblProdProv[clave],0))</f>
        <v>2500</v>
      </c>
      <c r="H229" t="str">
        <f>tblVentaDet[[#This Row],[producto_id]]&amp;"-"&amp;tblVentaDet[[#This Row],[proveedor_id]]</f>
        <v>12-3</v>
      </c>
      <c r="I229">
        <f>INDEX(
  tblClientes[descuento_pct],
  MATCH(
    INDEX(tblVentas[cliente_id], MATCH(tblVentaDet[[#This Row],[venta_id]], tblVentas[id], 0)),
    tblClientes[id],
    0
  )
)</f>
        <v>0</v>
      </c>
      <c r="J229">
        <f>tblVentaDet[[#This Row],[precio_unitario]]*tblVentaDet[[#This Row],[cantidad]]</f>
        <v>3200</v>
      </c>
      <c r="K229">
        <f>tblVentaDet[[#This Row],[subtotal]]*(1-tblVentaDet[[#This Row],[descuento_pct]])</f>
        <v>3200</v>
      </c>
      <c r="L229" s="6">
        <f>DATEVALUE(SUBSTITUTE(INDEX(tblVentas[fecha],MATCH(tblVentaDet[[#This Row],[venta_id]],tblVentas[id],0)),"-","/"))</f>
        <v>45955</v>
      </c>
      <c r="M229" s="2">
        <f>(tblVentaDet[[#This Row],[precio_unitario]]*(1-tblVentaDet[[#This Row],[descuento_pct]]))-tblVentaDet[[#This Row],[costo_unitario]]</f>
        <v>700</v>
      </c>
      <c r="N229" s="2" t="str">
        <f>INDEX(tblClientes[nombre],MATCH(INDEX(tblVentas[cliente_id],MATCH(tblVentaDet[[#This Row],[venta_id]],tblVentas[id],0)),tblClientes[id],0))</f>
        <v>Miguel Ángel</v>
      </c>
      <c r="O229" s="2" t="str">
        <f>INDEX(tblProveedores[nombre],MATCH(tblVentaDet[[#This Row],[proveedor_id]],tblProveedores[id],0))</f>
        <v>CompuMarket</v>
      </c>
      <c r="P229" s="2" t="str">
        <f>INDEX(tblProductos[nombre],MATCH(tblVentaDet[[#This Row],[producto_id]],tblProductos[id],0))</f>
        <v>Silla Gamer</v>
      </c>
    </row>
    <row r="230" spans="1:16" x14ac:dyDescent="0.25">
      <c r="A230">
        <v>229</v>
      </c>
      <c r="B230">
        <v>115</v>
      </c>
      <c r="C230">
        <v>10</v>
      </c>
      <c r="D230">
        <v>1</v>
      </c>
      <c r="E230">
        <f>INDEX(tblProductos[precio_venta], MATCH(tblVentaDet[[#This Row],[producto_id]], tblProductos[id],0))</f>
        <v>950</v>
      </c>
      <c r="F230">
        <v>4</v>
      </c>
      <c r="G230">
        <f>INDEX(tblProdProv[costo],MATCH(tblVentaDet[[#This Row],[clave]],tblProdProv[clave],0))</f>
        <v>700</v>
      </c>
      <c r="H230" t="str">
        <f>tblVentaDet[[#This Row],[producto_id]]&amp;"-"&amp;tblVentaDet[[#This Row],[proveedor_id]]</f>
        <v>10-4</v>
      </c>
      <c r="I230">
        <f>INDEX(
  tblClientes[descuento_pct],
  MATCH(
    INDEX(tblVentas[cliente_id], MATCH(tblVentaDet[[#This Row],[venta_id]], tblVentas[id], 0)),
    tblClientes[id],
    0
  )
)</f>
        <v>0.05</v>
      </c>
      <c r="J230">
        <f>tblVentaDet[[#This Row],[precio_unitario]]*tblVentaDet[[#This Row],[cantidad]]</f>
        <v>950</v>
      </c>
      <c r="K230">
        <f>tblVentaDet[[#This Row],[subtotal]]*(1-tblVentaDet[[#This Row],[descuento_pct]])</f>
        <v>902.5</v>
      </c>
      <c r="L230" s="6">
        <f>DATEVALUE(SUBSTITUTE(INDEX(tblVentas[fecha],MATCH(tblVentaDet[[#This Row],[venta_id]],tblVentas[id],0)),"-","/"))</f>
        <v>45956</v>
      </c>
      <c r="M230" s="2">
        <f>(tblVentaDet[[#This Row],[precio_unitario]]*(1-tblVentaDet[[#This Row],[descuento_pct]]))-tblVentaDet[[#This Row],[costo_unitario]]</f>
        <v>202.5</v>
      </c>
      <c r="N230" s="2" t="str">
        <f>INDEX(tblClientes[nombre],MATCH(INDEX(tblVentas[cliente_id],MATCH(tblVentaDet[[#This Row],[venta_id]],tblVentas[id],0)),tblClientes[id],0))</f>
        <v>Carlos Pérez</v>
      </c>
      <c r="O230" s="2" t="str">
        <f>INDEX(tblProveedores[nombre],MATCH(tblVentaDet[[#This Row],[proveedor_id]],tblProveedores[id],0))</f>
        <v>HardwarePro</v>
      </c>
      <c r="P230" s="2" t="str">
        <f>INDEX(tblProductos[nombre],MATCH(tblVentaDet[[#This Row],[producto_id]],tblProductos[id],0))</f>
        <v>Headset Gaming</v>
      </c>
    </row>
    <row r="231" spans="1:16" x14ac:dyDescent="0.25">
      <c r="A231">
        <v>230</v>
      </c>
      <c r="B231">
        <v>115</v>
      </c>
      <c r="C231">
        <v>2</v>
      </c>
      <c r="D231">
        <v>1</v>
      </c>
      <c r="E231">
        <f>INDEX(tblProductos[precio_venta], MATCH(tblVentaDet[[#This Row],[producto_id]], tblProductos[id],0))</f>
        <v>4200</v>
      </c>
      <c r="F231">
        <v>4</v>
      </c>
      <c r="G231">
        <f>INDEX(tblProdProv[costo],MATCH(tblVentaDet[[#This Row],[clave]],tblProdProv[clave],0))</f>
        <v>3400</v>
      </c>
      <c r="H231" t="str">
        <f>tblVentaDet[[#This Row],[producto_id]]&amp;"-"&amp;tblVentaDet[[#This Row],[proveedor_id]]</f>
        <v>2-4</v>
      </c>
      <c r="I231">
        <f>INDEX(
  tblClientes[descuento_pct],
  MATCH(
    INDEX(tblVentas[cliente_id], MATCH(tblVentaDet[[#This Row],[venta_id]], tblVentas[id], 0)),
    tblClientes[id],
    0
  )
)</f>
        <v>0.05</v>
      </c>
      <c r="J231">
        <f>tblVentaDet[[#This Row],[precio_unitario]]*tblVentaDet[[#This Row],[cantidad]]</f>
        <v>4200</v>
      </c>
      <c r="K231">
        <f>tblVentaDet[[#This Row],[subtotal]]*(1-tblVentaDet[[#This Row],[descuento_pct]])</f>
        <v>3990</v>
      </c>
      <c r="L231" s="6">
        <f>DATEVALUE(SUBSTITUTE(INDEX(tblVentas[fecha],MATCH(tblVentaDet[[#This Row],[venta_id]],tblVentas[id],0)),"-","/"))</f>
        <v>45956</v>
      </c>
      <c r="M231" s="2">
        <f>(tblVentaDet[[#This Row],[precio_unitario]]*(1-tblVentaDet[[#This Row],[descuento_pct]]))-tblVentaDet[[#This Row],[costo_unitario]]</f>
        <v>590</v>
      </c>
      <c r="N231" s="2" t="str">
        <f>INDEX(tblClientes[nombre],MATCH(INDEX(tblVentas[cliente_id],MATCH(tblVentaDet[[#This Row],[venta_id]],tblVentas[id],0)),tblClientes[id],0))</f>
        <v>Carlos Pérez</v>
      </c>
      <c r="O231" s="2" t="str">
        <f>INDEX(tblProveedores[nombre],MATCH(tblVentaDet[[#This Row],[proveedor_id]],tblProveedores[id],0))</f>
        <v>HardwarePro</v>
      </c>
      <c r="P231" s="2" t="str">
        <f>INDEX(tblProductos[nombre],MATCH(tblVentaDet[[#This Row],[producto_id]],tblProductos[id],0))</f>
        <v>Procesador Ryzen 5 5600G</v>
      </c>
    </row>
    <row r="232" spans="1:16" x14ac:dyDescent="0.25">
      <c r="A232">
        <v>231</v>
      </c>
      <c r="B232">
        <v>116</v>
      </c>
      <c r="C232">
        <v>9</v>
      </c>
      <c r="D232">
        <v>1</v>
      </c>
      <c r="E232">
        <f>INDEX(tblProductos[precio_venta], MATCH(tblVentaDet[[#This Row],[producto_id]], tblProductos[id],0))</f>
        <v>3500</v>
      </c>
      <c r="F232">
        <v>3</v>
      </c>
      <c r="G232">
        <f>INDEX(tblProdProv[costo],MATCH(tblVentaDet[[#This Row],[clave]],tblProdProv[clave],0))</f>
        <v>2700</v>
      </c>
      <c r="H232" t="str">
        <f>tblVentaDet[[#This Row],[producto_id]]&amp;"-"&amp;tblVentaDet[[#This Row],[proveedor_id]]</f>
        <v>9-3</v>
      </c>
      <c r="I232">
        <f>INDEX(
  tblClientes[descuento_pct],
  MATCH(
    INDEX(tblVentas[cliente_id], MATCH(tblVentaDet[[#This Row],[venta_id]], tblVentas[id], 0)),
    tblClientes[id],
    0
  )
)</f>
        <v>0.05</v>
      </c>
      <c r="J232">
        <f>tblVentaDet[[#This Row],[precio_unitario]]*tblVentaDet[[#This Row],[cantidad]]</f>
        <v>3500</v>
      </c>
      <c r="K232">
        <f>tblVentaDet[[#This Row],[subtotal]]*(1-tblVentaDet[[#This Row],[descuento_pct]])</f>
        <v>3325</v>
      </c>
      <c r="L232" s="6">
        <f>DATEVALUE(SUBSTITUTE(INDEX(tblVentas[fecha],MATCH(tblVentaDet[[#This Row],[venta_id]],tblVentas[id],0)),"-","/"))</f>
        <v>45957</v>
      </c>
      <c r="M232" s="2">
        <f>(tblVentaDet[[#This Row],[precio_unitario]]*(1-tblVentaDet[[#This Row],[descuento_pct]]))-tblVentaDet[[#This Row],[costo_unitario]]</f>
        <v>625</v>
      </c>
      <c r="N232" s="2" t="str">
        <f>INDEX(tblClientes[nombre],MATCH(INDEX(tblVentas[cliente_id],MATCH(tblVentaDet[[#This Row],[venta_id]],tblVentas[id],0)),tblClientes[id],0))</f>
        <v>Carlos Pérez</v>
      </c>
      <c r="O232" s="2" t="str">
        <f>INDEX(tblProveedores[nombre],MATCH(tblVentaDet[[#This Row],[proveedor_id]],tblProveedores[id],0))</f>
        <v>CompuMarket</v>
      </c>
      <c r="P232" s="2" t="str">
        <f>INDEX(tblProductos[nombre],MATCH(tblVentaDet[[#This Row],[producto_id]],tblProductos[id],0))</f>
        <v>Monitor 24" 144Hz</v>
      </c>
    </row>
    <row r="233" spans="1:16" x14ac:dyDescent="0.25">
      <c r="A233">
        <v>232</v>
      </c>
      <c r="B233">
        <v>116</v>
      </c>
      <c r="C233">
        <v>4</v>
      </c>
      <c r="D233">
        <v>1</v>
      </c>
      <c r="E233">
        <f>INDEX(tblProductos[precio_venta], MATCH(tblVentaDet[[#This Row],[producto_id]], tblProductos[id],0))</f>
        <v>1600</v>
      </c>
      <c r="F233">
        <v>3</v>
      </c>
      <c r="G233">
        <f>INDEX(tblProdProv[costo],MATCH(tblVentaDet[[#This Row],[clave]],tblProdProv[clave],0))</f>
        <v>1150</v>
      </c>
      <c r="H233" t="str">
        <f>tblVentaDet[[#This Row],[producto_id]]&amp;"-"&amp;tblVentaDet[[#This Row],[proveedor_id]]</f>
        <v>4-3</v>
      </c>
      <c r="I233">
        <f>INDEX(
  tblClientes[descuento_pct],
  MATCH(
    INDEX(tblVentas[cliente_id], MATCH(tblVentaDet[[#This Row],[venta_id]], tblVentas[id], 0)),
    tblClientes[id],
    0
  )
)</f>
        <v>0.05</v>
      </c>
      <c r="J233">
        <f>tblVentaDet[[#This Row],[precio_unitario]]*tblVentaDet[[#This Row],[cantidad]]</f>
        <v>1600</v>
      </c>
      <c r="K233">
        <f>tblVentaDet[[#This Row],[subtotal]]*(1-tblVentaDet[[#This Row],[descuento_pct]])</f>
        <v>1520</v>
      </c>
      <c r="L233" s="6">
        <f>DATEVALUE(SUBSTITUTE(INDEX(tblVentas[fecha],MATCH(tblVentaDet[[#This Row],[venta_id]],tblVentas[id],0)),"-","/"))</f>
        <v>45957</v>
      </c>
      <c r="M233" s="2">
        <f>(tblVentaDet[[#This Row],[precio_unitario]]*(1-tblVentaDet[[#This Row],[descuento_pct]]))-tblVentaDet[[#This Row],[costo_unitario]]</f>
        <v>370</v>
      </c>
      <c r="N233" s="2" t="str">
        <f>INDEX(tblClientes[nombre],MATCH(INDEX(tblVentas[cliente_id],MATCH(tblVentaDet[[#This Row],[venta_id]],tblVentas[id],0)),tblClientes[id],0))</f>
        <v>Carlos Pérez</v>
      </c>
      <c r="O233" s="2" t="str">
        <f>INDEX(tblProveedores[nombre],MATCH(tblVentaDet[[#This Row],[proveedor_id]],tblProveedores[id],0))</f>
        <v>CompuMarket</v>
      </c>
      <c r="P233" s="2" t="str">
        <f>INDEX(tblProductos[nombre],MATCH(tblVentaDet[[#This Row],[producto_id]],tblProductos[id],0))</f>
        <v>SSD 1TB NVMe</v>
      </c>
    </row>
    <row r="234" spans="1:16" x14ac:dyDescent="0.25">
      <c r="A234">
        <v>233</v>
      </c>
      <c r="B234">
        <v>117</v>
      </c>
      <c r="C234">
        <v>2</v>
      </c>
      <c r="D234">
        <v>2</v>
      </c>
      <c r="E234">
        <f>INDEX(tblProductos[precio_venta], MATCH(tblVentaDet[[#This Row],[producto_id]], tblProductos[id],0))</f>
        <v>4200</v>
      </c>
      <c r="F234">
        <v>5</v>
      </c>
      <c r="G234">
        <f>INDEX(tblProdProv[costo],MATCH(tblVentaDet[[#This Row],[clave]],tblProdProv[clave],0))</f>
        <v>3500</v>
      </c>
      <c r="H234" t="str">
        <f>tblVentaDet[[#This Row],[producto_id]]&amp;"-"&amp;tblVentaDet[[#This Row],[proveedor_id]]</f>
        <v>2-5</v>
      </c>
      <c r="I234">
        <f>INDEX(
  tblClientes[descuento_pct],
  MATCH(
    INDEX(tblVentas[cliente_id], MATCH(tblVentaDet[[#This Row],[venta_id]], tblVentas[id], 0)),
    tblClientes[id],
    0
  )
)</f>
        <v>0.1</v>
      </c>
      <c r="J234">
        <f>tblVentaDet[[#This Row],[precio_unitario]]*tblVentaDet[[#This Row],[cantidad]]</f>
        <v>8400</v>
      </c>
      <c r="K234">
        <f>tblVentaDet[[#This Row],[subtotal]]*(1-tblVentaDet[[#This Row],[descuento_pct]])</f>
        <v>7560</v>
      </c>
      <c r="L234" s="6">
        <f>DATEVALUE(SUBSTITUTE(INDEX(tblVentas[fecha],MATCH(tblVentaDet[[#This Row],[venta_id]],tblVentas[id],0)),"-","/"))</f>
        <v>45958</v>
      </c>
      <c r="M234" s="2">
        <f>(tblVentaDet[[#This Row],[precio_unitario]]*(1-tblVentaDet[[#This Row],[descuento_pct]]))-tblVentaDet[[#This Row],[costo_unitario]]</f>
        <v>280</v>
      </c>
      <c r="N234" s="2" t="str">
        <f>INDEX(tblClientes[nombre],MATCH(INDEX(tblVentas[cliente_id],MATCH(tblVentaDet[[#This Row],[venta_id]],tblVentas[id],0)),tblClientes[id],0))</f>
        <v>Jorge Ramos</v>
      </c>
      <c r="O234" s="2" t="str">
        <f>INDEX(tblProveedores[nombre],MATCH(tblVentaDet[[#This Row],[proveedor_id]],tblProveedores[id],0))</f>
        <v>DigitalForce</v>
      </c>
      <c r="P234" s="2" t="str">
        <f>INDEX(tblProductos[nombre],MATCH(tblVentaDet[[#This Row],[producto_id]],tblProductos[id],0))</f>
        <v>Procesador Ryzen 5 5600G</v>
      </c>
    </row>
    <row r="235" spans="1:16" x14ac:dyDescent="0.25">
      <c r="A235">
        <v>234</v>
      </c>
      <c r="B235">
        <v>117</v>
      </c>
      <c r="C235">
        <v>4</v>
      </c>
      <c r="D235">
        <v>2</v>
      </c>
      <c r="E235">
        <f>INDEX(tblProductos[precio_venta], MATCH(tblVentaDet[[#This Row],[producto_id]], tblProductos[id],0))</f>
        <v>1600</v>
      </c>
      <c r="F235">
        <v>1</v>
      </c>
      <c r="G235">
        <f>INDEX(tblProdProv[costo],MATCH(tblVentaDet[[#This Row],[clave]],tblProdProv[clave],0))</f>
        <v>1100</v>
      </c>
      <c r="H235" t="str">
        <f>tblVentaDet[[#This Row],[producto_id]]&amp;"-"&amp;tblVentaDet[[#This Row],[proveedor_id]]</f>
        <v>4-1</v>
      </c>
      <c r="I235">
        <f>INDEX(
  tblClientes[descuento_pct],
  MATCH(
    INDEX(tblVentas[cliente_id], MATCH(tblVentaDet[[#This Row],[venta_id]], tblVentas[id], 0)),
    tblClientes[id],
    0
  )
)</f>
        <v>0.1</v>
      </c>
      <c r="J235">
        <f>tblVentaDet[[#This Row],[precio_unitario]]*tblVentaDet[[#This Row],[cantidad]]</f>
        <v>3200</v>
      </c>
      <c r="K235">
        <f>tblVentaDet[[#This Row],[subtotal]]*(1-tblVentaDet[[#This Row],[descuento_pct]])</f>
        <v>2880</v>
      </c>
      <c r="L235" s="6">
        <f>DATEVALUE(SUBSTITUTE(INDEX(tblVentas[fecha],MATCH(tblVentaDet[[#This Row],[venta_id]],tblVentas[id],0)),"-","/"))</f>
        <v>45958</v>
      </c>
      <c r="M235" s="2">
        <f>(tblVentaDet[[#This Row],[precio_unitario]]*(1-tblVentaDet[[#This Row],[descuento_pct]]))-tblVentaDet[[#This Row],[costo_unitario]]</f>
        <v>340</v>
      </c>
      <c r="N235" s="2" t="str">
        <f>INDEX(tblClientes[nombre],MATCH(INDEX(tblVentas[cliente_id],MATCH(tblVentaDet[[#This Row],[venta_id]],tblVentas[id],0)),tblClientes[id],0))</f>
        <v>Jorge Ramos</v>
      </c>
      <c r="O235" s="2" t="str">
        <f>INDEX(tblProveedores[nombre],MATCH(tblVentaDet[[#This Row],[proveedor_id]],tblProveedores[id],0))</f>
        <v>TechMaster</v>
      </c>
      <c r="P235" s="2" t="str">
        <f>INDEX(tblProductos[nombre],MATCH(tblVentaDet[[#This Row],[producto_id]],tblProductos[id],0))</f>
        <v>SSD 1TB NVMe</v>
      </c>
    </row>
    <row r="236" spans="1:16" x14ac:dyDescent="0.25">
      <c r="A236">
        <v>235</v>
      </c>
      <c r="B236">
        <v>118</v>
      </c>
      <c r="C236">
        <v>4</v>
      </c>
      <c r="D236">
        <v>1</v>
      </c>
      <c r="E236">
        <f>INDEX(tblProductos[precio_venta], MATCH(tblVentaDet[[#This Row],[producto_id]], tblProductos[id],0))</f>
        <v>1600</v>
      </c>
      <c r="F236">
        <v>1</v>
      </c>
      <c r="G236">
        <f>INDEX(tblProdProv[costo],MATCH(tblVentaDet[[#This Row],[clave]],tblProdProv[clave],0))</f>
        <v>1100</v>
      </c>
      <c r="H236" t="str">
        <f>tblVentaDet[[#This Row],[producto_id]]&amp;"-"&amp;tblVentaDet[[#This Row],[proveedor_id]]</f>
        <v>4-1</v>
      </c>
      <c r="I236">
        <f>INDEX(
  tblClientes[descuento_pct],
  MATCH(
    INDEX(tblVentas[cliente_id], MATCH(tblVentaDet[[#This Row],[venta_id]], tblVentas[id], 0)),
    tblClientes[id],
    0
  )
)</f>
        <v>0</v>
      </c>
      <c r="J236">
        <f>tblVentaDet[[#This Row],[precio_unitario]]*tblVentaDet[[#This Row],[cantidad]]</f>
        <v>1600</v>
      </c>
      <c r="K236">
        <f>tblVentaDet[[#This Row],[subtotal]]*(1-tblVentaDet[[#This Row],[descuento_pct]])</f>
        <v>1600</v>
      </c>
      <c r="L236" s="6">
        <f>DATEVALUE(SUBSTITUTE(INDEX(tblVentas[fecha],MATCH(tblVentaDet[[#This Row],[venta_id]],tblVentas[id],0)),"-","/"))</f>
        <v>45959</v>
      </c>
      <c r="M236" s="2">
        <f>(tblVentaDet[[#This Row],[precio_unitario]]*(1-tblVentaDet[[#This Row],[descuento_pct]]))-tblVentaDet[[#This Row],[costo_unitario]]</f>
        <v>500</v>
      </c>
      <c r="N236" s="2" t="str">
        <f>INDEX(tblClientes[nombre],MATCH(INDEX(tblVentas[cliente_id],MATCH(tblVentaDet[[#This Row],[venta_id]],tblVentas[id],0)),tblClientes[id],0))</f>
        <v>Pedro Díaz</v>
      </c>
      <c r="O236" s="2" t="str">
        <f>INDEX(tblProveedores[nombre],MATCH(tblVentaDet[[#This Row],[proveedor_id]],tblProveedores[id],0))</f>
        <v>TechMaster</v>
      </c>
      <c r="P236" s="2" t="str">
        <f>INDEX(tblProductos[nombre],MATCH(tblVentaDet[[#This Row],[producto_id]],tblProductos[id],0))</f>
        <v>SSD 1TB NVMe</v>
      </c>
    </row>
    <row r="237" spans="1:16" x14ac:dyDescent="0.25">
      <c r="A237">
        <v>236</v>
      </c>
      <c r="B237">
        <v>118</v>
      </c>
      <c r="C237">
        <v>1</v>
      </c>
      <c r="D237">
        <v>2</v>
      </c>
      <c r="E237">
        <f>INDEX(tblProductos[precio_venta], MATCH(tblVentaDet[[#This Row],[producto_id]], tblProductos[id],0))</f>
        <v>8500</v>
      </c>
      <c r="F237">
        <v>2</v>
      </c>
      <c r="G237">
        <f>INDEX(tblProdProv[costo],MATCH(tblVentaDet[[#This Row],[clave]],tblProdProv[clave],0))</f>
        <v>7000</v>
      </c>
      <c r="H237" t="str">
        <f>tblVentaDet[[#This Row],[producto_id]]&amp;"-"&amp;tblVentaDet[[#This Row],[proveedor_id]]</f>
        <v>1-2</v>
      </c>
      <c r="I237">
        <f>INDEX(
  tblClientes[descuento_pct],
  MATCH(
    INDEX(tblVentas[cliente_id], MATCH(tblVentaDet[[#This Row],[venta_id]], tblVentas[id], 0)),
    tblClientes[id],
    0
  )
)</f>
        <v>0</v>
      </c>
      <c r="J237">
        <f>tblVentaDet[[#This Row],[precio_unitario]]*tblVentaDet[[#This Row],[cantidad]]</f>
        <v>17000</v>
      </c>
      <c r="K237">
        <f>tblVentaDet[[#This Row],[subtotal]]*(1-tblVentaDet[[#This Row],[descuento_pct]])</f>
        <v>17000</v>
      </c>
      <c r="L237" s="6">
        <f>DATEVALUE(SUBSTITUTE(INDEX(tblVentas[fecha],MATCH(tblVentaDet[[#This Row],[venta_id]],tblVentas[id],0)),"-","/"))</f>
        <v>45959</v>
      </c>
      <c r="M237" s="2">
        <f>(tblVentaDet[[#This Row],[precio_unitario]]*(1-tblVentaDet[[#This Row],[descuento_pct]]))-tblVentaDet[[#This Row],[costo_unitario]]</f>
        <v>1500</v>
      </c>
      <c r="N237" s="2" t="str">
        <f>INDEX(tblClientes[nombre],MATCH(INDEX(tblVentas[cliente_id],MATCH(tblVentaDet[[#This Row],[venta_id]],tblVentas[id],0)),tblClientes[id],0))</f>
        <v>Pedro Díaz</v>
      </c>
      <c r="O237" s="2" t="str">
        <f>INDEX(tblProveedores[nombre],MATCH(tblVentaDet[[#This Row],[proveedor_id]],tblProveedores[id],0))</f>
        <v>GamerZone</v>
      </c>
      <c r="P237" s="2" t="str">
        <f>INDEX(tblProductos[nombre],MATCH(tblVentaDet[[#This Row],[producto_id]],tblProductos[id],0))</f>
        <v>Tarjeta Video RTX 3060</v>
      </c>
    </row>
    <row r="238" spans="1:16" x14ac:dyDescent="0.25">
      <c r="A238">
        <v>237</v>
      </c>
      <c r="B238">
        <v>119</v>
      </c>
      <c r="C238">
        <v>4</v>
      </c>
      <c r="D238">
        <v>1</v>
      </c>
      <c r="E238">
        <f>INDEX(tblProductos[precio_venta], MATCH(tblVentaDet[[#This Row],[producto_id]], tblProductos[id],0))</f>
        <v>1600</v>
      </c>
      <c r="F238">
        <v>3</v>
      </c>
      <c r="G238">
        <f>INDEX(tblProdProv[costo],MATCH(tblVentaDet[[#This Row],[clave]],tblProdProv[clave],0))</f>
        <v>1150</v>
      </c>
      <c r="H238" t="str">
        <f>tblVentaDet[[#This Row],[producto_id]]&amp;"-"&amp;tblVentaDet[[#This Row],[proveedor_id]]</f>
        <v>4-3</v>
      </c>
      <c r="I238">
        <f>INDEX(
  tblClientes[descuento_pct],
  MATCH(
    INDEX(tblVentas[cliente_id], MATCH(tblVentaDet[[#This Row],[venta_id]], tblVentas[id], 0)),
    tblClientes[id],
    0
  )
)</f>
        <v>0.1</v>
      </c>
      <c r="J238">
        <f>tblVentaDet[[#This Row],[precio_unitario]]*tblVentaDet[[#This Row],[cantidad]]</f>
        <v>1600</v>
      </c>
      <c r="K238">
        <f>tblVentaDet[[#This Row],[subtotal]]*(1-tblVentaDet[[#This Row],[descuento_pct]])</f>
        <v>1440</v>
      </c>
      <c r="L238" s="6">
        <f>DATEVALUE(SUBSTITUTE(INDEX(tblVentas[fecha],MATCH(tblVentaDet[[#This Row],[venta_id]],tblVentas[id],0)),"-","/"))</f>
        <v>45960</v>
      </c>
      <c r="M238" s="2">
        <f>(tblVentaDet[[#This Row],[precio_unitario]]*(1-tblVentaDet[[#This Row],[descuento_pct]]))-tblVentaDet[[#This Row],[costo_unitario]]</f>
        <v>290</v>
      </c>
      <c r="N238" s="2" t="str">
        <f>INDEX(tblClientes[nombre],MATCH(INDEX(tblVentas[cliente_id],MATCH(tblVentaDet[[#This Row],[venta_id]],tblVentas[id],0)),tblClientes[id],0))</f>
        <v>Ana Torres</v>
      </c>
      <c r="O238" s="2" t="str">
        <f>INDEX(tblProveedores[nombre],MATCH(tblVentaDet[[#This Row],[proveedor_id]],tblProveedores[id],0))</f>
        <v>CompuMarket</v>
      </c>
      <c r="P238" s="2" t="str">
        <f>INDEX(tblProductos[nombre],MATCH(tblVentaDet[[#This Row],[producto_id]],tblProductos[id],0))</f>
        <v>SSD 1TB NVMe</v>
      </c>
    </row>
    <row r="239" spans="1:16" x14ac:dyDescent="0.25">
      <c r="A239">
        <v>238</v>
      </c>
      <c r="B239">
        <v>119</v>
      </c>
      <c r="C239">
        <v>11</v>
      </c>
      <c r="D239">
        <v>3</v>
      </c>
      <c r="E239">
        <f>INDEX(tblProductos[precio_venta], MATCH(tblVentaDet[[#This Row],[producto_id]], tblProductos[id],0))</f>
        <v>2900</v>
      </c>
      <c r="F239">
        <v>5</v>
      </c>
      <c r="G239">
        <f>INDEX(tblProdProv[costo],MATCH(tblVentaDet[[#This Row],[clave]],tblProdProv[clave],0))</f>
        <v>2300</v>
      </c>
      <c r="H239" t="str">
        <f>tblVentaDet[[#This Row],[producto_id]]&amp;"-"&amp;tblVentaDet[[#This Row],[proveedor_id]]</f>
        <v>11-5</v>
      </c>
      <c r="I239">
        <f>INDEX(
  tblClientes[descuento_pct],
  MATCH(
    INDEX(tblVentas[cliente_id], MATCH(tblVentaDet[[#This Row],[venta_id]], tblVentas[id], 0)),
    tblClientes[id],
    0
  )
)</f>
        <v>0.1</v>
      </c>
      <c r="J239">
        <f>tblVentaDet[[#This Row],[precio_unitario]]*tblVentaDet[[#This Row],[cantidad]]</f>
        <v>8700</v>
      </c>
      <c r="K239">
        <f>tblVentaDet[[#This Row],[subtotal]]*(1-tblVentaDet[[#This Row],[descuento_pct]])</f>
        <v>7830</v>
      </c>
      <c r="L239" s="6">
        <f>DATEVALUE(SUBSTITUTE(INDEX(tblVentas[fecha],MATCH(tblVentaDet[[#This Row],[venta_id]],tblVentas[id],0)),"-","/"))</f>
        <v>45960</v>
      </c>
      <c r="M239" s="2">
        <f>(tblVentaDet[[#This Row],[precio_unitario]]*(1-tblVentaDet[[#This Row],[descuento_pct]]))-tblVentaDet[[#This Row],[costo_unitario]]</f>
        <v>310</v>
      </c>
      <c r="N239" s="2" t="str">
        <f>INDEX(tblClientes[nombre],MATCH(INDEX(tblVentas[cliente_id],MATCH(tblVentaDet[[#This Row],[venta_id]],tblVentas[id],0)),tblClientes[id],0))</f>
        <v>Ana Torres</v>
      </c>
      <c r="O239" s="2" t="str">
        <f>INDEX(tblProveedores[nombre],MATCH(tblVentaDet[[#This Row],[proveedor_id]],tblProveedores[id],0))</f>
        <v>DigitalForce</v>
      </c>
      <c r="P239" s="2" t="str">
        <f>INDEX(tblProductos[nombre],MATCH(tblVentaDet[[#This Row],[producto_id]],tblProductos[id],0))</f>
        <v>Placa Madre B550</v>
      </c>
    </row>
    <row r="240" spans="1:16" x14ac:dyDescent="0.25">
      <c r="A240">
        <v>239</v>
      </c>
      <c r="B240">
        <v>120</v>
      </c>
      <c r="C240">
        <v>8</v>
      </c>
      <c r="D240">
        <v>1</v>
      </c>
      <c r="E240">
        <f>INDEX(tblProductos[precio_venta], MATCH(tblVentaDet[[#This Row],[producto_id]], tblProductos[id],0))</f>
        <v>850</v>
      </c>
      <c r="F240">
        <v>5</v>
      </c>
      <c r="G240">
        <f>INDEX(tblProdProv[costo],MATCH(tblVentaDet[[#This Row],[clave]],tblProdProv[clave],0))</f>
        <v>650</v>
      </c>
      <c r="H240" t="str">
        <f>tblVentaDet[[#This Row],[producto_id]]&amp;"-"&amp;tblVentaDet[[#This Row],[proveedor_id]]</f>
        <v>8-5</v>
      </c>
      <c r="I240">
        <f>INDEX(
  tblClientes[descuento_pct],
  MATCH(
    INDEX(tblVentas[cliente_id], MATCH(tblVentaDet[[#This Row],[venta_id]], tblVentas[id], 0)),
    tblClientes[id],
    0
  )
)</f>
        <v>0.05</v>
      </c>
      <c r="J240">
        <f>tblVentaDet[[#This Row],[precio_unitario]]*tblVentaDet[[#This Row],[cantidad]]</f>
        <v>850</v>
      </c>
      <c r="K240">
        <f>tblVentaDet[[#This Row],[subtotal]]*(1-tblVentaDet[[#This Row],[descuento_pct]])</f>
        <v>807.5</v>
      </c>
      <c r="L240" s="6">
        <f>DATEVALUE(SUBSTITUTE(INDEX(tblVentas[fecha],MATCH(tblVentaDet[[#This Row],[venta_id]],tblVentas[id],0)),"-","/"))</f>
        <v>45961</v>
      </c>
      <c r="M240" s="2">
        <f>(tblVentaDet[[#This Row],[precio_unitario]]*(1-tblVentaDet[[#This Row],[descuento_pct]]))-tblVentaDet[[#This Row],[costo_unitario]]</f>
        <v>157.5</v>
      </c>
      <c r="N240" s="2" t="str">
        <f>INDEX(tblClientes[nombre],MATCH(INDEX(tblVentas[cliente_id],MATCH(tblVentaDet[[#This Row],[venta_id]],tblVentas[id],0)),tblClientes[id],0))</f>
        <v>María López</v>
      </c>
      <c r="O240" s="2" t="str">
        <f>INDEX(tblProveedores[nombre],MATCH(tblVentaDet[[#This Row],[proveedor_id]],tblProveedores[id],0))</f>
        <v>DigitalForce</v>
      </c>
      <c r="P240" s="2" t="str">
        <f>INDEX(tblProductos[nombre],MATCH(tblVentaDet[[#This Row],[producto_id]],tblProductos[id],0))</f>
        <v>Teclado Mecánico</v>
      </c>
    </row>
    <row r="241" spans="1:16" x14ac:dyDescent="0.25">
      <c r="A241">
        <v>240</v>
      </c>
      <c r="B241">
        <v>120</v>
      </c>
      <c r="C241">
        <v>4</v>
      </c>
      <c r="D241">
        <v>2</v>
      </c>
      <c r="E241">
        <f>INDEX(tblProductos[precio_venta], MATCH(tblVentaDet[[#This Row],[producto_id]], tblProductos[id],0))</f>
        <v>1600</v>
      </c>
      <c r="F241">
        <v>1</v>
      </c>
      <c r="G241">
        <f>INDEX(tblProdProv[costo],MATCH(tblVentaDet[[#This Row],[clave]],tblProdProv[clave],0))</f>
        <v>1100</v>
      </c>
      <c r="H241" t="str">
        <f>tblVentaDet[[#This Row],[producto_id]]&amp;"-"&amp;tblVentaDet[[#This Row],[proveedor_id]]</f>
        <v>4-1</v>
      </c>
      <c r="I241">
        <f>INDEX(
  tblClientes[descuento_pct],
  MATCH(
    INDEX(tblVentas[cliente_id], MATCH(tblVentaDet[[#This Row],[venta_id]], tblVentas[id], 0)),
    tblClientes[id],
    0
  )
)</f>
        <v>0.05</v>
      </c>
      <c r="J241">
        <f>tblVentaDet[[#This Row],[precio_unitario]]*tblVentaDet[[#This Row],[cantidad]]</f>
        <v>3200</v>
      </c>
      <c r="K241">
        <f>tblVentaDet[[#This Row],[subtotal]]*(1-tblVentaDet[[#This Row],[descuento_pct]])</f>
        <v>3040</v>
      </c>
      <c r="L241" s="6">
        <f>DATEVALUE(SUBSTITUTE(INDEX(tblVentas[fecha],MATCH(tblVentaDet[[#This Row],[venta_id]],tblVentas[id],0)),"-","/"))</f>
        <v>45961</v>
      </c>
      <c r="M241" s="2">
        <f>(tblVentaDet[[#This Row],[precio_unitario]]*(1-tblVentaDet[[#This Row],[descuento_pct]]))-tblVentaDet[[#This Row],[costo_unitario]]</f>
        <v>420</v>
      </c>
      <c r="N241" s="2" t="str">
        <f>INDEX(tblClientes[nombre],MATCH(INDEX(tblVentas[cliente_id],MATCH(tblVentaDet[[#This Row],[venta_id]],tblVentas[id],0)),tblClientes[id],0))</f>
        <v>María López</v>
      </c>
      <c r="O241" s="2" t="str">
        <f>INDEX(tblProveedores[nombre],MATCH(tblVentaDet[[#This Row],[proveedor_id]],tblProveedores[id],0))</f>
        <v>TechMaster</v>
      </c>
      <c r="P241" s="2" t="str">
        <f>INDEX(tblProductos[nombre],MATCH(tblVentaDet[[#This Row],[producto_id]],tblProductos[id],0))</f>
        <v>SSD 1TB NVMe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D44A-2910-411A-BA5A-825F085EBC74}">
  <dimension ref="A3:B112"/>
  <sheetViews>
    <sheetView tabSelected="1" topLeftCell="A72" zoomScaleNormal="100" workbookViewId="0">
      <selection activeCell="A71" sqref="A71:B112"/>
    </sheetView>
  </sheetViews>
  <sheetFormatPr baseColWidth="10" defaultRowHeight="15" x14ac:dyDescent="0.25"/>
  <cols>
    <col min="1" max="1" width="17.5703125" bestFit="1" customWidth="1"/>
    <col min="2" max="3" width="16.7109375" bestFit="1" customWidth="1"/>
    <col min="4" max="4" width="24" bestFit="1" customWidth="1"/>
    <col min="5" max="5" width="16.7109375" bestFit="1" customWidth="1"/>
  </cols>
  <sheetData>
    <row r="3" spans="1:2" x14ac:dyDescent="0.25">
      <c r="A3" s="3" t="s">
        <v>146</v>
      </c>
      <c r="B3" t="s">
        <v>149</v>
      </c>
    </row>
    <row r="4" spans="1:2" x14ac:dyDescent="0.25">
      <c r="A4" s="4" t="s">
        <v>4</v>
      </c>
      <c r="B4" s="2">
        <v>18622.5</v>
      </c>
    </row>
    <row r="5" spans="1:2" x14ac:dyDescent="0.25">
      <c r="A5" s="4" t="s">
        <v>6</v>
      </c>
      <c r="B5" s="2">
        <v>13207.5</v>
      </c>
    </row>
    <row r="6" spans="1:2" x14ac:dyDescent="0.25">
      <c r="A6" s="4" t="s">
        <v>3</v>
      </c>
      <c r="B6" s="2">
        <v>11190</v>
      </c>
    </row>
    <row r="7" spans="1:2" x14ac:dyDescent="0.25">
      <c r="A7" s="4" t="s">
        <v>5</v>
      </c>
      <c r="B7" s="2">
        <v>14157.5</v>
      </c>
    </row>
    <row r="8" spans="1:2" x14ac:dyDescent="0.25">
      <c r="A8" s="4" t="s">
        <v>2</v>
      </c>
      <c r="B8" s="2">
        <v>29055</v>
      </c>
    </row>
    <row r="9" spans="1:2" x14ac:dyDescent="0.25">
      <c r="A9" s="4" t="s">
        <v>148</v>
      </c>
      <c r="B9" s="2">
        <v>86232.5</v>
      </c>
    </row>
    <row r="12" spans="1:2" x14ac:dyDescent="0.25">
      <c r="A12" s="3" t="s">
        <v>146</v>
      </c>
      <c r="B12" t="s">
        <v>147</v>
      </c>
    </row>
    <row r="13" spans="1:2" x14ac:dyDescent="0.25">
      <c r="A13" s="4" t="s">
        <v>21</v>
      </c>
      <c r="B13" s="2">
        <v>22230</v>
      </c>
    </row>
    <row r="14" spans="1:2" x14ac:dyDescent="0.25">
      <c r="A14" s="4" t="s">
        <v>13</v>
      </c>
      <c r="B14" s="2">
        <v>15275</v>
      </c>
    </row>
    <row r="15" spans="1:2" x14ac:dyDescent="0.25">
      <c r="A15" s="4" t="s">
        <v>12</v>
      </c>
      <c r="B15" s="2">
        <v>25200</v>
      </c>
    </row>
    <row r="16" spans="1:2" x14ac:dyDescent="0.25">
      <c r="A16" s="4" t="s">
        <v>17</v>
      </c>
      <c r="B16" s="2">
        <v>25887.5</v>
      </c>
    </row>
    <row r="17" spans="1:2" x14ac:dyDescent="0.25">
      <c r="A17" s="4" t="s">
        <v>22</v>
      </c>
      <c r="B17" s="2">
        <v>15780</v>
      </c>
    </row>
    <row r="18" spans="1:2" x14ac:dyDescent="0.25">
      <c r="A18" s="4" t="s">
        <v>10</v>
      </c>
      <c r="B18" s="2">
        <v>42225</v>
      </c>
    </row>
    <row r="19" spans="1:2" x14ac:dyDescent="0.25">
      <c r="A19" s="4" t="s">
        <v>16</v>
      </c>
      <c r="B19" s="2">
        <v>59850</v>
      </c>
    </row>
    <row r="20" spans="1:2" x14ac:dyDescent="0.25">
      <c r="A20" s="4" t="s">
        <v>14</v>
      </c>
      <c r="B20" s="2">
        <v>17932.5</v>
      </c>
    </row>
    <row r="21" spans="1:2" x14ac:dyDescent="0.25">
      <c r="A21" s="4" t="s">
        <v>20</v>
      </c>
      <c r="B21" s="2">
        <v>7140</v>
      </c>
    </row>
    <row r="22" spans="1:2" x14ac:dyDescent="0.25">
      <c r="A22" s="4" t="s">
        <v>18</v>
      </c>
      <c r="B22" s="2">
        <v>58435</v>
      </c>
    </row>
    <row r="23" spans="1:2" x14ac:dyDescent="0.25">
      <c r="A23" s="4" t="s">
        <v>9</v>
      </c>
      <c r="B23" s="2">
        <v>140490</v>
      </c>
    </row>
    <row r="24" spans="1:2" x14ac:dyDescent="0.25">
      <c r="A24" s="4" t="s">
        <v>19</v>
      </c>
      <c r="B24" s="2">
        <v>43680</v>
      </c>
    </row>
    <row r="25" spans="1:2" x14ac:dyDescent="0.25">
      <c r="A25" s="4" t="s">
        <v>11</v>
      </c>
      <c r="B25" s="2">
        <v>76960</v>
      </c>
    </row>
    <row r="26" spans="1:2" x14ac:dyDescent="0.25">
      <c r="A26" s="4" t="s">
        <v>8</v>
      </c>
      <c r="B26" s="2">
        <v>105400</v>
      </c>
    </row>
    <row r="27" spans="1:2" x14ac:dyDescent="0.25">
      <c r="A27" s="4" t="s">
        <v>15</v>
      </c>
      <c r="B27" s="2">
        <v>20442.5</v>
      </c>
    </row>
    <row r="28" spans="1:2" x14ac:dyDescent="0.25">
      <c r="A28" s="4" t="s">
        <v>148</v>
      </c>
      <c r="B28" s="2">
        <v>676927.5</v>
      </c>
    </row>
    <row r="31" spans="1:2" x14ac:dyDescent="0.25">
      <c r="A31" s="3" t="s">
        <v>146</v>
      </c>
      <c r="B31" t="s">
        <v>147</v>
      </c>
    </row>
    <row r="32" spans="1:2" x14ac:dyDescent="0.25">
      <c r="A32" s="4" t="s">
        <v>28</v>
      </c>
      <c r="B32" s="2">
        <v>66645</v>
      </c>
    </row>
    <row r="33" spans="1:2" x14ac:dyDescent="0.25">
      <c r="A33" s="4" t="s">
        <v>27</v>
      </c>
      <c r="B33" s="2">
        <v>53247.5</v>
      </c>
    </row>
    <row r="34" spans="1:2" x14ac:dyDescent="0.25">
      <c r="A34" s="4" t="s">
        <v>36</v>
      </c>
      <c r="B34" s="2">
        <v>61850</v>
      </c>
    </row>
    <row r="35" spans="1:2" x14ac:dyDescent="0.25">
      <c r="A35" s="4" t="s">
        <v>33</v>
      </c>
      <c r="B35" s="2">
        <v>101655</v>
      </c>
    </row>
    <row r="36" spans="1:2" x14ac:dyDescent="0.25">
      <c r="A36" s="4" t="s">
        <v>34</v>
      </c>
      <c r="B36" s="2">
        <v>57190</v>
      </c>
    </row>
    <row r="37" spans="1:2" x14ac:dyDescent="0.25">
      <c r="A37" s="4" t="s">
        <v>29</v>
      </c>
      <c r="B37" s="2">
        <v>68000</v>
      </c>
    </row>
    <row r="38" spans="1:2" x14ac:dyDescent="0.25">
      <c r="A38" s="4" t="s">
        <v>30</v>
      </c>
      <c r="B38" s="2">
        <v>80940</v>
      </c>
    </row>
    <row r="39" spans="1:2" x14ac:dyDescent="0.25">
      <c r="A39" s="4" t="s">
        <v>35</v>
      </c>
      <c r="B39" s="2">
        <v>62700</v>
      </c>
    </row>
    <row r="40" spans="1:2" x14ac:dyDescent="0.25">
      <c r="A40" s="4" t="s">
        <v>31</v>
      </c>
      <c r="B40" s="2">
        <v>59200</v>
      </c>
    </row>
    <row r="41" spans="1:2" x14ac:dyDescent="0.25">
      <c r="A41" s="4" t="s">
        <v>32</v>
      </c>
      <c r="B41" s="2">
        <v>65500</v>
      </c>
    </row>
    <row r="42" spans="1:2" x14ac:dyDescent="0.25">
      <c r="A42" s="4" t="s">
        <v>148</v>
      </c>
      <c r="B42" s="2">
        <v>676927.5</v>
      </c>
    </row>
    <row r="45" spans="1:2" x14ac:dyDescent="0.25">
      <c r="A45" s="8" t="s">
        <v>146</v>
      </c>
      <c r="B45" t="s">
        <v>147</v>
      </c>
    </row>
    <row r="46" spans="1:2" x14ac:dyDescent="0.25">
      <c r="A46" s="4" t="s">
        <v>151</v>
      </c>
      <c r="B46" s="2">
        <v>281002.5</v>
      </c>
    </row>
    <row r="47" spans="1:2" x14ac:dyDescent="0.25">
      <c r="A47" s="4" t="s">
        <v>152</v>
      </c>
      <c r="B47" s="2">
        <v>201110</v>
      </c>
    </row>
    <row r="48" spans="1:2" x14ac:dyDescent="0.25">
      <c r="A48" s="4" t="s">
        <v>153</v>
      </c>
      <c r="B48" s="2">
        <v>194815</v>
      </c>
    </row>
    <row r="49" spans="1:2" x14ac:dyDescent="0.25">
      <c r="A49" s="4" t="s">
        <v>148</v>
      </c>
      <c r="B49" s="2">
        <v>676927.5</v>
      </c>
    </row>
    <row r="52" spans="1:2" x14ac:dyDescent="0.25">
      <c r="A52" s="3" t="s">
        <v>146</v>
      </c>
      <c r="B52" t="s">
        <v>150</v>
      </c>
    </row>
    <row r="53" spans="1:2" x14ac:dyDescent="0.25">
      <c r="A53" s="4" t="s">
        <v>21</v>
      </c>
      <c r="B53" s="2">
        <v>13</v>
      </c>
    </row>
    <row r="54" spans="1:2" x14ac:dyDescent="0.25">
      <c r="A54" s="4" t="s">
        <v>13</v>
      </c>
      <c r="B54" s="2">
        <v>12</v>
      </c>
    </row>
    <row r="55" spans="1:2" x14ac:dyDescent="0.25">
      <c r="A55" s="4" t="s">
        <v>12</v>
      </c>
      <c r="B55" s="2">
        <v>15</v>
      </c>
    </row>
    <row r="56" spans="1:2" x14ac:dyDescent="0.25">
      <c r="A56" s="4" t="s">
        <v>17</v>
      </c>
      <c r="B56" s="2">
        <v>28</v>
      </c>
    </row>
    <row r="57" spans="1:2" x14ac:dyDescent="0.25">
      <c r="A57" s="4" t="s">
        <v>22</v>
      </c>
      <c r="B57" s="2">
        <v>27</v>
      </c>
    </row>
    <row r="58" spans="1:2" x14ac:dyDescent="0.25">
      <c r="A58" s="4" t="s">
        <v>10</v>
      </c>
      <c r="B58" s="2">
        <v>29</v>
      </c>
    </row>
    <row r="59" spans="1:2" x14ac:dyDescent="0.25">
      <c r="A59" s="4" t="s">
        <v>16</v>
      </c>
      <c r="B59" s="2">
        <v>18</v>
      </c>
    </row>
    <row r="60" spans="1:2" x14ac:dyDescent="0.25">
      <c r="A60" s="4" t="s">
        <v>14</v>
      </c>
      <c r="B60" s="2">
        <v>41</v>
      </c>
    </row>
    <row r="61" spans="1:2" x14ac:dyDescent="0.25">
      <c r="A61" s="4" t="s">
        <v>20</v>
      </c>
      <c r="B61" s="2">
        <v>25</v>
      </c>
    </row>
    <row r="62" spans="1:2" x14ac:dyDescent="0.25">
      <c r="A62" s="4" t="s">
        <v>18</v>
      </c>
      <c r="B62" s="2">
        <v>21</v>
      </c>
    </row>
    <row r="63" spans="1:2" x14ac:dyDescent="0.25">
      <c r="A63" s="4" t="s">
        <v>9</v>
      </c>
      <c r="B63" s="2">
        <v>35</v>
      </c>
    </row>
    <row r="64" spans="1:2" x14ac:dyDescent="0.25">
      <c r="A64" s="4" t="s">
        <v>19</v>
      </c>
      <c r="B64" s="2">
        <v>14</v>
      </c>
    </row>
    <row r="65" spans="1:2" x14ac:dyDescent="0.25">
      <c r="A65" s="4" t="s">
        <v>11</v>
      </c>
      <c r="B65" s="2">
        <v>50</v>
      </c>
    </row>
    <row r="66" spans="1:2" x14ac:dyDescent="0.25">
      <c r="A66" s="4" t="s">
        <v>8</v>
      </c>
      <c r="B66" s="2">
        <v>13</v>
      </c>
    </row>
    <row r="67" spans="1:2" x14ac:dyDescent="0.25">
      <c r="A67" s="4" t="s">
        <v>15</v>
      </c>
      <c r="B67" s="2">
        <v>25</v>
      </c>
    </row>
    <row r="68" spans="1:2" x14ac:dyDescent="0.25">
      <c r="A68" s="4" t="s">
        <v>148</v>
      </c>
      <c r="B68" s="2">
        <v>366</v>
      </c>
    </row>
    <row r="71" spans="1:2" x14ac:dyDescent="0.25">
      <c r="A71" s="3" t="s">
        <v>146</v>
      </c>
      <c r="B71" t="s">
        <v>147</v>
      </c>
    </row>
    <row r="72" spans="1:2" x14ac:dyDescent="0.25">
      <c r="A72" s="4" t="s">
        <v>28</v>
      </c>
      <c r="B72" s="2">
        <v>66645</v>
      </c>
    </row>
    <row r="73" spans="1:2" x14ac:dyDescent="0.25">
      <c r="A73" s="5" t="s">
        <v>151</v>
      </c>
      <c r="B73" s="2">
        <v>14940</v>
      </c>
    </row>
    <row r="74" spans="1:2" x14ac:dyDescent="0.25">
      <c r="A74" s="5" t="s">
        <v>152</v>
      </c>
      <c r="B74" s="2">
        <v>32805</v>
      </c>
    </row>
    <row r="75" spans="1:2" x14ac:dyDescent="0.25">
      <c r="A75" s="5" t="s">
        <v>153</v>
      </c>
      <c r="B75" s="2">
        <v>18900</v>
      </c>
    </row>
    <row r="76" spans="1:2" x14ac:dyDescent="0.25">
      <c r="A76" s="4" t="s">
        <v>27</v>
      </c>
      <c r="B76" s="2">
        <v>53247.5</v>
      </c>
    </row>
    <row r="77" spans="1:2" x14ac:dyDescent="0.25">
      <c r="A77" s="5" t="s">
        <v>151</v>
      </c>
      <c r="B77" s="2">
        <v>22515</v>
      </c>
    </row>
    <row r="78" spans="1:2" x14ac:dyDescent="0.25">
      <c r="A78" s="5" t="s">
        <v>152</v>
      </c>
      <c r="B78" s="2">
        <v>5035</v>
      </c>
    </row>
    <row r="79" spans="1:2" x14ac:dyDescent="0.25">
      <c r="A79" s="5" t="s">
        <v>153</v>
      </c>
      <c r="B79" s="2">
        <v>25697.5</v>
      </c>
    </row>
    <row r="80" spans="1:2" x14ac:dyDescent="0.25">
      <c r="A80" s="4" t="s">
        <v>36</v>
      </c>
      <c r="B80" s="2">
        <v>61850</v>
      </c>
    </row>
    <row r="81" spans="1:2" x14ac:dyDescent="0.25">
      <c r="A81" s="5" t="s">
        <v>151</v>
      </c>
      <c r="B81" s="2">
        <v>22700</v>
      </c>
    </row>
    <row r="82" spans="1:2" x14ac:dyDescent="0.25">
      <c r="A82" s="5" t="s">
        <v>152</v>
      </c>
      <c r="B82" s="2">
        <v>26500</v>
      </c>
    </row>
    <row r="83" spans="1:2" x14ac:dyDescent="0.25">
      <c r="A83" s="5" t="s">
        <v>153</v>
      </c>
      <c r="B83" s="2">
        <v>12650</v>
      </c>
    </row>
    <row r="84" spans="1:2" x14ac:dyDescent="0.25">
      <c r="A84" s="4" t="s">
        <v>33</v>
      </c>
      <c r="B84" s="2">
        <v>101655</v>
      </c>
    </row>
    <row r="85" spans="1:2" x14ac:dyDescent="0.25">
      <c r="A85" s="5" t="s">
        <v>151</v>
      </c>
      <c r="B85" s="2">
        <v>52470</v>
      </c>
    </row>
    <row r="86" spans="1:2" x14ac:dyDescent="0.25">
      <c r="A86" s="5" t="s">
        <v>152</v>
      </c>
      <c r="B86" s="2">
        <v>13455</v>
      </c>
    </row>
    <row r="87" spans="1:2" x14ac:dyDescent="0.25">
      <c r="A87" s="5" t="s">
        <v>153</v>
      </c>
      <c r="B87" s="2">
        <v>35730</v>
      </c>
    </row>
    <row r="88" spans="1:2" x14ac:dyDescent="0.25">
      <c r="A88" s="4" t="s">
        <v>34</v>
      </c>
      <c r="B88" s="2">
        <v>57190</v>
      </c>
    </row>
    <row r="89" spans="1:2" x14ac:dyDescent="0.25">
      <c r="A89" s="5" t="s">
        <v>151</v>
      </c>
      <c r="B89" s="2">
        <v>28500</v>
      </c>
    </row>
    <row r="90" spans="1:2" x14ac:dyDescent="0.25">
      <c r="A90" s="5" t="s">
        <v>152</v>
      </c>
      <c r="B90" s="2">
        <v>15627.5</v>
      </c>
    </row>
    <row r="91" spans="1:2" x14ac:dyDescent="0.25">
      <c r="A91" s="5" t="s">
        <v>153</v>
      </c>
      <c r="B91" s="2">
        <v>13062.5</v>
      </c>
    </row>
    <row r="92" spans="1:2" x14ac:dyDescent="0.25">
      <c r="A92" s="4" t="s">
        <v>29</v>
      </c>
      <c r="B92" s="2">
        <v>68000</v>
      </c>
    </row>
    <row r="93" spans="1:2" x14ac:dyDescent="0.25">
      <c r="A93" s="5" t="s">
        <v>151</v>
      </c>
      <c r="B93" s="2">
        <v>35000</v>
      </c>
    </row>
    <row r="94" spans="1:2" x14ac:dyDescent="0.25">
      <c r="A94" s="5" t="s">
        <v>152</v>
      </c>
      <c r="B94" s="2">
        <v>16700</v>
      </c>
    </row>
    <row r="95" spans="1:2" x14ac:dyDescent="0.25">
      <c r="A95" s="5" t="s">
        <v>153</v>
      </c>
      <c r="B95" s="2">
        <v>16300</v>
      </c>
    </row>
    <row r="96" spans="1:2" x14ac:dyDescent="0.25">
      <c r="A96" s="4" t="s">
        <v>30</v>
      </c>
      <c r="B96" s="2">
        <v>80940</v>
      </c>
    </row>
    <row r="97" spans="1:2" x14ac:dyDescent="0.25">
      <c r="A97" s="5" t="s">
        <v>151</v>
      </c>
      <c r="B97" s="2">
        <v>30827.5</v>
      </c>
    </row>
    <row r="98" spans="1:2" x14ac:dyDescent="0.25">
      <c r="A98" s="5" t="s">
        <v>152</v>
      </c>
      <c r="B98" s="2">
        <v>41087.5</v>
      </c>
    </row>
    <row r="99" spans="1:2" x14ac:dyDescent="0.25">
      <c r="A99" s="5" t="s">
        <v>153</v>
      </c>
      <c r="B99" s="2">
        <v>9025</v>
      </c>
    </row>
    <row r="100" spans="1:2" x14ac:dyDescent="0.25">
      <c r="A100" s="4" t="s">
        <v>35</v>
      </c>
      <c r="B100" s="2">
        <v>62700</v>
      </c>
    </row>
    <row r="101" spans="1:2" x14ac:dyDescent="0.25">
      <c r="A101" s="5" t="s">
        <v>151</v>
      </c>
      <c r="B101" s="2">
        <v>20300</v>
      </c>
    </row>
    <row r="102" spans="1:2" x14ac:dyDescent="0.25">
      <c r="A102" s="5" t="s">
        <v>152</v>
      </c>
      <c r="B102" s="2">
        <v>30450</v>
      </c>
    </row>
    <row r="103" spans="1:2" x14ac:dyDescent="0.25">
      <c r="A103" s="5" t="s">
        <v>153</v>
      </c>
      <c r="B103" s="2">
        <v>11950</v>
      </c>
    </row>
    <row r="104" spans="1:2" x14ac:dyDescent="0.25">
      <c r="A104" s="4" t="s">
        <v>31</v>
      </c>
      <c r="B104" s="2">
        <v>59200</v>
      </c>
    </row>
    <row r="105" spans="1:2" x14ac:dyDescent="0.25">
      <c r="A105" s="5" t="s">
        <v>151</v>
      </c>
      <c r="B105" s="2">
        <v>30100</v>
      </c>
    </row>
    <row r="106" spans="1:2" x14ac:dyDescent="0.25">
      <c r="A106" s="5" t="s">
        <v>152</v>
      </c>
      <c r="B106" s="2">
        <v>1800</v>
      </c>
    </row>
    <row r="107" spans="1:2" x14ac:dyDescent="0.25">
      <c r="A107" s="5" t="s">
        <v>153</v>
      </c>
      <c r="B107" s="2">
        <v>27300</v>
      </c>
    </row>
    <row r="108" spans="1:2" x14ac:dyDescent="0.25">
      <c r="A108" s="4" t="s">
        <v>32</v>
      </c>
      <c r="B108" s="2">
        <v>65500</v>
      </c>
    </row>
    <row r="109" spans="1:2" x14ac:dyDescent="0.25">
      <c r="A109" s="5" t="s">
        <v>151</v>
      </c>
      <c r="B109" s="2">
        <v>23650</v>
      </c>
    </row>
    <row r="110" spans="1:2" x14ac:dyDescent="0.25">
      <c r="A110" s="5" t="s">
        <v>152</v>
      </c>
      <c r="B110" s="2">
        <v>17650</v>
      </c>
    </row>
    <row r="111" spans="1:2" x14ac:dyDescent="0.25">
      <c r="A111" s="5" t="s">
        <v>153</v>
      </c>
      <c r="B111" s="2">
        <v>24200</v>
      </c>
    </row>
    <row r="112" spans="1:2" x14ac:dyDescent="0.25">
      <c r="A112" s="4" t="s">
        <v>148</v>
      </c>
      <c r="B112" s="2">
        <v>676927.5</v>
      </c>
    </row>
  </sheetData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proveedores</vt:lpstr>
      <vt:lpstr>productos</vt:lpstr>
      <vt:lpstr>producto_proveedor</vt:lpstr>
      <vt:lpstr>clientes</vt:lpstr>
      <vt:lpstr>ventas</vt:lpstr>
      <vt:lpstr>detalle_venta</vt:lpstr>
      <vt:lpstr>vw_ventas_detalladas</vt:lpstr>
      <vt:lpstr>Tablas Dinamicas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David Casas Morales</dc:creator>
  <cp:lastModifiedBy>Brayan David Casas Morales</cp:lastModifiedBy>
  <dcterms:created xsi:type="dcterms:W3CDTF">2025-10-28T10:51:06Z</dcterms:created>
  <dcterms:modified xsi:type="dcterms:W3CDTF">2025-10-28T22:42:28Z</dcterms:modified>
</cp:coreProperties>
</file>