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7235" windowHeight="7485" activeTab="2"/>
  </bookViews>
  <sheets>
    <sheet name="FromDarwin" sheetId="3" r:id="rId1"/>
    <sheet name="Data" sheetId="1" r:id="rId2"/>
    <sheet name="GLMformat" sheetId="11" r:id="rId3"/>
    <sheet name="ModelFormat" sheetId="5" r:id="rId4"/>
    <sheet name="EMS" sheetId="2" r:id="rId5"/>
    <sheet name="df analysis" sheetId="4" r:id="rId6"/>
    <sheet name="EMS 2" sheetId="9" r:id="rId7"/>
    <sheet name="Paired" sheetId="10" r:id="rId8"/>
    <sheet name="Minitab" sheetId="12" r:id="rId9"/>
    <sheet name="Sheet2" sheetId="8" r:id="rId10"/>
  </sheets>
  <calcPr calcId="144525"/>
</workbook>
</file>

<file path=xl/calcChain.xml><?xml version="1.0" encoding="utf-8"?>
<calcChain xmlns="http://schemas.openxmlformats.org/spreadsheetml/2006/main">
  <c r="Q6" i="12" l="1"/>
  <c r="P6" i="12"/>
  <c r="O6" i="12"/>
  <c r="G7" i="12"/>
  <c r="G5" i="12"/>
  <c r="O8" i="12"/>
  <c r="P5" i="12" s="1"/>
  <c r="Q5" i="12" s="1"/>
  <c r="O5" i="12"/>
  <c r="G9" i="12"/>
  <c r="M5" i="12"/>
  <c r="K7" i="12"/>
  <c r="K5" i="12"/>
  <c r="I5" i="12"/>
  <c r="H5" i="12"/>
  <c r="L5" i="12" l="1"/>
  <c r="E24" i="10"/>
  <c r="E23" i="10"/>
  <c r="E22" i="10"/>
  <c r="E21" i="10"/>
  <c r="E20" i="10"/>
  <c r="E19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3" i="10"/>
  <c r="B45" i="9"/>
  <c r="B50" i="9"/>
  <c r="B41" i="9" l="1"/>
  <c r="B49" i="9" s="1"/>
  <c r="B40" i="9"/>
  <c r="B48" i="9" s="1"/>
  <c r="J12" i="4"/>
  <c r="J10" i="4"/>
  <c r="J9" i="4"/>
  <c r="J8" i="4"/>
  <c r="J5" i="4"/>
  <c r="J6" i="4"/>
  <c r="J4" i="4"/>
  <c r="C10" i="4"/>
  <c r="C9" i="4"/>
  <c r="C8" i="4"/>
  <c r="B12" i="4"/>
  <c r="B10" i="4"/>
  <c r="B9" i="4"/>
  <c r="B8" i="4"/>
  <c r="G56" i="2"/>
  <c r="G55" i="2"/>
  <c r="B51" i="9" l="1"/>
  <c r="B44" i="9"/>
  <c r="G60" i="2"/>
  <c r="G27" i="2"/>
  <c r="G26" i="2"/>
  <c r="G39" i="2"/>
  <c r="G38" i="2"/>
  <c r="H29" i="3"/>
  <c r="D27" i="1"/>
  <c r="C27" i="1"/>
  <c r="H27" i="3"/>
  <c r="G27" i="3"/>
  <c r="G43" i="2" l="1"/>
  <c r="G30" i="2"/>
</calcChain>
</file>

<file path=xl/sharedStrings.xml><?xml version="1.0" encoding="utf-8"?>
<sst xmlns="http://schemas.openxmlformats.org/spreadsheetml/2006/main" count="706" uniqueCount="205">
  <si>
    <t>Height of corn plants Zea mays, in inches.</t>
  </si>
  <si>
    <t>Crossed plants are expected to grow taller</t>
  </si>
  <si>
    <t>then self fertilized plants.</t>
  </si>
  <si>
    <t>Plants grown in 4 different pots.</t>
  </si>
  <si>
    <t>pot</t>
  </si>
  <si>
    <t>pair</t>
  </si>
  <si>
    <t>cross</t>
  </si>
  <si>
    <t>self</t>
  </si>
  <si>
    <t>Pair</t>
  </si>
  <si>
    <t>Height</t>
  </si>
  <si>
    <t>Trt</t>
  </si>
  <si>
    <t>Self</t>
  </si>
  <si>
    <t>Cross</t>
  </si>
  <si>
    <t>Pot</t>
  </si>
  <si>
    <t>Pot x Pair</t>
  </si>
  <si>
    <t>Cross test</t>
  </si>
  <si>
    <t>No</t>
  </si>
  <si>
    <t>Yes</t>
  </si>
  <si>
    <t>Terms</t>
  </si>
  <si>
    <t>Type</t>
  </si>
  <si>
    <t>Fixed</t>
  </si>
  <si>
    <t>Random</t>
  </si>
  <si>
    <t>Mixed</t>
  </si>
  <si>
    <t>EMS</t>
  </si>
  <si>
    <t>Trt x Pair</t>
  </si>
  <si>
    <t>Trt x Pot</t>
  </si>
  <si>
    <t>Trt x Pair x Pot</t>
  </si>
  <si>
    <t>Residual</t>
  </si>
  <si>
    <t xml:space="preserve"> Residual (no estimate)</t>
  </si>
  <si>
    <t>Pair(Trt)</t>
  </si>
  <si>
    <t>Pot(Trt)</t>
  </si>
  <si>
    <t>Trt(Pair)</t>
  </si>
  <si>
    <t>Pot(Pair)</t>
  </si>
  <si>
    <t>Trt x Pot(Pair)</t>
  </si>
  <si>
    <t>Pair(Pot)</t>
  </si>
  <si>
    <t>Pot(Trt x Pair)</t>
  </si>
  <si>
    <t>Pair(Trt x Pot)</t>
  </si>
  <si>
    <t>Trt(Pot x Pair)</t>
  </si>
  <si>
    <t>Trt(Pot)</t>
  </si>
  <si>
    <t>no test because random</t>
  </si>
  <si>
    <t>df</t>
  </si>
  <si>
    <t>These data were used by Fisher (1936) and were published in Andrews and Herzberg (1985)</t>
  </si>
  <si>
    <t>Darwin, C. (1876). The Effect of Cross- and Self-fertilization in the Vegetable Kingdom, 2nd Ed. London: John Murray</t>
  </si>
  <si>
    <t>Andrews, D. and Herzberg, A. (1985) Data: a collection of problems from many fields for the student and research worker. New York: Springer.</t>
  </si>
  <si>
    <t>Fisher, R.A. (1936) The design of Experiments. Oliver &amp; Boyd: London</t>
  </si>
  <si>
    <t>As recorded by Mr. Darwin.</t>
  </si>
  <si>
    <t>ARRANGED IN ORDER OF MAGNITUDE.</t>
  </si>
  <si>
    <t>In separate pots.</t>
  </si>
  <si>
    <t>In a single series.</t>
  </si>
  <si>
    <t>Column I.</t>
  </si>
  <si>
    <t>II.</t>
  </si>
  <si>
    <t>III.</t>
  </si>
  <si>
    <t>IV.</t>
  </si>
  <si>
    <t>V.</t>
  </si>
  <si>
    <t>VI.</t>
  </si>
  <si>
    <t>VII.</t>
  </si>
  <si>
    <t>VIII.</t>
  </si>
  <si>
    <t>Pot 1.</t>
  </si>
  <si>
    <t>Crossed.</t>
  </si>
  <si>
    <t>Self-fert.</t>
  </si>
  <si>
    <t>Difference</t>
  </si>
  <si>
    <t>Inches.</t>
  </si>
  <si>
    <t>Pot 2.</t>
  </si>
  <si>
    <t>Pot 3.</t>
  </si>
  <si>
    <t>Crossed</t>
  </si>
  <si>
    <t>I</t>
  </si>
  <si>
    <t>II</t>
  </si>
  <si>
    <t>III</t>
  </si>
  <si>
    <t>IV</t>
  </si>
  <si>
    <t>From Darwin 1876 page 16</t>
  </si>
  <si>
    <t>Zea mays (young plants)</t>
  </si>
  <si>
    <t>In separate</t>
  </si>
  <si>
    <t>pots</t>
  </si>
  <si>
    <t>Data from Andrews and Herzberg</t>
  </si>
  <si>
    <t>They do not appear in Fisher (1954) 12th ed revised</t>
  </si>
  <si>
    <t>Paired t-test</t>
  </si>
  <si>
    <t>Pair x Pot(Trt)</t>
  </si>
  <si>
    <t>Nesting</t>
  </si>
  <si>
    <t>Trt x Pair(Pot)</t>
  </si>
  <si>
    <t>Estimate ?</t>
  </si>
  <si>
    <t>because of nesting</t>
  </si>
  <si>
    <t>not enough df</t>
  </si>
  <si>
    <t>Unpaired t-test</t>
  </si>
  <si>
    <t>no estimate, too few df</t>
  </si>
  <si>
    <t>LR</t>
  </si>
  <si>
    <t>numerator</t>
  </si>
  <si>
    <t>denominator</t>
  </si>
  <si>
    <t>Likelihood Ratio</t>
  </si>
  <si>
    <t>no test</t>
  </si>
  <si>
    <t xml:space="preserve"> + Pot(Trt)</t>
  </si>
  <si>
    <t xml:space="preserve"> + Residual</t>
  </si>
  <si>
    <t>no estimate</t>
  </si>
  <si>
    <t xml:space="preserve"> +Trt x Pair</t>
  </si>
  <si>
    <t xml:space="preserve"> + Trt</t>
  </si>
  <si>
    <t xml:space="preserve"> +Trt x Pot x Trt</t>
  </si>
  <si>
    <t>no test because mixed (random)</t>
  </si>
  <si>
    <t>EMS 1</t>
  </si>
  <si>
    <t xml:space="preserve"> EMS 2</t>
  </si>
  <si>
    <t>EMS 2 =</t>
  </si>
  <si>
    <t>Trt x Pair (Pot)</t>
  </si>
  <si>
    <t>EMS 1 =</t>
  </si>
  <si>
    <t>no test because no estimate</t>
  </si>
  <si>
    <t>Step 1 List factors and all crosses, label as random or fixed</t>
  </si>
  <si>
    <t>Identify factors that can be crossed, write out valid nesting</t>
  </si>
  <si>
    <t>Identify terms that cannot be estimated, and why</t>
  </si>
  <si>
    <t>Step 2 - Write out all terms in trangular matrix</t>
  </si>
  <si>
    <t>Identify LR ratios</t>
  </si>
  <si>
    <t>Trt(Pot) = Pot + Pot x Trt</t>
  </si>
  <si>
    <t>Pair(Pot) = Pot + Pot x Pair</t>
  </si>
  <si>
    <t>Trt x Pair (Pot) + residual</t>
  </si>
  <si>
    <t>Pair x Trt (Pot)</t>
  </si>
  <si>
    <t>Retain terms that are random within</t>
  </si>
  <si>
    <t>Step 3 - For each term, show df and write out interaction term as nested within that term</t>
  </si>
  <si>
    <t>Step 3 - For each term show df andwrite out interaction term as nested within that term</t>
  </si>
  <si>
    <t>Cross out invalid nestings</t>
  </si>
  <si>
    <t>N</t>
  </si>
  <si>
    <t xml:space="preserve"> 2 for each pair</t>
  </si>
  <si>
    <t xml:space="preserve"> 2 for each pot</t>
  </si>
  <si>
    <t xml:space="preserve"> 2 x 15 val across 4 pots</t>
  </si>
  <si>
    <t>Measurements</t>
  </si>
  <si>
    <t xml:space="preserve"> for each pairs across 4 pots</t>
  </si>
  <si>
    <t>Trt x Pot (Pair)</t>
  </si>
  <si>
    <t>Potential</t>
  </si>
  <si>
    <t>Realized</t>
  </si>
  <si>
    <t>Pair x Pot (Trt)</t>
  </si>
  <si>
    <t xml:space="preserve"> = 2+2+4+3</t>
  </si>
  <si>
    <t>Step 2 - Write out crossed and nested terms in triangular matrix</t>
  </si>
  <si>
    <t>Step 3 - For each term, show df, show crossed as nested within that term, show nested as such</t>
  </si>
  <si>
    <t>Identify LR denominators that Isolate terms of interest</t>
  </si>
  <si>
    <t>Retain random within and mixed within</t>
  </si>
  <si>
    <t>EMS 2</t>
  </si>
  <si>
    <t xml:space="preserve"> +Trt x Pair (Pot)</t>
  </si>
  <si>
    <t xml:space="preserve"> +Residual</t>
  </si>
  <si>
    <t xml:space="preserve"> -Trt x Pair (Pot)</t>
  </si>
  <si>
    <t xml:space="preserve"> -Residual</t>
  </si>
  <si>
    <t>Synthetic</t>
  </si>
  <si>
    <t xml:space="preserve">  [unweighted df]</t>
  </si>
  <si>
    <t>EMS 1 - Synthetic</t>
  </si>
  <si>
    <t>total = (15 x 2) -1</t>
  </si>
  <si>
    <t>Simple t-test is not correctly nested, it does not unambiguously isolate the treatment effect</t>
  </si>
  <si>
    <t>Is this why?</t>
  </si>
  <si>
    <t>The Darwin corn data appears in early editions of Fisher (SMRW) but not later editions</t>
  </si>
  <si>
    <t>Step 1 List factors and all crosses, labelled as random or fixed</t>
  </si>
  <si>
    <t>not a test of interest except for planning</t>
  </si>
  <si>
    <t xml:space="preserve">bolix  -  see df analysis and EMS 2 </t>
  </si>
  <si>
    <t>The correctly nested test is  Trt x Pair  versus Trt x Pair (Pot)</t>
  </si>
  <si>
    <t>where the response variable is the difference between crossed and selfed</t>
  </si>
  <si>
    <t>std</t>
  </si>
  <si>
    <t>sterr</t>
  </si>
  <si>
    <t xml:space="preserve"> Type I error on paired t-test</t>
  </si>
  <si>
    <t xml:space="preserve"> Type I error on two sample equal variance test</t>
  </si>
  <si>
    <t xml:space="preserve"> Type I error on two sample unequal variance test</t>
  </si>
  <si>
    <t>average difference</t>
  </si>
  <si>
    <t>difference</t>
  </si>
  <si>
    <t>cross - self</t>
  </si>
  <si>
    <t>Identify factors that cannot be crossed, write out valid nesting if factors cannot be crossed</t>
  </si>
  <si>
    <t>The  correctly nested test is equivalent to a paired t-test (check this numerically)</t>
  </si>
  <si>
    <t>Factor  Type    Levels  Values</t>
  </si>
  <si>
    <t>Trt     fixed        2  Cross, Self</t>
  </si>
  <si>
    <t>Pot     random       4  1, 2, 3, 4</t>
  </si>
  <si>
    <t>Pair    random      15  1, 2, 3, 4, 5, 6, 7, 8, 9, 10, 11, 12, 13, 14, 15</t>
  </si>
  <si>
    <t>Analysis of Variance for Ht, using Adjusted SS for Tests</t>
  </si>
  <si>
    <t>+ Rank deficiency due to empty cells, unbalanced nesting, collinearity, or an</t>
  </si>
  <si>
    <t xml:space="preserve">     undeclared covariate. No storage of results or further analysis will be</t>
  </si>
  <si>
    <t xml:space="preserve">     done.</t>
  </si>
  <si>
    <t>Source</t>
  </si>
  <si>
    <t>DF</t>
  </si>
  <si>
    <t>Seq SS</t>
  </si>
  <si>
    <t>11+</t>
  </si>
  <si>
    <t>Error</t>
  </si>
  <si>
    <t>Total</t>
  </si>
  <si>
    <t>Reduced</t>
  </si>
  <si>
    <t xml:space="preserve"> Model  </t>
  </si>
  <si>
    <t>MS</t>
  </si>
  <si>
    <t>No result</t>
  </si>
  <si>
    <t>see below</t>
  </si>
  <si>
    <t>df 1,14</t>
  </si>
  <si>
    <t>df 1,11</t>
  </si>
  <si>
    <t xml:space="preserve">  SStotal by summation</t>
  </si>
  <si>
    <t>F</t>
  </si>
  <si>
    <t>test over pair</t>
  </si>
  <si>
    <t>test over pair, reduced model</t>
  </si>
  <si>
    <t>test over error,reduced model</t>
  </si>
  <si>
    <t>no pot effect</t>
  </si>
  <si>
    <t>Trt first, not controlled for Pot</t>
  </si>
  <si>
    <t>Pollination</t>
  </si>
  <si>
    <t>Pot1</t>
  </si>
  <si>
    <t>Pot2</t>
  </si>
  <si>
    <t>Pot3</t>
  </si>
  <si>
    <t>Pot4</t>
  </si>
  <si>
    <t>Pair1</t>
  </si>
  <si>
    <t>Pair2</t>
  </si>
  <si>
    <t>Pair3</t>
  </si>
  <si>
    <t>Pair4</t>
  </si>
  <si>
    <t>Pair5</t>
  </si>
  <si>
    <t>Pair6</t>
  </si>
  <si>
    <t>Pair7</t>
  </si>
  <si>
    <t>Pair8</t>
  </si>
  <si>
    <t>Pair9</t>
  </si>
  <si>
    <t>Pair10</t>
  </si>
  <si>
    <t>Pair11</t>
  </si>
  <si>
    <t>Pair12</t>
  </si>
  <si>
    <t>Pair13</t>
  </si>
  <si>
    <t>Pair14</t>
  </si>
  <si>
    <t>Pair15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</si>
</sst>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0"/>
      <color theme="1"/>
      <name val="Arial"/>
      <family val="2"/>
    </font>
    <font>
      <strike/>
      <sz val="10"/>
      <color theme="1"/>
      <name val="Arial"/>
      <family val="2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1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2" fontId="0" fillId="0" borderId="0" xfId="0" applyNumberFormat="1" applyBorder="1"/>
    <xf numFmtId="165" fontId="0" fillId="0" borderId="6" xfId="0" applyNumberForma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2" fontId="0" fillId="0" borderId="7" xfId="0" applyNumberFormat="1" applyBorder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topLeftCell="A4" workbookViewId="0">
      <selection activeCell="D19" sqref="D19"/>
    </sheetView>
  </sheetViews>
  <sheetFormatPr defaultRowHeight="12.75" x14ac:dyDescent="0.2"/>
  <cols>
    <col min="9" max="9" width="9.140625" style="1"/>
  </cols>
  <sheetData>
    <row r="1" spans="1:8" x14ac:dyDescent="0.2">
      <c r="A1" t="s">
        <v>69</v>
      </c>
      <c r="G1" t="s">
        <v>70</v>
      </c>
    </row>
    <row r="2" spans="1:8" x14ac:dyDescent="0.2">
      <c r="G2" t="s">
        <v>46</v>
      </c>
    </row>
    <row r="3" spans="1:8" x14ac:dyDescent="0.2">
      <c r="G3" s="30" t="s">
        <v>71</v>
      </c>
      <c r="H3" s="30"/>
    </row>
    <row r="4" spans="1:8" x14ac:dyDescent="0.2">
      <c r="B4" t="s">
        <v>45</v>
      </c>
      <c r="G4" s="30" t="s">
        <v>72</v>
      </c>
      <c r="H4" s="30"/>
    </row>
    <row r="5" spans="1:8" x14ac:dyDescent="0.2">
      <c r="F5" s="1" t="s">
        <v>13</v>
      </c>
      <c r="G5" t="s">
        <v>64</v>
      </c>
      <c r="H5" t="s">
        <v>11</v>
      </c>
    </row>
    <row r="6" spans="1:8" x14ac:dyDescent="0.2">
      <c r="F6" s="1"/>
      <c r="G6" t="s">
        <v>61</v>
      </c>
      <c r="H6" t="s">
        <v>61</v>
      </c>
    </row>
    <row r="7" spans="1:8" x14ac:dyDescent="0.2">
      <c r="F7" s="1" t="s">
        <v>65</v>
      </c>
      <c r="G7" s="4">
        <v>23.5</v>
      </c>
      <c r="H7" s="4">
        <v>20.375</v>
      </c>
    </row>
    <row r="8" spans="1:8" x14ac:dyDescent="0.2">
      <c r="B8" t="s">
        <v>47</v>
      </c>
      <c r="F8" s="1" t="s">
        <v>65</v>
      </c>
      <c r="G8">
        <v>21</v>
      </c>
      <c r="H8">
        <v>20</v>
      </c>
    </row>
    <row r="9" spans="1:8" x14ac:dyDescent="0.2">
      <c r="F9" s="1" t="s">
        <v>65</v>
      </c>
      <c r="G9">
        <v>12</v>
      </c>
      <c r="H9" s="4">
        <v>17.375</v>
      </c>
    </row>
    <row r="10" spans="1:8" x14ac:dyDescent="0.2">
      <c r="B10" t="s">
        <v>48</v>
      </c>
      <c r="F10" s="1"/>
    </row>
    <row r="11" spans="1:8" x14ac:dyDescent="0.2">
      <c r="F11" s="1" t="s">
        <v>66</v>
      </c>
      <c r="G11">
        <v>22</v>
      </c>
      <c r="H11">
        <v>20</v>
      </c>
    </row>
    <row r="12" spans="1:8" x14ac:dyDescent="0.2">
      <c r="B12" t="s">
        <v>49</v>
      </c>
      <c r="F12" s="1" t="s">
        <v>66</v>
      </c>
      <c r="G12" s="4">
        <v>21.5</v>
      </c>
      <c r="H12" s="4">
        <v>18.625</v>
      </c>
    </row>
    <row r="13" spans="1:8" x14ac:dyDescent="0.2">
      <c r="F13" s="1" t="s">
        <v>66</v>
      </c>
      <c r="G13" s="4">
        <v>19.125</v>
      </c>
      <c r="H13" s="4">
        <v>18.375</v>
      </c>
    </row>
    <row r="14" spans="1:8" x14ac:dyDescent="0.2">
      <c r="B14" t="s">
        <v>50</v>
      </c>
      <c r="F14" s="1"/>
    </row>
    <row r="15" spans="1:8" x14ac:dyDescent="0.2">
      <c r="F15" s="1" t="s">
        <v>67</v>
      </c>
      <c r="G15" s="4">
        <v>23.25</v>
      </c>
      <c r="H15" s="4">
        <v>18.625</v>
      </c>
    </row>
    <row r="16" spans="1:8" x14ac:dyDescent="0.2">
      <c r="B16" t="s">
        <v>51</v>
      </c>
      <c r="F16" s="1" t="s">
        <v>67</v>
      </c>
      <c r="G16" s="4">
        <v>22.125</v>
      </c>
      <c r="H16">
        <v>18</v>
      </c>
    </row>
    <row r="17" spans="2:8" x14ac:dyDescent="0.2">
      <c r="F17" s="1" t="s">
        <v>67</v>
      </c>
      <c r="G17" s="4">
        <v>21.625</v>
      </c>
      <c r="H17" s="4">
        <v>16.5</v>
      </c>
    </row>
    <row r="18" spans="2:8" x14ac:dyDescent="0.2">
      <c r="B18" t="s">
        <v>52</v>
      </c>
      <c r="F18" s="1" t="s">
        <v>67</v>
      </c>
      <c r="G18" s="4">
        <v>20.375</v>
      </c>
      <c r="H18" s="4">
        <v>16.25</v>
      </c>
    </row>
    <row r="19" spans="2:8" x14ac:dyDescent="0.2">
      <c r="F19" s="1" t="s">
        <v>67</v>
      </c>
      <c r="G19" s="4">
        <v>18.25</v>
      </c>
      <c r="H19" s="4">
        <v>15.25</v>
      </c>
    </row>
    <row r="20" spans="2:8" x14ac:dyDescent="0.2">
      <c r="B20" t="s">
        <v>53</v>
      </c>
      <c r="F20" s="1"/>
    </row>
    <row r="21" spans="2:8" x14ac:dyDescent="0.2">
      <c r="F21" s="1" t="s">
        <v>68</v>
      </c>
      <c r="G21">
        <v>23</v>
      </c>
      <c r="H21">
        <v>18</v>
      </c>
    </row>
    <row r="22" spans="2:8" x14ac:dyDescent="0.2">
      <c r="B22" t="s">
        <v>54</v>
      </c>
      <c r="F22" s="1" t="s">
        <v>68</v>
      </c>
      <c r="G22" s="4">
        <v>22.125</v>
      </c>
      <c r="H22">
        <v>18</v>
      </c>
    </row>
    <row r="23" spans="2:8" x14ac:dyDescent="0.2">
      <c r="F23" s="1" t="s">
        <v>68</v>
      </c>
      <c r="G23">
        <v>21</v>
      </c>
      <c r="H23" s="4">
        <v>15.5</v>
      </c>
    </row>
    <row r="24" spans="2:8" x14ac:dyDescent="0.2">
      <c r="B24" t="s">
        <v>55</v>
      </c>
      <c r="F24" s="1" t="s">
        <v>68</v>
      </c>
      <c r="G24">
        <v>12</v>
      </c>
      <c r="H24" s="4">
        <v>12.75</v>
      </c>
    </row>
    <row r="26" spans="2:8" x14ac:dyDescent="0.2">
      <c r="B26" t="s">
        <v>56</v>
      </c>
    </row>
    <row r="27" spans="2:8" x14ac:dyDescent="0.2">
      <c r="G27" s="4">
        <f>AVERAGE(G7:G24)</f>
        <v>20.191666666666666</v>
      </c>
      <c r="H27" s="4">
        <f>AVERAGE(H7:H24)</f>
        <v>17.574999999999999</v>
      </c>
    </row>
    <row r="29" spans="2:8" x14ac:dyDescent="0.2">
      <c r="H29">
        <f>4/7</f>
        <v>0.5714285714285714</v>
      </c>
    </row>
    <row r="30" spans="2:8" x14ac:dyDescent="0.2">
      <c r="B30" t="s">
        <v>57</v>
      </c>
    </row>
    <row r="32" spans="2:8" x14ac:dyDescent="0.2">
      <c r="B32" t="s">
        <v>58</v>
      </c>
    </row>
    <row r="34" spans="2:2" x14ac:dyDescent="0.2">
      <c r="B34" t="s">
        <v>59</v>
      </c>
    </row>
    <row r="36" spans="2:2" x14ac:dyDescent="0.2">
      <c r="B36" t="s">
        <v>58</v>
      </c>
    </row>
    <row r="38" spans="2:2" x14ac:dyDescent="0.2">
      <c r="B38" t="s">
        <v>59</v>
      </c>
    </row>
    <row r="40" spans="2:2" x14ac:dyDescent="0.2">
      <c r="B40" t="s">
        <v>58</v>
      </c>
    </row>
    <row r="42" spans="2:2" x14ac:dyDescent="0.2">
      <c r="B42" t="s">
        <v>59</v>
      </c>
    </row>
    <row r="44" spans="2:2" x14ac:dyDescent="0.2">
      <c r="B44" t="s">
        <v>60</v>
      </c>
    </row>
    <row r="46" spans="2:2" x14ac:dyDescent="0.2">
      <c r="B46" t="s">
        <v>61</v>
      </c>
    </row>
    <row r="48" spans="2:2" x14ac:dyDescent="0.2">
      <c r="B48" t="s">
        <v>61</v>
      </c>
    </row>
    <row r="50" spans="2:2" x14ac:dyDescent="0.2">
      <c r="B50" t="s">
        <v>61</v>
      </c>
    </row>
    <row r="52" spans="2:2" x14ac:dyDescent="0.2">
      <c r="B52" t="s">
        <v>61</v>
      </c>
    </row>
    <row r="54" spans="2:2" x14ac:dyDescent="0.2">
      <c r="B54" t="s">
        <v>61</v>
      </c>
    </row>
    <row r="56" spans="2:2" x14ac:dyDescent="0.2">
      <c r="B56" t="s">
        <v>61</v>
      </c>
    </row>
    <row r="58" spans="2:2" x14ac:dyDescent="0.2">
      <c r="B58" t="s">
        <v>61</v>
      </c>
    </row>
    <row r="60" spans="2:2" x14ac:dyDescent="0.2">
      <c r="B60" s="4">
        <v>23.5</v>
      </c>
    </row>
    <row r="62" spans="2:2" x14ac:dyDescent="0.2">
      <c r="B62" s="4">
        <v>17.375</v>
      </c>
    </row>
    <row r="64" spans="2:2" x14ac:dyDescent="0.2">
      <c r="B64" s="4">
        <v>23.5</v>
      </c>
    </row>
    <row r="66" spans="2:2" x14ac:dyDescent="0.2">
      <c r="B66" s="4">
        <v>20.375</v>
      </c>
    </row>
    <row r="68" spans="2:2" x14ac:dyDescent="0.2">
      <c r="B68" s="4">
        <v>23.5</v>
      </c>
    </row>
    <row r="70" spans="2:2" x14ac:dyDescent="0.2">
      <c r="B70" s="4">
        <v>20.375</v>
      </c>
    </row>
    <row r="72" spans="2:2" x14ac:dyDescent="0.2">
      <c r="B72" s="4">
        <v>-3.125</v>
      </c>
    </row>
    <row r="74" spans="2:2" x14ac:dyDescent="0.2">
      <c r="B74">
        <v>12</v>
      </c>
    </row>
    <row r="76" spans="2:2" x14ac:dyDescent="0.2">
      <c r="B76" s="4">
        <v>20.375</v>
      </c>
    </row>
    <row r="78" spans="2:2" x14ac:dyDescent="0.2">
      <c r="B78">
        <v>21</v>
      </c>
    </row>
    <row r="80" spans="2:2" x14ac:dyDescent="0.2">
      <c r="B80">
        <v>20</v>
      </c>
    </row>
    <row r="82" spans="2:2" x14ac:dyDescent="0.2">
      <c r="B82" s="4">
        <v>23.25</v>
      </c>
    </row>
    <row r="84" spans="2:2" x14ac:dyDescent="0.2">
      <c r="B84">
        <v>20</v>
      </c>
    </row>
    <row r="86" spans="2:2" x14ac:dyDescent="0.2">
      <c r="B86" s="4">
        <v>-3.25</v>
      </c>
    </row>
    <row r="88" spans="2:2" x14ac:dyDescent="0.2">
      <c r="B88">
        <v>21</v>
      </c>
    </row>
    <row r="90" spans="2:2" x14ac:dyDescent="0.2">
      <c r="B90">
        <v>20</v>
      </c>
    </row>
    <row r="92" spans="2:2" x14ac:dyDescent="0.2">
      <c r="B92">
        <v>12</v>
      </c>
    </row>
    <row r="94" spans="2:2" x14ac:dyDescent="0.2">
      <c r="B94" s="4">
        <v>17.375</v>
      </c>
    </row>
    <row r="96" spans="2:2" x14ac:dyDescent="0.2">
      <c r="B96">
        <v>23</v>
      </c>
    </row>
    <row r="98" spans="2:2" x14ac:dyDescent="0.2">
      <c r="B98">
        <v>20</v>
      </c>
    </row>
    <row r="100" spans="2:2" x14ac:dyDescent="0.2">
      <c r="B100">
        <v>-3</v>
      </c>
    </row>
    <row r="102" spans="2:2" x14ac:dyDescent="0.2">
      <c r="B102" s="4">
        <v>22.125</v>
      </c>
    </row>
    <row r="104" spans="2:2" x14ac:dyDescent="0.2">
      <c r="B104" s="4">
        <v>18.625</v>
      </c>
    </row>
    <row r="106" spans="2:2" x14ac:dyDescent="0.2">
      <c r="B106" s="4">
        <v>-3.5</v>
      </c>
    </row>
    <row r="108" spans="2:2" x14ac:dyDescent="0.2">
      <c r="B108" t="s">
        <v>62</v>
      </c>
    </row>
    <row r="110" spans="2:2" x14ac:dyDescent="0.2">
      <c r="B110">
        <v>22</v>
      </c>
    </row>
    <row r="112" spans="2:2" x14ac:dyDescent="0.2">
      <c r="B112">
        <v>20</v>
      </c>
    </row>
    <row r="114" spans="2:2" x14ac:dyDescent="0.2">
      <c r="B114">
        <v>22</v>
      </c>
    </row>
    <row r="116" spans="2:2" x14ac:dyDescent="0.2">
      <c r="B116">
        <v>20</v>
      </c>
    </row>
    <row r="118" spans="2:2" x14ac:dyDescent="0.2">
      <c r="B118" s="4">
        <v>22.125</v>
      </c>
    </row>
    <row r="120" spans="2:2" x14ac:dyDescent="0.2">
      <c r="B120" s="4">
        <v>18.625</v>
      </c>
    </row>
    <row r="122" spans="2:2" x14ac:dyDescent="0.2">
      <c r="B122" s="4">
        <v>-3.5</v>
      </c>
    </row>
    <row r="124" spans="2:2" x14ac:dyDescent="0.2">
      <c r="B124" s="4">
        <v>19.125</v>
      </c>
    </row>
    <row r="126" spans="2:2" x14ac:dyDescent="0.2">
      <c r="B126" s="4">
        <v>18.375</v>
      </c>
    </row>
    <row r="128" spans="2:2" x14ac:dyDescent="0.2">
      <c r="B128" s="4">
        <v>21.5</v>
      </c>
    </row>
    <row r="130" spans="2:2" x14ac:dyDescent="0.2">
      <c r="B130" s="4">
        <v>18.625</v>
      </c>
    </row>
    <row r="132" spans="2:2" x14ac:dyDescent="0.2">
      <c r="B132">
        <v>22</v>
      </c>
    </row>
    <row r="134" spans="2:2" x14ac:dyDescent="0.2">
      <c r="B134" s="4">
        <v>18.375</v>
      </c>
    </row>
    <row r="136" spans="2:2" x14ac:dyDescent="0.2">
      <c r="B136" s="4">
        <v>-3.625</v>
      </c>
    </row>
    <row r="138" spans="2:2" x14ac:dyDescent="0.2">
      <c r="B138" s="4">
        <v>21.5</v>
      </c>
    </row>
    <row r="140" spans="2:2" x14ac:dyDescent="0.2">
      <c r="B140" s="4">
        <v>18.625</v>
      </c>
    </row>
    <row r="142" spans="2:2" x14ac:dyDescent="0.2">
      <c r="B142" s="4">
        <v>19.125</v>
      </c>
    </row>
    <row r="144" spans="2:2" x14ac:dyDescent="0.2">
      <c r="B144" s="4">
        <v>18.375</v>
      </c>
    </row>
    <row r="146" spans="2:2" x14ac:dyDescent="0.2">
      <c r="B146" s="4">
        <v>21.625</v>
      </c>
    </row>
    <row r="148" spans="2:2" x14ac:dyDescent="0.2">
      <c r="B148">
        <v>18</v>
      </c>
    </row>
    <row r="150" spans="2:2" x14ac:dyDescent="0.2">
      <c r="B150" s="4">
        <v>-3.625</v>
      </c>
    </row>
    <row r="152" spans="2:2" x14ac:dyDescent="0.2">
      <c r="B152" s="4">
        <v>21.5</v>
      </c>
    </row>
    <row r="154" spans="2:2" x14ac:dyDescent="0.2">
      <c r="B154">
        <v>18</v>
      </c>
    </row>
    <row r="156" spans="2:2" x14ac:dyDescent="0.2">
      <c r="B156" s="4">
        <v>-3.5</v>
      </c>
    </row>
    <row r="158" spans="2:2" x14ac:dyDescent="0.2">
      <c r="B158" t="s">
        <v>63</v>
      </c>
    </row>
    <row r="160" spans="2:2" x14ac:dyDescent="0.2">
      <c r="B160" s="4">
        <v>22.125</v>
      </c>
    </row>
    <row r="162" spans="2:2" x14ac:dyDescent="0.2">
      <c r="B162" s="4">
        <v>18.625</v>
      </c>
    </row>
    <row r="164" spans="2:2" x14ac:dyDescent="0.2">
      <c r="B164" s="4">
        <v>23.25</v>
      </c>
    </row>
    <row r="166" spans="2:2" x14ac:dyDescent="0.2">
      <c r="B166" s="4">
        <v>18.625</v>
      </c>
    </row>
    <row r="168" spans="2:2" x14ac:dyDescent="0.2">
      <c r="B168">
        <v>21</v>
      </c>
    </row>
    <row r="170" spans="2:2" x14ac:dyDescent="0.2">
      <c r="B170">
        <v>18</v>
      </c>
    </row>
    <row r="172" spans="2:2" x14ac:dyDescent="0.2">
      <c r="B172">
        <v>-3</v>
      </c>
    </row>
    <row r="174" spans="2:2" x14ac:dyDescent="0.2">
      <c r="B174" s="4">
        <v>20.375</v>
      </c>
    </row>
    <row r="176" spans="2:2" x14ac:dyDescent="0.2">
      <c r="B176" s="4">
        <v>15.25</v>
      </c>
    </row>
    <row r="178" spans="2:2" x14ac:dyDescent="0.2">
      <c r="B178" s="4">
        <v>22.125</v>
      </c>
    </row>
    <row r="180" spans="2:2" x14ac:dyDescent="0.2">
      <c r="B180">
        <v>18</v>
      </c>
    </row>
    <row r="182" spans="2:2" x14ac:dyDescent="0.2">
      <c r="B182">
        <v>21</v>
      </c>
    </row>
    <row r="184" spans="2:2" x14ac:dyDescent="0.2">
      <c r="B184" s="4">
        <v>17.375</v>
      </c>
    </row>
    <row r="186" spans="2:2" x14ac:dyDescent="0.2">
      <c r="B186" s="4">
        <v>-3.625</v>
      </c>
    </row>
    <row r="188" spans="2:2" x14ac:dyDescent="0.2">
      <c r="B188" s="4">
        <v>18.25</v>
      </c>
    </row>
    <row r="190" spans="2:2" x14ac:dyDescent="0.2">
      <c r="B190" s="4">
        <v>16.5</v>
      </c>
    </row>
    <row r="192" spans="2:2" x14ac:dyDescent="0.2">
      <c r="B192" s="4">
        <v>21.625</v>
      </c>
    </row>
    <row r="194" spans="2:2" x14ac:dyDescent="0.2">
      <c r="B194" s="4">
        <v>16.5</v>
      </c>
    </row>
    <row r="196" spans="2:2" x14ac:dyDescent="0.2">
      <c r="B196" s="4">
        <v>20.375</v>
      </c>
    </row>
    <row r="198" spans="2:2" x14ac:dyDescent="0.2">
      <c r="B198" s="4">
        <v>16.5</v>
      </c>
    </row>
    <row r="200" spans="2:2" x14ac:dyDescent="0.2">
      <c r="B200" s="4">
        <v>-3.875</v>
      </c>
    </row>
    <row r="202" spans="2:2" x14ac:dyDescent="0.2">
      <c r="B202" s="4">
        <v>21.625</v>
      </c>
    </row>
    <row r="204" spans="2:2" x14ac:dyDescent="0.2">
      <c r="B204">
        <v>18</v>
      </c>
    </row>
    <row r="206" spans="2:2" x14ac:dyDescent="0.2">
      <c r="B206" s="4">
        <v>20.375</v>
      </c>
    </row>
    <row r="208" spans="2:2" x14ac:dyDescent="0.2">
      <c r="B208" s="4">
        <v>16.25</v>
      </c>
    </row>
    <row r="210" spans="2:2" x14ac:dyDescent="0.2">
      <c r="B210" s="4">
        <v>19.125</v>
      </c>
    </row>
    <row r="212" spans="2:2" x14ac:dyDescent="0.2">
      <c r="B212" s="4">
        <v>16.25</v>
      </c>
    </row>
    <row r="214" spans="2:2" x14ac:dyDescent="0.2">
      <c r="B214" s="4">
        <v>-2.875</v>
      </c>
    </row>
    <row r="216" spans="2:2" x14ac:dyDescent="0.2">
      <c r="B216" s="4">
        <v>23.25</v>
      </c>
    </row>
    <row r="218" spans="2:2" x14ac:dyDescent="0.2">
      <c r="B218" s="4">
        <v>16.25</v>
      </c>
    </row>
    <row r="220" spans="2:2" x14ac:dyDescent="0.2">
      <c r="B220" s="4">
        <v>18.25</v>
      </c>
    </row>
    <row r="222" spans="2:2" x14ac:dyDescent="0.2">
      <c r="B222" s="4">
        <v>15.25</v>
      </c>
    </row>
    <row r="224" spans="2:2" x14ac:dyDescent="0.2">
      <c r="B224" s="4">
        <v>18.25</v>
      </c>
    </row>
    <row r="226" spans="2:2" x14ac:dyDescent="0.2">
      <c r="B226" s="4">
        <v>15.5</v>
      </c>
    </row>
    <row r="228" spans="2:2" x14ac:dyDescent="0.2">
      <c r="B228" s="4">
        <v>-2.75</v>
      </c>
    </row>
    <row r="230" spans="2:2" x14ac:dyDescent="0.2">
      <c r="B230">
        <v>12</v>
      </c>
    </row>
    <row r="232" spans="2:2" x14ac:dyDescent="0.2">
      <c r="B232" s="4">
        <v>15.25</v>
      </c>
    </row>
    <row r="234" spans="2:2" x14ac:dyDescent="0.2">
      <c r="B234" s="4">
        <v>3.25</v>
      </c>
    </row>
    <row r="236" spans="2:2" x14ac:dyDescent="0.2">
      <c r="B236">
        <v>21</v>
      </c>
    </row>
    <row r="238" spans="2:2" x14ac:dyDescent="0.2">
      <c r="B238">
        <v>18</v>
      </c>
    </row>
    <row r="240" spans="2:2" x14ac:dyDescent="0.2">
      <c r="B240">
        <v>23</v>
      </c>
    </row>
    <row r="242" spans="2:2" x14ac:dyDescent="0.2">
      <c r="B242">
        <v>18</v>
      </c>
    </row>
    <row r="244" spans="2:2" x14ac:dyDescent="0.2">
      <c r="B244">
        <v>12</v>
      </c>
    </row>
    <row r="246" spans="2:2" x14ac:dyDescent="0.2">
      <c r="B246" s="4">
        <v>12.75</v>
      </c>
    </row>
    <row r="248" spans="2:2" x14ac:dyDescent="0.2">
      <c r="B248" s="4">
        <v>0.75</v>
      </c>
    </row>
    <row r="250" spans="2:2" x14ac:dyDescent="0.2">
      <c r="B250" s="4">
        <v>22.125</v>
      </c>
    </row>
    <row r="252" spans="2:2" x14ac:dyDescent="0.2">
      <c r="B252" s="4">
        <v>12.75</v>
      </c>
    </row>
    <row r="254" spans="2:2" x14ac:dyDescent="0.2">
      <c r="B254" s="4">
        <v>22.125</v>
      </c>
    </row>
    <row r="256" spans="2:2" x14ac:dyDescent="0.2">
      <c r="B256">
        <v>18</v>
      </c>
    </row>
    <row r="258" spans="2:2" x14ac:dyDescent="0.2">
      <c r="B258">
        <v>23</v>
      </c>
    </row>
    <row r="260" spans="2:2" x14ac:dyDescent="0.2">
      <c r="B260" s="4">
        <v>15.5</v>
      </c>
    </row>
    <row r="262" spans="2:2" x14ac:dyDescent="0.2">
      <c r="B262">
        <v>21</v>
      </c>
    </row>
    <row r="264" spans="2:2" x14ac:dyDescent="0.2">
      <c r="B264" s="4">
        <v>15.5</v>
      </c>
    </row>
    <row r="266" spans="2:2" x14ac:dyDescent="0.2">
      <c r="B266">
        <v>12</v>
      </c>
    </row>
    <row r="268" spans="2:2" x14ac:dyDescent="0.2">
      <c r="B268">
        <v>18</v>
      </c>
    </row>
    <row r="270" spans="2:2" x14ac:dyDescent="0.2">
      <c r="B270">
        <v>12</v>
      </c>
    </row>
    <row r="272" spans="2:2" x14ac:dyDescent="0.2">
      <c r="B272" s="4">
        <v>12.75</v>
      </c>
    </row>
  </sheetData>
  <mergeCells count="2">
    <mergeCell ref="G3:H3"/>
    <mergeCell ref="G4:H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4" workbookViewId="0">
      <selection activeCell="D20" sqref="A20:D20"/>
    </sheetView>
  </sheetViews>
  <sheetFormatPr defaultRowHeight="12.75" x14ac:dyDescent="0.2"/>
  <sheetData>
    <row r="1" spans="1:6" x14ac:dyDescent="0.2">
      <c r="A1" t="s">
        <v>73</v>
      </c>
      <c r="F1" t="s">
        <v>42</v>
      </c>
    </row>
    <row r="2" spans="1:6" x14ac:dyDescent="0.2">
      <c r="F2" t="s">
        <v>41</v>
      </c>
    </row>
    <row r="3" spans="1:6" x14ac:dyDescent="0.2">
      <c r="F3" t="s">
        <v>74</v>
      </c>
    </row>
    <row r="4" spans="1:6" x14ac:dyDescent="0.2">
      <c r="A4">
        <v>1</v>
      </c>
      <c r="B4">
        <v>1</v>
      </c>
      <c r="C4">
        <v>23.5</v>
      </c>
      <c r="D4">
        <v>17.375</v>
      </c>
    </row>
    <row r="5" spans="1:6" x14ac:dyDescent="0.2">
      <c r="A5">
        <v>1</v>
      </c>
      <c r="B5">
        <v>2</v>
      </c>
      <c r="C5">
        <v>12</v>
      </c>
      <c r="D5">
        <v>20.375</v>
      </c>
      <c r="F5" t="s">
        <v>43</v>
      </c>
    </row>
    <row r="6" spans="1:6" x14ac:dyDescent="0.2">
      <c r="A6">
        <v>1</v>
      </c>
      <c r="B6">
        <v>3</v>
      </c>
      <c r="C6">
        <v>21</v>
      </c>
      <c r="D6">
        <v>20</v>
      </c>
      <c r="F6" t="s">
        <v>44</v>
      </c>
    </row>
    <row r="7" spans="1:6" x14ac:dyDescent="0.2">
      <c r="A7">
        <v>2</v>
      </c>
      <c r="B7">
        <v>4</v>
      </c>
      <c r="C7">
        <v>22</v>
      </c>
      <c r="D7">
        <v>20</v>
      </c>
    </row>
    <row r="8" spans="1:6" x14ac:dyDescent="0.2">
      <c r="A8">
        <v>2</v>
      </c>
      <c r="B8">
        <v>5</v>
      </c>
      <c r="C8">
        <v>19.125</v>
      </c>
      <c r="D8">
        <v>18.375</v>
      </c>
    </row>
    <row r="9" spans="1:6" x14ac:dyDescent="0.2">
      <c r="A9">
        <v>2</v>
      </c>
      <c r="B9">
        <v>6</v>
      </c>
      <c r="C9">
        <v>21.5</v>
      </c>
      <c r="D9">
        <v>18.625</v>
      </c>
    </row>
    <row r="10" spans="1:6" x14ac:dyDescent="0.2">
      <c r="A10">
        <v>3</v>
      </c>
      <c r="B10">
        <v>7</v>
      </c>
      <c r="C10">
        <v>22.125</v>
      </c>
      <c r="D10">
        <v>18.625</v>
      </c>
    </row>
    <row r="11" spans="1:6" x14ac:dyDescent="0.2">
      <c r="A11">
        <v>3</v>
      </c>
      <c r="B11">
        <v>8</v>
      </c>
      <c r="C11">
        <v>20.375</v>
      </c>
      <c r="D11">
        <v>15.25</v>
      </c>
    </row>
    <row r="12" spans="1:6" x14ac:dyDescent="0.2">
      <c r="A12">
        <v>3</v>
      </c>
      <c r="B12">
        <v>9</v>
      </c>
      <c r="C12">
        <v>18.25</v>
      </c>
      <c r="D12">
        <v>16.5</v>
      </c>
    </row>
    <row r="13" spans="1:6" x14ac:dyDescent="0.2">
      <c r="A13">
        <v>3</v>
      </c>
      <c r="B13">
        <v>10</v>
      </c>
      <c r="C13">
        <v>21.625</v>
      </c>
      <c r="D13">
        <v>18</v>
      </c>
    </row>
    <row r="14" spans="1:6" x14ac:dyDescent="0.2">
      <c r="A14">
        <v>3</v>
      </c>
      <c r="B14">
        <v>11</v>
      </c>
      <c r="C14">
        <v>23.25</v>
      </c>
      <c r="D14">
        <v>16.25</v>
      </c>
    </row>
    <row r="15" spans="1:6" x14ac:dyDescent="0.2">
      <c r="A15">
        <v>4</v>
      </c>
      <c r="B15">
        <v>12</v>
      </c>
      <c r="C15">
        <v>21</v>
      </c>
      <c r="D15">
        <v>18</v>
      </c>
    </row>
    <row r="16" spans="1:6" x14ac:dyDescent="0.2">
      <c r="A16">
        <v>4</v>
      </c>
      <c r="B16">
        <v>13</v>
      </c>
      <c r="C16">
        <v>22.125</v>
      </c>
      <c r="D16">
        <v>12.75</v>
      </c>
    </row>
    <row r="17" spans="1:4" x14ac:dyDescent="0.2">
      <c r="A17">
        <v>4</v>
      </c>
      <c r="B17">
        <v>14</v>
      </c>
      <c r="C17">
        <v>23</v>
      </c>
      <c r="D17">
        <v>15.5</v>
      </c>
    </row>
    <row r="18" spans="1:4" x14ac:dyDescent="0.2">
      <c r="A18">
        <v>4</v>
      </c>
      <c r="B18">
        <v>15</v>
      </c>
      <c r="C18">
        <v>12</v>
      </c>
      <c r="D18">
        <v>18</v>
      </c>
    </row>
    <row r="20" spans="1:4" x14ac:dyDescent="0.2">
      <c r="A20" t="s">
        <v>4</v>
      </c>
      <c r="B20" t="s">
        <v>5</v>
      </c>
      <c r="C20" t="s">
        <v>6</v>
      </c>
      <c r="D20" t="s">
        <v>7</v>
      </c>
    </row>
    <row r="22" spans="1:4" x14ac:dyDescent="0.2">
      <c r="A22" t="s">
        <v>0</v>
      </c>
    </row>
    <row r="23" spans="1:4" x14ac:dyDescent="0.2">
      <c r="A23" t="s">
        <v>1</v>
      </c>
    </row>
    <row r="24" spans="1:4" x14ac:dyDescent="0.2">
      <c r="A24" t="s">
        <v>2</v>
      </c>
    </row>
    <row r="25" spans="1:4" x14ac:dyDescent="0.2">
      <c r="A25" t="s">
        <v>3</v>
      </c>
    </row>
    <row r="27" spans="1:4" x14ac:dyDescent="0.2">
      <c r="C27">
        <f>AVERAGE(C4:C18)</f>
        <v>20.191666666666666</v>
      </c>
      <c r="D27">
        <f>AVERAGE(D4:D18)</f>
        <v>17.574999999999999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H9" sqref="H9"/>
    </sheetView>
  </sheetViews>
  <sheetFormatPr defaultRowHeight="12.75" x14ac:dyDescent="0.2"/>
  <sheetData>
    <row r="1" spans="1:4" x14ac:dyDescent="0.2">
      <c r="A1" s="14" t="s">
        <v>13</v>
      </c>
      <c r="B1" s="14" t="s">
        <v>8</v>
      </c>
      <c r="C1" t="s">
        <v>9</v>
      </c>
      <c r="D1" t="s">
        <v>185</v>
      </c>
    </row>
    <row r="2" spans="1:4" x14ac:dyDescent="0.2">
      <c r="A2" t="s">
        <v>186</v>
      </c>
      <c r="B2" t="s">
        <v>190</v>
      </c>
      <c r="C2">
        <v>23.5</v>
      </c>
      <c r="D2" s="14" t="s">
        <v>6</v>
      </c>
    </row>
    <row r="3" spans="1:4" x14ac:dyDescent="0.2">
      <c r="A3" t="s">
        <v>186</v>
      </c>
      <c r="B3" t="s">
        <v>191</v>
      </c>
      <c r="C3">
        <v>12</v>
      </c>
      <c r="D3" s="15" t="s">
        <v>6</v>
      </c>
    </row>
    <row r="4" spans="1:4" x14ac:dyDescent="0.2">
      <c r="A4" t="s">
        <v>186</v>
      </c>
      <c r="B4" t="s">
        <v>192</v>
      </c>
      <c r="C4">
        <v>21</v>
      </c>
      <c r="D4" s="15" t="s">
        <v>6</v>
      </c>
    </row>
    <row r="5" spans="1:4" x14ac:dyDescent="0.2">
      <c r="A5" t="s">
        <v>187</v>
      </c>
      <c r="B5" t="s">
        <v>193</v>
      </c>
      <c r="C5">
        <v>22</v>
      </c>
      <c r="D5" s="15" t="s">
        <v>6</v>
      </c>
    </row>
    <row r="6" spans="1:4" x14ac:dyDescent="0.2">
      <c r="A6" t="s">
        <v>187</v>
      </c>
      <c r="B6" t="s">
        <v>194</v>
      </c>
      <c r="C6">
        <v>19.125</v>
      </c>
      <c r="D6" s="15" t="s">
        <v>6</v>
      </c>
    </row>
    <row r="7" spans="1:4" x14ac:dyDescent="0.2">
      <c r="A7" t="s">
        <v>187</v>
      </c>
      <c r="B7" t="s">
        <v>195</v>
      </c>
      <c r="C7">
        <v>21.5</v>
      </c>
      <c r="D7" s="15" t="s">
        <v>6</v>
      </c>
    </row>
    <row r="8" spans="1:4" x14ac:dyDescent="0.2">
      <c r="A8" t="s">
        <v>188</v>
      </c>
      <c r="B8" t="s">
        <v>196</v>
      </c>
      <c r="C8">
        <v>22.125</v>
      </c>
      <c r="D8" s="15" t="s">
        <v>6</v>
      </c>
    </row>
    <row r="9" spans="1:4" x14ac:dyDescent="0.2">
      <c r="A9" t="s">
        <v>188</v>
      </c>
      <c r="B9" t="s">
        <v>197</v>
      </c>
      <c r="C9">
        <v>20.375</v>
      </c>
      <c r="D9" s="15" t="s">
        <v>6</v>
      </c>
    </row>
    <row r="10" spans="1:4" x14ac:dyDescent="0.2">
      <c r="A10" t="s">
        <v>188</v>
      </c>
      <c r="B10" t="s">
        <v>198</v>
      </c>
      <c r="C10">
        <v>18.25</v>
      </c>
      <c r="D10" s="15" t="s">
        <v>6</v>
      </c>
    </row>
    <row r="11" spans="1:4" x14ac:dyDescent="0.2">
      <c r="A11" t="s">
        <v>188</v>
      </c>
      <c r="B11" t="s">
        <v>199</v>
      </c>
      <c r="C11">
        <v>21.625</v>
      </c>
      <c r="D11" s="15" t="s">
        <v>6</v>
      </c>
    </row>
    <row r="12" spans="1:4" x14ac:dyDescent="0.2">
      <c r="A12" t="s">
        <v>188</v>
      </c>
      <c r="B12" t="s">
        <v>200</v>
      </c>
      <c r="C12">
        <v>23.25</v>
      </c>
      <c r="D12" s="15" t="s">
        <v>6</v>
      </c>
    </row>
    <row r="13" spans="1:4" x14ac:dyDescent="0.2">
      <c r="A13" t="s">
        <v>189</v>
      </c>
      <c r="B13" t="s">
        <v>201</v>
      </c>
      <c r="C13">
        <v>21</v>
      </c>
      <c r="D13" s="15" t="s">
        <v>6</v>
      </c>
    </row>
    <row r="14" spans="1:4" x14ac:dyDescent="0.2">
      <c r="A14" t="s">
        <v>189</v>
      </c>
      <c r="B14" t="s">
        <v>202</v>
      </c>
      <c r="C14">
        <v>22.125</v>
      </c>
      <c r="D14" s="15" t="s">
        <v>6</v>
      </c>
    </row>
    <row r="15" spans="1:4" x14ac:dyDescent="0.2">
      <c r="A15" t="s">
        <v>189</v>
      </c>
      <c r="B15" t="s">
        <v>203</v>
      </c>
      <c r="C15">
        <v>23</v>
      </c>
      <c r="D15" s="15" t="s">
        <v>6</v>
      </c>
    </row>
    <row r="16" spans="1:4" x14ac:dyDescent="0.2">
      <c r="A16" t="s">
        <v>189</v>
      </c>
      <c r="B16" t="s">
        <v>204</v>
      </c>
      <c r="C16">
        <v>12</v>
      </c>
      <c r="D16" s="15" t="s">
        <v>6</v>
      </c>
    </row>
    <row r="17" spans="1:4" x14ac:dyDescent="0.2">
      <c r="A17" t="s">
        <v>186</v>
      </c>
      <c r="B17" t="s">
        <v>190</v>
      </c>
      <c r="C17">
        <v>17.375</v>
      </c>
      <c r="D17" s="14" t="s">
        <v>7</v>
      </c>
    </row>
    <row r="18" spans="1:4" x14ac:dyDescent="0.2">
      <c r="A18" t="s">
        <v>186</v>
      </c>
      <c r="B18" t="s">
        <v>191</v>
      </c>
      <c r="C18">
        <v>20.375</v>
      </c>
      <c r="D18" s="15" t="s">
        <v>7</v>
      </c>
    </row>
    <row r="19" spans="1:4" x14ac:dyDescent="0.2">
      <c r="A19" t="s">
        <v>186</v>
      </c>
      <c r="B19" t="s">
        <v>192</v>
      </c>
      <c r="C19">
        <v>20</v>
      </c>
      <c r="D19" s="15" t="s">
        <v>7</v>
      </c>
    </row>
    <row r="20" spans="1:4" x14ac:dyDescent="0.2">
      <c r="A20" t="s">
        <v>187</v>
      </c>
      <c r="B20" t="s">
        <v>193</v>
      </c>
      <c r="C20">
        <v>20</v>
      </c>
      <c r="D20" s="15" t="s">
        <v>7</v>
      </c>
    </row>
    <row r="21" spans="1:4" x14ac:dyDescent="0.2">
      <c r="A21" t="s">
        <v>187</v>
      </c>
      <c r="B21" t="s">
        <v>194</v>
      </c>
      <c r="C21">
        <v>18.375</v>
      </c>
      <c r="D21" s="15" t="s">
        <v>7</v>
      </c>
    </row>
    <row r="22" spans="1:4" x14ac:dyDescent="0.2">
      <c r="A22" t="s">
        <v>187</v>
      </c>
      <c r="B22" t="s">
        <v>195</v>
      </c>
      <c r="C22">
        <v>18.625</v>
      </c>
      <c r="D22" s="15" t="s">
        <v>7</v>
      </c>
    </row>
    <row r="23" spans="1:4" x14ac:dyDescent="0.2">
      <c r="A23" t="s">
        <v>188</v>
      </c>
      <c r="B23" t="s">
        <v>196</v>
      </c>
      <c r="C23">
        <v>18.625</v>
      </c>
      <c r="D23" s="15" t="s">
        <v>7</v>
      </c>
    </row>
    <row r="24" spans="1:4" x14ac:dyDescent="0.2">
      <c r="A24" t="s">
        <v>188</v>
      </c>
      <c r="B24" t="s">
        <v>197</v>
      </c>
      <c r="C24">
        <v>15.25</v>
      </c>
      <c r="D24" s="15" t="s">
        <v>7</v>
      </c>
    </row>
    <row r="25" spans="1:4" x14ac:dyDescent="0.2">
      <c r="A25" t="s">
        <v>188</v>
      </c>
      <c r="B25" t="s">
        <v>198</v>
      </c>
      <c r="C25">
        <v>16.5</v>
      </c>
      <c r="D25" s="15" t="s">
        <v>7</v>
      </c>
    </row>
    <row r="26" spans="1:4" x14ac:dyDescent="0.2">
      <c r="A26" t="s">
        <v>188</v>
      </c>
      <c r="B26" t="s">
        <v>199</v>
      </c>
      <c r="C26">
        <v>18</v>
      </c>
      <c r="D26" s="15" t="s">
        <v>7</v>
      </c>
    </row>
    <row r="27" spans="1:4" x14ac:dyDescent="0.2">
      <c r="A27" t="s">
        <v>188</v>
      </c>
      <c r="B27" t="s">
        <v>200</v>
      </c>
      <c r="C27">
        <v>16.25</v>
      </c>
      <c r="D27" s="15" t="s">
        <v>7</v>
      </c>
    </row>
    <row r="28" spans="1:4" x14ac:dyDescent="0.2">
      <c r="A28" t="s">
        <v>189</v>
      </c>
      <c r="B28" t="s">
        <v>201</v>
      </c>
      <c r="C28">
        <v>18</v>
      </c>
      <c r="D28" s="15" t="s">
        <v>7</v>
      </c>
    </row>
    <row r="29" spans="1:4" x14ac:dyDescent="0.2">
      <c r="A29" t="s">
        <v>189</v>
      </c>
      <c r="B29" t="s">
        <v>202</v>
      </c>
      <c r="C29">
        <v>12.75</v>
      </c>
      <c r="D29" s="15" t="s">
        <v>7</v>
      </c>
    </row>
    <row r="30" spans="1:4" x14ac:dyDescent="0.2">
      <c r="A30" t="s">
        <v>189</v>
      </c>
      <c r="B30" t="s">
        <v>203</v>
      </c>
      <c r="C30">
        <v>15.5</v>
      </c>
      <c r="D30" s="15" t="s">
        <v>7</v>
      </c>
    </row>
    <row r="31" spans="1:4" x14ac:dyDescent="0.2">
      <c r="A31" t="s">
        <v>189</v>
      </c>
      <c r="B31" t="s">
        <v>204</v>
      </c>
      <c r="C31">
        <v>18</v>
      </c>
      <c r="D31" s="15" t="s">
        <v>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H11" sqref="H11"/>
    </sheetView>
  </sheetViews>
  <sheetFormatPr defaultRowHeight="12.75" x14ac:dyDescent="0.2"/>
  <cols>
    <col min="1" max="1" width="4.28515625" customWidth="1"/>
    <col min="2" max="2" width="5.140625" customWidth="1"/>
    <col min="3" max="3" width="6.140625" customWidth="1"/>
    <col min="4" max="4" width="6.7109375" customWidth="1"/>
  </cols>
  <sheetData>
    <row r="1" spans="1:4" x14ac:dyDescent="0.2">
      <c r="A1" t="s">
        <v>13</v>
      </c>
      <c r="B1" t="s">
        <v>8</v>
      </c>
      <c r="C1" t="s">
        <v>10</v>
      </c>
      <c r="D1" t="s">
        <v>9</v>
      </c>
    </row>
    <row r="2" spans="1:4" x14ac:dyDescent="0.2">
      <c r="A2">
        <v>1</v>
      </c>
      <c r="B2">
        <v>1</v>
      </c>
      <c r="C2" t="s">
        <v>12</v>
      </c>
      <c r="D2">
        <v>23.5</v>
      </c>
    </row>
    <row r="3" spans="1:4" x14ac:dyDescent="0.2">
      <c r="A3">
        <v>1</v>
      </c>
      <c r="B3">
        <v>2</v>
      </c>
      <c r="C3" t="s">
        <v>12</v>
      </c>
      <c r="D3">
        <v>12</v>
      </c>
    </row>
    <row r="4" spans="1:4" x14ac:dyDescent="0.2">
      <c r="A4">
        <v>1</v>
      </c>
      <c r="B4">
        <v>3</v>
      </c>
      <c r="C4" t="s">
        <v>12</v>
      </c>
      <c r="D4">
        <v>21</v>
      </c>
    </row>
    <row r="5" spans="1:4" x14ac:dyDescent="0.2">
      <c r="A5">
        <v>2</v>
      </c>
      <c r="B5">
        <v>4</v>
      </c>
      <c r="C5" t="s">
        <v>12</v>
      </c>
      <c r="D5">
        <v>22</v>
      </c>
    </row>
    <row r="6" spans="1:4" x14ac:dyDescent="0.2">
      <c r="A6">
        <v>2</v>
      </c>
      <c r="B6">
        <v>5</v>
      </c>
      <c r="C6" t="s">
        <v>12</v>
      </c>
      <c r="D6">
        <v>19.125</v>
      </c>
    </row>
    <row r="7" spans="1:4" x14ac:dyDescent="0.2">
      <c r="A7">
        <v>2</v>
      </c>
      <c r="B7">
        <v>6</v>
      </c>
      <c r="C7" t="s">
        <v>12</v>
      </c>
      <c r="D7">
        <v>21.5</v>
      </c>
    </row>
    <row r="8" spans="1:4" x14ac:dyDescent="0.2">
      <c r="A8">
        <v>3</v>
      </c>
      <c r="B8">
        <v>7</v>
      </c>
      <c r="C8" t="s">
        <v>12</v>
      </c>
      <c r="D8">
        <v>22.125</v>
      </c>
    </row>
    <row r="9" spans="1:4" x14ac:dyDescent="0.2">
      <c r="A9">
        <v>3</v>
      </c>
      <c r="B9">
        <v>8</v>
      </c>
      <c r="C9" t="s">
        <v>12</v>
      </c>
      <c r="D9">
        <v>20.375</v>
      </c>
    </row>
    <row r="10" spans="1:4" x14ac:dyDescent="0.2">
      <c r="A10">
        <v>3</v>
      </c>
      <c r="B10">
        <v>9</v>
      </c>
      <c r="C10" t="s">
        <v>12</v>
      </c>
      <c r="D10">
        <v>18.25</v>
      </c>
    </row>
    <row r="11" spans="1:4" x14ac:dyDescent="0.2">
      <c r="A11">
        <v>3</v>
      </c>
      <c r="B11">
        <v>10</v>
      </c>
      <c r="C11" t="s">
        <v>12</v>
      </c>
      <c r="D11">
        <v>21.625</v>
      </c>
    </row>
    <row r="12" spans="1:4" x14ac:dyDescent="0.2">
      <c r="A12">
        <v>3</v>
      </c>
      <c r="B12">
        <v>11</v>
      </c>
      <c r="C12" t="s">
        <v>12</v>
      </c>
      <c r="D12">
        <v>23.25</v>
      </c>
    </row>
    <row r="13" spans="1:4" x14ac:dyDescent="0.2">
      <c r="A13">
        <v>4</v>
      </c>
      <c r="B13">
        <v>12</v>
      </c>
      <c r="C13" t="s">
        <v>12</v>
      </c>
      <c r="D13">
        <v>21</v>
      </c>
    </row>
    <row r="14" spans="1:4" x14ac:dyDescent="0.2">
      <c r="A14">
        <v>4</v>
      </c>
      <c r="B14">
        <v>13</v>
      </c>
      <c r="C14" t="s">
        <v>12</v>
      </c>
      <c r="D14">
        <v>22.125</v>
      </c>
    </row>
    <row r="15" spans="1:4" x14ac:dyDescent="0.2">
      <c r="A15">
        <v>4</v>
      </c>
      <c r="B15">
        <v>14</v>
      </c>
      <c r="C15" t="s">
        <v>12</v>
      </c>
      <c r="D15">
        <v>23</v>
      </c>
    </row>
    <row r="16" spans="1:4" x14ac:dyDescent="0.2">
      <c r="A16">
        <v>4</v>
      </c>
      <c r="B16">
        <v>15</v>
      </c>
      <c r="C16" t="s">
        <v>12</v>
      </c>
      <c r="D16">
        <v>12</v>
      </c>
    </row>
    <row r="17" spans="1:4" x14ac:dyDescent="0.2">
      <c r="A17">
        <v>1</v>
      </c>
      <c r="B17">
        <v>1</v>
      </c>
      <c r="C17" t="s">
        <v>11</v>
      </c>
      <c r="D17">
        <v>17.375</v>
      </c>
    </row>
    <row r="18" spans="1:4" x14ac:dyDescent="0.2">
      <c r="A18">
        <v>1</v>
      </c>
      <c r="B18">
        <v>2</v>
      </c>
      <c r="C18" t="s">
        <v>11</v>
      </c>
      <c r="D18">
        <v>20.375</v>
      </c>
    </row>
    <row r="19" spans="1:4" x14ac:dyDescent="0.2">
      <c r="A19">
        <v>1</v>
      </c>
      <c r="B19">
        <v>3</v>
      </c>
      <c r="C19" t="s">
        <v>11</v>
      </c>
      <c r="D19">
        <v>20</v>
      </c>
    </row>
    <row r="20" spans="1:4" x14ac:dyDescent="0.2">
      <c r="A20">
        <v>2</v>
      </c>
      <c r="B20">
        <v>4</v>
      </c>
      <c r="C20" t="s">
        <v>11</v>
      </c>
      <c r="D20">
        <v>20</v>
      </c>
    </row>
    <row r="21" spans="1:4" x14ac:dyDescent="0.2">
      <c r="A21">
        <v>2</v>
      </c>
      <c r="B21">
        <v>5</v>
      </c>
      <c r="C21" t="s">
        <v>11</v>
      </c>
      <c r="D21">
        <v>18.375</v>
      </c>
    </row>
    <row r="22" spans="1:4" x14ac:dyDescent="0.2">
      <c r="A22">
        <v>2</v>
      </c>
      <c r="B22">
        <v>6</v>
      </c>
      <c r="C22" t="s">
        <v>11</v>
      </c>
      <c r="D22">
        <v>18.625</v>
      </c>
    </row>
    <row r="23" spans="1:4" x14ac:dyDescent="0.2">
      <c r="A23">
        <v>3</v>
      </c>
      <c r="B23">
        <v>7</v>
      </c>
      <c r="C23" t="s">
        <v>11</v>
      </c>
      <c r="D23">
        <v>18.625</v>
      </c>
    </row>
    <row r="24" spans="1:4" x14ac:dyDescent="0.2">
      <c r="A24">
        <v>3</v>
      </c>
      <c r="B24">
        <v>8</v>
      </c>
      <c r="C24" t="s">
        <v>11</v>
      </c>
      <c r="D24">
        <v>15.25</v>
      </c>
    </row>
    <row r="25" spans="1:4" x14ac:dyDescent="0.2">
      <c r="A25">
        <v>3</v>
      </c>
      <c r="B25">
        <v>9</v>
      </c>
      <c r="C25" t="s">
        <v>11</v>
      </c>
      <c r="D25">
        <v>16.5</v>
      </c>
    </row>
    <row r="26" spans="1:4" x14ac:dyDescent="0.2">
      <c r="A26">
        <v>3</v>
      </c>
      <c r="B26">
        <v>10</v>
      </c>
      <c r="C26" t="s">
        <v>11</v>
      </c>
      <c r="D26">
        <v>18</v>
      </c>
    </row>
    <row r="27" spans="1:4" x14ac:dyDescent="0.2">
      <c r="A27">
        <v>3</v>
      </c>
      <c r="B27">
        <v>11</v>
      </c>
      <c r="C27" t="s">
        <v>11</v>
      </c>
      <c r="D27">
        <v>16.25</v>
      </c>
    </row>
    <row r="28" spans="1:4" x14ac:dyDescent="0.2">
      <c r="A28">
        <v>4</v>
      </c>
      <c r="B28">
        <v>12</v>
      </c>
      <c r="C28" t="s">
        <v>11</v>
      </c>
      <c r="D28">
        <v>18</v>
      </c>
    </row>
    <row r="29" spans="1:4" x14ac:dyDescent="0.2">
      <c r="A29">
        <v>4</v>
      </c>
      <c r="B29">
        <v>13</v>
      </c>
      <c r="C29" t="s">
        <v>11</v>
      </c>
      <c r="D29">
        <v>12.75</v>
      </c>
    </row>
    <row r="30" spans="1:4" x14ac:dyDescent="0.2">
      <c r="A30">
        <v>4</v>
      </c>
      <c r="B30">
        <v>14</v>
      </c>
      <c r="C30" t="s">
        <v>11</v>
      </c>
      <c r="D30">
        <v>15.5</v>
      </c>
    </row>
    <row r="31" spans="1:4" x14ac:dyDescent="0.2">
      <c r="A31">
        <v>4</v>
      </c>
      <c r="B31">
        <v>15</v>
      </c>
      <c r="C31" t="s">
        <v>11</v>
      </c>
      <c r="D31">
        <v>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0"/>
  <sheetViews>
    <sheetView workbookViewId="0">
      <selection activeCell="P47" sqref="P47"/>
    </sheetView>
  </sheetViews>
  <sheetFormatPr defaultRowHeight="12.75" x14ac:dyDescent="0.2"/>
  <cols>
    <col min="1" max="1" width="4.28515625" customWidth="1"/>
    <col min="2" max="2" width="5.140625" customWidth="1"/>
    <col min="3" max="3" width="6.140625" customWidth="1"/>
    <col min="4" max="4" width="6.7109375" customWidth="1"/>
    <col min="5" max="5" width="3.28515625" customWidth="1"/>
    <col min="6" max="6" width="3" customWidth="1"/>
    <col min="7" max="7" width="3.85546875" customWidth="1"/>
    <col min="8" max="8" width="13.5703125" customWidth="1"/>
    <col min="11" max="11" width="8.42578125" customWidth="1"/>
    <col min="15" max="15" width="13" customWidth="1"/>
  </cols>
  <sheetData>
    <row r="2" spans="1:14" x14ac:dyDescent="0.2">
      <c r="A2" t="s">
        <v>13</v>
      </c>
      <c r="B2" t="s">
        <v>8</v>
      </c>
      <c r="C2" t="s">
        <v>10</v>
      </c>
      <c r="D2" t="s">
        <v>9</v>
      </c>
      <c r="F2" t="s">
        <v>102</v>
      </c>
    </row>
    <row r="3" spans="1:14" x14ac:dyDescent="0.2">
      <c r="A3">
        <v>1</v>
      </c>
      <c r="B3">
        <v>1</v>
      </c>
      <c r="C3" t="s">
        <v>12</v>
      </c>
      <c r="D3">
        <v>23.5</v>
      </c>
      <c r="G3" t="s">
        <v>103</v>
      </c>
    </row>
    <row r="4" spans="1:14" x14ac:dyDescent="0.2">
      <c r="A4">
        <v>1</v>
      </c>
      <c r="B4">
        <v>2</v>
      </c>
      <c r="C4" t="s">
        <v>12</v>
      </c>
      <c r="D4">
        <v>12</v>
      </c>
      <c r="G4" t="s">
        <v>104</v>
      </c>
    </row>
    <row r="5" spans="1:14" x14ac:dyDescent="0.2">
      <c r="A5">
        <v>1</v>
      </c>
      <c r="B5">
        <v>3</v>
      </c>
      <c r="C5" t="s">
        <v>12</v>
      </c>
      <c r="D5">
        <v>21</v>
      </c>
      <c r="H5" t="s">
        <v>18</v>
      </c>
      <c r="I5" t="s">
        <v>19</v>
      </c>
      <c r="J5" t="s">
        <v>15</v>
      </c>
      <c r="K5" s="3" t="s">
        <v>77</v>
      </c>
      <c r="M5" s="1" t="s">
        <v>79</v>
      </c>
    </row>
    <row r="6" spans="1:14" x14ac:dyDescent="0.2">
      <c r="A6">
        <v>2</v>
      </c>
      <c r="B6">
        <v>4</v>
      </c>
      <c r="C6" t="s">
        <v>12</v>
      </c>
      <c r="D6">
        <v>22</v>
      </c>
      <c r="H6" t="s">
        <v>10</v>
      </c>
      <c r="I6" t="s">
        <v>20</v>
      </c>
      <c r="M6" s="1" t="s">
        <v>17</v>
      </c>
    </row>
    <row r="7" spans="1:14" x14ac:dyDescent="0.2">
      <c r="A7">
        <v>2</v>
      </c>
      <c r="B7">
        <v>5</v>
      </c>
      <c r="C7" t="s">
        <v>12</v>
      </c>
      <c r="D7">
        <v>19.125</v>
      </c>
      <c r="H7" t="s">
        <v>13</v>
      </c>
      <c r="I7" t="s">
        <v>21</v>
      </c>
      <c r="M7" s="1" t="s">
        <v>17</v>
      </c>
    </row>
    <row r="8" spans="1:14" x14ac:dyDescent="0.2">
      <c r="A8">
        <v>2</v>
      </c>
      <c r="B8">
        <v>6</v>
      </c>
      <c r="C8" t="s">
        <v>12</v>
      </c>
      <c r="D8">
        <v>21.5</v>
      </c>
      <c r="H8" t="s">
        <v>8</v>
      </c>
      <c r="I8" t="s">
        <v>21</v>
      </c>
      <c r="M8" s="1" t="s">
        <v>17</v>
      </c>
    </row>
    <row r="9" spans="1:14" x14ac:dyDescent="0.2">
      <c r="A9">
        <v>3</v>
      </c>
      <c r="B9">
        <v>7</v>
      </c>
      <c r="C9" t="s">
        <v>12</v>
      </c>
      <c r="D9">
        <v>22.125</v>
      </c>
      <c r="M9" s="1"/>
    </row>
    <row r="10" spans="1:14" x14ac:dyDescent="0.2">
      <c r="A10">
        <v>3</v>
      </c>
      <c r="B10">
        <v>8</v>
      </c>
      <c r="C10" t="s">
        <v>12</v>
      </c>
      <c r="D10">
        <v>20.375</v>
      </c>
      <c r="H10" t="s">
        <v>24</v>
      </c>
      <c r="I10" t="s">
        <v>22</v>
      </c>
      <c r="J10" s="1" t="s">
        <v>17</v>
      </c>
      <c r="M10" s="1" t="s">
        <v>17</v>
      </c>
    </row>
    <row r="11" spans="1:14" x14ac:dyDescent="0.2">
      <c r="A11">
        <v>3</v>
      </c>
      <c r="B11">
        <v>9</v>
      </c>
      <c r="C11" t="s">
        <v>12</v>
      </c>
      <c r="D11">
        <v>18.25</v>
      </c>
      <c r="H11" t="s">
        <v>25</v>
      </c>
      <c r="I11" t="s">
        <v>22</v>
      </c>
      <c r="J11" s="1" t="s">
        <v>17</v>
      </c>
      <c r="M11" s="1" t="s">
        <v>17</v>
      </c>
    </row>
    <row r="12" spans="1:14" x14ac:dyDescent="0.2">
      <c r="A12">
        <v>3</v>
      </c>
      <c r="B12">
        <v>10</v>
      </c>
      <c r="C12" t="s">
        <v>12</v>
      </c>
      <c r="D12">
        <v>21.625</v>
      </c>
      <c r="H12" t="s">
        <v>14</v>
      </c>
      <c r="I12" t="s">
        <v>21</v>
      </c>
      <c r="J12" s="1" t="s">
        <v>16</v>
      </c>
      <c r="K12" t="s">
        <v>34</v>
      </c>
      <c r="M12" s="1" t="s">
        <v>16</v>
      </c>
      <c r="N12" t="s">
        <v>80</v>
      </c>
    </row>
    <row r="13" spans="1:14" x14ac:dyDescent="0.2">
      <c r="A13">
        <v>3</v>
      </c>
      <c r="B13">
        <v>11</v>
      </c>
      <c r="C13" t="s">
        <v>12</v>
      </c>
      <c r="D13">
        <v>23.25</v>
      </c>
      <c r="H13" t="s">
        <v>26</v>
      </c>
      <c r="I13" t="s">
        <v>22</v>
      </c>
      <c r="J13" s="1" t="s">
        <v>16</v>
      </c>
      <c r="K13" t="s">
        <v>78</v>
      </c>
      <c r="M13" s="1" t="s">
        <v>16</v>
      </c>
      <c r="N13" t="s">
        <v>80</v>
      </c>
    </row>
    <row r="14" spans="1:14" x14ac:dyDescent="0.2">
      <c r="A14">
        <v>4</v>
      </c>
      <c r="B14">
        <v>12</v>
      </c>
      <c r="C14" t="s">
        <v>12</v>
      </c>
      <c r="D14">
        <v>21</v>
      </c>
      <c r="H14" t="s">
        <v>27</v>
      </c>
      <c r="I14" t="s">
        <v>21</v>
      </c>
      <c r="J14" s="1"/>
      <c r="M14" s="1" t="s">
        <v>16</v>
      </c>
      <c r="N14" t="s">
        <v>81</v>
      </c>
    </row>
    <row r="15" spans="1:14" x14ac:dyDescent="0.2">
      <c r="A15">
        <v>4</v>
      </c>
      <c r="B15">
        <v>13</v>
      </c>
      <c r="C15" t="s">
        <v>12</v>
      </c>
      <c r="D15">
        <v>22.125</v>
      </c>
      <c r="J15" s="1"/>
      <c r="M15" s="1"/>
    </row>
    <row r="16" spans="1:14" x14ac:dyDescent="0.2">
      <c r="A16">
        <v>4</v>
      </c>
      <c r="B16">
        <v>14</v>
      </c>
      <c r="C16" t="s">
        <v>12</v>
      </c>
      <c r="D16">
        <v>23</v>
      </c>
      <c r="H16" t="s">
        <v>107</v>
      </c>
      <c r="M16" s="8" t="s">
        <v>17</v>
      </c>
    </row>
    <row r="17" spans="1:19" x14ac:dyDescent="0.2">
      <c r="A17">
        <v>4</v>
      </c>
      <c r="B17">
        <v>15</v>
      </c>
      <c r="C17" t="s">
        <v>12</v>
      </c>
      <c r="D17">
        <v>12</v>
      </c>
      <c r="H17" t="s">
        <v>108</v>
      </c>
      <c r="M17" s="8" t="s">
        <v>17</v>
      </c>
      <c r="N17" t="s">
        <v>143</v>
      </c>
    </row>
    <row r="18" spans="1:19" x14ac:dyDescent="0.2">
      <c r="A18">
        <v>1</v>
      </c>
      <c r="B18">
        <v>1</v>
      </c>
      <c r="C18" t="s">
        <v>11</v>
      </c>
      <c r="D18">
        <v>17.375</v>
      </c>
      <c r="H18" t="s">
        <v>109</v>
      </c>
      <c r="J18" s="1"/>
      <c r="M18" s="1" t="s">
        <v>17</v>
      </c>
    </row>
    <row r="19" spans="1:19" x14ac:dyDescent="0.2">
      <c r="A19">
        <v>1</v>
      </c>
      <c r="B19">
        <v>2</v>
      </c>
      <c r="C19" t="s">
        <v>11</v>
      </c>
      <c r="D19">
        <v>20.375</v>
      </c>
      <c r="J19" s="5"/>
      <c r="M19" s="5"/>
    </row>
    <row r="20" spans="1:19" x14ac:dyDescent="0.2">
      <c r="A20">
        <v>1</v>
      </c>
      <c r="B20">
        <v>3</v>
      </c>
      <c r="C20" t="s">
        <v>11</v>
      </c>
      <c r="D20">
        <v>20</v>
      </c>
      <c r="F20" t="s">
        <v>105</v>
      </c>
      <c r="Q20" t="s">
        <v>84</v>
      </c>
    </row>
    <row r="21" spans="1:19" x14ac:dyDescent="0.2">
      <c r="A21">
        <v>2</v>
      </c>
      <c r="B21">
        <v>4</v>
      </c>
      <c r="C21" t="s">
        <v>11</v>
      </c>
      <c r="D21">
        <v>20</v>
      </c>
      <c r="H21" t="s">
        <v>106</v>
      </c>
    </row>
    <row r="22" spans="1:19" x14ac:dyDescent="0.2">
      <c r="A22">
        <v>2</v>
      </c>
      <c r="B22">
        <v>5</v>
      </c>
      <c r="C22" t="s">
        <v>11</v>
      </c>
      <c r="D22">
        <v>18.375</v>
      </c>
      <c r="G22" s="3" t="s">
        <v>40</v>
      </c>
      <c r="H22" t="s">
        <v>23</v>
      </c>
      <c r="I22" t="s">
        <v>10</v>
      </c>
      <c r="J22" t="s">
        <v>13</v>
      </c>
      <c r="K22" t="s">
        <v>8</v>
      </c>
      <c r="L22" t="s">
        <v>24</v>
      </c>
      <c r="M22" t="s">
        <v>25</v>
      </c>
      <c r="N22" t="s">
        <v>14</v>
      </c>
      <c r="O22" t="s">
        <v>26</v>
      </c>
      <c r="P22" t="s">
        <v>27</v>
      </c>
    </row>
    <row r="23" spans="1:19" x14ac:dyDescent="0.2">
      <c r="A23">
        <v>2</v>
      </c>
      <c r="B23">
        <v>6</v>
      </c>
      <c r="C23" t="s">
        <v>11</v>
      </c>
      <c r="D23">
        <v>18.625</v>
      </c>
      <c r="G23">
        <v>1</v>
      </c>
      <c r="H23" t="s">
        <v>10</v>
      </c>
      <c r="I23" t="s">
        <v>10</v>
      </c>
      <c r="P23" t="s">
        <v>27</v>
      </c>
      <c r="Q23" t="s">
        <v>82</v>
      </c>
    </row>
    <row r="24" spans="1:19" x14ac:dyDescent="0.2">
      <c r="A24">
        <v>3</v>
      </c>
      <c r="B24">
        <v>7</v>
      </c>
      <c r="C24" t="s">
        <v>11</v>
      </c>
      <c r="D24">
        <v>18.625</v>
      </c>
      <c r="G24">
        <v>3</v>
      </c>
      <c r="H24" t="s">
        <v>13</v>
      </c>
      <c r="J24" t="s">
        <v>13</v>
      </c>
      <c r="P24" t="s">
        <v>27</v>
      </c>
      <c r="Q24" t="s">
        <v>39</v>
      </c>
    </row>
    <row r="25" spans="1:19" x14ac:dyDescent="0.2">
      <c r="A25">
        <v>3</v>
      </c>
      <c r="B25">
        <v>8</v>
      </c>
      <c r="C25" t="s">
        <v>11</v>
      </c>
      <c r="D25">
        <v>15.25</v>
      </c>
      <c r="G25">
        <v>14</v>
      </c>
      <c r="H25" t="s">
        <v>8</v>
      </c>
      <c r="K25" t="s">
        <v>8</v>
      </c>
      <c r="P25" t="s">
        <v>27</v>
      </c>
      <c r="Q25" t="s">
        <v>39</v>
      </c>
    </row>
    <row r="26" spans="1:19" x14ac:dyDescent="0.2">
      <c r="A26">
        <v>3</v>
      </c>
      <c r="B26">
        <v>9</v>
      </c>
      <c r="C26" t="s">
        <v>11</v>
      </c>
      <c r="D26">
        <v>16.5</v>
      </c>
      <c r="G26">
        <f>G23*G25</f>
        <v>14</v>
      </c>
      <c r="H26" t="s">
        <v>24</v>
      </c>
      <c r="L26" t="s">
        <v>24</v>
      </c>
      <c r="P26" t="s">
        <v>27</v>
      </c>
      <c r="Q26" t="s">
        <v>75</v>
      </c>
    </row>
    <row r="27" spans="1:19" x14ac:dyDescent="0.2">
      <c r="A27">
        <v>3</v>
      </c>
      <c r="B27">
        <v>10</v>
      </c>
      <c r="C27" t="s">
        <v>11</v>
      </c>
      <c r="D27">
        <v>18</v>
      </c>
      <c r="G27">
        <f>G23*G24</f>
        <v>3</v>
      </c>
      <c r="H27" t="s">
        <v>25</v>
      </c>
      <c r="M27" t="s">
        <v>25</v>
      </c>
      <c r="P27" t="s">
        <v>27</v>
      </c>
      <c r="Q27" t="s">
        <v>95</v>
      </c>
    </row>
    <row r="28" spans="1:19" x14ac:dyDescent="0.2">
      <c r="A28">
        <v>3</v>
      </c>
      <c r="B28">
        <v>11</v>
      </c>
      <c r="C28" t="s">
        <v>11</v>
      </c>
      <c r="D28">
        <v>16.25</v>
      </c>
      <c r="G28">
        <v>0</v>
      </c>
      <c r="H28" t="s">
        <v>14</v>
      </c>
      <c r="N28" t="s">
        <v>91</v>
      </c>
      <c r="P28" t="s">
        <v>27</v>
      </c>
      <c r="Q28" t="s">
        <v>101</v>
      </c>
    </row>
    <row r="29" spans="1:19" x14ac:dyDescent="0.2">
      <c r="A29">
        <v>4</v>
      </c>
      <c r="B29">
        <v>12</v>
      </c>
      <c r="C29" t="s">
        <v>11</v>
      </c>
      <c r="D29">
        <v>18</v>
      </c>
      <c r="G29">
        <v>0</v>
      </c>
      <c r="H29" t="s">
        <v>26</v>
      </c>
      <c r="O29" t="s">
        <v>91</v>
      </c>
      <c r="P29" t="s">
        <v>27</v>
      </c>
      <c r="Q29" t="s">
        <v>101</v>
      </c>
    </row>
    <row r="30" spans="1:19" x14ac:dyDescent="0.2">
      <c r="A30">
        <v>4</v>
      </c>
      <c r="B30">
        <v>13</v>
      </c>
      <c r="C30" t="s">
        <v>11</v>
      </c>
      <c r="D30">
        <v>12.75</v>
      </c>
      <c r="G30">
        <f>30-1-SUM(G23:G29)</f>
        <v>-6</v>
      </c>
      <c r="H30" t="s">
        <v>27</v>
      </c>
      <c r="P30" t="s">
        <v>27</v>
      </c>
      <c r="Q30" t="s">
        <v>83</v>
      </c>
    </row>
    <row r="31" spans="1:19" x14ac:dyDescent="0.2">
      <c r="A31">
        <v>4</v>
      </c>
      <c r="B31">
        <v>14</v>
      </c>
      <c r="C31" t="s">
        <v>11</v>
      </c>
      <c r="D31">
        <v>15.5</v>
      </c>
    </row>
    <row r="32" spans="1:19" x14ac:dyDescent="0.2">
      <c r="A32">
        <v>4</v>
      </c>
      <c r="B32">
        <v>15</v>
      </c>
      <c r="C32" t="s">
        <v>11</v>
      </c>
      <c r="D32">
        <v>18</v>
      </c>
      <c r="F32" t="s">
        <v>112</v>
      </c>
      <c r="P32" s="11" t="s">
        <v>144</v>
      </c>
      <c r="Q32" s="11"/>
      <c r="R32" s="11"/>
      <c r="S32" s="11"/>
    </row>
    <row r="33" spans="7:18" x14ac:dyDescent="0.2">
      <c r="G33" s="3"/>
      <c r="H33" t="s">
        <v>114</v>
      </c>
      <c r="Q33" s="30" t="s">
        <v>87</v>
      </c>
      <c r="R33" s="30"/>
    </row>
    <row r="34" spans="7:18" x14ac:dyDescent="0.2">
      <c r="G34" s="3" t="s">
        <v>40</v>
      </c>
      <c r="H34" t="s">
        <v>23</v>
      </c>
      <c r="I34" t="s">
        <v>10</v>
      </c>
      <c r="J34" t="s">
        <v>13</v>
      </c>
      <c r="K34" t="s">
        <v>8</v>
      </c>
      <c r="L34" t="s">
        <v>24</v>
      </c>
      <c r="M34" t="s">
        <v>25</v>
      </c>
      <c r="N34" t="s">
        <v>14</v>
      </c>
      <c r="O34" t="s">
        <v>26</v>
      </c>
      <c r="P34" t="s">
        <v>27</v>
      </c>
      <c r="Q34" t="s">
        <v>85</v>
      </c>
      <c r="R34" t="s">
        <v>86</v>
      </c>
    </row>
    <row r="35" spans="7:18" x14ac:dyDescent="0.2">
      <c r="G35">
        <v>1</v>
      </c>
      <c r="H35" t="s">
        <v>10</v>
      </c>
      <c r="I35" t="s">
        <v>10</v>
      </c>
      <c r="L35" t="s">
        <v>29</v>
      </c>
      <c r="M35" s="2" t="s">
        <v>30</v>
      </c>
      <c r="O35" s="2" t="s">
        <v>76</v>
      </c>
      <c r="P35" t="s">
        <v>27</v>
      </c>
      <c r="Q35" t="s">
        <v>10</v>
      </c>
      <c r="R35" t="s">
        <v>96</v>
      </c>
    </row>
    <row r="36" spans="7:18" x14ac:dyDescent="0.2">
      <c r="G36">
        <v>3</v>
      </c>
      <c r="H36" t="s">
        <v>13</v>
      </c>
      <c r="J36" t="s">
        <v>13</v>
      </c>
      <c r="M36" t="s">
        <v>38</v>
      </c>
      <c r="N36" s="6" t="s">
        <v>34</v>
      </c>
      <c r="O36" t="s">
        <v>110</v>
      </c>
      <c r="P36" t="s">
        <v>27</v>
      </c>
      <c r="Q36" t="s">
        <v>88</v>
      </c>
    </row>
    <row r="37" spans="7:18" x14ac:dyDescent="0.2">
      <c r="G37">
        <v>14</v>
      </c>
      <c r="H37" t="s">
        <v>8</v>
      </c>
      <c r="K37" t="s">
        <v>8</v>
      </c>
      <c r="L37" s="6" t="s">
        <v>31</v>
      </c>
      <c r="N37" s="2" t="s">
        <v>32</v>
      </c>
      <c r="O37" s="2" t="s">
        <v>33</v>
      </c>
      <c r="P37" t="s">
        <v>27</v>
      </c>
      <c r="Q37" t="s">
        <v>88</v>
      </c>
    </row>
    <row r="38" spans="7:18" x14ac:dyDescent="0.2">
      <c r="G38">
        <f>G35*G37</f>
        <v>14</v>
      </c>
      <c r="H38" t="s">
        <v>24</v>
      </c>
      <c r="L38" t="s">
        <v>24</v>
      </c>
      <c r="O38" s="2" t="s">
        <v>35</v>
      </c>
      <c r="P38" t="s">
        <v>27</v>
      </c>
      <c r="Q38" t="s">
        <v>24</v>
      </c>
      <c r="R38" t="s">
        <v>97</v>
      </c>
    </row>
    <row r="39" spans="7:18" x14ac:dyDescent="0.2">
      <c r="G39">
        <f>G35*G36</f>
        <v>3</v>
      </c>
      <c r="H39" t="s">
        <v>25</v>
      </c>
      <c r="M39" t="s">
        <v>25</v>
      </c>
      <c r="O39" s="2" t="s">
        <v>36</v>
      </c>
      <c r="P39" t="s">
        <v>27</v>
      </c>
      <c r="Q39" t="s">
        <v>88</v>
      </c>
    </row>
    <row r="40" spans="7:18" x14ac:dyDescent="0.2">
      <c r="G40">
        <v>0</v>
      </c>
      <c r="H40" t="s">
        <v>14</v>
      </c>
      <c r="N40" t="s">
        <v>14</v>
      </c>
      <c r="O40" s="2" t="s">
        <v>37</v>
      </c>
      <c r="P40" t="s">
        <v>27</v>
      </c>
      <c r="Q40" t="s">
        <v>91</v>
      </c>
    </row>
    <row r="41" spans="7:18" x14ac:dyDescent="0.2">
      <c r="G41">
        <v>0</v>
      </c>
      <c r="H41" t="s">
        <v>26</v>
      </c>
      <c r="O41" s="2" t="s">
        <v>26</v>
      </c>
      <c r="P41" t="s">
        <v>27</v>
      </c>
      <c r="Q41" t="s">
        <v>91</v>
      </c>
    </row>
    <row r="42" spans="7:18" x14ac:dyDescent="0.2">
      <c r="G42">
        <v>0</v>
      </c>
      <c r="H42" t="s">
        <v>28</v>
      </c>
      <c r="P42" t="s">
        <v>27</v>
      </c>
    </row>
    <row r="43" spans="7:18" x14ac:dyDescent="0.2">
      <c r="G43">
        <f>30-1-SUM(G35:G42)</f>
        <v>-6</v>
      </c>
    </row>
    <row r="44" spans="7:18" x14ac:dyDescent="0.2">
      <c r="I44" t="s">
        <v>100</v>
      </c>
      <c r="J44" s="30" t="s">
        <v>29</v>
      </c>
      <c r="K44" s="30"/>
      <c r="L44" s="30" t="s">
        <v>89</v>
      </c>
      <c r="M44" s="30"/>
      <c r="O44" t="s">
        <v>90</v>
      </c>
    </row>
    <row r="45" spans="7:18" x14ac:dyDescent="0.2">
      <c r="J45" s="7" t="s">
        <v>92</v>
      </c>
      <c r="K45" t="s">
        <v>93</v>
      </c>
      <c r="L45" t="s">
        <v>94</v>
      </c>
    </row>
    <row r="46" spans="7:18" x14ac:dyDescent="0.2">
      <c r="M46" s="7"/>
    </row>
    <row r="47" spans="7:18" x14ac:dyDescent="0.2">
      <c r="I47" t="s">
        <v>98</v>
      </c>
      <c r="J47" t="s">
        <v>99</v>
      </c>
    </row>
    <row r="49" spans="6:19" x14ac:dyDescent="0.2">
      <c r="F49" t="s">
        <v>113</v>
      </c>
      <c r="P49" s="11" t="s">
        <v>144</v>
      </c>
      <c r="Q49" s="11"/>
      <c r="R49" s="11"/>
      <c r="S49" s="11"/>
    </row>
    <row r="50" spans="6:19" x14ac:dyDescent="0.2">
      <c r="G50" s="3"/>
      <c r="H50" t="s">
        <v>111</v>
      </c>
      <c r="Q50" s="30" t="s">
        <v>87</v>
      </c>
      <c r="R50" s="30"/>
    </row>
    <row r="51" spans="6:19" x14ac:dyDescent="0.2">
      <c r="G51" s="3" t="s">
        <v>40</v>
      </c>
      <c r="H51" t="s">
        <v>23</v>
      </c>
      <c r="I51" t="s">
        <v>10</v>
      </c>
      <c r="J51" t="s">
        <v>13</v>
      </c>
      <c r="K51" t="s">
        <v>8</v>
      </c>
      <c r="L51" t="s">
        <v>24</v>
      </c>
      <c r="M51" t="s">
        <v>25</v>
      </c>
      <c r="N51" t="s">
        <v>14</v>
      </c>
      <c r="O51" t="s">
        <v>26</v>
      </c>
      <c r="P51" t="s">
        <v>27</v>
      </c>
      <c r="Q51" t="s">
        <v>85</v>
      </c>
      <c r="R51" t="s">
        <v>86</v>
      </c>
    </row>
    <row r="52" spans="6:19" x14ac:dyDescent="0.2">
      <c r="G52">
        <v>1</v>
      </c>
      <c r="H52" t="s">
        <v>10</v>
      </c>
      <c r="I52" t="s">
        <v>10</v>
      </c>
      <c r="L52" t="s">
        <v>29</v>
      </c>
      <c r="M52" s="6" t="s">
        <v>30</v>
      </c>
      <c r="O52" s="6" t="s">
        <v>76</v>
      </c>
      <c r="P52" t="s">
        <v>27</v>
      </c>
      <c r="Q52" t="s">
        <v>10</v>
      </c>
      <c r="R52" t="s">
        <v>96</v>
      </c>
    </row>
    <row r="53" spans="6:19" x14ac:dyDescent="0.2">
      <c r="G53">
        <v>3</v>
      </c>
      <c r="H53" t="s">
        <v>13</v>
      </c>
      <c r="J53" t="s">
        <v>13</v>
      </c>
      <c r="M53" s="2" t="s">
        <v>38</v>
      </c>
      <c r="N53" s="6" t="s">
        <v>34</v>
      </c>
      <c r="O53" t="s">
        <v>110</v>
      </c>
      <c r="P53" t="s">
        <v>27</v>
      </c>
      <c r="Q53" t="s">
        <v>88</v>
      </c>
    </row>
    <row r="54" spans="6:19" x14ac:dyDescent="0.2">
      <c r="G54">
        <v>14</v>
      </c>
      <c r="H54" t="s">
        <v>8</v>
      </c>
      <c r="K54" t="s">
        <v>8</v>
      </c>
      <c r="L54" s="2" t="s">
        <v>31</v>
      </c>
      <c r="N54" s="6" t="s">
        <v>32</v>
      </c>
      <c r="O54" s="6" t="s">
        <v>33</v>
      </c>
      <c r="P54" t="s">
        <v>27</v>
      </c>
      <c r="Q54" t="s">
        <v>88</v>
      </c>
    </row>
    <row r="55" spans="6:19" x14ac:dyDescent="0.2">
      <c r="G55">
        <f>G52*G54</f>
        <v>14</v>
      </c>
      <c r="H55" t="s">
        <v>24</v>
      </c>
      <c r="L55" t="s">
        <v>24</v>
      </c>
      <c r="O55" s="6" t="s">
        <v>35</v>
      </c>
      <c r="P55" t="s">
        <v>27</v>
      </c>
      <c r="Q55" t="s">
        <v>24</v>
      </c>
      <c r="R55" t="s">
        <v>97</v>
      </c>
    </row>
    <row r="56" spans="6:19" x14ac:dyDescent="0.2">
      <c r="G56">
        <f>G52*G53</f>
        <v>3</v>
      </c>
      <c r="H56" t="s">
        <v>25</v>
      </c>
      <c r="M56" t="s">
        <v>25</v>
      </c>
      <c r="O56" s="6" t="s">
        <v>36</v>
      </c>
      <c r="P56" t="s">
        <v>27</v>
      </c>
      <c r="Q56" t="s">
        <v>88</v>
      </c>
    </row>
    <row r="57" spans="6:19" x14ac:dyDescent="0.2">
      <c r="G57">
        <v>0</v>
      </c>
      <c r="H57" t="s">
        <v>14</v>
      </c>
      <c r="N57" t="s">
        <v>14</v>
      </c>
      <c r="O57" s="2" t="s">
        <v>37</v>
      </c>
      <c r="P57" t="s">
        <v>27</v>
      </c>
      <c r="Q57" t="s">
        <v>91</v>
      </c>
    </row>
    <row r="58" spans="6:19" x14ac:dyDescent="0.2">
      <c r="G58">
        <v>0</v>
      </c>
      <c r="H58" t="s">
        <v>26</v>
      </c>
      <c r="O58" s="2" t="s">
        <v>26</v>
      </c>
      <c r="P58" t="s">
        <v>27</v>
      </c>
      <c r="Q58" t="s">
        <v>91</v>
      </c>
    </row>
    <row r="59" spans="6:19" x14ac:dyDescent="0.2">
      <c r="G59">
        <v>0</v>
      </c>
      <c r="H59" t="s">
        <v>28</v>
      </c>
      <c r="P59" t="s">
        <v>27</v>
      </c>
    </row>
    <row r="60" spans="6:19" x14ac:dyDescent="0.2">
      <c r="G60">
        <f>30-1-SUM(G52:G59)</f>
        <v>-6</v>
      </c>
    </row>
  </sheetData>
  <mergeCells count="4">
    <mergeCell ref="Q33:R33"/>
    <mergeCell ref="J44:K44"/>
    <mergeCell ref="L44:M44"/>
    <mergeCell ref="Q50:R5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workbookViewId="0">
      <selection activeCell="F21" sqref="F21"/>
    </sheetView>
  </sheetViews>
  <sheetFormatPr defaultRowHeight="12.75" x14ac:dyDescent="0.2"/>
  <cols>
    <col min="1" max="1" width="13.85546875" customWidth="1"/>
    <col min="8" max="8" width="13.28515625" customWidth="1"/>
    <col min="10" max="10" width="5.42578125" customWidth="1"/>
  </cols>
  <sheetData>
    <row r="2" spans="1:11" x14ac:dyDescent="0.2">
      <c r="H2" s="31" t="s">
        <v>77</v>
      </c>
      <c r="I2" s="31"/>
    </row>
    <row r="3" spans="1:11" x14ac:dyDescent="0.2">
      <c r="A3" t="s">
        <v>18</v>
      </c>
      <c r="B3" t="s">
        <v>115</v>
      </c>
      <c r="C3" t="s">
        <v>119</v>
      </c>
      <c r="G3" t="s">
        <v>15</v>
      </c>
      <c r="H3" t="s">
        <v>122</v>
      </c>
      <c r="I3" t="s">
        <v>123</v>
      </c>
      <c r="J3" t="s">
        <v>40</v>
      </c>
    </row>
    <row r="4" spans="1:11" x14ac:dyDescent="0.2">
      <c r="A4" t="s">
        <v>10</v>
      </c>
      <c r="B4">
        <v>2</v>
      </c>
      <c r="J4">
        <f>B4-1</f>
        <v>1</v>
      </c>
    </row>
    <row r="5" spans="1:11" x14ac:dyDescent="0.2">
      <c r="A5" t="s">
        <v>13</v>
      </c>
      <c r="B5">
        <v>4</v>
      </c>
      <c r="J5">
        <f t="shared" ref="J5:J6" si="0">B5-1</f>
        <v>3</v>
      </c>
    </row>
    <row r="6" spans="1:11" x14ac:dyDescent="0.2">
      <c r="A6" t="s">
        <v>8</v>
      </c>
      <c r="B6">
        <v>15</v>
      </c>
      <c r="J6">
        <f t="shared" si="0"/>
        <v>14</v>
      </c>
    </row>
    <row r="8" spans="1:11" x14ac:dyDescent="0.2">
      <c r="A8" t="s">
        <v>24</v>
      </c>
      <c r="B8">
        <f>B4*B6</f>
        <v>30</v>
      </c>
      <c r="C8">
        <f>B4*B6</f>
        <v>30</v>
      </c>
      <c r="D8" t="s">
        <v>116</v>
      </c>
      <c r="G8" t="s">
        <v>17</v>
      </c>
      <c r="J8">
        <f>J4*J6</f>
        <v>14</v>
      </c>
    </row>
    <row r="9" spans="1:11" x14ac:dyDescent="0.2">
      <c r="A9" t="s">
        <v>25</v>
      </c>
      <c r="B9">
        <f>B4*B5</f>
        <v>8</v>
      </c>
      <c r="C9">
        <f>B4*B5</f>
        <v>8</v>
      </c>
      <c r="D9" t="s">
        <v>117</v>
      </c>
      <c r="G9" t="s">
        <v>17</v>
      </c>
      <c r="J9">
        <f>J4*J5</f>
        <v>3</v>
      </c>
    </row>
    <row r="10" spans="1:11" x14ac:dyDescent="0.2">
      <c r="A10" t="s">
        <v>14</v>
      </c>
      <c r="B10">
        <f>B5*B6</f>
        <v>60</v>
      </c>
      <c r="C10">
        <f>B4*B6</f>
        <v>30</v>
      </c>
      <c r="D10" t="s">
        <v>120</v>
      </c>
      <c r="G10" t="s">
        <v>16</v>
      </c>
      <c r="H10" t="s">
        <v>34</v>
      </c>
      <c r="I10" t="s">
        <v>17</v>
      </c>
      <c r="J10">
        <f>B6-B5</f>
        <v>11</v>
      </c>
      <c r="K10" t="s">
        <v>125</v>
      </c>
    </row>
    <row r="11" spans="1:11" x14ac:dyDescent="0.2">
      <c r="H11" t="s">
        <v>32</v>
      </c>
      <c r="I11" t="s">
        <v>16</v>
      </c>
    </row>
    <row r="12" spans="1:11" x14ac:dyDescent="0.2">
      <c r="A12" t="s">
        <v>26</v>
      </c>
      <c r="B12">
        <f>B4*B5*B6</f>
        <v>120</v>
      </c>
      <c r="C12">
        <v>30</v>
      </c>
      <c r="D12" t="s">
        <v>118</v>
      </c>
      <c r="G12" t="s">
        <v>16</v>
      </c>
      <c r="H12" t="s">
        <v>99</v>
      </c>
      <c r="I12" t="s">
        <v>17</v>
      </c>
      <c r="J12">
        <f>J10</f>
        <v>11</v>
      </c>
      <c r="K12" t="s">
        <v>125</v>
      </c>
    </row>
    <row r="13" spans="1:11" x14ac:dyDescent="0.2">
      <c r="H13" t="s">
        <v>121</v>
      </c>
      <c r="I13" t="s">
        <v>16</v>
      </c>
    </row>
    <row r="14" spans="1:11" x14ac:dyDescent="0.2">
      <c r="H14" t="s">
        <v>124</v>
      </c>
      <c r="I14" t="s">
        <v>16</v>
      </c>
    </row>
  </sheetData>
  <mergeCells count="1">
    <mergeCell ref="H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opLeftCell="A32" workbookViewId="0">
      <selection activeCell="N46" sqref="N46"/>
    </sheetView>
  </sheetViews>
  <sheetFormatPr defaultRowHeight="12.75" x14ac:dyDescent="0.2"/>
  <cols>
    <col min="1" max="1" width="3" customWidth="1"/>
    <col min="2" max="2" width="3.85546875" customWidth="1"/>
    <col min="3" max="3" width="13.5703125" customWidth="1"/>
    <col min="6" max="6" width="8.42578125" customWidth="1"/>
    <col min="10" max="10" width="13" customWidth="1"/>
  </cols>
  <sheetData>
    <row r="2" spans="1:9" x14ac:dyDescent="0.2">
      <c r="A2" t="s">
        <v>142</v>
      </c>
    </row>
    <row r="3" spans="1:9" x14ac:dyDescent="0.2">
      <c r="B3" t="s">
        <v>155</v>
      </c>
    </row>
    <row r="4" spans="1:9" x14ac:dyDescent="0.2">
      <c r="B4" t="s">
        <v>104</v>
      </c>
    </row>
    <row r="5" spans="1:9" x14ac:dyDescent="0.2">
      <c r="C5" t="s">
        <v>18</v>
      </c>
      <c r="D5" t="s">
        <v>19</v>
      </c>
      <c r="E5" t="s">
        <v>15</v>
      </c>
      <c r="F5" s="3" t="s">
        <v>77</v>
      </c>
      <c r="H5" s="8" t="s">
        <v>79</v>
      </c>
    </row>
    <row r="6" spans="1:9" x14ac:dyDescent="0.2">
      <c r="C6" t="s">
        <v>10</v>
      </c>
      <c r="D6" t="s">
        <v>20</v>
      </c>
      <c r="H6" s="8" t="s">
        <v>17</v>
      </c>
    </row>
    <row r="7" spans="1:9" x14ac:dyDescent="0.2">
      <c r="C7" t="s">
        <v>13</v>
      </c>
      <c r="D7" t="s">
        <v>21</v>
      </c>
      <c r="H7" s="8" t="s">
        <v>17</v>
      </c>
    </row>
    <row r="8" spans="1:9" x14ac:dyDescent="0.2">
      <c r="C8" t="s">
        <v>8</v>
      </c>
      <c r="D8" t="s">
        <v>21</v>
      </c>
      <c r="H8" s="8" t="s">
        <v>17</v>
      </c>
    </row>
    <row r="9" spans="1:9" x14ac:dyDescent="0.2">
      <c r="H9" s="8"/>
    </row>
    <row r="10" spans="1:9" x14ac:dyDescent="0.2">
      <c r="C10" t="s">
        <v>24</v>
      </c>
      <c r="D10" t="s">
        <v>22</v>
      </c>
      <c r="E10" s="8" t="s">
        <v>17</v>
      </c>
      <c r="H10" s="8" t="s">
        <v>17</v>
      </c>
    </row>
    <row r="11" spans="1:9" x14ac:dyDescent="0.2">
      <c r="C11" t="s">
        <v>25</v>
      </c>
      <c r="D11" t="s">
        <v>22</v>
      </c>
      <c r="E11" s="8" t="s">
        <v>17</v>
      </c>
      <c r="H11" s="8" t="s">
        <v>17</v>
      </c>
    </row>
    <row r="12" spans="1:9" x14ac:dyDescent="0.2">
      <c r="C12" t="s">
        <v>14</v>
      </c>
      <c r="D12" t="s">
        <v>21</v>
      </c>
      <c r="E12" s="8" t="s">
        <v>16</v>
      </c>
      <c r="F12" t="s">
        <v>34</v>
      </c>
      <c r="H12" s="8" t="s">
        <v>16</v>
      </c>
      <c r="I12" t="s">
        <v>80</v>
      </c>
    </row>
    <row r="13" spans="1:9" x14ac:dyDescent="0.2">
      <c r="C13" t="s">
        <v>26</v>
      </c>
      <c r="D13" t="s">
        <v>22</v>
      </c>
      <c r="E13" s="8" t="s">
        <v>16</v>
      </c>
      <c r="F13" t="s">
        <v>78</v>
      </c>
      <c r="H13" s="8" t="s">
        <v>16</v>
      </c>
      <c r="I13" t="s">
        <v>80</v>
      </c>
    </row>
    <row r="14" spans="1:9" x14ac:dyDescent="0.2">
      <c r="C14" t="s">
        <v>27</v>
      </c>
      <c r="D14" t="s">
        <v>21</v>
      </c>
      <c r="E14" s="8"/>
      <c r="H14" s="8" t="s">
        <v>16</v>
      </c>
      <c r="I14" t="s">
        <v>81</v>
      </c>
    </row>
    <row r="15" spans="1:9" x14ac:dyDescent="0.2">
      <c r="E15" s="8"/>
      <c r="H15" s="8"/>
    </row>
    <row r="16" spans="1:9" x14ac:dyDescent="0.2">
      <c r="C16" t="s">
        <v>107</v>
      </c>
      <c r="H16" s="8" t="s">
        <v>17</v>
      </c>
    </row>
    <row r="17" spans="1:12" x14ac:dyDescent="0.2">
      <c r="C17" t="s">
        <v>108</v>
      </c>
      <c r="H17" s="8" t="s">
        <v>17</v>
      </c>
      <c r="I17" t="s">
        <v>143</v>
      </c>
    </row>
    <row r="18" spans="1:12" x14ac:dyDescent="0.2">
      <c r="C18" t="s">
        <v>109</v>
      </c>
      <c r="E18" s="8"/>
      <c r="H18" s="8" t="s">
        <v>17</v>
      </c>
    </row>
    <row r="19" spans="1:12" x14ac:dyDescent="0.2">
      <c r="E19" s="8"/>
      <c r="H19" s="8"/>
    </row>
    <row r="20" spans="1:12" x14ac:dyDescent="0.2">
      <c r="A20" t="s">
        <v>126</v>
      </c>
      <c r="L20" t="s">
        <v>84</v>
      </c>
    </row>
    <row r="21" spans="1:12" x14ac:dyDescent="0.2">
      <c r="C21" t="s">
        <v>106</v>
      </c>
    </row>
    <row r="22" spans="1:12" x14ac:dyDescent="0.2">
      <c r="B22" s="3"/>
      <c r="C22" t="s">
        <v>23</v>
      </c>
      <c r="D22" t="s">
        <v>10</v>
      </c>
      <c r="E22" t="s">
        <v>13</v>
      </c>
      <c r="F22" t="s">
        <v>8</v>
      </c>
      <c r="G22" t="s">
        <v>24</v>
      </c>
      <c r="H22" t="s">
        <v>25</v>
      </c>
      <c r="I22" t="s">
        <v>34</v>
      </c>
      <c r="J22" t="s">
        <v>99</v>
      </c>
      <c r="K22" t="s">
        <v>27</v>
      </c>
    </row>
    <row r="23" spans="1:12" x14ac:dyDescent="0.2">
      <c r="C23" t="s">
        <v>10</v>
      </c>
      <c r="D23" t="s">
        <v>10</v>
      </c>
      <c r="K23" t="s">
        <v>27</v>
      </c>
      <c r="L23" t="s">
        <v>82</v>
      </c>
    </row>
    <row r="24" spans="1:12" x14ac:dyDescent="0.2">
      <c r="C24" t="s">
        <v>13</v>
      </c>
      <c r="E24" t="s">
        <v>13</v>
      </c>
      <c r="K24" t="s">
        <v>27</v>
      </c>
      <c r="L24" t="s">
        <v>39</v>
      </c>
    </row>
    <row r="25" spans="1:12" x14ac:dyDescent="0.2">
      <c r="C25" t="s">
        <v>8</v>
      </c>
      <c r="F25" t="s">
        <v>8</v>
      </c>
      <c r="K25" t="s">
        <v>27</v>
      </c>
      <c r="L25" t="s">
        <v>39</v>
      </c>
    </row>
    <row r="26" spans="1:12" x14ac:dyDescent="0.2">
      <c r="C26" t="s">
        <v>24</v>
      </c>
      <c r="G26" t="s">
        <v>24</v>
      </c>
      <c r="K26" t="s">
        <v>27</v>
      </c>
      <c r="L26" t="s">
        <v>75</v>
      </c>
    </row>
    <row r="27" spans="1:12" x14ac:dyDescent="0.2">
      <c r="C27" t="s">
        <v>25</v>
      </c>
      <c r="H27" t="s">
        <v>25</v>
      </c>
      <c r="K27" t="s">
        <v>27</v>
      </c>
      <c r="L27" t="s">
        <v>95</v>
      </c>
    </row>
    <row r="28" spans="1:12" x14ac:dyDescent="0.2">
      <c r="C28" t="s">
        <v>34</v>
      </c>
      <c r="I28" t="s">
        <v>34</v>
      </c>
      <c r="K28" t="s">
        <v>27</v>
      </c>
      <c r="L28" t="s">
        <v>101</v>
      </c>
    </row>
    <row r="29" spans="1:12" x14ac:dyDescent="0.2">
      <c r="C29" t="s">
        <v>99</v>
      </c>
      <c r="J29" t="s">
        <v>99</v>
      </c>
      <c r="K29" t="s">
        <v>27</v>
      </c>
      <c r="L29" t="s">
        <v>101</v>
      </c>
    </row>
    <row r="30" spans="1:12" x14ac:dyDescent="0.2">
      <c r="K30" t="s">
        <v>27</v>
      </c>
      <c r="L30" t="s">
        <v>83</v>
      </c>
    </row>
    <row r="33" spans="1:14" x14ac:dyDescent="0.2">
      <c r="A33" t="s">
        <v>127</v>
      </c>
    </row>
    <row r="34" spans="1:14" x14ac:dyDescent="0.2">
      <c r="B34" s="3"/>
      <c r="C34" t="s">
        <v>129</v>
      </c>
    </row>
    <row r="35" spans="1:14" x14ac:dyDescent="0.2">
      <c r="B35" s="3"/>
      <c r="C35" t="s">
        <v>128</v>
      </c>
      <c r="L35" s="30" t="s">
        <v>87</v>
      </c>
      <c r="M35" s="30"/>
    </row>
    <row r="36" spans="1:14" x14ac:dyDescent="0.2">
      <c r="B36" s="3" t="s">
        <v>40</v>
      </c>
      <c r="C36" t="s">
        <v>23</v>
      </c>
      <c r="D36" t="s">
        <v>10</v>
      </c>
      <c r="E36" t="s">
        <v>13</v>
      </c>
      <c r="F36" t="s">
        <v>8</v>
      </c>
      <c r="G36" t="s">
        <v>24</v>
      </c>
      <c r="H36" t="s">
        <v>25</v>
      </c>
      <c r="I36" t="s">
        <v>34</v>
      </c>
      <c r="J36" t="s">
        <v>99</v>
      </c>
      <c r="K36" t="s">
        <v>27</v>
      </c>
      <c r="L36" t="s">
        <v>85</v>
      </c>
      <c r="M36" t="s">
        <v>86</v>
      </c>
    </row>
    <row r="37" spans="1:14" x14ac:dyDescent="0.2">
      <c r="B37">
        <v>1</v>
      </c>
      <c r="C37" t="s">
        <v>10</v>
      </c>
      <c r="D37" t="s">
        <v>10</v>
      </c>
      <c r="G37" t="s">
        <v>29</v>
      </c>
      <c r="H37" s="6" t="s">
        <v>30</v>
      </c>
      <c r="I37" s="6"/>
      <c r="J37" t="s">
        <v>99</v>
      </c>
      <c r="K37" t="s">
        <v>27</v>
      </c>
      <c r="L37" t="s">
        <v>10</v>
      </c>
      <c r="M37" t="s">
        <v>96</v>
      </c>
      <c r="N37" t="s">
        <v>135</v>
      </c>
    </row>
    <row r="38" spans="1:14" x14ac:dyDescent="0.2">
      <c r="B38">
        <v>3</v>
      </c>
      <c r="C38" t="s">
        <v>13</v>
      </c>
      <c r="E38" t="s">
        <v>13</v>
      </c>
      <c r="H38" s="2" t="s">
        <v>38</v>
      </c>
      <c r="I38" s="6" t="s">
        <v>34</v>
      </c>
      <c r="J38" t="s">
        <v>99</v>
      </c>
      <c r="K38" t="s">
        <v>27</v>
      </c>
      <c r="L38" t="s">
        <v>88</v>
      </c>
    </row>
    <row r="39" spans="1:14" x14ac:dyDescent="0.2">
      <c r="B39">
        <v>14</v>
      </c>
      <c r="C39" t="s">
        <v>8</v>
      </c>
      <c r="F39" t="s">
        <v>8</v>
      </c>
      <c r="G39" s="2" t="s">
        <v>31</v>
      </c>
      <c r="I39" s="6" t="s">
        <v>34</v>
      </c>
      <c r="J39" t="s">
        <v>99</v>
      </c>
      <c r="K39" t="s">
        <v>27</v>
      </c>
      <c r="L39" t="s">
        <v>88</v>
      </c>
    </row>
    <row r="40" spans="1:14" x14ac:dyDescent="0.2">
      <c r="B40">
        <f>B37*B39</f>
        <v>14</v>
      </c>
      <c r="C40" t="s">
        <v>24</v>
      </c>
      <c r="G40" t="s">
        <v>24</v>
      </c>
      <c r="I40" s="6"/>
      <c r="J40" t="s">
        <v>99</v>
      </c>
      <c r="K40" t="s">
        <v>27</v>
      </c>
      <c r="L40" t="s">
        <v>24</v>
      </c>
      <c r="M40" t="s">
        <v>97</v>
      </c>
    </row>
    <row r="41" spans="1:14" x14ac:dyDescent="0.2">
      <c r="B41">
        <f>B37*B38</f>
        <v>3</v>
      </c>
      <c r="C41" t="s">
        <v>25</v>
      </c>
      <c r="H41" t="s">
        <v>25</v>
      </c>
      <c r="I41" s="6"/>
      <c r="J41" t="s">
        <v>99</v>
      </c>
      <c r="K41" t="s">
        <v>27</v>
      </c>
      <c r="L41" t="s">
        <v>88</v>
      </c>
    </row>
    <row r="42" spans="1:14" x14ac:dyDescent="0.2">
      <c r="B42">
        <v>11</v>
      </c>
      <c r="C42" t="s">
        <v>34</v>
      </c>
      <c r="I42" s="6" t="s">
        <v>34</v>
      </c>
      <c r="J42" t="s">
        <v>99</v>
      </c>
      <c r="K42" t="s">
        <v>27</v>
      </c>
      <c r="L42" t="s">
        <v>91</v>
      </c>
    </row>
    <row r="43" spans="1:14" x14ac:dyDescent="0.2">
      <c r="B43">
        <v>11</v>
      </c>
      <c r="C43" t="s">
        <v>99</v>
      </c>
      <c r="I43" s="6"/>
      <c r="J43" t="s">
        <v>99</v>
      </c>
      <c r="K43" t="s">
        <v>27</v>
      </c>
      <c r="L43" t="s">
        <v>91</v>
      </c>
    </row>
    <row r="44" spans="1:14" x14ac:dyDescent="0.2">
      <c r="B44">
        <f>B45-SUM(B37:B43)</f>
        <v>-28</v>
      </c>
      <c r="C44" t="s">
        <v>28</v>
      </c>
      <c r="I44" s="6"/>
    </row>
    <row r="45" spans="1:14" x14ac:dyDescent="0.2">
      <c r="B45">
        <f>30-1</f>
        <v>29</v>
      </c>
      <c r="C45" t="s">
        <v>138</v>
      </c>
      <c r="K45" t="s">
        <v>27</v>
      </c>
    </row>
    <row r="47" spans="1:14" x14ac:dyDescent="0.2">
      <c r="C47" t="s">
        <v>137</v>
      </c>
      <c r="I47" s="10" t="s">
        <v>130</v>
      </c>
      <c r="J47" s="10"/>
      <c r="K47" s="10"/>
    </row>
    <row r="48" spans="1:14" x14ac:dyDescent="0.2">
      <c r="B48">
        <f>B40</f>
        <v>14</v>
      </c>
      <c r="C48" t="s">
        <v>24</v>
      </c>
      <c r="D48" t="s">
        <v>131</v>
      </c>
      <c r="F48" t="s">
        <v>132</v>
      </c>
      <c r="G48" s="10"/>
      <c r="H48" s="7"/>
    </row>
    <row r="49" spans="2:13" x14ac:dyDescent="0.2">
      <c r="B49">
        <f>B41</f>
        <v>3</v>
      </c>
      <c r="C49" t="s">
        <v>25</v>
      </c>
      <c r="D49" t="s">
        <v>131</v>
      </c>
      <c r="F49" t="s">
        <v>132</v>
      </c>
      <c r="K49" s="7"/>
    </row>
    <row r="50" spans="2:13" x14ac:dyDescent="0.2">
      <c r="B50">
        <f>-B43</f>
        <v>-11</v>
      </c>
      <c r="C50" t="s">
        <v>133</v>
      </c>
      <c r="D50" t="s">
        <v>133</v>
      </c>
      <c r="F50" t="s">
        <v>134</v>
      </c>
      <c r="H50">
        <v>11</v>
      </c>
      <c r="I50" t="s">
        <v>99</v>
      </c>
      <c r="K50" t="s">
        <v>132</v>
      </c>
    </row>
    <row r="51" spans="2:13" x14ac:dyDescent="0.2">
      <c r="B51">
        <f>SUM(B48:B50)</f>
        <v>6</v>
      </c>
      <c r="C51" t="s">
        <v>136</v>
      </c>
    </row>
    <row r="53" spans="2:13" x14ac:dyDescent="0.2">
      <c r="B53" s="3"/>
      <c r="L53" s="30"/>
      <c r="M53" s="30"/>
    </row>
    <row r="54" spans="2:13" x14ac:dyDescent="0.2">
      <c r="B54" s="3"/>
      <c r="C54" t="s">
        <v>139</v>
      </c>
    </row>
    <row r="55" spans="2:13" x14ac:dyDescent="0.2">
      <c r="C55" t="s">
        <v>145</v>
      </c>
      <c r="H55" s="6"/>
      <c r="J55" s="6"/>
    </row>
    <row r="56" spans="2:13" x14ac:dyDescent="0.2">
      <c r="C56" t="s">
        <v>141</v>
      </c>
      <c r="H56" s="2"/>
      <c r="I56" s="6"/>
    </row>
    <row r="57" spans="2:13" x14ac:dyDescent="0.2">
      <c r="D57" t="s">
        <v>140</v>
      </c>
      <c r="G57" s="2"/>
      <c r="I57" s="6"/>
      <c r="J57" s="6"/>
    </row>
    <row r="58" spans="2:13" x14ac:dyDescent="0.2">
      <c r="C58" t="s">
        <v>156</v>
      </c>
      <c r="J58" s="6"/>
    </row>
    <row r="59" spans="2:13" x14ac:dyDescent="0.2">
      <c r="D59" t="s">
        <v>146</v>
      </c>
      <c r="J59" s="6"/>
    </row>
    <row r="60" spans="2:13" x14ac:dyDescent="0.2">
      <c r="J60" s="2"/>
    </row>
    <row r="61" spans="2:13" x14ac:dyDescent="0.2">
      <c r="J61" s="2"/>
    </row>
  </sheetData>
  <mergeCells count="2">
    <mergeCell ref="L35:M35"/>
    <mergeCell ref="L53:M53"/>
  </mergeCells>
  <pageMargins left="0.7" right="0.7" top="0.75" bottom="0.75" header="0.3" footer="0.3"/>
  <pageSetup orientation="landscape" r:id="rId1"/>
  <rowBreaks count="1" manualBreakCount="1">
    <brk id="3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7" workbookViewId="0">
      <selection activeCell="E24" sqref="E24"/>
    </sheetView>
  </sheetViews>
  <sheetFormatPr defaultRowHeight="12.75" x14ac:dyDescent="0.2"/>
  <sheetData>
    <row r="1" spans="1:5" x14ac:dyDescent="0.2">
      <c r="E1" s="9" t="s">
        <v>153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  <c r="E2" s="9" t="s">
        <v>154</v>
      </c>
    </row>
    <row r="3" spans="1:5" x14ac:dyDescent="0.2">
      <c r="A3">
        <v>1</v>
      </c>
      <c r="B3">
        <v>1</v>
      </c>
      <c r="C3">
        <v>23.5</v>
      </c>
      <c r="D3">
        <v>17.375</v>
      </c>
      <c r="E3">
        <f>C3-D3</f>
        <v>6.125</v>
      </c>
    </row>
    <row r="4" spans="1:5" x14ac:dyDescent="0.2">
      <c r="A4">
        <v>1</v>
      </c>
      <c r="B4">
        <v>2</v>
      </c>
      <c r="C4">
        <v>12</v>
      </c>
      <c r="D4">
        <v>20.375</v>
      </c>
      <c r="E4">
        <f t="shared" ref="E4:E17" si="0">C4-D4</f>
        <v>-8.375</v>
      </c>
    </row>
    <row r="5" spans="1:5" x14ac:dyDescent="0.2">
      <c r="A5">
        <v>1</v>
      </c>
      <c r="B5">
        <v>3</v>
      </c>
      <c r="C5">
        <v>21</v>
      </c>
      <c r="D5">
        <v>20</v>
      </c>
      <c r="E5">
        <f t="shared" si="0"/>
        <v>1</v>
      </c>
    </row>
    <row r="6" spans="1:5" x14ac:dyDescent="0.2">
      <c r="A6">
        <v>2</v>
      </c>
      <c r="B6">
        <v>4</v>
      </c>
      <c r="C6">
        <v>22</v>
      </c>
      <c r="D6">
        <v>20</v>
      </c>
      <c r="E6">
        <f t="shared" si="0"/>
        <v>2</v>
      </c>
    </row>
    <row r="7" spans="1:5" x14ac:dyDescent="0.2">
      <c r="A7">
        <v>2</v>
      </c>
      <c r="B7">
        <v>5</v>
      </c>
      <c r="C7">
        <v>19.125</v>
      </c>
      <c r="D7">
        <v>18.375</v>
      </c>
      <c r="E7">
        <f t="shared" si="0"/>
        <v>0.75</v>
      </c>
    </row>
    <row r="8" spans="1:5" x14ac:dyDescent="0.2">
      <c r="A8">
        <v>2</v>
      </c>
      <c r="B8">
        <v>6</v>
      </c>
      <c r="C8">
        <v>21.5</v>
      </c>
      <c r="D8">
        <v>18.625</v>
      </c>
      <c r="E8">
        <f t="shared" si="0"/>
        <v>2.875</v>
      </c>
    </row>
    <row r="9" spans="1:5" x14ac:dyDescent="0.2">
      <c r="A9">
        <v>3</v>
      </c>
      <c r="B9">
        <v>7</v>
      </c>
      <c r="C9">
        <v>22.125</v>
      </c>
      <c r="D9">
        <v>18.625</v>
      </c>
      <c r="E9">
        <f t="shared" si="0"/>
        <v>3.5</v>
      </c>
    </row>
    <row r="10" spans="1:5" x14ac:dyDescent="0.2">
      <c r="A10">
        <v>3</v>
      </c>
      <c r="B10">
        <v>8</v>
      </c>
      <c r="C10">
        <v>20.375</v>
      </c>
      <c r="D10">
        <v>15.25</v>
      </c>
      <c r="E10">
        <f t="shared" si="0"/>
        <v>5.125</v>
      </c>
    </row>
    <row r="11" spans="1:5" x14ac:dyDescent="0.2">
      <c r="A11">
        <v>3</v>
      </c>
      <c r="B11">
        <v>9</v>
      </c>
      <c r="C11">
        <v>18.25</v>
      </c>
      <c r="D11">
        <v>16.5</v>
      </c>
      <c r="E11">
        <f t="shared" si="0"/>
        <v>1.75</v>
      </c>
    </row>
    <row r="12" spans="1:5" x14ac:dyDescent="0.2">
      <c r="A12">
        <v>3</v>
      </c>
      <c r="B12">
        <v>10</v>
      </c>
      <c r="C12">
        <v>21.625</v>
      </c>
      <c r="D12">
        <v>18</v>
      </c>
      <c r="E12">
        <f t="shared" si="0"/>
        <v>3.625</v>
      </c>
    </row>
    <row r="13" spans="1:5" x14ac:dyDescent="0.2">
      <c r="A13">
        <v>3</v>
      </c>
      <c r="B13">
        <v>11</v>
      </c>
      <c r="C13">
        <v>23.25</v>
      </c>
      <c r="D13">
        <v>16.25</v>
      </c>
      <c r="E13">
        <f t="shared" si="0"/>
        <v>7</v>
      </c>
    </row>
    <row r="14" spans="1:5" x14ac:dyDescent="0.2">
      <c r="A14">
        <v>4</v>
      </c>
      <c r="B14">
        <v>12</v>
      </c>
      <c r="C14">
        <v>21</v>
      </c>
      <c r="D14">
        <v>18</v>
      </c>
      <c r="E14">
        <f t="shared" si="0"/>
        <v>3</v>
      </c>
    </row>
    <row r="15" spans="1:5" x14ac:dyDescent="0.2">
      <c r="A15">
        <v>4</v>
      </c>
      <c r="B15">
        <v>13</v>
      </c>
      <c r="C15">
        <v>22.125</v>
      </c>
      <c r="D15">
        <v>12.75</v>
      </c>
      <c r="E15">
        <f t="shared" si="0"/>
        <v>9.375</v>
      </c>
    </row>
    <row r="16" spans="1:5" x14ac:dyDescent="0.2">
      <c r="A16">
        <v>4</v>
      </c>
      <c r="B16">
        <v>14</v>
      </c>
      <c r="C16">
        <v>23</v>
      </c>
      <c r="D16">
        <v>15.5</v>
      </c>
      <c r="E16">
        <f t="shared" si="0"/>
        <v>7.5</v>
      </c>
    </row>
    <row r="17" spans="1:6" x14ac:dyDescent="0.2">
      <c r="A17">
        <v>4</v>
      </c>
      <c r="B17">
        <v>15</v>
      </c>
      <c r="C17">
        <v>12</v>
      </c>
      <c r="D17">
        <v>18</v>
      </c>
      <c r="E17">
        <f t="shared" si="0"/>
        <v>-6</v>
      </c>
    </row>
    <row r="19" spans="1:6" x14ac:dyDescent="0.2">
      <c r="E19" s="12">
        <f>AVERAGE(E3:E17)</f>
        <v>2.6166666666666667</v>
      </c>
      <c r="F19" t="s">
        <v>152</v>
      </c>
    </row>
    <row r="20" spans="1:6" x14ac:dyDescent="0.2">
      <c r="E20" s="12">
        <f>STDEV(E3:E17)</f>
        <v>4.7180472907862248</v>
      </c>
      <c r="F20" t="s">
        <v>147</v>
      </c>
    </row>
    <row r="21" spans="1:6" x14ac:dyDescent="0.2">
      <c r="E21" s="12">
        <f>E20/SQRT(15)</f>
        <v>1.2181945722556047</v>
      </c>
      <c r="F21" t="s">
        <v>148</v>
      </c>
    </row>
    <row r="22" spans="1:6" x14ac:dyDescent="0.2">
      <c r="E22" s="13">
        <f>TTEST(C3:C17,D3:D17,2,1)</f>
        <v>4.9702944021800907E-2</v>
      </c>
      <c r="F22" t="s">
        <v>149</v>
      </c>
    </row>
    <row r="23" spans="1:6" x14ac:dyDescent="0.2">
      <c r="E23" s="12">
        <f>TTEST(C3:C17,D3:D17,2,2)</f>
        <v>2.1414483690033799E-2</v>
      </c>
      <c r="F23" t="s">
        <v>151</v>
      </c>
    </row>
    <row r="24" spans="1:6" x14ac:dyDescent="0.2">
      <c r="E24" s="12">
        <f>TTEST(C3:C17,D3:D17,2,3)</f>
        <v>2.3282559951189667E-2</v>
      </c>
      <c r="F24" t="s">
        <v>150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workbookViewId="0">
      <selection activeCell="A7" sqref="A7"/>
    </sheetView>
  </sheetViews>
  <sheetFormatPr defaultRowHeight="12.75" x14ac:dyDescent="0.2"/>
  <cols>
    <col min="6" max="6" width="4.42578125" customWidth="1"/>
    <col min="7" max="7" width="6.42578125" customWidth="1"/>
    <col min="8" max="8" width="5.85546875" customWidth="1"/>
    <col min="10" max="10" width="4" customWidth="1"/>
    <col min="11" max="11" width="6.85546875" customWidth="1"/>
    <col min="12" max="12" width="6" customWidth="1"/>
    <col min="14" max="14" width="4.85546875" customWidth="1"/>
    <col min="15" max="15" width="7.7109375" customWidth="1"/>
    <col min="16" max="16" width="6.5703125" customWidth="1"/>
  </cols>
  <sheetData>
    <row r="2" spans="1:18" x14ac:dyDescent="0.2">
      <c r="O2" t="s">
        <v>184</v>
      </c>
    </row>
    <row r="3" spans="1:18" x14ac:dyDescent="0.2">
      <c r="B3" s="16" t="s">
        <v>172</v>
      </c>
      <c r="C3" t="s">
        <v>171</v>
      </c>
      <c r="E3" t="s">
        <v>174</v>
      </c>
      <c r="G3" t="s">
        <v>180</v>
      </c>
      <c r="K3" t="s">
        <v>181</v>
      </c>
      <c r="O3" t="s">
        <v>182</v>
      </c>
    </row>
    <row r="4" spans="1:18" x14ac:dyDescent="0.2">
      <c r="A4" s="16" t="s">
        <v>165</v>
      </c>
      <c r="B4" t="s">
        <v>166</v>
      </c>
      <c r="C4" t="s">
        <v>166</v>
      </c>
      <c r="D4" t="s">
        <v>167</v>
      </c>
      <c r="E4" t="s">
        <v>175</v>
      </c>
      <c r="G4" s="17" t="s">
        <v>173</v>
      </c>
      <c r="H4" s="18" t="s">
        <v>179</v>
      </c>
      <c r="I4" s="19" t="s">
        <v>176</v>
      </c>
      <c r="K4" s="17" t="s">
        <v>173</v>
      </c>
      <c r="L4" s="18" t="s">
        <v>179</v>
      </c>
      <c r="M4" s="19" t="s">
        <v>177</v>
      </c>
      <c r="O4" s="17" t="s">
        <v>173</v>
      </c>
      <c r="P4" s="18" t="s">
        <v>179</v>
      </c>
      <c r="Q4" s="19" t="s">
        <v>176</v>
      </c>
    </row>
    <row r="5" spans="1:18" x14ac:dyDescent="0.2">
      <c r="A5" s="16" t="s">
        <v>10</v>
      </c>
      <c r="B5">
        <v>1</v>
      </c>
      <c r="C5">
        <v>1</v>
      </c>
      <c r="D5">
        <v>51.3521</v>
      </c>
      <c r="G5" s="20">
        <f>D5/B5</f>
        <v>51.3521</v>
      </c>
      <c r="H5" s="21">
        <f>G5/G7</f>
        <v>10.299597287745142</v>
      </c>
      <c r="I5" s="22">
        <f>FDIST(H5,B5,B7)</f>
        <v>6.3028943409307765E-3</v>
      </c>
      <c r="K5" s="20">
        <f>D5/C5</f>
        <v>51.3521</v>
      </c>
      <c r="L5" s="21">
        <f>K5/K7</f>
        <v>8.0925407260854687</v>
      </c>
      <c r="M5" s="22">
        <f>FDIST(L5,1,11)</f>
        <v>1.5946103087433432E-2</v>
      </c>
      <c r="O5" s="20">
        <f>D5/B5</f>
        <v>51.3521</v>
      </c>
      <c r="P5" s="21">
        <f>O5/O8</f>
        <v>4.6138513847405793</v>
      </c>
      <c r="Q5" s="22">
        <f>FDIST(P5,C5,C8)</f>
        <v>4.9702917077123217E-2</v>
      </c>
    </row>
    <row r="6" spans="1:18" x14ac:dyDescent="0.2">
      <c r="A6" s="16" t="s">
        <v>13</v>
      </c>
      <c r="B6">
        <v>3</v>
      </c>
      <c r="C6">
        <v>3</v>
      </c>
      <c r="D6">
        <v>16.4618</v>
      </c>
      <c r="G6" s="23"/>
      <c r="H6" s="24"/>
      <c r="I6" s="25"/>
      <c r="K6" s="23"/>
      <c r="L6" s="24"/>
      <c r="M6" s="25"/>
      <c r="O6" s="20">
        <f>D6/B6</f>
        <v>5.4872666666666667</v>
      </c>
      <c r="P6" s="21">
        <f>O6/O8</f>
        <v>0.49301650581847328</v>
      </c>
      <c r="Q6" s="22">
        <f>FDIST(P6,C6,C8)</f>
        <v>0.69283973775196095</v>
      </c>
      <c r="R6" t="s">
        <v>183</v>
      </c>
    </row>
    <row r="7" spans="1:18" x14ac:dyDescent="0.2">
      <c r="A7" s="16" t="s">
        <v>8</v>
      </c>
      <c r="B7">
        <v>14</v>
      </c>
      <c r="C7" t="s">
        <v>168</v>
      </c>
      <c r="D7">
        <v>69.801699999999997</v>
      </c>
      <c r="G7" s="28">
        <f>D7/B7</f>
        <v>4.9858357142857139</v>
      </c>
      <c r="H7" s="26"/>
      <c r="I7" s="27"/>
      <c r="K7" s="28">
        <f>D7/11</f>
        <v>6.3456090909090905</v>
      </c>
      <c r="L7" s="26"/>
      <c r="M7" s="27"/>
      <c r="O7" s="20"/>
      <c r="P7" s="21"/>
      <c r="Q7" s="25"/>
    </row>
    <row r="8" spans="1:18" x14ac:dyDescent="0.2">
      <c r="A8" s="16" t="s">
        <v>169</v>
      </c>
      <c r="B8">
        <v>11</v>
      </c>
      <c r="C8">
        <v>14</v>
      </c>
      <c r="D8">
        <v>155.81979999999999</v>
      </c>
      <c r="O8" s="28">
        <f>D8/C8</f>
        <v>11.129985714285713</v>
      </c>
      <c r="P8" s="29"/>
      <c r="Q8" s="27"/>
    </row>
    <row r="9" spans="1:18" x14ac:dyDescent="0.2">
      <c r="A9" s="16" t="s">
        <v>170</v>
      </c>
      <c r="B9">
        <v>29</v>
      </c>
      <c r="C9">
        <v>29</v>
      </c>
      <c r="D9">
        <v>293.43540000000002</v>
      </c>
      <c r="G9">
        <f>SUM(D5:D8)</f>
        <v>293.43539999999996</v>
      </c>
      <c r="H9" t="s">
        <v>178</v>
      </c>
    </row>
    <row r="10" spans="1:18" x14ac:dyDescent="0.2">
      <c r="A10" s="16"/>
    </row>
    <row r="11" spans="1:18" x14ac:dyDescent="0.2">
      <c r="A11" s="16"/>
    </row>
    <row r="12" spans="1:18" x14ac:dyDescent="0.2">
      <c r="A12" s="16" t="s">
        <v>157</v>
      </c>
    </row>
    <row r="13" spans="1:18" x14ac:dyDescent="0.2">
      <c r="A13" s="16" t="s">
        <v>158</v>
      </c>
    </row>
    <row r="14" spans="1:18" x14ac:dyDescent="0.2">
      <c r="A14" s="16" t="s">
        <v>159</v>
      </c>
    </row>
    <row r="15" spans="1:18" x14ac:dyDescent="0.2">
      <c r="A15" s="16" t="s">
        <v>160</v>
      </c>
    </row>
    <row r="16" spans="1:18" x14ac:dyDescent="0.2">
      <c r="A16" s="16"/>
    </row>
    <row r="17" spans="1:1" x14ac:dyDescent="0.2">
      <c r="A17" s="16"/>
    </row>
    <row r="18" spans="1:1" x14ac:dyDescent="0.2">
      <c r="A18" s="16" t="s">
        <v>161</v>
      </c>
    </row>
    <row r="19" spans="1:1" x14ac:dyDescent="0.2">
      <c r="A19" s="16" t="s">
        <v>162</v>
      </c>
    </row>
    <row r="20" spans="1:1" x14ac:dyDescent="0.2">
      <c r="A20" s="16" t="s">
        <v>163</v>
      </c>
    </row>
    <row r="21" spans="1:1" x14ac:dyDescent="0.2">
      <c r="A21" s="16" t="s">
        <v>164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FromDarwin</vt:lpstr>
      <vt:lpstr>Data</vt:lpstr>
      <vt:lpstr>GLMformat</vt:lpstr>
      <vt:lpstr>ModelFormat</vt:lpstr>
      <vt:lpstr>EMS</vt:lpstr>
      <vt:lpstr>df analysis</vt:lpstr>
      <vt:lpstr>EMS 2</vt:lpstr>
      <vt:lpstr>Paired</vt:lpstr>
      <vt:lpstr>Minitab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cp:lastPrinted>2017-05-15T21:20:03Z</cp:lastPrinted>
  <dcterms:created xsi:type="dcterms:W3CDTF">2017-05-13T05:20:51Z</dcterms:created>
  <dcterms:modified xsi:type="dcterms:W3CDTF">2017-10-22T23:15:23Z</dcterms:modified>
</cp:coreProperties>
</file>