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QBIOL\Workshops\UManitobaWorkshop\Y2021\workshop survey\"/>
    </mc:Choice>
  </mc:AlternateContent>
  <bookViews>
    <workbookView xWindow="0" yWindow="0" windowWidth="18750" windowHeight="6735" activeTab="2"/>
  </bookViews>
  <sheets>
    <sheet name="Questions" sheetId="1" r:id="rId1"/>
    <sheet name="Listing" sheetId="4" r:id="rId2"/>
    <sheet name="Tally" sheetId="2" r:id="rId3"/>
    <sheet name="B7220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 l="1"/>
  <c r="O10" i="2"/>
  <c r="G11" i="3"/>
  <c r="O22" i="2"/>
  <c r="P35" i="4"/>
  <c r="P33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4" i="4"/>
  <c r="P12" i="4"/>
  <c r="P10" i="4"/>
  <c r="P8" i="4"/>
  <c r="P6" i="4"/>
  <c r="P5" i="4"/>
  <c r="P4" i="4"/>
  <c r="O38" i="2" l="1"/>
  <c r="O39" i="2"/>
  <c r="O37" i="2"/>
  <c r="O27" i="2"/>
  <c r="O32" i="2"/>
  <c r="O31" i="2"/>
  <c r="O25" i="2"/>
  <c r="O24" i="2"/>
  <c r="O23" i="2"/>
  <c r="O8" i="2"/>
  <c r="O4" i="2"/>
  <c r="O5" i="2"/>
  <c r="G4" i="3" l="1"/>
  <c r="G5" i="3"/>
  <c r="G6" i="3"/>
  <c r="G7" i="3"/>
  <c r="G8" i="3"/>
  <c r="G9" i="3"/>
  <c r="G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C16" i="3" l="1"/>
  <c r="C19" i="3"/>
  <c r="C18" i="3"/>
  <c r="C17" i="3"/>
  <c r="C20" i="3"/>
  <c r="O36" i="2"/>
  <c r="O35" i="2"/>
  <c r="O34" i="2" s="1"/>
  <c r="O29" i="2"/>
  <c r="O28" i="2"/>
  <c r="O21" i="2"/>
  <c r="O20" i="2"/>
  <c r="O17" i="2"/>
  <c r="O18" i="2"/>
  <c r="O12" i="2"/>
  <c r="O14" i="2"/>
  <c r="O6" i="2"/>
</calcChain>
</file>

<file path=xl/sharedStrings.xml><?xml version="1.0" encoding="utf-8"?>
<sst xmlns="http://schemas.openxmlformats.org/spreadsheetml/2006/main" count="622" uniqueCount="203">
  <si>
    <t>General Linear Model Workshop. University of Manitoba. 18-19 March 2021</t>
  </si>
  <si>
    <t>Questionnaire for planning purposes.</t>
  </si>
  <si>
    <t>MSc</t>
  </si>
  <si>
    <t>PhD</t>
  </si>
  <si>
    <t>Program</t>
  </si>
  <si>
    <t>Topic</t>
  </si>
  <si>
    <t>Y</t>
  </si>
  <si>
    <t>N</t>
  </si>
  <si>
    <t>Experiments?</t>
  </si>
  <si>
    <t>Observation/Surveys</t>
  </si>
  <si>
    <t>Count Data?</t>
  </si>
  <si>
    <t>Collected data yet?</t>
  </si>
  <si>
    <t>Number of stats courses</t>
  </si>
  <si>
    <t>Stat packages</t>
  </si>
  <si>
    <t>R</t>
  </si>
  <si>
    <t>SPSS</t>
  </si>
  <si>
    <t>Other:</t>
  </si>
  <si>
    <t>Experience with R</t>
  </si>
  <si>
    <t>None</t>
  </si>
  <si>
    <t>Begin</t>
  </si>
  <si>
    <t>Advanced</t>
  </si>
  <si>
    <t>Interest in Univariate</t>
  </si>
  <si>
    <t>Yes</t>
  </si>
  <si>
    <t>Solmewhat</t>
  </si>
  <si>
    <t>Online learning - number of courses</t>
  </si>
  <si>
    <t>LMS</t>
  </si>
  <si>
    <t>Zoom</t>
  </si>
  <si>
    <t>Webex</t>
  </si>
  <si>
    <t>Bsp/UML</t>
  </si>
  <si>
    <t>Breakout room participant?</t>
  </si>
  <si>
    <t>Share screen?</t>
  </si>
  <si>
    <t>Presentation online?</t>
  </si>
  <si>
    <t>Online learning - Ncourses</t>
  </si>
  <si>
    <t xml:space="preserve">Thesis topic? </t>
  </si>
  <si>
    <t>Interest in Mvariate</t>
  </si>
  <si>
    <t>Interest in Multivariate</t>
  </si>
  <si>
    <t>Program -  MSc/PhD</t>
  </si>
  <si>
    <t xml:space="preserve">       None/Beginner/Advanced</t>
  </si>
  <si>
    <t xml:space="preserve">      Yes/Somewhat</t>
  </si>
  <si>
    <r>
      <t>LMS  -</t>
    </r>
    <r>
      <rPr>
        <sz val="9"/>
        <color theme="1"/>
        <rFont val="Arial"/>
        <family val="2"/>
      </rPr>
      <t xml:space="preserve"> Zoom</t>
    </r>
  </si>
  <si>
    <t>If Yes:</t>
  </si>
  <si>
    <t>If yes:</t>
  </si>
  <si>
    <t>M</t>
  </si>
  <si>
    <t>O</t>
  </si>
  <si>
    <t>P</t>
  </si>
  <si>
    <t xml:space="preserve">      SPSS/Other</t>
  </si>
  <si>
    <t>Stat packages R</t>
  </si>
  <si>
    <t>B</t>
  </si>
  <si>
    <t>Z</t>
  </si>
  <si>
    <t>S</t>
  </si>
  <si>
    <t>Surveys/Observational</t>
  </si>
  <si>
    <t>Y(S)</t>
  </si>
  <si>
    <t xml:space="preserve">      Webex/BSP-UML-MSTeams</t>
  </si>
  <si>
    <t>W</t>
  </si>
  <si>
    <t>MST</t>
  </si>
  <si>
    <t xml:space="preserve"> if present</t>
  </si>
  <si>
    <t xml:space="preserve">  all</t>
  </si>
  <si>
    <t>Beginner</t>
  </si>
  <si>
    <t>Other</t>
  </si>
  <si>
    <t>Somewhat</t>
  </si>
  <si>
    <t xml:space="preserve"> graduate students</t>
  </si>
  <si>
    <t>Casey, Kaitlin</t>
  </si>
  <si>
    <t>2factor ANCOVA</t>
  </si>
  <si>
    <t>No</t>
  </si>
  <si>
    <t>F1*F2*Cov1</t>
  </si>
  <si>
    <t>De Groot, Valesca</t>
  </si>
  <si>
    <t>Power law</t>
  </si>
  <si>
    <t>Cov1</t>
  </si>
  <si>
    <t>Eisenberg, Rachel</t>
  </si>
  <si>
    <t>2factorANODEV</t>
  </si>
  <si>
    <t>F1*F2</t>
  </si>
  <si>
    <t>Evans, Rebecca</t>
  </si>
  <si>
    <t>Jobson, Sara</t>
  </si>
  <si>
    <t>3factor ANCOVA</t>
  </si>
  <si>
    <t>F1*F2*F3*Cov2</t>
  </si>
  <si>
    <t>Kamel, Helia</t>
  </si>
  <si>
    <t>3factor ANOVA</t>
  </si>
  <si>
    <t>F1*F2*F3</t>
  </si>
  <si>
    <t>Malayny, Chelsea</t>
  </si>
  <si>
    <t>ANODEV</t>
  </si>
  <si>
    <t>Regression</t>
  </si>
  <si>
    <t>Cov2</t>
  </si>
  <si>
    <t>Medeiros, Edward</t>
  </si>
  <si>
    <t>PC1</t>
  </si>
  <si>
    <t>1,2</t>
  </si>
  <si>
    <t>ANOVA</t>
  </si>
  <si>
    <t>F1, F1+F2</t>
  </si>
  <si>
    <t>Morrison, Rachel</t>
  </si>
  <si>
    <t>Morrissey, Molly</t>
  </si>
  <si>
    <t>Counts</t>
  </si>
  <si>
    <t>PC1,2</t>
  </si>
  <si>
    <t>Multivariate Analysis</t>
  </si>
  <si>
    <t>N/A</t>
  </si>
  <si>
    <t>PC1*PC2</t>
  </si>
  <si>
    <t>Obade, Efe</t>
  </si>
  <si>
    <t>F1*R1(F2)*Cov1</t>
  </si>
  <si>
    <t>F1*R1(F2)</t>
  </si>
  <si>
    <t xml:space="preserve">Pearson, Erin </t>
  </si>
  <si>
    <t>m</t>
  </si>
  <si>
    <t>Piccirillo, Laura</t>
  </si>
  <si>
    <t>cm/yr m/yr</t>
  </si>
  <si>
    <t>2factor ANOVA</t>
  </si>
  <si>
    <t>Porter, Emma</t>
  </si>
  <si>
    <t>J/m-s</t>
  </si>
  <si>
    <t>4factor ANOVA</t>
  </si>
  <si>
    <t>F1*F2*F3*R1</t>
  </si>
  <si>
    <t xml:space="preserve">  </t>
  </si>
  <si>
    <t>F1*F2*R1, each F4</t>
  </si>
  <si>
    <t>F1*R1, each F2* F3</t>
  </si>
  <si>
    <t>Vadboncoeur, Ãmile</t>
  </si>
  <si>
    <t>J (F*d)</t>
  </si>
  <si>
    <t>Walsh, Kyla</t>
  </si>
  <si>
    <t>grams</t>
  </si>
  <si>
    <t>Wasyliw, Carissa</t>
  </si>
  <si>
    <t>cm (growth)</t>
  </si>
  <si>
    <t>2level split plot</t>
  </si>
  <si>
    <t>R1(F1)*F2</t>
  </si>
  <si>
    <t>Wilson, Amy</t>
  </si>
  <si>
    <t>area mm^2</t>
  </si>
  <si>
    <t>2Factor ANCOVA</t>
  </si>
  <si>
    <t>F1*R1*Cov1*2*3</t>
  </si>
  <si>
    <t>LMM ?</t>
  </si>
  <si>
    <t>Structure</t>
  </si>
  <si>
    <t xml:space="preserve">   Ncov</t>
  </si>
  <si>
    <t xml:space="preserve">  Name</t>
  </si>
  <si>
    <t>GLM (normal error)</t>
  </si>
  <si>
    <t>GLM</t>
  </si>
  <si>
    <t>Count data normal and homogeneous</t>
  </si>
  <si>
    <t>msAM = FMR/Mass - BMR/Mass</t>
  </si>
  <si>
    <t>GLM, GzLM Normal error  with log link</t>
  </si>
  <si>
    <t>Poisson log link</t>
  </si>
  <si>
    <t>GzLM</t>
  </si>
  <si>
    <t>compare LR to p-value</t>
  </si>
  <si>
    <t>daily revised to monthly time series to eliminate autocorrelation</t>
  </si>
  <si>
    <t>Gaussian log link would not run</t>
  </si>
  <si>
    <t>3 models compared  by LR</t>
  </si>
  <si>
    <t>PC1 from morphology</t>
  </si>
  <si>
    <t>PC1: chemistry, PC2: Biology</t>
  </si>
  <si>
    <t>initial data from supervisor</t>
  </si>
  <si>
    <t>response variable replaced by supervisor</t>
  </si>
  <si>
    <t>Sparse design - 13 of 30 cells with observations</t>
  </si>
  <si>
    <t>Splits based on interaction terms</t>
  </si>
  <si>
    <t>Multivariate</t>
  </si>
  <si>
    <t>Number of explanatory</t>
  </si>
  <si>
    <t xml:space="preserve">  MSc</t>
  </si>
  <si>
    <t xml:space="preserve">  PhD</t>
  </si>
  <si>
    <t xml:space="preserve">   Yes</t>
  </si>
  <si>
    <t>Surveys/Observational ?</t>
  </si>
  <si>
    <t xml:space="preserve">  Advanced</t>
  </si>
  <si>
    <t xml:space="preserve">  Other</t>
  </si>
  <si>
    <t xml:space="preserve">  All</t>
  </si>
  <si>
    <t xml:space="preserve">  None</t>
  </si>
  <si>
    <t xml:space="preserve">  SPSS</t>
  </si>
  <si>
    <t xml:space="preserve">  R</t>
  </si>
  <si>
    <t xml:space="preserve">  Beginner</t>
  </si>
  <si>
    <t xml:space="preserve">  Yes</t>
  </si>
  <si>
    <t xml:space="preserve">  Somewhat</t>
  </si>
  <si>
    <t xml:space="preserve">  If listed</t>
  </si>
  <si>
    <t xml:space="preserve">  Zoom</t>
  </si>
  <si>
    <t>Ncourses online</t>
  </si>
  <si>
    <t xml:space="preserve">   Experience with R</t>
  </si>
  <si>
    <t xml:space="preserve">   Interest in Univariate?</t>
  </si>
  <si>
    <t xml:space="preserve">   Interest in Multgivariate?</t>
  </si>
  <si>
    <t xml:space="preserve">   LMS experience</t>
  </si>
  <si>
    <t xml:space="preserve">  Other  - Webex, Microsoft Teams</t>
  </si>
  <si>
    <t xml:space="preserve">   Breakout room participant?</t>
  </si>
  <si>
    <t xml:space="preserve">   Share screen?</t>
  </si>
  <si>
    <t xml:space="preserve">   Presentation online?</t>
  </si>
  <si>
    <t>Learning Mnagement System Experience</t>
  </si>
  <si>
    <t>Biol 7220. Fall 2020</t>
  </si>
  <si>
    <t xml:space="preserve">   N</t>
  </si>
  <si>
    <t>Response</t>
  </si>
  <si>
    <t>Variable</t>
  </si>
  <si>
    <t>Explanatory</t>
  </si>
  <si>
    <t>Factors</t>
  </si>
  <si>
    <t>LMM (mixed models)</t>
  </si>
  <si>
    <t>GzLM(non-normal error)</t>
  </si>
  <si>
    <t>Comments</t>
  </si>
  <si>
    <t>GLM, GzLM Normal error &amp; log link</t>
  </si>
  <si>
    <t xml:space="preserve">  Count</t>
  </si>
  <si>
    <t>Even split</t>
  </si>
  <si>
    <t xml:space="preserve">   3/4 of students</t>
  </si>
  <si>
    <t xml:space="preserve">   Only 2</t>
  </si>
  <si>
    <t xml:space="preserve">  Almost all</t>
  </si>
  <si>
    <r>
      <t xml:space="preserve">  Average 1</t>
    </r>
    <r>
      <rPr>
        <vertAlign val="superscript"/>
        <sz val="11"/>
        <color theme="1"/>
        <rFont val="Arial"/>
        <family val="2"/>
      </rPr>
      <t>+</t>
    </r>
    <r>
      <rPr>
        <sz val="11"/>
        <color theme="1"/>
        <rFont val="Arial"/>
        <family val="2"/>
      </rPr>
      <t xml:space="preserve"> with max 5</t>
    </r>
  </si>
  <si>
    <t xml:space="preserve"> None?</t>
  </si>
  <si>
    <t xml:space="preserve">   Average if a count was listed</t>
  </si>
  <si>
    <t xml:space="preserve">   Note: All students list a stat package</t>
  </si>
  <si>
    <t xml:space="preserve">   Try doing a poll in person:</t>
  </si>
  <si>
    <t>ANOVA?</t>
  </si>
  <si>
    <t>ANCOVA</t>
  </si>
  <si>
    <t>Goodnes of fit?</t>
  </si>
  <si>
    <t>Multiple regression?</t>
  </si>
  <si>
    <t xml:space="preserve">   about half R</t>
  </si>
  <si>
    <t xml:space="preserve">   Half with no experience</t>
  </si>
  <si>
    <t xml:space="preserve">   Almost all interested in Multivariate</t>
  </si>
  <si>
    <t>Preload before online session</t>
  </si>
  <si>
    <t xml:space="preserve">   All listed as none or beginner</t>
  </si>
  <si>
    <t xml:space="preserve">   More than half with no exeperience</t>
  </si>
  <si>
    <t xml:space="preserve">   Almost half with no experience</t>
  </si>
  <si>
    <t xml:space="preserve">Revise Tuesday to LMS fundamentals (all) </t>
  </si>
  <si>
    <t>then R fundamentals (those that stay)</t>
  </si>
  <si>
    <t xml:space="preserve">This activity will need practice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</si>
</sst>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vertAlign val="superscript"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18" sqref="G18"/>
    </sheetView>
  </sheetViews>
  <sheetFormatPr defaultRowHeight="14.25" x14ac:dyDescent="0.2"/>
  <cols>
    <col min="1" max="1" width="5.625" customWidth="1"/>
    <col min="2" max="2" width="5.25" customWidth="1"/>
  </cols>
  <sheetData>
    <row r="1" spans="1:4" x14ac:dyDescent="0.2">
      <c r="A1" t="s">
        <v>0</v>
      </c>
    </row>
    <row r="2" spans="1:4" x14ac:dyDescent="0.2">
      <c r="B2" t="s">
        <v>1</v>
      </c>
    </row>
    <row r="4" spans="1:4" x14ac:dyDescent="0.2">
      <c r="A4" t="s">
        <v>2</v>
      </c>
      <c r="B4" t="s">
        <v>3</v>
      </c>
      <c r="D4" t="s">
        <v>4</v>
      </c>
    </row>
    <row r="6" spans="1:4" x14ac:dyDescent="0.2">
      <c r="A6" t="s">
        <v>6</v>
      </c>
      <c r="B6" t="s">
        <v>7</v>
      </c>
      <c r="D6" t="s">
        <v>5</v>
      </c>
    </row>
    <row r="8" spans="1:4" x14ac:dyDescent="0.2">
      <c r="A8" t="s">
        <v>6</v>
      </c>
      <c r="B8" t="s">
        <v>7</v>
      </c>
      <c r="D8" t="s">
        <v>8</v>
      </c>
    </row>
    <row r="10" spans="1:4" x14ac:dyDescent="0.2">
      <c r="A10" t="s">
        <v>6</v>
      </c>
      <c r="B10" t="s">
        <v>7</v>
      </c>
      <c r="D10" t="s">
        <v>9</v>
      </c>
    </row>
    <row r="12" spans="1:4" x14ac:dyDescent="0.2">
      <c r="A12" t="s">
        <v>6</v>
      </c>
      <c r="B12" t="s">
        <v>7</v>
      </c>
      <c r="D12" t="s">
        <v>10</v>
      </c>
    </row>
    <row r="14" spans="1:4" x14ac:dyDescent="0.2">
      <c r="A14" t="s">
        <v>6</v>
      </c>
      <c r="B14" t="s">
        <v>7</v>
      </c>
      <c r="D14" t="s">
        <v>11</v>
      </c>
    </row>
    <row r="16" spans="1:4" x14ac:dyDescent="0.2">
      <c r="D16" t="s">
        <v>12</v>
      </c>
    </row>
    <row r="18" spans="1:6" x14ac:dyDescent="0.2">
      <c r="A18" t="s">
        <v>14</v>
      </c>
      <c r="B18" t="s">
        <v>15</v>
      </c>
      <c r="D18" t="s">
        <v>13</v>
      </c>
      <c r="F18" t="s">
        <v>16</v>
      </c>
    </row>
    <row r="20" spans="1:6" x14ac:dyDescent="0.2">
      <c r="A20" t="s">
        <v>18</v>
      </c>
      <c r="B20" t="s">
        <v>19</v>
      </c>
      <c r="C20" t="s">
        <v>20</v>
      </c>
      <c r="D20" t="s">
        <v>17</v>
      </c>
    </row>
    <row r="22" spans="1:6" x14ac:dyDescent="0.2">
      <c r="A22" t="s">
        <v>22</v>
      </c>
      <c r="B22" t="s">
        <v>23</v>
      </c>
      <c r="D22" t="s">
        <v>21</v>
      </c>
    </row>
    <row r="24" spans="1:6" x14ac:dyDescent="0.2">
      <c r="A24" t="s">
        <v>22</v>
      </c>
      <c r="B24" t="s">
        <v>23</v>
      </c>
      <c r="D24" t="s">
        <v>35</v>
      </c>
    </row>
    <row r="26" spans="1:6" x14ac:dyDescent="0.2">
      <c r="D26" t="s">
        <v>24</v>
      </c>
    </row>
    <row r="28" spans="1:6" x14ac:dyDescent="0.2">
      <c r="A28" t="s">
        <v>26</v>
      </c>
      <c r="B28" t="s">
        <v>27</v>
      </c>
      <c r="C28" t="s">
        <v>28</v>
      </c>
      <c r="D28" t="s">
        <v>25</v>
      </c>
    </row>
    <row r="30" spans="1:6" x14ac:dyDescent="0.2">
      <c r="A30" t="s">
        <v>6</v>
      </c>
      <c r="B30" t="s">
        <v>7</v>
      </c>
      <c r="C30" s="3" t="s">
        <v>41</v>
      </c>
      <c r="D30" t="s">
        <v>29</v>
      </c>
    </row>
    <row r="32" spans="1:6" x14ac:dyDescent="0.2">
      <c r="A32" t="s">
        <v>6</v>
      </c>
      <c r="B32" t="s">
        <v>7</v>
      </c>
      <c r="D32" t="s">
        <v>30</v>
      </c>
    </row>
    <row r="34" spans="1:4" x14ac:dyDescent="0.2">
      <c r="A34" t="s">
        <v>6</v>
      </c>
      <c r="B34" t="s">
        <v>7</v>
      </c>
      <c r="D3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7" workbookViewId="0">
      <selection activeCell="A8" sqref="A8:A12"/>
    </sheetView>
  </sheetViews>
  <sheetFormatPr defaultRowHeight="14.25" x14ac:dyDescent="0.2"/>
  <cols>
    <col min="1" max="1" width="21.25" customWidth="1"/>
    <col min="2" max="2" width="4.125" customWidth="1"/>
    <col min="3" max="16" width="5.625" customWidth="1"/>
  </cols>
  <sheetData>
    <row r="1" spans="1:17" x14ac:dyDescent="0.2">
      <c r="A1" t="s">
        <v>0</v>
      </c>
      <c r="H1" t="s">
        <v>1</v>
      </c>
    </row>
    <row r="3" spans="1:17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</row>
    <row r="4" spans="1:17" x14ac:dyDescent="0.2">
      <c r="A4" t="s">
        <v>36</v>
      </c>
      <c r="C4" t="s">
        <v>42</v>
      </c>
      <c r="D4" t="s">
        <v>44</v>
      </c>
      <c r="E4" t="s">
        <v>44</v>
      </c>
      <c r="F4" t="s">
        <v>44</v>
      </c>
      <c r="G4" t="s">
        <v>42</v>
      </c>
      <c r="H4" t="s">
        <v>42</v>
      </c>
      <c r="I4" t="s">
        <v>42</v>
      </c>
      <c r="J4" t="s">
        <v>44</v>
      </c>
      <c r="K4" t="s">
        <v>44</v>
      </c>
      <c r="L4" t="s">
        <v>44</v>
      </c>
      <c r="M4" t="s">
        <v>44</v>
      </c>
      <c r="N4" t="s">
        <v>42</v>
      </c>
      <c r="O4" t="s">
        <v>42</v>
      </c>
      <c r="P4">
        <f>COUNTIF(C4:O4,"P")</f>
        <v>7</v>
      </c>
    </row>
    <row r="5" spans="1:17" x14ac:dyDescent="0.2">
      <c r="P5">
        <f t="shared" ref="P5" si="0">COUNTIF(C5:O5,"P")</f>
        <v>0</v>
      </c>
    </row>
    <row r="6" spans="1:17" x14ac:dyDescent="0.2">
      <c r="A6" t="s">
        <v>33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7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>
        <f>COUNTIF(C6:O6,"Y")</f>
        <v>12</v>
      </c>
    </row>
    <row r="8" spans="1:17" x14ac:dyDescent="0.2">
      <c r="A8" t="s">
        <v>8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7</v>
      </c>
      <c r="J8" t="s">
        <v>6</v>
      </c>
      <c r="K8" t="s">
        <v>6</v>
      </c>
      <c r="L8" t="s">
        <v>6</v>
      </c>
      <c r="M8" t="s">
        <v>7</v>
      </c>
      <c r="N8" t="s">
        <v>6</v>
      </c>
      <c r="O8" t="s">
        <v>7</v>
      </c>
      <c r="P8">
        <f t="shared" ref="P8:P14" si="1">COUNTIF(C8:O8,"Y")</f>
        <v>10</v>
      </c>
    </row>
    <row r="10" spans="1:17" x14ac:dyDescent="0.2">
      <c r="A10" t="s">
        <v>50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51</v>
      </c>
      <c r="K10" t="s">
        <v>7</v>
      </c>
      <c r="L10" t="s">
        <v>7</v>
      </c>
      <c r="M10" t="s">
        <v>6</v>
      </c>
      <c r="N10" t="s">
        <v>7</v>
      </c>
      <c r="O10" t="s">
        <v>7</v>
      </c>
      <c r="P10">
        <f t="shared" si="1"/>
        <v>1</v>
      </c>
    </row>
    <row r="12" spans="1:17" x14ac:dyDescent="0.2">
      <c r="A12" t="s">
        <v>10</v>
      </c>
      <c r="C12" t="s">
        <v>7</v>
      </c>
      <c r="D12" t="s">
        <v>6</v>
      </c>
      <c r="E12" t="s">
        <v>6</v>
      </c>
      <c r="F12" t="s">
        <v>6</v>
      </c>
      <c r="G12" t="s">
        <v>7</v>
      </c>
      <c r="H12" t="s">
        <v>6</v>
      </c>
      <c r="I12" t="s">
        <v>6</v>
      </c>
      <c r="J12" t="s">
        <v>6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>
        <f t="shared" si="1"/>
        <v>9</v>
      </c>
    </row>
    <row r="14" spans="1:17" x14ac:dyDescent="0.2">
      <c r="A14" t="s">
        <v>11</v>
      </c>
      <c r="C14" t="s">
        <v>6</v>
      </c>
      <c r="D14" t="s">
        <v>6</v>
      </c>
      <c r="E14" t="s">
        <v>6</v>
      </c>
      <c r="F14" t="s">
        <v>7</v>
      </c>
      <c r="G14" t="s">
        <v>6</v>
      </c>
      <c r="H14" t="s">
        <v>6</v>
      </c>
      <c r="I14" t="s">
        <v>7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>
        <f t="shared" si="1"/>
        <v>11</v>
      </c>
    </row>
    <row r="16" spans="1:17" x14ac:dyDescent="0.2">
      <c r="A16" t="s">
        <v>12</v>
      </c>
      <c r="C16">
        <v>1</v>
      </c>
      <c r="F16">
        <v>3</v>
      </c>
      <c r="J16">
        <v>2</v>
      </c>
      <c r="K16">
        <v>2</v>
      </c>
      <c r="M16">
        <v>2</v>
      </c>
      <c r="N16">
        <v>2</v>
      </c>
      <c r="O16">
        <v>5</v>
      </c>
      <c r="P16">
        <f>AVERAGE(M16:O16)</f>
        <v>3</v>
      </c>
      <c r="Q16" t="s">
        <v>55</v>
      </c>
    </row>
    <row r="17" spans="1:17" x14ac:dyDescent="0.2">
      <c r="P17" s="4">
        <f>SUM(C16:O16)/13</f>
        <v>1.3076923076923077</v>
      </c>
      <c r="Q17" t="s">
        <v>56</v>
      </c>
    </row>
    <row r="18" spans="1:17" x14ac:dyDescent="0.2">
      <c r="A18" t="s">
        <v>46</v>
      </c>
      <c r="D18" t="s">
        <v>14</v>
      </c>
      <c r="E18" t="s">
        <v>14</v>
      </c>
      <c r="G18" t="s">
        <v>14</v>
      </c>
      <c r="H18" t="s">
        <v>14</v>
      </c>
      <c r="J18" t="s">
        <v>14</v>
      </c>
      <c r="L18" t="s">
        <v>14</v>
      </c>
      <c r="P18">
        <f>COUNTIF(C18:O18,"R")</f>
        <v>6</v>
      </c>
      <c r="Q18" t="s">
        <v>14</v>
      </c>
    </row>
    <row r="19" spans="1:17" x14ac:dyDescent="0.2">
      <c r="A19" s="1" t="s">
        <v>45</v>
      </c>
      <c r="C19" t="s">
        <v>43</v>
      </c>
      <c r="D19" t="s">
        <v>15</v>
      </c>
      <c r="F19" t="s">
        <v>43</v>
      </c>
      <c r="G19" t="s">
        <v>43</v>
      </c>
      <c r="I19" t="s">
        <v>43</v>
      </c>
      <c r="J19" t="s">
        <v>43</v>
      </c>
      <c r="K19" t="s">
        <v>15</v>
      </c>
      <c r="L19" t="s">
        <v>15</v>
      </c>
      <c r="M19" t="s">
        <v>43</v>
      </c>
      <c r="N19" t="s">
        <v>43</v>
      </c>
      <c r="O19" t="s">
        <v>43</v>
      </c>
      <c r="P19">
        <f>COUNTIF(C19:O19,"SPSS")</f>
        <v>3</v>
      </c>
      <c r="Q19" t="s">
        <v>15</v>
      </c>
    </row>
    <row r="20" spans="1:17" x14ac:dyDescent="0.2">
      <c r="A20" t="s">
        <v>17</v>
      </c>
      <c r="D20" t="s">
        <v>43</v>
      </c>
      <c r="P20">
        <f>COUNTIF(C19:O20,"O")</f>
        <v>9</v>
      </c>
      <c r="Q20" t="s">
        <v>58</v>
      </c>
    </row>
    <row r="21" spans="1:17" x14ac:dyDescent="0.2">
      <c r="A21" s="1" t="s">
        <v>37</v>
      </c>
      <c r="C21" t="s">
        <v>7</v>
      </c>
      <c r="D21" t="s">
        <v>47</v>
      </c>
      <c r="E21" t="s">
        <v>47</v>
      </c>
      <c r="F21" t="s">
        <v>47</v>
      </c>
      <c r="G21" t="s">
        <v>47</v>
      </c>
      <c r="H21" t="s">
        <v>47</v>
      </c>
      <c r="I21" t="s">
        <v>7</v>
      </c>
      <c r="J21" t="s">
        <v>47</v>
      </c>
      <c r="K21" t="s">
        <v>7</v>
      </c>
      <c r="L21" t="s">
        <v>47</v>
      </c>
      <c r="M21" t="s">
        <v>7</v>
      </c>
      <c r="N21" t="s">
        <v>7</v>
      </c>
      <c r="O21" t="s">
        <v>7</v>
      </c>
      <c r="P21">
        <f>COUNTIF(C20:O21,"N")</f>
        <v>6</v>
      </c>
      <c r="Q21" t="s">
        <v>18</v>
      </c>
    </row>
    <row r="22" spans="1:17" x14ac:dyDescent="0.2">
      <c r="A22" t="s">
        <v>21</v>
      </c>
      <c r="P22">
        <f>COUNTIF(C21:O22,"B")</f>
        <v>7</v>
      </c>
      <c r="Q22" t="s">
        <v>57</v>
      </c>
    </row>
    <row r="23" spans="1:17" x14ac:dyDescent="0.2">
      <c r="A23" s="1" t="s">
        <v>38</v>
      </c>
      <c r="C23" t="s">
        <v>6</v>
      </c>
      <c r="D23" t="s">
        <v>6</v>
      </c>
      <c r="E23" t="s">
        <v>6</v>
      </c>
      <c r="F23" t="s">
        <v>6</v>
      </c>
      <c r="G23" t="s">
        <v>49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49</v>
      </c>
      <c r="O23" t="s">
        <v>49</v>
      </c>
      <c r="P23">
        <f t="shared" ref="P23" si="2">COUNTIF(C23:O23,"Y")</f>
        <v>10</v>
      </c>
      <c r="Q23" t="s">
        <v>22</v>
      </c>
    </row>
    <row r="24" spans="1:17" x14ac:dyDescent="0.2">
      <c r="A24" t="s">
        <v>34</v>
      </c>
      <c r="P24">
        <f>COUNTIF(C23:O24,"S")</f>
        <v>3</v>
      </c>
      <c r="Q24" t="s">
        <v>59</v>
      </c>
    </row>
    <row r="25" spans="1:17" x14ac:dyDescent="0.2">
      <c r="A25" s="1" t="s">
        <v>38</v>
      </c>
      <c r="C25" t="s">
        <v>6</v>
      </c>
      <c r="D25" t="s">
        <v>6</v>
      </c>
      <c r="E25" t="s">
        <v>6</v>
      </c>
      <c r="F25" t="s">
        <v>6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N25" t="s">
        <v>6</v>
      </c>
      <c r="O25" t="s">
        <v>6</v>
      </c>
      <c r="P25">
        <f t="shared" ref="P25" si="3">COUNTIF(C25:O25,"Y")</f>
        <v>12</v>
      </c>
      <c r="Q25" t="s">
        <v>22</v>
      </c>
    </row>
    <row r="26" spans="1:17" x14ac:dyDescent="0.2">
      <c r="A26" t="s">
        <v>32</v>
      </c>
      <c r="F26">
        <v>5</v>
      </c>
      <c r="J26">
        <v>2</v>
      </c>
      <c r="K26">
        <v>2</v>
      </c>
      <c r="M26">
        <v>2</v>
      </c>
      <c r="N26">
        <v>3</v>
      </c>
      <c r="O26">
        <v>4</v>
      </c>
      <c r="P26">
        <f>AVERAGE(M26:O26)</f>
        <v>3</v>
      </c>
      <c r="Q26" t="s">
        <v>55</v>
      </c>
    </row>
    <row r="27" spans="1:17" x14ac:dyDescent="0.2">
      <c r="P27" s="4">
        <f>SUM(C26:O26)/13</f>
        <v>1.3846153846153846</v>
      </c>
      <c r="Q27" t="s">
        <v>56</v>
      </c>
    </row>
    <row r="28" spans="1:17" x14ac:dyDescent="0.2">
      <c r="A28" t="s">
        <v>39</v>
      </c>
      <c r="D28" t="s">
        <v>48</v>
      </c>
      <c r="F28" t="s">
        <v>48</v>
      </c>
      <c r="G28" t="s">
        <v>48</v>
      </c>
      <c r="H28" t="s">
        <v>48</v>
      </c>
      <c r="I28" t="s">
        <v>48</v>
      </c>
      <c r="O28" t="s">
        <v>48</v>
      </c>
      <c r="P28">
        <f>COUNTIF(C28:O28,"Z")</f>
        <v>6</v>
      </c>
      <c r="Q28" t="s">
        <v>14</v>
      </c>
    </row>
    <row r="29" spans="1:17" x14ac:dyDescent="0.2">
      <c r="A29" s="1" t="s">
        <v>52</v>
      </c>
      <c r="K29" t="s">
        <v>54</v>
      </c>
      <c r="M29" t="s">
        <v>53</v>
      </c>
      <c r="P29">
        <f>13-COUNTBLANK(C29:O29)</f>
        <v>2</v>
      </c>
      <c r="Q29" t="s">
        <v>58</v>
      </c>
    </row>
    <row r="30" spans="1:17" x14ac:dyDescent="0.2">
      <c r="A30" s="2" t="s">
        <v>40</v>
      </c>
    </row>
    <row r="31" spans="1:17" x14ac:dyDescent="0.2">
      <c r="A31" t="s">
        <v>29</v>
      </c>
      <c r="D31" t="s">
        <v>7</v>
      </c>
      <c r="J31" t="s">
        <v>6</v>
      </c>
      <c r="P31">
        <f t="shared" ref="P31:P33" si="4">COUNTIF(C31:O31,"Y")</f>
        <v>1</v>
      </c>
    </row>
    <row r="33" spans="1:16" x14ac:dyDescent="0.2">
      <c r="A33" t="s">
        <v>30</v>
      </c>
      <c r="D33" t="s">
        <v>7</v>
      </c>
      <c r="P33">
        <f t="shared" si="4"/>
        <v>0</v>
      </c>
    </row>
    <row r="35" spans="1:16" x14ac:dyDescent="0.2">
      <c r="A35" t="s">
        <v>31</v>
      </c>
      <c r="C35" t="s">
        <v>6</v>
      </c>
      <c r="D35" t="s">
        <v>6</v>
      </c>
      <c r="E35" t="s">
        <v>6</v>
      </c>
      <c r="K35" t="s">
        <v>6</v>
      </c>
      <c r="L35" t="s">
        <v>6</v>
      </c>
      <c r="N35" t="s">
        <v>6</v>
      </c>
      <c r="P35">
        <f>COUNTIF(C35:O35,"Y")</f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Q45" sqref="Q45"/>
    </sheetView>
  </sheetViews>
  <sheetFormatPr defaultRowHeight="14.25" x14ac:dyDescent="0.2"/>
  <cols>
    <col min="1" max="1" width="4.25" customWidth="1"/>
    <col min="2" max="14" width="3.625" customWidth="1"/>
    <col min="15" max="15" width="5.625" style="25" customWidth="1"/>
    <col min="16" max="16" width="7" customWidth="1"/>
    <col min="19" max="19" width="3.25" customWidth="1"/>
  </cols>
  <sheetData>
    <row r="1" spans="1:20" x14ac:dyDescent="0.2">
      <c r="A1" t="s">
        <v>0</v>
      </c>
      <c r="Q1" t="s">
        <v>1</v>
      </c>
    </row>
    <row r="3" spans="1:20" x14ac:dyDescent="0.2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26" t="s">
        <v>179</v>
      </c>
      <c r="T3" t="s">
        <v>177</v>
      </c>
    </row>
    <row r="4" spans="1:20" x14ac:dyDescent="0.2">
      <c r="B4" t="s">
        <v>42</v>
      </c>
      <c r="C4" t="s">
        <v>44</v>
      </c>
      <c r="D4" t="s">
        <v>44</v>
      </c>
      <c r="E4" t="s">
        <v>44</v>
      </c>
      <c r="F4" t="s">
        <v>42</v>
      </c>
      <c r="G4" t="s">
        <v>42</v>
      </c>
      <c r="H4" t="s">
        <v>42</v>
      </c>
      <c r="I4" t="s">
        <v>44</v>
      </c>
      <c r="J4" t="s">
        <v>44</v>
      </c>
      <c r="K4" t="s">
        <v>44</v>
      </c>
      <c r="L4" t="s">
        <v>44</v>
      </c>
      <c r="M4" t="s">
        <v>42</v>
      </c>
      <c r="N4" t="s">
        <v>42</v>
      </c>
      <c r="O4" s="26">
        <f>COUNTIF(B4:N4,"M")</f>
        <v>6</v>
      </c>
      <c r="P4" t="s">
        <v>144</v>
      </c>
      <c r="Q4" t="s">
        <v>36</v>
      </c>
    </row>
    <row r="5" spans="1:20" x14ac:dyDescent="0.2">
      <c r="O5" s="26">
        <f>COUNTIF(B4:N5,"P")</f>
        <v>7</v>
      </c>
      <c r="P5" t="s">
        <v>145</v>
      </c>
      <c r="T5" t="s">
        <v>180</v>
      </c>
    </row>
    <row r="6" spans="1:20" x14ac:dyDescent="0.2"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7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s="26">
        <f>COUNTIF(B6:N6,"Y")</f>
        <v>12</v>
      </c>
      <c r="P6" t="s">
        <v>146</v>
      </c>
      <c r="Q6" t="s">
        <v>33</v>
      </c>
    </row>
    <row r="7" spans="1:20" x14ac:dyDescent="0.2">
      <c r="O7" s="26"/>
    </row>
    <row r="8" spans="1:20" x14ac:dyDescent="0.2"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7</v>
      </c>
      <c r="I8" t="s">
        <v>6</v>
      </c>
      <c r="J8" t="s">
        <v>6</v>
      </c>
      <c r="K8" t="s">
        <v>6</v>
      </c>
      <c r="L8" t="s">
        <v>7</v>
      </c>
      <c r="M8" t="s">
        <v>6</v>
      </c>
      <c r="N8" t="s">
        <v>7</v>
      </c>
      <c r="O8" s="26">
        <f>COUNTIF(B8:N8,"Y")</f>
        <v>10</v>
      </c>
      <c r="P8" t="s">
        <v>146</v>
      </c>
      <c r="Q8" t="s">
        <v>8</v>
      </c>
      <c r="T8" t="s">
        <v>181</v>
      </c>
    </row>
    <row r="9" spans="1:20" x14ac:dyDescent="0.2">
      <c r="O9" s="26"/>
    </row>
    <row r="10" spans="1:20" x14ac:dyDescent="0.2"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51</v>
      </c>
      <c r="J10" t="s">
        <v>7</v>
      </c>
      <c r="K10" t="s">
        <v>7</v>
      </c>
      <c r="L10" t="s">
        <v>6</v>
      </c>
      <c r="M10" t="s">
        <v>7</v>
      </c>
      <c r="N10" t="s">
        <v>7</v>
      </c>
      <c r="O10" s="26">
        <f>13-COUNTIF(B10:N10,"N")</f>
        <v>2</v>
      </c>
      <c r="P10" t="s">
        <v>146</v>
      </c>
      <c r="Q10" t="s">
        <v>147</v>
      </c>
      <c r="T10" t="s">
        <v>182</v>
      </c>
    </row>
    <row r="11" spans="1:20" x14ac:dyDescent="0.2">
      <c r="O11" s="26"/>
    </row>
    <row r="12" spans="1:20" x14ac:dyDescent="0.2">
      <c r="B12" t="s">
        <v>7</v>
      </c>
      <c r="C12" t="s">
        <v>6</v>
      </c>
      <c r="D12" t="s">
        <v>6</v>
      </c>
      <c r="E12" t="s">
        <v>6</v>
      </c>
      <c r="F12" t="s">
        <v>7</v>
      </c>
      <c r="G12" t="s">
        <v>6</v>
      </c>
      <c r="H12" t="s">
        <v>6</v>
      </c>
      <c r="I12" t="s">
        <v>6</v>
      </c>
      <c r="J12" t="s">
        <v>6</v>
      </c>
      <c r="K12" t="s">
        <v>7</v>
      </c>
      <c r="L12" t="s">
        <v>6</v>
      </c>
      <c r="M12" t="s">
        <v>7</v>
      </c>
      <c r="N12" t="s">
        <v>6</v>
      </c>
      <c r="O12" s="26">
        <f t="shared" ref="O12:O14" si="0">COUNTIF(B12:N12,"Y")</f>
        <v>9</v>
      </c>
      <c r="P12" t="s">
        <v>146</v>
      </c>
      <c r="Q12" t="s">
        <v>10</v>
      </c>
      <c r="T12" t="s">
        <v>181</v>
      </c>
    </row>
    <row r="13" spans="1:20" x14ac:dyDescent="0.2">
      <c r="O13" s="26"/>
    </row>
    <row r="14" spans="1:20" x14ac:dyDescent="0.2">
      <c r="B14" t="s">
        <v>6</v>
      </c>
      <c r="C14" t="s">
        <v>6</v>
      </c>
      <c r="D14" t="s">
        <v>6</v>
      </c>
      <c r="E14" t="s">
        <v>7</v>
      </c>
      <c r="F14" t="s">
        <v>6</v>
      </c>
      <c r="G14" t="s">
        <v>6</v>
      </c>
      <c r="H14" t="s">
        <v>7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s="26">
        <f t="shared" si="0"/>
        <v>11</v>
      </c>
      <c r="P14" t="s">
        <v>146</v>
      </c>
      <c r="Q14" t="s">
        <v>11</v>
      </c>
      <c r="T14" t="s">
        <v>183</v>
      </c>
    </row>
    <row r="15" spans="1:20" x14ac:dyDescent="0.2">
      <c r="O15" s="26"/>
    </row>
    <row r="16" spans="1:20" ht="16.5" x14ac:dyDescent="0.2">
      <c r="B16">
        <v>1</v>
      </c>
      <c r="E16">
        <v>3</v>
      </c>
      <c r="I16">
        <v>2</v>
      </c>
      <c r="J16">
        <v>2</v>
      </c>
      <c r="L16">
        <v>2</v>
      </c>
      <c r="M16">
        <v>2</v>
      </c>
      <c r="N16">
        <v>5</v>
      </c>
      <c r="O16" s="26">
        <f>COUNTBLANK(B16:N16)</f>
        <v>6</v>
      </c>
      <c r="P16" s="23" t="s">
        <v>185</v>
      </c>
      <c r="Q16" t="s">
        <v>12</v>
      </c>
      <c r="T16" t="s">
        <v>187</v>
      </c>
    </row>
    <row r="17" spans="2:23" ht="16.5" x14ac:dyDescent="0.2">
      <c r="O17" s="27">
        <f>SUM(B16:N16)/13</f>
        <v>1.3076923076923077</v>
      </c>
      <c r="P17" t="s">
        <v>184</v>
      </c>
      <c r="T17" t="s">
        <v>188</v>
      </c>
      <c r="W17" t="s">
        <v>189</v>
      </c>
    </row>
    <row r="18" spans="2:23" x14ac:dyDescent="0.2">
      <c r="O18" s="26">
        <f>AVERAGE(L16:N16)</f>
        <v>3</v>
      </c>
      <c r="P18" t="s">
        <v>186</v>
      </c>
      <c r="T18" t="s">
        <v>106</v>
      </c>
      <c r="W18" t="s">
        <v>190</v>
      </c>
    </row>
    <row r="19" spans="2:23" x14ac:dyDescent="0.2">
      <c r="O19" s="26"/>
      <c r="W19" t="s">
        <v>191</v>
      </c>
    </row>
    <row r="20" spans="2:23" x14ac:dyDescent="0.2">
      <c r="C20" t="s">
        <v>14</v>
      </c>
      <c r="D20" t="s">
        <v>14</v>
      </c>
      <c r="F20" t="s">
        <v>14</v>
      </c>
      <c r="G20" t="s">
        <v>14</v>
      </c>
      <c r="I20" t="s">
        <v>14</v>
      </c>
      <c r="K20" t="s">
        <v>14</v>
      </c>
      <c r="O20" s="26">
        <f>COUNTIF(B20:N20,"R")</f>
        <v>6</v>
      </c>
      <c r="P20" t="s">
        <v>153</v>
      </c>
      <c r="Q20" t="s">
        <v>46</v>
      </c>
      <c r="T20" t="s">
        <v>193</v>
      </c>
      <c r="W20" t="s">
        <v>192</v>
      </c>
    </row>
    <row r="21" spans="2:23" x14ac:dyDescent="0.2">
      <c r="B21" t="s">
        <v>43</v>
      </c>
      <c r="C21" t="s">
        <v>15</v>
      </c>
      <c r="E21" t="s">
        <v>43</v>
      </c>
      <c r="F21" t="s">
        <v>43</v>
      </c>
      <c r="H21" t="s">
        <v>43</v>
      </c>
      <c r="I21" t="s">
        <v>43</v>
      </c>
      <c r="J21" t="s">
        <v>15</v>
      </c>
      <c r="K21" t="s">
        <v>15</v>
      </c>
      <c r="L21" t="s">
        <v>43</v>
      </c>
      <c r="M21" t="s">
        <v>43</v>
      </c>
      <c r="N21" t="s">
        <v>43</v>
      </c>
      <c r="O21" s="26">
        <f>COUNTIF(B21:N21,"SPSS")</f>
        <v>3</v>
      </c>
      <c r="P21" t="s">
        <v>152</v>
      </c>
      <c r="Q21" s="1"/>
    </row>
    <row r="22" spans="2:23" x14ac:dyDescent="0.2">
      <c r="C22" t="s">
        <v>43</v>
      </c>
      <c r="O22" s="26">
        <f>COUNTIF(B21:N22,"O")</f>
        <v>9</v>
      </c>
      <c r="P22" t="s">
        <v>149</v>
      </c>
      <c r="Q22" s="1"/>
    </row>
    <row r="23" spans="2:23" x14ac:dyDescent="0.2">
      <c r="B23" t="s">
        <v>7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  <c r="H23" t="s">
        <v>7</v>
      </c>
      <c r="I23" t="s">
        <v>47</v>
      </c>
      <c r="J23" t="s">
        <v>7</v>
      </c>
      <c r="K23" t="s">
        <v>47</v>
      </c>
      <c r="L23" t="s">
        <v>7</v>
      </c>
      <c r="M23" t="s">
        <v>7</v>
      </c>
      <c r="N23" t="s">
        <v>7</v>
      </c>
      <c r="O23" s="26">
        <f>COUNTIF(B23:N23,"N")</f>
        <v>6</v>
      </c>
      <c r="P23" t="s">
        <v>151</v>
      </c>
      <c r="Q23" t="s">
        <v>160</v>
      </c>
      <c r="T23" t="s">
        <v>194</v>
      </c>
      <c r="W23" t="s">
        <v>196</v>
      </c>
    </row>
    <row r="24" spans="2:23" x14ac:dyDescent="0.2">
      <c r="O24" s="26">
        <f>COUNTIF(B23:N24,"B")</f>
        <v>7</v>
      </c>
      <c r="P24" t="s">
        <v>154</v>
      </c>
      <c r="Q24" s="1"/>
    </row>
    <row r="25" spans="2:23" x14ac:dyDescent="0.2">
      <c r="O25" s="26">
        <f>COUNTIF(B23:N24,"A")</f>
        <v>0</v>
      </c>
      <c r="P25" t="s">
        <v>148</v>
      </c>
      <c r="Q25" s="1"/>
      <c r="T25" t="s">
        <v>197</v>
      </c>
    </row>
    <row r="26" spans="2:23" x14ac:dyDescent="0.2">
      <c r="O26" s="26"/>
      <c r="Q26" s="1"/>
    </row>
    <row r="27" spans="2:23" x14ac:dyDescent="0.2">
      <c r="B27" t="s">
        <v>6</v>
      </c>
      <c r="C27" t="s">
        <v>6</v>
      </c>
      <c r="D27" t="s">
        <v>6</v>
      </c>
      <c r="E27" t="s">
        <v>6</v>
      </c>
      <c r="F27" t="s">
        <v>49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49</v>
      </c>
      <c r="N27" t="s">
        <v>49</v>
      </c>
      <c r="O27" s="26">
        <f>COUNTIF(B27:N27,"Y")</f>
        <v>10</v>
      </c>
      <c r="P27" t="s">
        <v>155</v>
      </c>
      <c r="Q27" t="s">
        <v>161</v>
      </c>
    </row>
    <row r="28" spans="2:23" x14ac:dyDescent="0.2">
      <c r="O28" s="26">
        <f>COUNTIF(B27:N28,"S")</f>
        <v>3</v>
      </c>
      <c r="P28" t="s">
        <v>156</v>
      </c>
      <c r="Q28" s="1"/>
    </row>
    <row r="29" spans="2:23" x14ac:dyDescent="0.2">
      <c r="B29" t="s">
        <v>6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M29" t="s">
        <v>6</v>
      </c>
      <c r="N29" t="s">
        <v>6</v>
      </c>
      <c r="O29" s="26">
        <f t="shared" ref="O29" si="1">COUNTIF(B29:N29,"Y")</f>
        <v>12</v>
      </c>
      <c r="P29" t="s">
        <v>146</v>
      </c>
      <c r="Q29" t="s">
        <v>162</v>
      </c>
      <c r="T29" t="s">
        <v>195</v>
      </c>
    </row>
    <row r="30" spans="2:23" x14ac:dyDescent="0.2">
      <c r="O30" s="26"/>
      <c r="P30" t="s">
        <v>156</v>
      </c>
      <c r="Q30" s="1"/>
    </row>
    <row r="31" spans="2:23" x14ac:dyDescent="0.2">
      <c r="E31">
        <v>5</v>
      </c>
      <c r="I31">
        <v>2</v>
      </c>
      <c r="J31">
        <v>2</v>
      </c>
      <c r="L31">
        <v>2</v>
      </c>
      <c r="M31">
        <v>3</v>
      </c>
      <c r="N31">
        <v>4</v>
      </c>
      <c r="O31" s="27">
        <f>SUM(B31:N31)/13</f>
        <v>1.3846153846153846</v>
      </c>
      <c r="P31" t="s">
        <v>150</v>
      </c>
      <c r="Q31" t="s">
        <v>159</v>
      </c>
      <c r="T31" t="s">
        <v>198</v>
      </c>
    </row>
    <row r="32" spans="2:23" x14ac:dyDescent="0.2">
      <c r="O32" s="26">
        <f>AVERAGE(L31:N31)</f>
        <v>3</v>
      </c>
      <c r="P32" t="s">
        <v>157</v>
      </c>
    </row>
    <row r="33" spans="1:22" x14ac:dyDescent="0.2">
      <c r="A33" t="s">
        <v>168</v>
      </c>
      <c r="O33" s="26"/>
    </row>
    <row r="34" spans="1:22" x14ac:dyDescent="0.2">
      <c r="O34" s="26">
        <f>COUNTBLANK(B34:N34)-O35-O36</f>
        <v>5</v>
      </c>
      <c r="P34" t="s">
        <v>151</v>
      </c>
      <c r="Q34" t="s">
        <v>163</v>
      </c>
      <c r="T34" t="s">
        <v>199</v>
      </c>
    </row>
    <row r="35" spans="1:22" x14ac:dyDescent="0.2">
      <c r="C35" t="s">
        <v>48</v>
      </c>
      <c r="E35" t="s">
        <v>48</v>
      </c>
      <c r="F35" t="s">
        <v>48</v>
      </c>
      <c r="G35" t="s">
        <v>48</v>
      </c>
      <c r="H35" t="s">
        <v>48</v>
      </c>
      <c r="N35" t="s">
        <v>48</v>
      </c>
      <c r="O35" s="26">
        <f>COUNTIF(B35:N35,"Z")</f>
        <v>6</v>
      </c>
      <c r="P35" t="s">
        <v>158</v>
      </c>
      <c r="Q35" s="1"/>
    </row>
    <row r="36" spans="1:22" x14ac:dyDescent="0.2">
      <c r="J36" t="s">
        <v>54</v>
      </c>
      <c r="L36" t="s">
        <v>53</v>
      </c>
      <c r="O36" s="26">
        <f>13-COUNTBLANK(B36:N36)</f>
        <v>2</v>
      </c>
      <c r="P36" t="s">
        <v>164</v>
      </c>
      <c r="Q36" s="1"/>
    </row>
    <row r="37" spans="1:22" x14ac:dyDescent="0.2">
      <c r="C37" t="s">
        <v>7</v>
      </c>
      <c r="I37" t="s">
        <v>6</v>
      </c>
      <c r="O37" s="26">
        <f t="shared" ref="O37:O39" si="2">COUNTIF(B37:N37,"Y")</f>
        <v>1</v>
      </c>
      <c r="P37" t="s">
        <v>146</v>
      </c>
      <c r="Q37" t="s">
        <v>165</v>
      </c>
      <c r="U37" t="s">
        <v>202</v>
      </c>
    </row>
    <row r="38" spans="1:22" x14ac:dyDescent="0.2">
      <c r="C38" t="s">
        <v>7</v>
      </c>
      <c r="O38" s="26">
        <f>COUNTIF(B38:N38,"Y")</f>
        <v>0</v>
      </c>
      <c r="P38" t="s">
        <v>146</v>
      </c>
      <c r="Q38" t="s">
        <v>166</v>
      </c>
      <c r="U38" t="s">
        <v>202</v>
      </c>
    </row>
    <row r="39" spans="1:22" x14ac:dyDescent="0.2">
      <c r="B39" t="s">
        <v>6</v>
      </c>
      <c r="C39" t="s">
        <v>6</v>
      </c>
      <c r="D39" t="s">
        <v>6</v>
      </c>
      <c r="J39" t="s">
        <v>6</v>
      </c>
      <c r="K39" t="s">
        <v>6</v>
      </c>
      <c r="M39" t="s">
        <v>6</v>
      </c>
      <c r="O39" s="26">
        <f t="shared" si="2"/>
        <v>6</v>
      </c>
      <c r="P39" t="s">
        <v>146</v>
      </c>
      <c r="Q39" t="s">
        <v>167</v>
      </c>
    </row>
    <row r="40" spans="1:22" x14ac:dyDescent="0.2">
      <c r="U40" t="s">
        <v>200</v>
      </c>
    </row>
    <row r="41" spans="1:22" x14ac:dyDescent="0.2">
      <c r="V41" t="s">
        <v>201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28" sqref="L28"/>
    </sheetView>
  </sheetViews>
  <sheetFormatPr defaultRowHeight="14.25" x14ac:dyDescent="0.2"/>
  <cols>
    <col min="1" max="1" width="5.625" customWidth="1"/>
    <col min="2" max="2" width="15.5" customWidth="1"/>
    <col min="3" max="3" width="3.5" customWidth="1"/>
    <col min="4" max="4" width="9" customWidth="1"/>
    <col min="5" max="5" width="18" customWidth="1"/>
    <col min="7" max="7" width="4.5" customWidth="1"/>
    <col min="8" max="8" width="5.625" customWidth="1"/>
    <col min="9" max="9" width="6.25" customWidth="1"/>
    <col min="10" max="10" width="18" customWidth="1"/>
    <col min="12" max="12" width="18.75" customWidth="1"/>
  </cols>
  <sheetData>
    <row r="1" spans="1:15" ht="15" x14ac:dyDescent="0.2">
      <c r="A1" s="12" t="s">
        <v>169</v>
      </c>
      <c r="B1" s="13"/>
      <c r="C1" s="14">
        <v>18</v>
      </c>
      <c r="D1" s="8" t="s">
        <v>60</v>
      </c>
      <c r="E1" s="8"/>
      <c r="F1" s="3" t="s">
        <v>171</v>
      </c>
      <c r="G1" s="24" t="s">
        <v>173</v>
      </c>
      <c r="H1" s="24"/>
      <c r="I1" s="24"/>
      <c r="J1" t="s">
        <v>124</v>
      </c>
      <c r="K1" t="s">
        <v>121</v>
      </c>
      <c r="L1" t="s">
        <v>122</v>
      </c>
      <c r="N1" t="s">
        <v>177</v>
      </c>
    </row>
    <row r="2" spans="1:15" ht="15" x14ac:dyDescent="0.2">
      <c r="A2" s="15"/>
      <c r="B2" s="16"/>
      <c r="C2" s="17"/>
      <c r="D2" s="8"/>
      <c r="E2" s="8"/>
      <c r="F2" s="3" t="s">
        <v>172</v>
      </c>
      <c r="G2" s="3" t="s">
        <v>7</v>
      </c>
      <c r="H2" s="11" t="s">
        <v>174</v>
      </c>
      <c r="I2" t="s">
        <v>123</v>
      </c>
    </row>
    <row r="3" spans="1:15" ht="15" x14ac:dyDescent="0.2">
      <c r="A3" s="15" t="s">
        <v>8</v>
      </c>
      <c r="B3" s="16"/>
      <c r="C3" s="17">
        <v>6</v>
      </c>
      <c r="D3" s="8"/>
      <c r="E3" s="5" t="s">
        <v>61</v>
      </c>
      <c r="F3" s="5"/>
      <c r="G3" s="5">
        <f>H3+I3</f>
        <v>3</v>
      </c>
      <c r="H3" s="5">
        <v>2</v>
      </c>
      <c r="I3" s="5">
        <v>1</v>
      </c>
      <c r="J3" s="5" t="s">
        <v>62</v>
      </c>
      <c r="K3" s="7" t="s">
        <v>63</v>
      </c>
      <c r="L3" s="5" t="s">
        <v>64</v>
      </c>
      <c r="M3" s="7" t="s">
        <v>126</v>
      </c>
      <c r="N3" s="5" t="s">
        <v>127</v>
      </c>
      <c r="O3" s="5"/>
    </row>
    <row r="4" spans="1:15" ht="15" x14ac:dyDescent="0.2">
      <c r="A4" s="15"/>
      <c r="B4" s="16"/>
      <c r="C4" s="17"/>
      <c r="D4" s="8"/>
      <c r="E4" s="5" t="s">
        <v>65</v>
      </c>
      <c r="F4" s="5"/>
      <c r="G4" s="5">
        <f t="shared" ref="G4:G26" si="0">H4+I4</f>
        <v>1</v>
      </c>
      <c r="H4" s="5">
        <v>0</v>
      </c>
      <c r="I4" s="5">
        <v>1</v>
      </c>
      <c r="J4" s="5" t="s">
        <v>66</v>
      </c>
      <c r="K4" s="7" t="s">
        <v>63</v>
      </c>
      <c r="L4" s="5" t="s">
        <v>67</v>
      </c>
      <c r="M4" s="7" t="s">
        <v>126</v>
      </c>
      <c r="N4" s="5" t="s">
        <v>128</v>
      </c>
      <c r="O4" s="5"/>
    </row>
    <row r="5" spans="1:15" ht="15" x14ac:dyDescent="0.2">
      <c r="A5" s="15" t="s">
        <v>50</v>
      </c>
      <c r="B5" s="16"/>
      <c r="C5" s="17">
        <v>12</v>
      </c>
      <c r="D5" s="8"/>
      <c r="E5" s="8" t="s">
        <v>68</v>
      </c>
      <c r="F5" s="5"/>
      <c r="G5" s="5">
        <f t="shared" si="0"/>
        <v>2</v>
      </c>
      <c r="H5" s="8">
        <v>2</v>
      </c>
      <c r="I5" s="8"/>
      <c r="J5" s="8" t="s">
        <v>69</v>
      </c>
      <c r="K5" s="6" t="s">
        <v>63</v>
      </c>
      <c r="L5" s="8" t="s">
        <v>70</v>
      </c>
      <c r="M5" s="10" t="s">
        <v>129</v>
      </c>
      <c r="N5" s="8" t="s">
        <v>130</v>
      </c>
      <c r="O5" s="8"/>
    </row>
    <row r="6" spans="1:15" ht="15" x14ac:dyDescent="0.2">
      <c r="A6" s="15"/>
      <c r="B6" s="16"/>
      <c r="C6" s="17"/>
      <c r="D6" s="8"/>
      <c r="E6" s="8" t="s">
        <v>71</v>
      </c>
      <c r="F6" s="5"/>
      <c r="G6" s="5">
        <f t="shared" si="0"/>
        <v>2</v>
      </c>
      <c r="H6" s="8">
        <v>2</v>
      </c>
      <c r="I6" s="8"/>
      <c r="J6" s="8" t="s">
        <v>69</v>
      </c>
      <c r="K6" s="6" t="s">
        <v>63</v>
      </c>
      <c r="L6" s="8" t="s">
        <v>70</v>
      </c>
      <c r="M6" s="10" t="s">
        <v>129</v>
      </c>
      <c r="N6" s="8" t="s">
        <v>130</v>
      </c>
      <c r="O6" s="8"/>
    </row>
    <row r="7" spans="1:15" ht="15" x14ac:dyDescent="0.2">
      <c r="A7" s="15" t="s">
        <v>10</v>
      </c>
      <c r="B7" s="16"/>
      <c r="C7" s="17">
        <v>1</v>
      </c>
      <c r="D7" s="8"/>
      <c r="E7" s="8" t="s">
        <v>72</v>
      </c>
      <c r="F7" s="5"/>
      <c r="G7" s="5">
        <f t="shared" si="0"/>
        <v>4</v>
      </c>
      <c r="H7" s="5">
        <v>3</v>
      </c>
      <c r="I7" s="5">
        <v>1</v>
      </c>
      <c r="J7" s="5" t="s">
        <v>73</v>
      </c>
      <c r="K7" s="7" t="s">
        <v>63</v>
      </c>
      <c r="L7" s="5" t="s">
        <v>74</v>
      </c>
      <c r="M7" s="7" t="s">
        <v>131</v>
      </c>
      <c r="N7" s="8" t="s">
        <v>132</v>
      </c>
      <c r="O7" s="8"/>
    </row>
    <row r="8" spans="1:15" ht="15" x14ac:dyDescent="0.2">
      <c r="A8" s="15"/>
      <c r="B8" s="16"/>
      <c r="C8" s="17"/>
      <c r="D8" s="8"/>
      <c r="E8" s="8" t="s">
        <v>75</v>
      </c>
      <c r="F8" s="8"/>
      <c r="G8" s="5">
        <f t="shared" si="0"/>
        <v>3</v>
      </c>
      <c r="H8" s="8">
        <v>3</v>
      </c>
      <c r="I8" s="8"/>
      <c r="J8" s="8" t="s">
        <v>76</v>
      </c>
      <c r="K8" s="6" t="s">
        <v>63</v>
      </c>
      <c r="L8" s="5" t="s">
        <v>77</v>
      </c>
      <c r="M8" s="7" t="s">
        <v>126</v>
      </c>
      <c r="N8" s="8" t="s">
        <v>133</v>
      </c>
      <c r="O8" s="8"/>
    </row>
    <row r="9" spans="1:15" ht="15" x14ac:dyDescent="0.2">
      <c r="A9" s="15" t="s">
        <v>125</v>
      </c>
      <c r="B9" s="16"/>
      <c r="C9" s="17">
        <v>14</v>
      </c>
      <c r="D9" s="8"/>
      <c r="E9" s="8" t="s">
        <v>78</v>
      </c>
      <c r="F9" s="8"/>
      <c r="G9" s="5">
        <f t="shared" si="0"/>
        <v>1</v>
      </c>
      <c r="H9" s="8">
        <v>0</v>
      </c>
      <c r="I9" s="8">
        <v>1</v>
      </c>
      <c r="J9" s="8" t="s">
        <v>79</v>
      </c>
      <c r="K9" s="6" t="s">
        <v>63</v>
      </c>
      <c r="L9" s="8" t="s">
        <v>67</v>
      </c>
      <c r="M9" s="6" t="s">
        <v>131</v>
      </c>
      <c r="N9" s="8" t="s">
        <v>134</v>
      </c>
      <c r="O9" s="8"/>
    </row>
    <row r="10" spans="1:15" ht="15" x14ac:dyDescent="0.2">
      <c r="A10" s="15" t="s">
        <v>176</v>
      </c>
      <c r="B10" s="16"/>
      <c r="C10" s="17">
        <v>4</v>
      </c>
      <c r="D10" s="8"/>
      <c r="E10" s="8"/>
      <c r="F10" s="8"/>
      <c r="G10" s="5">
        <f t="shared" si="0"/>
        <v>1</v>
      </c>
      <c r="H10" s="8">
        <v>0</v>
      </c>
      <c r="I10" s="8">
        <v>1</v>
      </c>
      <c r="J10" s="8" t="s">
        <v>80</v>
      </c>
      <c r="K10" s="6" t="s">
        <v>63</v>
      </c>
      <c r="L10" s="8" t="s">
        <v>81</v>
      </c>
      <c r="M10" s="6" t="s">
        <v>126</v>
      </c>
      <c r="N10" s="8" t="s">
        <v>135</v>
      </c>
      <c r="O10" s="8"/>
    </row>
    <row r="11" spans="1:15" ht="15" x14ac:dyDescent="0.2">
      <c r="A11" s="15" t="s">
        <v>175</v>
      </c>
      <c r="B11" s="16"/>
      <c r="C11" s="17">
        <v>5</v>
      </c>
      <c r="D11" s="8"/>
      <c r="E11" s="8" t="s">
        <v>82</v>
      </c>
      <c r="F11" s="8" t="s">
        <v>83</v>
      </c>
      <c r="G11" s="5" t="e">
        <f>H11+I11</f>
        <v>#VALUE!</v>
      </c>
      <c r="H11" s="9" t="s">
        <v>84</v>
      </c>
      <c r="I11" s="8"/>
      <c r="J11" s="8" t="s">
        <v>85</v>
      </c>
      <c r="K11" s="6" t="s">
        <v>63</v>
      </c>
      <c r="L11" s="8" t="s">
        <v>86</v>
      </c>
      <c r="M11" s="6" t="s">
        <v>126</v>
      </c>
      <c r="N11" s="8" t="s">
        <v>136</v>
      </c>
      <c r="O11" s="8"/>
    </row>
    <row r="12" spans="1:15" ht="15" x14ac:dyDescent="0.2">
      <c r="A12" s="15"/>
      <c r="B12" s="16"/>
      <c r="C12" s="17"/>
      <c r="D12" s="8"/>
      <c r="E12" s="8" t="s">
        <v>87</v>
      </c>
      <c r="F12" s="8"/>
      <c r="G12" s="5">
        <f t="shared" si="0"/>
        <v>2</v>
      </c>
      <c r="H12" s="8">
        <v>2</v>
      </c>
      <c r="I12" s="8"/>
      <c r="J12" s="8" t="s">
        <v>69</v>
      </c>
      <c r="K12" s="6" t="s">
        <v>63</v>
      </c>
      <c r="L12" s="8" t="s">
        <v>70</v>
      </c>
      <c r="M12" s="6" t="s">
        <v>131</v>
      </c>
      <c r="N12" s="8" t="s">
        <v>130</v>
      </c>
      <c r="O12" s="8"/>
    </row>
    <row r="13" spans="1:15" ht="15" x14ac:dyDescent="0.2">
      <c r="A13" s="15" t="s">
        <v>142</v>
      </c>
      <c r="B13" s="16"/>
      <c r="C13" s="17">
        <v>2</v>
      </c>
      <c r="D13" s="8"/>
      <c r="E13" s="8" t="s">
        <v>88</v>
      </c>
      <c r="F13" s="8" t="s">
        <v>89</v>
      </c>
      <c r="G13" s="5" t="e">
        <f t="shared" si="0"/>
        <v>#VALUE!</v>
      </c>
      <c r="H13" s="8">
        <v>0</v>
      </c>
      <c r="I13" s="8" t="s">
        <v>90</v>
      </c>
      <c r="J13" s="8" t="s">
        <v>91</v>
      </c>
      <c r="K13" s="6" t="s">
        <v>92</v>
      </c>
      <c r="L13" s="8" t="s">
        <v>93</v>
      </c>
      <c r="M13" s="6" t="s">
        <v>92</v>
      </c>
      <c r="N13" s="8" t="s">
        <v>137</v>
      </c>
      <c r="O13" s="8"/>
    </row>
    <row r="14" spans="1:15" ht="15" x14ac:dyDescent="0.2">
      <c r="A14" s="15"/>
      <c r="B14" s="16"/>
      <c r="C14" s="17"/>
      <c r="D14" s="8"/>
      <c r="E14" s="8" t="s">
        <v>94</v>
      </c>
      <c r="F14" s="8"/>
      <c r="G14" s="5">
        <f t="shared" si="0"/>
        <v>4</v>
      </c>
      <c r="H14" s="8">
        <v>3</v>
      </c>
      <c r="I14" s="8">
        <v>1</v>
      </c>
      <c r="J14" s="5" t="s">
        <v>73</v>
      </c>
      <c r="K14" s="6" t="s">
        <v>6</v>
      </c>
      <c r="L14" s="5" t="s">
        <v>95</v>
      </c>
      <c r="M14" s="6" t="s">
        <v>126</v>
      </c>
      <c r="N14" s="8" t="s">
        <v>138</v>
      </c>
      <c r="O14" s="8"/>
    </row>
    <row r="15" spans="1:15" ht="15" x14ac:dyDescent="0.2">
      <c r="A15" s="15" t="s">
        <v>143</v>
      </c>
      <c r="B15" s="16"/>
      <c r="C15" s="18" t="s">
        <v>170</v>
      </c>
      <c r="D15" s="8"/>
      <c r="E15" s="8"/>
      <c r="F15" s="8"/>
      <c r="G15" s="5">
        <f t="shared" si="0"/>
        <v>3</v>
      </c>
      <c r="H15" s="8">
        <v>3</v>
      </c>
      <c r="I15" s="8"/>
      <c r="J15" s="5" t="s">
        <v>76</v>
      </c>
      <c r="K15" s="6" t="s">
        <v>63</v>
      </c>
      <c r="L15" s="5" t="s">
        <v>96</v>
      </c>
      <c r="M15" s="6" t="s">
        <v>126</v>
      </c>
      <c r="N15" s="8" t="s">
        <v>139</v>
      </c>
      <c r="O15" s="8"/>
    </row>
    <row r="16" spans="1:15" ht="15" x14ac:dyDescent="0.2">
      <c r="A16" s="15"/>
      <c r="B16" s="19">
        <v>1</v>
      </c>
      <c r="C16" s="17">
        <f>COUNTIF(G$3:G$26,B16)</f>
        <v>3</v>
      </c>
      <c r="D16" s="8"/>
      <c r="E16" s="8" t="s">
        <v>97</v>
      </c>
      <c r="F16" s="8" t="s">
        <v>98</v>
      </c>
      <c r="G16" s="5">
        <f t="shared" si="0"/>
        <v>2</v>
      </c>
      <c r="H16" s="8">
        <v>2</v>
      </c>
      <c r="I16" s="8"/>
      <c r="J16" s="8" t="s">
        <v>62</v>
      </c>
      <c r="K16" s="6" t="s">
        <v>63</v>
      </c>
      <c r="L16" s="5" t="s">
        <v>64</v>
      </c>
      <c r="M16" s="6" t="s">
        <v>126</v>
      </c>
      <c r="N16" s="8" t="s">
        <v>140</v>
      </c>
      <c r="O16" s="8"/>
    </row>
    <row r="17" spans="1:15" ht="15" x14ac:dyDescent="0.2">
      <c r="A17" s="15"/>
      <c r="B17" s="16">
        <v>2</v>
      </c>
      <c r="C17" s="17">
        <f t="shared" ref="C17:C20" si="1">COUNTIF(G$3:G$26,B17)</f>
        <v>8</v>
      </c>
      <c r="D17" s="8"/>
      <c r="E17" s="8" t="s">
        <v>99</v>
      </c>
      <c r="F17" s="8" t="s">
        <v>100</v>
      </c>
      <c r="G17" s="5">
        <f t="shared" si="0"/>
        <v>2</v>
      </c>
      <c r="H17" s="8">
        <v>2</v>
      </c>
      <c r="I17" s="8"/>
      <c r="J17" s="8" t="s">
        <v>101</v>
      </c>
      <c r="K17" s="6" t="s">
        <v>63</v>
      </c>
      <c r="L17" s="8" t="s">
        <v>70</v>
      </c>
      <c r="M17" s="6" t="s">
        <v>126</v>
      </c>
      <c r="N17" s="8" t="s">
        <v>141</v>
      </c>
      <c r="O17" s="8"/>
    </row>
    <row r="18" spans="1:15" ht="15" x14ac:dyDescent="0.2">
      <c r="A18" s="15"/>
      <c r="B18" s="16">
        <v>3</v>
      </c>
      <c r="C18" s="17">
        <f t="shared" si="1"/>
        <v>3</v>
      </c>
      <c r="D18" s="8"/>
      <c r="E18" s="8" t="s">
        <v>102</v>
      </c>
      <c r="F18" s="8" t="s">
        <v>103</v>
      </c>
      <c r="G18" s="5">
        <f t="shared" si="0"/>
        <v>4</v>
      </c>
      <c r="H18" s="8">
        <v>4</v>
      </c>
      <c r="I18" s="8"/>
      <c r="J18" s="8" t="s">
        <v>104</v>
      </c>
      <c r="K18" s="6" t="s">
        <v>6</v>
      </c>
      <c r="L18" s="5" t="s">
        <v>105</v>
      </c>
      <c r="M18" s="6" t="s">
        <v>126</v>
      </c>
      <c r="N18" s="8" t="s">
        <v>141</v>
      </c>
      <c r="O18" s="8"/>
    </row>
    <row r="19" spans="1:15" ht="15" x14ac:dyDescent="0.2">
      <c r="A19" s="15"/>
      <c r="B19" s="16">
        <v>4</v>
      </c>
      <c r="C19" s="17">
        <f t="shared" si="1"/>
        <v>4</v>
      </c>
      <c r="D19" s="8"/>
      <c r="E19" s="8"/>
      <c r="F19" s="8"/>
      <c r="G19" s="5">
        <f t="shared" si="0"/>
        <v>0</v>
      </c>
      <c r="H19" s="8"/>
      <c r="I19" s="8"/>
      <c r="J19" s="8" t="s">
        <v>106</v>
      </c>
      <c r="K19" s="6" t="s">
        <v>6</v>
      </c>
      <c r="L19" s="5" t="s">
        <v>107</v>
      </c>
      <c r="M19" s="6" t="s">
        <v>126</v>
      </c>
      <c r="N19" s="8"/>
      <c r="O19" s="8"/>
    </row>
    <row r="20" spans="1:15" ht="15.75" thickBot="1" x14ac:dyDescent="0.25">
      <c r="A20" s="20"/>
      <c r="B20" s="21">
        <v>5</v>
      </c>
      <c r="C20" s="22">
        <f t="shared" si="1"/>
        <v>0</v>
      </c>
      <c r="D20" s="8"/>
      <c r="E20" s="8"/>
      <c r="F20" s="8"/>
      <c r="G20" s="5">
        <f t="shared" si="0"/>
        <v>0</v>
      </c>
      <c r="H20" s="8"/>
      <c r="I20" s="8"/>
      <c r="J20" s="8"/>
      <c r="K20" s="6" t="s">
        <v>6</v>
      </c>
      <c r="L20" s="5" t="s">
        <v>108</v>
      </c>
      <c r="M20" s="6" t="s">
        <v>126</v>
      </c>
      <c r="N20" s="8"/>
      <c r="O20" s="8"/>
    </row>
    <row r="21" spans="1:15" ht="15" x14ac:dyDescent="0.2">
      <c r="A21" s="8"/>
      <c r="B21" s="8"/>
      <c r="C21" s="8"/>
      <c r="D21" s="8"/>
      <c r="E21" s="8" t="s">
        <v>109</v>
      </c>
      <c r="F21" s="8" t="s">
        <v>110</v>
      </c>
      <c r="G21" s="5">
        <f t="shared" si="0"/>
        <v>4</v>
      </c>
      <c r="H21" s="8">
        <v>4</v>
      </c>
      <c r="I21" s="8"/>
      <c r="J21" s="8" t="s">
        <v>104</v>
      </c>
      <c r="K21" s="6" t="s">
        <v>6</v>
      </c>
      <c r="L21" s="5" t="s">
        <v>105</v>
      </c>
      <c r="M21" s="6" t="s">
        <v>126</v>
      </c>
      <c r="N21" s="8" t="s">
        <v>141</v>
      </c>
      <c r="O21" s="8"/>
    </row>
    <row r="22" spans="1:15" ht="15" x14ac:dyDescent="0.2">
      <c r="A22" s="8"/>
      <c r="B22" s="8"/>
      <c r="C22" s="8"/>
      <c r="D22" s="8"/>
      <c r="E22" s="8"/>
      <c r="F22" s="8"/>
      <c r="G22" s="5">
        <f t="shared" si="0"/>
        <v>0</v>
      </c>
      <c r="H22" s="8"/>
      <c r="I22" s="8"/>
      <c r="J22" s="8"/>
      <c r="K22" s="6" t="s">
        <v>6</v>
      </c>
      <c r="L22" s="5" t="s">
        <v>107</v>
      </c>
      <c r="M22" s="6" t="s">
        <v>126</v>
      </c>
      <c r="N22" s="8"/>
      <c r="O22" s="8"/>
    </row>
    <row r="23" spans="1:15" ht="15" x14ac:dyDescent="0.2">
      <c r="E23" s="8"/>
      <c r="F23" s="8"/>
      <c r="G23" s="5">
        <f t="shared" si="0"/>
        <v>0</v>
      </c>
      <c r="H23" s="8"/>
      <c r="I23" s="8"/>
      <c r="J23" s="8"/>
      <c r="K23" s="6" t="s">
        <v>6</v>
      </c>
      <c r="L23" s="5" t="s">
        <v>108</v>
      </c>
      <c r="M23" s="6" t="s">
        <v>126</v>
      </c>
      <c r="N23" s="8"/>
      <c r="O23" s="8"/>
    </row>
    <row r="24" spans="1:15" ht="15" x14ac:dyDescent="0.2">
      <c r="E24" s="8" t="s">
        <v>111</v>
      </c>
      <c r="F24" s="8" t="s">
        <v>112</v>
      </c>
      <c r="G24" s="5">
        <f t="shared" si="0"/>
        <v>2</v>
      </c>
      <c r="H24" s="8">
        <v>2</v>
      </c>
      <c r="I24" s="8"/>
      <c r="J24" s="8" t="s">
        <v>62</v>
      </c>
      <c r="K24" s="6" t="s">
        <v>63</v>
      </c>
      <c r="L24" s="5" t="s">
        <v>64</v>
      </c>
      <c r="M24" s="6" t="s">
        <v>126</v>
      </c>
      <c r="N24" s="8"/>
      <c r="O24" s="8"/>
    </row>
    <row r="25" spans="1:15" ht="15" x14ac:dyDescent="0.2">
      <c r="E25" s="8" t="s">
        <v>113</v>
      </c>
      <c r="F25" s="8" t="s">
        <v>114</v>
      </c>
      <c r="G25" s="5">
        <f t="shared" si="0"/>
        <v>2</v>
      </c>
      <c r="H25" s="8">
        <v>2</v>
      </c>
      <c r="I25" s="8"/>
      <c r="J25" s="8" t="s">
        <v>115</v>
      </c>
      <c r="K25" s="6" t="s">
        <v>6</v>
      </c>
      <c r="L25" s="8" t="s">
        <v>116</v>
      </c>
      <c r="M25" s="6" t="s">
        <v>126</v>
      </c>
      <c r="N25" s="8"/>
      <c r="O25" s="8"/>
    </row>
    <row r="26" spans="1:15" ht="15" x14ac:dyDescent="0.2">
      <c r="E26" s="8" t="s">
        <v>117</v>
      </c>
      <c r="F26" s="8" t="s">
        <v>118</v>
      </c>
      <c r="G26" s="5">
        <f t="shared" si="0"/>
        <v>2</v>
      </c>
      <c r="H26" s="8">
        <v>2</v>
      </c>
      <c r="I26" s="8"/>
      <c r="J26" s="8" t="s">
        <v>119</v>
      </c>
      <c r="K26" s="6" t="s">
        <v>6</v>
      </c>
      <c r="L26" s="8" t="s">
        <v>120</v>
      </c>
      <c r="M26" s="10" t="s">
        <v>178</v>
      </c>
      <c r="N26" s="8"/>
      <c r="O26" s="8"/>
    </row>
  </sheetData>
  <mergeCells count="1"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Listing</vt:lpstr>
      <vt:lpstr>Tally</vt:lpstr>
      <vt:lpstr>B7220</vt:lpstr>
    </vt:vector>
  </TitlesOfParts>
  <Company>Memorial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Schneider, David Clayton</dc:creator>
  <cp:lastModifiedBy>Schneider, David Clayton</cp:lastModifiedBy>
  <dcterms:created xsi:type="dcterms:W3CDTF">2021-03-05T05:36:36Z</dcterms:created>
  <dcterms:modified xsi:type="dcterms:W3CDTF">2021-03-14T05:11:10Z</dcterms:modified>
</cp:coreProperties>
</file>