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ocuments\QBIOL\GLMMworkshop\Data\"/>
    </mc:Choice>
  </mc:AlternateContent>
  <bookViews>
    <workbookView xWindow="0" yWindow="0" windowWidth="15345" windowHeight="4590" activeTab="2"/>
  </bookViews>
  <sheets>
    <sheet name="Source" sheetId="1" r:id="rId1"/>
    <sheet name="Table41" sheetId="2" r:id="rId2"/>
    <sheet name="Data-&gt;Model Format" sheetId="4" r:id="rId3"/>
    <sheet name="Table 42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D14" i="3"/>
  <c r="D11" i="3"/>
  <c r="D13" i="3"/>
  <c r="D10" i="3"/>
  <c r="D9" i="3"/>
  <c r="D8" i="3"/>
  <c r="F6" i="3"/>
  <c r="E6" i="3"/>
  <c r="D6" i="3"/>
  <c r="C6" i="3"/>
  <c r="F4" i="3"/>
  <c r="F2" i="3"/>
  <c r="E4" i="3"/>
  <c r="E2" i="3"/>
  <c r="D4" i="3"/>
  <c r="D2" i="3"/>
  <c r="C4" i="3"/>
  <c r="C2" i="3"/>
  <c r="L12" i="3"/>
  <c r="K12" i="3"/>
  <c r="J12" i="3"/>
  <c r="I12" i="3"/>
  <c r="L11" i="3"/>
  <c r="K11" i="3"/>
  <c r="J11" i="3"/>
  <c r="I11" i="3"/>
  <c r="B12" i="2"/>
  <c r="C12" i="2"/>
  <c r="D12" i="2"/>
  <c r="E12" i="2"/>
  <c r="C11" i="2"/>
  <c r="D11" i="2"/>
  <c r="E11" i="2"/>
  <c r="B11" i="2"/>
</calcChain>
</file>

<file path=xl/sharedStrings.xml><?xml version="1.0" encoding="utf-8"?>
<sst xmlns="http://schemas.openxmlformats.org/spreadsheetml/2006/main" count="105" uniqueCount="44">
  <si>
    <r>
      <t xml:space="preserve">The first ANOVA table was Example 38 in Fisher (1925) </t>
    </r>
    <r>
      <rPr>
        <i/>
        <sz val="12"/>
        <color theme="1"/>
        <rFont val="Times New Roman"/>
        <family val="1"/>
      </rPr>
      <t>Statistical Methods for Research Workers</t>
    </r>
    <r>
      <rPr>
        <sz val="12"/>
        <color theme="1"/>
        <rFont val="Times New Roman"/>
        <family val="1"/>
      </rPr>
      <t>.</t>
    </r>
  </si>
  <si>
    <t xml:space="preserve"> “In an experiment on the accuracy of counting soil bacteria, </t>
  </si>
  <si>
    <t xml:space="preserve">a soil sample was divided into four parallel samples </t>
  </si>
  <si>
    <t xml:space="preserve">and from each of these after dilution seven plates were inoculated. </t>
  </si>
  <si>
    <t xml:space="preserve"> The number of colonies on each plate is shown below (Table 41). </t>
  </si>
  <si>
    <t>Do the results from the four samples agree within the limits of random sampling?</t>
  </si>
  <si>
    <t xml:space="preserve"> In other words, is the whole set of 28 values homogeneous, </t>
  </si>
  <si>
    <t>or is there any perceptible intraclass correlation?”</t>
  </si>
  <si>
    <t>Data shown in Table 41</t>
  </si>
  <si>
    <t>ANOVA in Table 42</t>
  </si>
  <si>
    <t>Plate</t>
  </si>
  <si>
    <t>Sample</t>
  </si>
  <si>
    <t>I</t>
  </si>
  <si>
    <t>II</t>
  </si>
  <si>
    <t>III</t>
  </si>
  <si>
    <t>IV</t>
  </si>
  <si>
    <t>Total</t>
  </si>
  <si>
    <t>Mean</t>
  </si>
  <si>
    <t>Ncolony</t>
  </si>
  <si>
    <t>Within classes</t>
  </si>
  <si>
    <t>Between classes</t>
  </si>
  <si>
    <t>DF</t>
  </si>
  <si>
    <t>SS</t>
  </si>
  <si>
    <t>MS</t>
  </si>
  <si>
    <t>SD</t>
  </si>
  <si>
    <t>Log SD</t>
  </si>
  <si>
    <t xml:space="preserve"> = Difference</t>
  </si>
  <si>
    <t>F =</t>
  </si>
  <si>
    <t xml:space="preserve">ln(F)/2 = </t>
  </si>
  <si>
    <t>ln(Fcrit)/2 =</t>
  </si>
  <si>
    <t>Fcrit = F(3,24,0.05) =</t>
  </si>
  <si>
    <t>Fcrit = F(24,3,0.05) =</t>
  </si>
  <si>
    <t>Fisher quotes this value</t>
  </si>
  <si>
    <t>Larger MS in numerator</t>
  </si>
  <si>
    <t xml:space="preserve"> = p</t>
  </si>
  <si>
    <t>from Table VI  on page 243</t>
  </si>
  <si>
    <t xml:space="preserve"> &gt; F</t>
  </si>
  <si>
    <t>P1</t>
  </si>
  <si>
    <t>P2</t>
  </si>
  <si>
    <t>P3</t>
  </si>
  <si>
    <t>P4</t>
  </si>
  <si>
    <t>P5</t>
  </si>
  <si>
    <t>P6</t>
  </si>
  <si>
    <t>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</si>
</sst>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3"/>
  <sheetViews>
    <sheetView workbookViewId="0">
      <selection activeCell="A13" sqref="A13"/>
    </sheetView>
  </sheetViews>
  <sheetFormatPr defaultRowHeight="14.25" x14ac:dyDescent="0.2"/>
  <sheetData>
    <row r="2" spans="1:1" ht="15.75" x14ac:dyDescent="0.2">
      <c r="A2" s="1" t="s">
        <v>0</v>
      </c>
    </row>
    <row r="3" spans="1:1" ht="15.75" x14ac:dyDescent="0.2">
      <c r="A3" s="1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2" spans="1:1" x14ac:dyDescent="0.2">
      <c r="A12" t="s">
        <v>8</v>
      </c>
    </row>
    <row r="13" spans="1:1" x14ac:dyDescent="0.2">
      <c r="A13" t="s">
        <v>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A1:E12"/>
    </sheetView>
  </sheetViews>
  <sheetFormatPr defaultRowHeight="14.25" x14ac:dyDescent="0.2"/>
  <sheetData>
    <row r="1" spans="1:5" x14ac:dyDescent="0.2">
      <c r="A1" t="s">
        <v>10</v>
      </c>
      <c r="B1" s="5" t="s">
        <v>11</v>
      </c>
      <c r="C1" s="5"/>
      <c r="D1" s="5"/>
      <c r="E1" s="5"/>
    </row>
    <row r="2" spans="1:5" x14ac:dyDescent="0.2">
      <c r="B2" s="2" t="s">
        <v>12</v>
      </c>
      <c r="C2" s="2" t="s">
        <v>13</v>
      </c>
      <c r="D2" s="2" t="s">
        <v>14</v>
      </c>
      <c r="E2" s="2" t="s">
        <v>15</v>
      </c>
    </row>
    <row r="3" spans="1:5" x14ac:dyDescent="0.2">
      <c r="A3">
        <v>1</v>
      </c>
      <c r="B3">
        <v>72</v>
      </c>
      <c r="C3">
        <v>74</v>
      </c>
      <c r="D3">
        <v>78</v>
      </c>
      <c r="E3">
        <v>69</v>
      </c>
    </row>
    <row r="4" spans="1:5" x14ac:dyDescent="0.2">
      <c r="A4">
        <v>2</v>
      </c>
      <c r="B4">
        <v>69</v>
      </c>
      <c r="C4">
        <v>72</v>
      </c>
      <c r="D4">
        <v>74</v>
      </c>
      <c r="E4">
        <v>67</v>
      </c>
    </row>
    <row r="5" spans="1:5" x14ac:dyDescent="0.2">
      <c r="A5">
        <v>3</v>
      </c>
      <c r="B5">
        <v>63</v>
      </c>
      <c r="C5">
        <v>70</v>
      </c>
      <c r="D5">
        <v>70</v>
      </c>
      <c r="E5">
        <v>66</v>
      </c>
    </row>
    <row r="6" spans="1:5" x14ac:dyDescent="0.2">
      <c r="A6">
        <v>4</v>
      </c>
      <c r="B6">
        <v>59</v>
      </c>
      <c r="C6">
        <v>69</v>
      </c>
      <c r="D6">
        <v>58</v>
      </c>
      <c r="E6">
        <v>64</v>
      </c>
    </row>
    <row r="7" spans="1:5" x14ac:dyDescent="0.2">
      <c r="A7">
        <v>5</v>
      </c>
      <c r="B7">
        <v>59</v>
      </c>
      <c r="C7">
        <v>66</v>
      </c>
      <c r="D7">
        <v>58</v>
      </c>
      <c r="E7">
        <v>62</v>
      </c>
    </row>
    <row r="8" spans="1:5" x14ac:dyDescent="0.2">
      <c r="A8">
        <v>6</v>
      </c>
      <c r="B8">
        <v>53</v>
      </c>
      <c r="C8">
        <v>58</v>
      </c>
      <c r="D8">
        <v>56</v>
      </c>
      <c r="E8">
        <v>58</v>
      </c>
    </row>
    <row r="9" spans="1:5" x14ac:dyDescent="0.2">
      <c r="A9">
        <v>7</v>
      </c>
      <c r="B9">
        <v>51</v>
      </c>
      <c r="C9">
        <v>52</v>
      </c>
      <c r="D9">
        <v>56</v>
      </c>
      <c r="E9">
        <v>54</v>
      </c>
    </row>
    <row r="11" spans="1:5" x14ac:dyDescent="0.2">
      <c r="A11" t="s">
        <v>16</v>
      </c>
      <c r="B11">
        <f>SUM(B3:B9)</f>
        <v>426</v>
      </c>
      <c r="C11">
        <f t="shared" ref="C11:E11" si="0">SUM(C3:C9)</f>
        <v>461</v>
      </c>
      <c r="D11">
        <f t="shared" si="0"/>
        <v>450</v>
      </c>
      <c r="E11">
        <f t="shared" si="0"/>
        <v>440</v>
      </c>
    </row>
    <row r="12" spans="1:5" x14ac:dyDescent="0.2">
      <c r="A12" t="s">
        <v>17</v>
      </c>
      <c r="B12" s="3">
        <f>AVERAGE(B3:B9)</f>
        <v>60.857142857142854</v>
      </c>
      <c r="C12" s="3">
        <f t="shared" ref="C12:E12" si="1">AVERAGE(C3:C9)</f>
        <v>65.857142857142861</v>
      </c>
      <c r="D12" s="3">
        <f t="shared" si="1"/>
        <v>64.285714285714292</v>
      </c>
      <c r="E12" s="3">
        <f t="shared" si="1"/>
        <v>62.857142857142854</v>
      </c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13" workbookViewId="0">
      <selection activeCell="E18" sqref="E18"/>
    </sheetView>
  </sheetViews>
  <sheetFormatPr defaultRowHeight="14.25" x14ac:dyDescent="0.2"/>
  <cols>
    <col min="2" max="2" width="9" style="2"/>
  </cols>
  <sheetData>
    <row r="1" spans="1:3" x14ac:dyDescent="0.2">
      <c r="A1" t="s">
        <v>18</v>
      </c>
      <c r="B1" s="2" t="s">
        <v>11</v>
      </c>
      <c r="C1" t="s">
        <v>10</v>
      </c>
    </row>
    <row r="2" spans="1:3" x14ac:dyDescent="0.2">
      <c r="A2">
        <v>72</v>
      </c>
      <c r="B2" s="2" t="s">
        <v>12</v>
      </c>
      <c r="C2" t="s">
        <v>37</v>
      </c>
    </row>
    <row r="3" spans="1:3" x14ac:dyDescent="0.2">
      <c r="A3">
        <v>69</v>
      </c>
      <c r="B3" s="2" t="s">
        <v>12</v>
      </c>
      <c r="C3" t="s">
        <v>38</v>
      </c>
    </row>
    <row r="4" spans="1:3" x14ac:dyDescent="0.2">
      <c r="A4">
        <v>63</v>
      </c>
      <c r="B4" s="2" t="s">
        <v>12</v>
      </c>
      <c r="C4" t="s">
        <v>39</v>
      </c>
    </row>
    <row r="5" spans="1:3" x14ac:dyDescent="0.2">
      <c r="A5">
        <v>59</v>
      </c>
      <c r="B5" s="2" t="s">
        <v>12</v>
      </c>
      <c r="C5" t="s">
        <v>40</v>
      </c>
    </row>
    <row r="6" spans="1:3" x14ac:dyDescent="0.2">
      <c r="A6">
        <v>59</v>
      </c>
      <c r="B6" s="2" t="s">
        <v>12</v>
      </c>
      <c r="C6" t="s">
        <v>41</v>
      </c>
    </row>
    <row r="7" spans="1:3" x14ac:dyDescent="0.2">
      <c r="A7">
        <v>53</v>
      </c>
      <c r="B7" s="2" t="s">
        <v>12</v>
      </c>
      <c r="C7" t="s">
        <v>42</v>
      </c>
    </row>
    <row r="8" spans="1:3" x14ac:dyDescent="0.2">
      <c r="A8">
        <v>51</v>
      </c>
      <c r="B8" s="2" t="s">
        <v>12</v>
      </c>
      <c r="C8" t="s">
        <v>43</v>
      </c>
    </row>
    <row r="9" spans="1:3" x14ac:dyDescent="0.2">
      <c r="A9">
        <v>74</v>
      </c>
      <c r="B9" s="2" t="s">
        <v>13</v>
      </c>
      <c r="C9" t="s">
        <v>37</v>
      </c>
    </row>
    <row r="10" spans="1:3" x14ac:dyDescent="0.2">
      <c r="A10">
        <v>72</v>
      </c>
      <c r="B10" s="2" t="s">
        <v>13</v>
      </c>
      <c r="C10" t="s">
        <v>38</v>
      </c>
    </row>
    <row r="11" spans="1:3" x14ac:dyDescent="0.2">
      <c r="A11">
        <v>70</v>
      </c>
      <c r="B11" s="2" t="s">
        <v>13</v>
      </c>
      <c r="C11" t="s">
        <v>39</v>
      </c>
    </row>
    <row r="12" spans="1:3" x14ac:dyDescent="0.2">
      <c r="A12">
        <v>69</v>
      </c>
      <c r="B12" s="2" t="s">
        <v>13</v>
      </c>
      <c r="C12" t="s">
        <v>40</v>
      </c>
    </row>
    <row r="13" spans="1:3" x14ac:dyDescent="0.2">
      <c r="A13">
        <v>66</v>
      </c>
      <c r="B13" s="2" t="s">
        <v>13</v>
      </c>
      <c r="C13" t="s">
        <v>41</v>
      </c>
    </row>
    <row r="14" spans="1:3" x14ac:dyDescent="0.2">
      <c r="A14">
        <v>58</v>
      </c>
      <c r="B14" s="2" t="s">
        <v>13</v>
      </c>
      <c r="C14" t="s">
        <v>42</v>
      </c>
    </row>
    <row r="15" spans="1:3" x14ac:dyDescent="0.2">
      <c r="A15">
        <v>52</v>
      </c>
      <c r="B15" s="2" t="s">
        <v>13</v>
      </c>
      <c r="C15" t="s">
        <v>43</v>
      </c>
    </row>
    <row r="16" spans="1:3" x14ac:dyDescent="0.2">
      <c r="A16">
        <v>78</v>
      </c>
      <c r="B16" s="2" t="s">
        <v>14</v>
      </c>
      <c r="C16" t="s">
        <v>37</v>
      </c>
    </row>
    <row r="17" spans="1:3" x14ac:dyDescent="0.2">
      <c r="A17">
        <v>74</v>
      </c>
      <c r="B17" s="2" t="s">
        <v>14</v>
      </c>
      <c r="C17" t="s">
        <v>38</v>
      </c>
    </row>
    <row r="18" spans="1:3" x14ac:dyDescent="0.2">
      <c r="A18">
        <v>70</v>
      </c>
      <c r="B18" s="2" t="s">
        <v>14</v>
      </c>
      <c r="C18" t="s">
        <v>39</v>
      </c>
    </row>
    <row r="19" spans="1:3" x14ac:dyDescent="0.2">
      <c r="A19">
        <v>58</v>
      </c>
      <c r="B19" s="2" t="s">
        <v>14</v>
      </c>
      <c r="C19" t="s">
        <v>40</v>
      </c>
    </row>
    <row r="20" spans="1:3" x14ac:dyDescent="0.2">
      <c r="A20">
        <v>58</v>
      </c>
      <c r="B20" s="2" t="s">
        <v>14</v>
      </c>
      <c r="C20" t="s">
        <v>41</v>
      </c>
    </row>
    <row r="21" spans="1:3" x14ac:dyDescent="0.2">
      <c r="A21">
        <v>56</v>
      </c>
      <c r="B21" s="2" t="s">
        <v>14</v>
      </c>
      <c r="C21" t="s">
        <v>42</v>
      </c>
    </row>
    <row r="22" spans="1:3" x14ac:dyDescent="0.2">
      <c r="A22">
        <v>56</v>
      </c>
      <c r="B22" s="2" t="s">
        <v>14</v>
      </c>
      <c r="C22" t="s">
        <v>43</v>
      </c>
    </row>
    <row r="23" spans="1:3" x14ac:dyDescent="0.2">
      <c r="A23">
        <v>69</v>
      </c>
      <c r="B23" s="2" t="s">
        <v>15</v>
      </c>
      <c r="C23" t="s">
        <v>37</v>
      </c>
    </row>
    <row r="24" spans="1:3" x14ac:dyDescent="0.2">
      <c r="A24">
        <v>67</v>
      </c>
      <c r="B24" s="2" t="s">
        <v>15</v>
      </c>
      <c r="C24" t="s">
        <v>38</v>
      </c>
    </row>
    <row r="25" spans="1:3" x14ac:dyDescent="0.2">
      <c r="A25">
        <v>66</v>
      </c>
      <c r="B25" s="2" t="s">
        <v>15</v>
      </c>
      <c r="C25" t="s">
        <v>39</v>
      </c>
    </row>
    <row r="26" spans="1:3" x14ac:dyDescent="0.2">
      <c r="A26">
        <v>64</v>
      </c>
      <c r="B26" s="2" t="s">
        <v>15</v>
      </c>
      <c r="C26" t="s">
        <v>40</v>
      </c>
    </row>
    <row r="27" spans="1:3" x14ac:dyDescent="0.2">
      <c r="A27">
        <v>62</v>
      </c>
      <c r="B27" s="2" t="s">
        <v>15</v>
      </c>
      <c r="C27" t="s">
        <v>41</v>
      </c>
    </row>
    <row r="28" spans="1:3" x14ac:dyDescent="0.2">
      <c r="A28">
        <v>58</v>
      </c>
      <c r="B28" s="2" t="s">
        <v>15</v>
      </c>
      <c r="C28" t="s">
        <v>42</v>
      </c>
    </row>
    <row r="29" spans="1:3" x14ac:dyDescent="0.2">
      <c r="A29">
        <v>54</v>
      </c>
      <c r="B29" s="2" t="s">
        <v>15</v>
      </c>
      <c r="C29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A5" workbookViewId="0">
      <selection activeCell="G16" sqref="G16"/>
    </sheetView>
  </sheetViews>
  <sheetFormatPr defaultRowHeight="14.25" x14ac:dyDescent="0.2"/>
  <cols>
    <col min="1" max="1" width="15.125" customWidth="1"/>
    <col min="2" max="2" width="5" customWidth="1"/>
    <col min="7" max="7" width="14" customWidth="1"/>
  </cols>
  <sheetData>
    <row r="1" spans="1:12" x14ac:dyDescent="0.2"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H1" t="s">
        <v>10</v>
      </c>
      <c r="I1" s="5" t="s">
        <v>11</v>
      </c>
      <c r="J1" s="5"/>
      <c r="K1" s="5"/>
      <c r="L1" s="5"/>
    </row>
    <row r="2" spans="1:12" x14ac:dyDescent="0.2">
      <c r="A2" t="s">
        <v>19</v>
      </c>
      <c r="B2">
        <v>24</v>
      </c>
      <c r="C2">
        <f>DEVSQ(I3:I9)+DEVSQ(J3:J9)+DEVSQ(K3:K9)+DEVSQ(L3:L9)</f>
        <v>1446</v>
      </c>
      <c r="D2">
        <f>C2/B2</f>
        <v>60.25</v>
      </c>
      <c r="E2">
        <f>SQRT(D2)</f>
        <v>7.7620873481300121</v>
      </c>
      <c r="F2">
        <f>LN(E2)</f>
        <v>2.0492512861853824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 x14ac:dyDescent="0.2">
      <c r="H3">
        <v>1</v>
      </c>
      <c r="I3">
        <v>72</v>
      </c>
      <c r="J3">
        <v>74</v>
      </c>
      <c r="K3">
        <v>78</v>
      </c>
      <c r="L3">
        <v>69</v>
      </c>
    </row>
    <row r="4" spans="1:12" x14ac:dyDescent="0.2">
      <c r="A4" t="s">
        <v>20</v>
      </c>
      <c r="B4">
        <v>3</v>
      </c>
      <c r="C4">
        <f>DEVSQ(I11:L11)/7</f>
        <v>94.964285714285708</v>
      </c>
      <c r="D4">
        <f>C4/B4</f>
        <v>31.654761904761902</v>
      </c>
      <c r="E4">
        <f>SQRT(D4)</f>
        <v>5.6262564734254603</v>
      </c>
      <c r="F4">
        <f>LN(E4)</f>
        <v>1.7274442961998531</v>
      </c>
      <c r="H4">
        <v>2</v>
      </c>
      <c r="I4">
        <v>69</v>
      </c>
      <c r="J4">
        <v>72</v>
      </c>
      <c r="K4">
        <v>74</v>
      </c>
      <c r="L4">
        <v>67</v>
      </c>
    </row>
    <row r="5" spans="1:12" x14ac:dyDescent="0.2">
      <c r="H5">
        <v>3</v>
      </c>
      <c r="I5">
        <v>63</v>
      </c>
      <c r="J5">
        <v>70</v>
      </c>
      <c r="K5">
        <v>70</v>
      </c>
      <c r="L5">
        <v>66</v>
      </c>
    </row>
    <row r="6" spans="1:12" x14ac:dyDescent="0.2">
      <c r="A6" t="s">
        <v>16</v>
      </c>
      <c r="B6">
        <v>27</v>
      </c>
      <c r="C6">
        <f>C2+C4</f>
        <v>1540.9642857142858</v>
      </c>
      <c r="D6">
        <f>C6/B6</f>
        <v>57.072751322751323</v>
      </c>
      <c r="E6">
        <f>SQRT(D6)</f>
        <v>7.5546509729272948</v>
      </c>
      <c r="F6">
        <f>F4-F2</f>
        <v>-0.32180698998552937</v>
      </c>
      <c r="G6" t="s">
        <v>26</v>
      </c>
      <c r="H6">
        <v>4</v>
      </c>
      <c r="I6">
        <v>59</v>
      </c>
      <c r="J6">
        <v>69</v>
      </c>
      <c r="K6">
        <v>58</v>
      </c>
      <c r="L6">
        <v>64</v>
      </c>
    </row>
    <row r="7" spans="1:12" x14ac:dyDescent="0.2">
      <c r="H7">
        <v>5</v>
      </c>
      <c r="I7">
        <v>59</v>
      </c>
      <c r="J7">
        <v>66</v>
      </c>
      <c r="K7">
        <v>58</v>
      </c>
      <c r="L7">
        <v>62</v>
      </c>
    </row>
    <row r="8" spans="1:12" x14ac:dyDescent="0.2">
      <c r="C8" s="4" t="s">
        <v>27</v>
      </c>
      <c r="D8">
        <f>D4/D2</f>
        <v>0.52539023908318505</v>
      </c>
      <c r="E8" s="3">
        <f>FDIST(D8,B4,B2)</f>
        <v>0.66902580968554681</v>
      </c>
      <c r="F8" t="s">
        <v>34</v>
      </c>
      <c r="H8">
        <v>6</v>
      </c>
      <c r="I8">
        <v>53</v>
      </c>
      <c r="J8">
        <v>58</v>
      </c>
      <c r="K8">
        <v>56</v>
      </c>
      <c r="L8">
        <v>58</v>
      </c>
    </row>
    <row r="9" spans="1:12" x14ac:dyDescent="0.2">
      <c r="C9" s="4" t="s">
        <v>28</v>
      </c>
      <c r="D9">
        <f>LN(D8)/2</f>
        <v>-0.3218069899855292</v>
      </c>
      <c r="H9">
        <v>7</v>
      </c>
      <c r="I9">
        <v>51</v>
      </c>
      <c r="J9">
        <v>52</v>
      </c>
      <c r="K9">
        <v>56</v>
      </c>
      <c r="L9">
        <v>54</v>
      </c>
    </row>
    <row r="10" spans="1:12" x14ac:dyDescent="0.2">
      <c r="C10" s="4" t="s">
        <v>30</v>
      </c>
      <c r="D10">
        <f>FINV(0.05,B4,B2)</f>
        <v>3.0087865704473615</v>
      </c>
      <c r="E10" t="s">
        <v>36</v>
      </c>
    </row>
    <row r="11" spans="1:12" x14ac:dyDescent="0.2">
      <c r="C11" s="4" t="s">
        <v>29</v>
      </c>
      <c r="D11">
        <f>LN(D10)/2</f>
        <v>0.5507684323695976</v>
      </c>
      <c r="H11" t="s">
        <v>16</v>
      </c>
      <c r="I11">
        <f>SUM(I3:I9)</f>
        <v>426</v>
      </c>
      <c r="J11">
        <f t="shared" ref="J11:L11" si="0">SUM(J3:J9)</f>
        <v>461</v>
      </c>
      <c r="K11">
        <f t="shared" si="0"/>
        <v>450</v>
      </c>
      <c r="L11">
        <f t="shared" si="0"/>
        <v>440</v>
      </c>
    </row>
    <row r="12" spans="1:12" x14ac:dyDescent="0.2">
      <c r="H12" t="s">
        <v>17</v>
      </c>
      <c r="I12" s="3">
        <f>AVERAGE(I3:I9)</f>
        <v>60.857142857142854</v>
      </c>
      <c r="J12" s="3">
        <f t="shared" ref="J12:L12" si="1">AVERAGE(J3:J9)</f>
        <v>65.857142857142861</v>
      </c>
      <c r="K12" s="3">
        <f t="shared" si="1"/>
        <v>64.285714285714292</v>
      </c>
      <c r="L12" s="3">
        <f t="shared" si="1"/>
        <v>62.857142857142854</v>
      </c>
    </row>
    <row r="13" spans="1:12" x14ac:dyDescent="0.2">
      <c r="C13" s="4" t="s">
        <v>31</v>
      </c>
      <c r="D13">
        <f>FINV(0.05,B2,B4)</f>
        <v>8.6385010402630815</v>
      </c>
      <c r="E13" t="s">
        <v>33</v>
      </c>
    </row>
    <row r="14" spans="1:12" x14ac:dyDescent="0.2">
      <c r="C14" s="4" t="s">
        <v>29</v>
      </c>
      <c r="D14">
        <f>LN(D13)/2</f>
        <v>1.0781145385272093</v>
      </c>
      <c r="E14" t="s">
        <v>32</v>
      </c>
    </row>
    <row r="15" spans="1:12" x14ac:dyDescent="0.2">
      <c r="E15" t="s">
        <v>35</v>
      </c>
    </row>
  </sheetData>
  <mergeCells count="1">
    <mergeCell ref="I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Table41</vt:lpstr>
      <vt:lpstr>Data-&gt;Model Format</vt:lpstr>
      <vt:lpstr>Table 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Pandion</dc:creator>
  <cp:lastModifiedBy>Pandion</cp:lastModifiedBy>
  <dcterms:created xsi:type="dcterms:W3CDTF">2016-07-03T15:16:28Z</dcterms:created>
  <dcterms:modified xsi:type="dcterms:W3CDTF">2016-07-07T02:04:10Z</dcterms:modified>
</cp:coreProperties>
</file>