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30" windowWidth="14355" windowHeight="7230" activeTab="6"/>
  </bookViews>
  <sheets>
    <sheet name="Intro" sheetId="1" r:id="rId1"/>
    <sheet name="Y~Binomial" sheetId="4" r:id="rId2"/>
    <sheet name="Y~Normal" sheetId="10" r:id="rId3"/>
    <sheet name="Likelihood" sheetId="5" r:id="rId4"/>
    <sheet name="LR" sheetId="8" r:id="rId5"/>
    <sheet name="AIC" sheetId="6" r:id="rId6"/>
    <sheet name="SIC" sheetId="12" r:id="rId7"/>
    <sheet name=" Comparison" sheetId="9" r:id="rId8"/>
    <sheet name="Sheet3" sheetId="3" r:id="rId9"/>
  </sheets>
  <calcPr calcId="144525"/>
</workbook>
</file>

<file path=xl/calcChain.xml><?xml version="1.0" encoding="utf-8"?>
<calcChain xmlns="http://schemas.openxmlformats.org/spreadsheetml/2006/main">
  <c r="D34" i="6" l="1"/>
  <c r="D35" i="6" s="1"/>
  <c r="E35" i="6" s="1"/>
  <c r="F35" i="6" s="1"/>
  <c r="C35" i="6"/>
  <c r="D12" i="6"/>
  <c r="D13" i="6" s="1"/>
  <c r="E13" i="6" s="1"/>
  <c r="C13" i="6"/>
  <c r="C22" i="6"/>
  <c r="J12" i="8"/>
  <c r="C17" i="4"/>
  <c r="D35" i="10"/>
  <c r="D34" i="10"/>
  <c r="D33" i="10"/>
  <c r="D32" i="10"/>
  <c r="D31" i="10"/>
  <c r="D30" i="10"/>
  <c r="D29" i="10"/>
  <c r="D28" i="10"/>
  <c r="D27" i="10"/>
  <c r="G26" i="10"/>
  <c r="G27" i="10" s="1"/>
  <c r="G28" i="10" s="1"/>
  <c r="G29" i="10" s="1"/>
  <c r="G30" i="10" s="1"/>
  <c r="G31" i="10" s="1"/>
  <c r="D26" i="10"/>
  <c r="D25" i="10"/>
  <c r="E21" i="10"/>
  <c r="D21" i="10"/>
  <c r="C21" i="10"/>
  <c r="E20" i="10"/>
  <c r="D20" i="10"/>
  <c r="B25" i="10" s="1"/>
  <c r="C20" i="10"/>
  <c r="G21" i="10" l="1"/>
  <c r="B26" i="10"/>
  <c r="E25" i="10"/>
  <c r="F25" i="10" s="1"/>
  <c r="H25" i="10" s="1"/>
  <c r="I25" i="10" s="1"/>
  <c r="B27" i="10" l="1"/>
  <c r="E26" i="10"/>
  <c r="F26" i="10" s="1"/>
  <c r="H26" i="10" s="1"/>
  <c r="I26" i="10" s="1"/>
  <c r="E27" i="10" l="1"/>
  <c r="F27" i="10" s="1"/>
  <c r="B28" i="10"/>
  <c r="E28" i="10" l="1"/>
  <c r="F28" i="10" s="1"/>
  <c r="H28" i="10" s="1"/>
  <c r="I28" i="10" s="1"/>
  <c r="B29" i="10"/>
  <c r="J21" i="10"/>
  <c r="K21" i="10" s="1"/>
  <c r="M21" i="10" s="1"/>
  <c r="H27" i="10"/>
  <c r="I27" i="10" s="1"/>
  <c r="E29" i="10" l="1"/>
  <c r="F29" i="10" s="1"/>
  <c r="B30" i="10"/>
  <c r="B31" i="10" l="1"/>
  <c r="E30" i="10"/>
  <c r="F30" i="10" s="1"/>
  <c r="E31" i="10" l="1"/>
  <c r="F31" i="10" s="1"/>
  <c r="B32" i="10"/>
  <c r="E32" i="10" l="1"/>
  <c r="F32" i="10" s="1"/>
  <c r="B33" i="10"/>
  <c r="B34" i="10" l="1"/>
  <c r="E33" i="10"/>
  <c r="F33" i="10" s="1"/>
  <c r="E34" i="10" l="1"/>
  <c r="F34" i="10" s="1"/>
  <c r="B35" i="10"/>
  <c r="E35" i="10" s="1"/>
  <c r="F35" i="10" s="1"/>
</calcChain>
</file>

<file path=xl/sharedStrings.xml><?xml version="1.0" encoding="utf-8"?>
<sst xmlns="http://schemas.openxmlformats.org/spreadsheetml/2006/main" count="188" uniqueCount="148">
  <si>
    <t>ana = via</t>
  </si>
  <si>
    <t>syn = together</t>
  </si>
  <si>
    <t>Probability models</t>
  </si>
  <si>
    <t>calculations with binomial model</t>
  </si>
  <si>
    <t>Likelihood</t>
  </si>
  <si>
    <t>calculations with normal error model</t>
  </si>
  <si>
    <t>Penalized likelihood</t>
  </si>
  <si>
    <t>"analysis"</t>
  </si>
  <si>
    <t>"synthesis"</t>
  </si>
  <si>
    <t>AIC</t>
  </si>
  <si>
    <t>Akaike Information Criterion</t>
  </si>
  <si>
    <t>AICc</t>
  </si>
  <si>
    <t>SIC</t>
  </si>
  <si>
    <t>Schwartz Information Criterion BIC</t>
  </si>
  <si>
    <t>Likelihood Ratios</t>
  </si>
  <si>
    <t>Analytic Likelihood</t>
  </si>
  <si>
    <t>Isolating fixed from random</t>
  </si>
  <si>
    <t>Type I and Type II error</t>
  </si>
  <si>
    <t>Synthetic Likelihood</t>
  </si>
  <si>
    <t>Model reduction</t>
  </si>
  <si>
    <t>Model exploration</t>
  </si>
  <si>
    <t>Analytic and Synthetic Likelihood</t>
  </si>
  <si>
    <t>The binomial probability model</t>
  </si>
  <si>
    <t>N = fixed or known number of trials</t>
  </si>
  <si>
    <t>q = 1-p</t>
  </si>
  <si>
    <t>Y = success (0 or 1)</t>
  </si>
  <si>
    <t>p = ΣY / N</t>
  </si>
  <si>
    <t>Lab 3</t>
  </si>
  <si>
    <t>ΣY</t>
  </si>
  <si>
    <t>Pr( ΣY | π = 3/4 )</t>
  </si>
  <si>
    <t>For a hybrid cross, where the expected ratio of purple to white flowers is 3 :1</t>
  </si>
  <si>
    <t>calculations with normal model</t>
  </si>
  <si>
    <t>Data from Chapter 5</t>
  </si>
  <si>
    <t>TRT</t>
  </si>
  <si>
    <t>Yield</t>
  </si>
  <si>
    <t>Control</t>
  </si>
  <si>
    <t>Panogen</t>
  </si>
  <si>
    <t>mean</t>
  </si>
  <si>
    <t>stdev</t>
  </si>
  <si>
    <t>Y = Yield  (Bushels/acre)</t>
  </si>
  <si>
    <t xml:space="preserve">μ  = mean </t>
  </si>
  <si>
    <t>δ = standard deviations</t>
  </si>
  <si>
    <t>For each value of Y calculate the standard normal deviate z</t>
  </si>
  <si>
    <t>Calculate the probability of each st. normal deviate</t>
  </si>
  <si>
    <r>
      <t xml:space="preserve">Pr( Y | </t>
    </r>
    <r>
      <rPr>
        <sz val="12"/>
        <color theme="1"/>
        <rFont val="Cambria"/>
        <family val="1"/>
        <scheme val="major"/>
      </rPr>
      <t>μ δ</t>
    </r>
    <r>
      <rPr>
        <sz val="12"/>
        <color theme="1"/>
        <rFont val="Arial"/>
        <family val="2"/>
      </rPr>
      <t xml:space="preserve"> )  </t>
    </r>
  </si>
  <si>
    <t>thesis = place</t>
  </si>
  <si>
    <t>lysis = losen</t>
  </si>
  <si>
    <t xml:space="preserve"> -- &gt; unloosen</t>
  </si>
  <si>
    <t xml:space="preserve"> - - &gt; place together</t>
  </si>
  <si>
    <t>% Difference</t>
  </si>
  <si>
    <t>Multiplier</t>
  </si>
  <si>
    <t xml:space="preserve"> 1 + %</t>
  </si>
  <si>
    <t>Difference</t>
  </si>
  <si>
    <t xml:space="preserve"> t-distribution to get</t>
  </si>
  <si>
    <t xml:space="preserve">Pr( Diff | μ=0, δ=1 )  </t>
  </si>
  <si>
    <t>t-statistic</t>
  </si>
  <si>
    <t>MSE</t>
  </si>
  <si>
    <t>Diff^2</t>
  </si>
  <si>
    <t xml:space="preserve"> 2*Diff^2 = MS_Trt</t>
  </si>
  <si>
    <t>F</t>
  </si>
  <si>
    <t>Likelihood of the parameters, given the data</t>
  </si>
  <si>
    <t>Probability of the outcome, give the parameters</t>
  </si>
  <si>
    <t xml:space="preserve"> -now calculate the probability of each outcome</t>
  </si>
  <si>
    <t>L( π = 3/4 | ΣY )</t>
  </si>
  <si>
    <r>
      <t>Probability</t>
    </r>
    <r>
      <rPr>
        <sz val="12"/>
        <color rgb="FF222222"/>
        <rFont val="Arial"/>
        <family val="2"/>
      </rPr>
      <t> is used before data are available to describe plausibility of a future outcome, given a value for the parameter.</t>
    </r>
  </si>
  <si>
    <t>ℓ ( π = 3/4 | ΣY )</t>
  </si>
  <si>
    <t xml:space="preserve">In a general treatment of the topic Royall (1997) makes the case for </t>
  </si>
  <si>
    <t>Likelihood ratios as a measure of evidence.   [Probability is not a measure of evidence]</t>
  </si>
  <si>
    <t>Probability from likelihood ratios to declare a decision</t>
  </si>
  <si>
    <t>Prior probability * LR -- &gt; probability as a measure of belief  (Bayesian)</t>
  </si>
  <si>
    <t>http://www.mun.ca/biology/schneider/b4605/LNotes/Pt5/Ch16_2.pdf</t>
  </si>
  <si>
    <t>pages 4 and 5</t>
  </si>
  <si>
    <t>Likelihood ratios</t>
  </si>
  <si>
    <t>http://www.mun.ca/biology/schneider/b4605/LNotes/Pt2/Ch5.pdf</t>
  </si>
  <si>
    <t>page 10</t>
  </si>
  <si>
    <t xml:space="preserve">LR = </t>
  </si>
  <si>
    <r>
      <t>(0.0204/0.1171)</t>
    </r>
    <r>
      <rPr>
        <vertAlign val="superscript"/>
        <sz val="12"/>
        <color theme="1"/>
        <rFont val="Arial"/>
        <family val="2"/>
      </rPr>
      <t>7/2</t>
    </r>
  </si>
  <si>
    <r>
      <t>(0.0204/0.1171)</t>
    </r>
    <r>
      <rPr>
        <vertAlign val="superscript"/>
        <sz val="12"/>
        <color theme="1"/>
        <rFont val="Arial"/>
        <family val="2"/>
      </rPr>
      <t>n/2</t>
    </r>
  </si>
  <si>
    <t>LR = 450</t>
  </si>
  <si>
    <r>
      <t>ℓ ( β</t>
    </r>
    <r>
      <rPr>
        <i/>
        <vertAlign val="subscript"/>
        <sz val="12"/>
        <color theme="1"/>
        <rFont val="Arial"/>
        <family val="2"/>
      </rPr>
      <t>o</t>
    </r>
    <r>
      <rPr>
        <i/>
        <sz val="12"/>
        <color theme="1"/>
        <rFont val="Arial"/>
        <family val="2"/>
      </rPr>
      <t xml:space="preserve">  β</t>
    </r>
    <r>
      <rPr>
        <i/>
        <vertAlign val="subscript"/>
        <sz val="12"/>
        <color theme="1"/>
        <rFont val="Arial"/>
        <family val="2"/>
      </rPr>
      <t>Altitude</t>
    </r>
    <r>
      <rPr>
        <i/>
        <sz val="12"/>
        <color theme="1"/>
        <rFont val="Arial"/>
        <family val="2"/>
      </rPr>
      <t xml:space="preserve"> | ΣY )</t>
    </r>
  </si>
  <si>
    <r>
      <t>ℓ ( β</t>
    </r>
    <r>
      <rPr>
        <i/>
        <vertAlign val="subscript"/>
        <sz val="12"/>
        <color theme="1"/>
        <rFont val="Arial"/>
        <family val="2"/>
      </rPr>
      <t xml:space="preserve">o           </t>
    </r>
    <r>
      <rPr>
        <i/>
        <sz val="12"/>
        <color theme="1"/>
        <rFont val="Arial"/>
        <family val="2"/>
      </rPr>
      <t xml:space="preserve"> | ΣY )</t>
    </r>
  </si>
  <si>
    <t>Full model, both parameters</t>
  </si>
  <si>
    <t>Reduced model, error only</t>
  </si>
  <si>
    <t>n</t>
  </si>
  <si>
    <t>LR</t>
  </si>
  <si>
    <t>Likelihood increase with increase in evidence - more data - n increases</t>
  </si>
  <si>
    <t xml:space="preserve">Likelihood increase with increase in number of parameters </t>
  </si>
  <si>
    <t>Source</t>
  </si>
  <si>
    <t>df</t>
  </si>
  <si>
    <t>SS</t>
  </si>
  <si>
    <t>Altitude</t>
  </si>
  <si>
    <t>Extra</t>
  </si>
  <si>
    <t>Residual</t>
  </si>
  <si>
    <t>Total</t>
  </si>
  <si>
    <t xml:space="preserve"> &lt;- add 1 extra parameter,  then 2 extra, then 3</t>
  </si>
  <si>
    <t xml:space="preserve">To correct for this we penalize the log likelihood </t>
  </si>
  <si>
    <t>AIC = (2 ln(L) - 2 nparam)</t>
  </si>
  <si>
    <t>by the number of additional parameters = nparam</t>
  </si>
  <si>
    <t>AIC = (2 ln(L) - 2 nparam) / n</t>
  </si>
  <si>
    <t>scaled formula</t>
  </si>
  <si>
    <t>unscaled formula</t>
  </si>
  <si>
    <t xml:space="preserve">The unscaled formula is used when comparing models with the same sample size. </t>
  </si>
  <si>
    <t>The Akaike Information Criterion is a penalized log likelihood</t>
  </si>
  <si>
    <t>Akaike is pronounced with 4 syllables - the "ai" is not a dipthong</t>
  </si>
  <si>
    <t>Why a penalized likelihood?</t>
  </si>
  <si>
    <t xml:space="preserve">SIC = BIC = </t>
  </si>
  <si>
    <t>2* ln L - nparam * ln (n)</t>
  </si>
  <si>
    <t>The Schwartz Information Criterion (Schwartz 1978)  is a log likelihood that is penalized as we systematically increase sample size</t>
  </si>
  <si>
    <t xml:space="preserve"> Δ AIC </t>
  </si>
  <si>
    <t>Most informative model</t>
  </si>
  <si>
    <t>Full model more likely than reduced model</t>
  </si>
  <si>
    <t>Nested models</t>
  </si>
  <si>
    <t>Model reduction by isolation of terms</t>
  </si>
  <si>
    <t>Model reduction by overall information</t>
  </si>
  <si>
    <t xml:space="preserve"> -  N A</t>
  </si>
  <si>
    <t>LR - - &gt; Type I error</t>
  </si>
  <si>
    <t>Survey design from costs of Type I and II error</t>
  </si>
  <si>
    <t>Costs of Type I and Type II error</t>
  </si>
  <si>
    <t xml:space="preserve"> Power analysis</t>
  </si>
  <si>
    <t>Plausible structural model</t>
  </si>
  <si>
    <t>Structural model unknown</t>
  </si>
  <si>
    <t>Designed surveys and experiments</t>
  </si>
  <si>
    <t>Non-nested (or nested) models</t>
  </si>
  <si>
    <t>Comparison</t>
  </si>
  <si>
    <t>Population cannot be defined</t>
  </si>
  <si>
    <t>Iterative</t>
  </si>
  <si>
    <t>Non-iterative for LR --&gt; Type I error</t>
  </si>
  <si>
    <t>Definable population</t>
  </si>
  <si>
    <t xml:space="preserve">  </t>
  </si>
  <si>
    <t xml:space="preserve">  -state the expected proportion of purple flowers</t>
  </si>
  <si>
    <t xml:space="preserve"> -calculate the probability of 0 through 4 purple flowers in 4 randomly chosen </t>
  </si>
  <si>
    <t xml:space="preserve">    pea plants in the F1 generation.</t>
  </si>
  <si>
    <t xml:space="preserve"> -which outcome of the outcomes below will have the highest probability ?</t>
  </si>
  <si>
    <r>
      <t> </t>
    </r>
    <r>
      <rPr>
        <i/>
        <sz val="12"/>
        <color theme="1"/>
        <rFont val="Arial"/>
        <family val="2"/>
      </rPr>
      <t>Likelihood </t>
    </r>
    <r>
      <rPr>
        <sz val="12"/>
        <color theme="1"/>
        <rFont val="Arial"/>
        <family val="2"/>
      </rPr>
      <t>is used after data are available to describe plausibility of a parameter value</t>
    </r>
  </si>
  <si>
    <r>
      <rPr>
        <sz val="12"/>
        <color rgb="FF222222"/>
        <rFont val="Arial"/>
        <family val="2"/>
      </rPr>
      <t>A. W. F. Edwards established the axiomatic basis for use of the log-likelihood ratio as a measure of relative </t>
    </r>
    <r>
      <rPr>
        <b/>
        <sz val="12"/>
        <color rgb="FF222222"/>
        <rFont val="Arial"/>
        <family val="2"/>
      </rPr>
      <t>support</t>
    </r>
    <r>
      <rPr>
        <sz val="12"/>
        <color rgb="FF222222"/>
        <rFont val="Arial"/>
        <family val="2"/>
      </rPr>
      <t> for one hypothesis against another. </t>
    </r>
  </si>
  <si>
    <t xml:space="preserve"> &lt; -- calculate LR</t>
  </si>
  <si>
    <t>&amp; by the sample size = n</t>
  </si>
  <si>
    <t>Hirotugo Akaike  turned 90 on 5 November 2017</t>
  </si>
  <si>
    <t>ANOVA table from regression of fly heterozygosity on increasing altitude</t>
  </si>
  <si>
    <t xml:space="preserve">AIC </t>
  </si>
  <si>
    <t>In a Bayesian context we systematicly increase sample size because we update probability with more data, using the likelihood ratio</t>
  </si>
  <si>
    <t>Observational studies where design not feasible</t>
  </si>
  <si>
    <t>Isolating single factor or covariate</t>
  </si>
  <si>
    <t>Identifying most informative composite model</t>
  </si>
  <si>
    <t>The support function is the natural logarithm of the likelihood function.</t>
  </si>
  <si>
    <t xml:space="preserve">We use the  LR to update a prior probability to a posterior probability, </t>
  </si>
  <si>
    <t>then use the posterior probability as the prior probability for the next data  increment    n+1</t>
  </si>
  <si>
    <t>To keep pace with the increase in n,  we penalize with   ln (n)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</si>
</sst>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"/>
  </numFmts>
  <fonts count="9" x14ac:knownFonts="1">
    <font>
      <sz val="10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Cambria"/>
      <family val="1"/>
      <scheme val="major"/>
    </font>
    <font>
      <i/>
      <sz val="12"/>
      <color rgb="FF222222"/>
      <name val="Arial"/>
      <family val="2"/>
    </font>
    <font>
      <sz val="12"/>
      <color rgb="FF222222"/>
      <name val="Arial"/>
      <family val="2"/>
    </font>
    <font>
      <b/>
      <sz val="12"/>
      <color rgb="FF222222"/>
      <name val="Arial"/>
      <family val="2"/>
    </font>
    <font>
      <i/>
      <sz val="12"/>
      <color theme="1"/>
      <name val="Arial"/>
      <family val="2"/>
    </font>
    <font>
      <i/>
      <vertAlign val="subscript"/>
      <sz val="12"/>
      <color theme="1"/>
      <name val="Arial"/>
      <family val="2"/>
    </font>
    <font>
      <vertAlign val="superscript"/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2" fontId="1" fillId="0" borderId="0" xfId="0" applyNumberFormat="1" applyFont="1"/>
    <xf numFmtId="2" fontId="0" fillId="0" borderId="0" xfId="0" applyNumberFormat="1"/>
    <xf numFmtId="164" fontId="1" fillId="0" borderId="0" xfId="0" applyNumberFormat="1" applyFont="1"/>
    <xf numFmtId="2" fontId="1" fillId="2" borderId="0" xfId="0" applyNumberFormat="1" applyFont="1" applyFill="1"/>
    <xf numFmtId="0" fontId="1" fillId="2" borderId="0" xfId="0" applyFont="1" applyFill="1"/>
    <xf numFmtId="0" fontId="3" fillId="0" borderId="0" xfId="0" applyFont="1"/>
    <xf numFmtId="0" fontId="6" fillId="0" borderId="0" xfId="0" applyFont="1"/>
    <xf numFmtId="0" fontId="1" fillId="0" borderId="1" xfId="0" applyFont="1" applyBorder="1"/>
    <xf numFmtId="0" fontId="1" fillId="0" borderId="0" xfId="0" applyFont="1" applyBorder="1"/>
    <xf numFmtId="0" fontId="0" fillId="0" borderId="0" xfId="0" applyBorder="1"/>
    <xf numFmtId="0" fontId="1" fillId="0" borderId="0" xfId="0" applyFont="1" applyFill="1"/>
    <xf numFmtId="0" fontId="4" fillId="0" borderId="0" xfId="0" applyFont="1"/>
    <xf numFmtId="0" fontId="1" fillId="2" borderId="1" xfId="0" applyFont="1" applyFill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2" xfId="0" applyFont="1" applyBorder="1" applyAlignment="1">
      <alignment horizontal="right"/>
    </xf>
    <xf numFmtId="165" fontId="1" fillId="0" borderId="5" xfId="0" applyNumberFormat="1" applyFont="1" applyBorder="1"/>
    <xf numFmtId="165" fontId="1" fillId="0" borderId="7" xfId="0" applyNumberFormat="1" applyFont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" fontId="1" fillId="0" borderId="5" xfId="0" applyNumberFormat="1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6" xfId="0" applyBorder="1"/>
    <xf numFmtId="0" fontId="0" fillId="0" borderId="7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workbookViewId="0">
      <selection activeCell="A2" sqref="A2"/>
    </sheetView>
  </sheetViews>
  <sheetFormatPr defaultRowHeight="12.75" x14ac:dyDescent="0.2"/>
  <cols>
    <col min="1" max="1" width="3.28515625" customWidth="1"/>
    <col min="3" max="3" width="9.85546875" customWidth="1"/>
    <col min="4" max="4" width="3.5703125" customWidth="1"/>
  </cols>
  <sheetData>
    <row r="1" spans="2:10" ht="15" x14ac:dyDescent="0.2">
      <c r="B1" s="1"/>
      <c r="C1" s="1"/>
      <c r="D1" s="1"/>
      <c r="E1" s="1"/>
      <c r="F1" s="1"/>
    </row>
    <row r="2" spans="2:10" ht="15" x14ac:dyDescent="0.2">
      <c r="B2" s="1" t="s">
        <v>21</v>
      </c>
      <c r="C2" s="1"/>
      <c r="D2" s="1"/>
      <c r="E2" s="1"/>
      <c r="F2" s="1"/>
      <c r="G2" t="s">
        <v>128</v>
      </c>
    </row>
    <row r="3" spans="2:10" ht="15" x14ac:dyDescent="0.2">
      <c r="B3" s="1"/>
      <c r="C3" s="1"/>
      <c r="D3" s="1"/>
      <c r="E3" s="1"/>
      <c r="F3" s="1"/>
    </row>
    <row r="4" spans="2:10" ht="15" x14ac:dyDescent="0.2">
      <c r="B4" s="1"/>
      <c r="C4" s="2" t="s">
        <v>7</v>
      </c>
      <c r="D4" s="1"/>
      <c r="E4" s="1" t="s">
        <v>0</v>
      </c>
      <c r="F4" s="1"/>
      <c r="G4" s="1" t="s">
        <v>47</v>
      </c>
      <c r="H4" s="1"/>
      <c r="I4" s="1"/>
      <c r="J4" s="1"/>
    </row>
    <row r="5" spans="2:10" ht="15" x14ac:dyDescent="0.2">
      <c r="B5" s="1"/>
      <c r="C5" s="2"/>
      <c r="D5" s="1"/>
      <c r="E5" s="1" t="s">
        <v>46</v>
      </c>
      <c r="F5" s="1"/>
      <c r="G5" s="1"/>
      <c r="H5" s="1"/>
      <c r="I5" s="1"/>
      <c r="J5" s="1"/>
    </row>
    <row r="6" spans="2:10" ht="15" x14ac:dyDescent="0.2">
      <c r="B6" s="1"/>
      <c r="C6" s="2" t="s">
        <v>8</v>
      </c>
      <c r="D6" s="1"/>
      <c r="E6" s="1" t="s">
        <v>1</v>
      </c>
      <c r="F6" s="1"/>
      <c r="G6" s="1" t="s">
        <v>48</v>
      </c>
      <c r="H6" s="1"/>
      <c r="I6" s="1"/>
      <c r="J6" s="1"/>
    </row>
    <row r="7" spans="2:10" ht="15" x14ac:dyDescent="0.2">
      <c r="B7" s="1"/>
      <c r="C7" s="1"/>
      <c r="D7" s="1"/>
      <c r="E7" s="1" t="s">
        <v>45</v>
      </c>
      <c r="F7" s="1"/>
      <c r="G7" s="1"/>
      <c r="H7" s="1"/>
      <c r="I7" s="1"/>
      <c r="J7" s="1"/>
    </row>
    <row r="8" spans="2:10" ht="15" x14ac:dyDescent="0.2">
      <c r="B8" s="1"/>
      <c r="C8" s="1"/>
      <c r="D8" s="1"/>
      <c r="E8" s="1"/>
      <c r="F8" s="1"/>
      <c r="G8" s="1"/>
      <c r="H8" s="1"/>
      <c r="I8" s="1"/>
      <c r="J8" s="1"/>
    </row>
    <row r="9" spans="2:10" ht="15" x14ac:dyDescent="0.2">
      <c r="B9" s="1" t="s">
        <v>2</v>
      </c>
      <c r="C9" s="1"/>
      <c r="D9" s="1"/>
      <c r="E9" s="1" t="s">
        <v>3</v>
      </c>
      <c r="F9" s="1"/>
    </row>
    <row r="10" spans="2:10" ht="15" x14ac:dyDescent="0.2">
      <c r="B10" s="1"/>
      <c r="C10" s="1"/>
      <c r="D10" s="1"/>
      <c r="E10" s="1" t="s">
        <v>5</v>
      </c>
      <c r="F10" s="1"/>
    </row>
    <row r="11" spans="2:10" ht="15" x14ac:dyDescent="0.2">
      <c r="B11" s="1"/>
      <c r="C11" s="1"/>
      <c r="D11" s="1"/>
      <c r="E11" s="1"/>
      <c r="F11" s="1"/>
    </row>
    <row r="12" spans="2:10" ht="15" x14ac:dyDescent="0.2">
      <c r="B12" s="1" t="s">
        <v>4</v>
      </c>
      <c r="C12" s="1"/>
      <c r="D12" s="1"/>
      <c r="E12" s="1" t="s">
        <v>3</v>
      </c>
      <c r="F12" s="1"/>
    </row>
    <row r="13" spans="2:10" ht="15" x14ac:dyDescent="0.2">
      <c r="B13" s="1"/>
      <c r="C13" s="1"/>
      <c r="D13" s="1"/>
      <c r="E13" s="1" t="s">
        <v>5</v>
      </c>
      <c r="F13" s="1"/>
    </row>
    <row r="14" spans="2:10" ht="15" x14ac:dyDescent="0.2">
      <c r="B14" s="1"/>
      <c r="C14" s="1"/>
      <c r="D14" s="1"/>
      <c r="E14" s="1"/>
      <c r="F14" s="1"/>
    </row>
    <row r="15" spans="2:10" ht="15" x14ac:dyDescent="0.2">
      <c r="B15" s="1" t="s">
        <v>6</v>
      </c>
      <c r="C15" s="1"/>
      <c r="D15" s="1"/>
      <c r="E15" s="1" t="s">
        <v>9</v>
      </c>
      <c r="F15" s="1" t="s">
        <v>10</v>
      </c>
    </row>
    <row r="16" spans="2:10" ht="15" x14ac:dyDescent="0.2">
      <c r="B16" s="1"/>
      <c r="C16" s="1"/>
      <c r="D16" s="1"/>
      <c r="E16" s="1" t="s">
        <v>11</v>
      </c>
      <c r="F16" s="1"/>
    </row>
    <row r="17" spans="2:7" ht="15" x14ac:dyDescent="0.2">
      <c r="B17" s="1"/>
      <c r="C17" s="1"/>
      <c r="D17" s="1"/>
      <c r="E17" s="1" t="s">
        <v>12</v>
      </c>
      <c r="F17" s="1" t="s">
        <v>13</v>
      </c>
    </row>
    <row r="18" spans="2:7" ht="15" x14ac:dyDescent="0.2">
      <c r="B18" s="1"/>
      <c r="C18" s="1"/>
      <c r="D18" s="1"/>
      <c r="E18" s="1"/>
      <c r="F18" s="1"/>
    </row>
    <row r="19" spans="2:7" ht="15" x14ac:dyDescent="0.2">
      <c r="B19" s="1" t="s">
        <v>14</v>
      </c>
      <c r="C19" s="1"/>
      <c r="D19" s="1"/>
      <c r="E19" s="1" t="s">
        <v>3</v>
      </c>
      <c r="F19" s="1"/>
    </row>
    <row r="20" spans="2:7" ht="15" x14ac:dyDescent="0.2">
      <c r="B20" s="1"/>
      <c r="C20" s="1"/>
      <c r="D20" s="1"/>
      <c r="E20" s="1" t="s">
        <v>5</v>
      </c>
      <c r="F20" s="1"/>
    </row>
    <row r="21" spans="2:7" ht="15" x14ac:dyDescent="0.2">
      <c r="B21" s="1"/>
      <c r="C21" s="1"/>
      <c r="D21" s="1"/>
      <c r="E21" s="1"/>
      <c r="F21" s="1"/>
    </row>
    <row r="22" spans="2:7" ht="15" x14ac:dyDescent="0.2">
      <c r="B22" s="1" t="s">
        <v>123</v>
      </c>
      <c r="C22" s="1"/>
      <c r="D22" s="1"/>
      <c r="E22" s="1"/>
      <c r="F22" s="1"/>
    </row>
    <row r="23" spans="2:7" ht="15" x14ac:dyDescent="0.2">
      <c r="C23" s="1" t="s">
        <v>15</v>
      </c>
      <c r="D23" s="1"/>
      <c r="E23" s="1"/>
      <c r="F23" s="1" t="s">
        <v>16</v>
      </c>
      <c r="G23" s="1"/>
    </row>
    <row r="24" spans="2:7" ht="15" x14ac:dyDescent="0.2">
      <c r="C24" s="1"/>
      <c r="D24" s="1"/>
      <c r="E24" s="1"/>
      <c r="F24" s="1" t="s">
        <v>17</v>
      </c>
      <c r="G24" s="1"/>
    </row>
    <row r="25" spans="2:7" ht="15" x14ac:dyDescent="0.2">
      <c r="C25" s="1"/>
      <c r="D25" s="1"/>
      <c r="E25" s="1"/>
      <c r="F25" s="1"/>
      <c r="G25" s="1"/>
    </row>
    <row r="26" spans="2:7" ht="15" x14ac:dyDescent="0.2">
      <c r="C26" s="1" t="s">
        <v>18</v>
      </c>
      <c r="D26" s="1"/>
      <c r="E26" s="1"/>
      <c r="F26" s="1" t="s">
        <v>19</v>
      </c>
      <c r="G26" s="1"/>
    </row>
    <row r="27" spans="2:7" ht="15" x14ac:dyDescent="0.2">
      <c r="C27" s="1"/>
      <c r="D27" s="1"/>
      <c r="E27" s="1"/>
      <c r="F27" s="1" t="s">
        <v>20</v>
      </c>
      <c r="G27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activeCell="E6" sqref="E6"/>
    </sheetView>
  </sheetViews>
  <sheetFormatPr defaultRowHeight="12.75" x14ac:dyDescent="0.2"/>
  <cols>
    <col min="2" max="4" width="15.85546875" bestFit="1" customWidth="1"/>
    <col min="9" max="9" width="14.42578125" customWidth="1"/>
    <col min="12" max="13" width="11.140625" customWidth="1"/>
    <col min="14" max="14" width="12.42578125" customWidth="1"/>
    <col min="15" max="15" width="10.42578125" bestFit="1" customWidth="1"/>
  </cols>
  <sheetData>
    <row r="1" spans="1:9" ht="15" x14ac:dyDescent="0.2">
      <c r="A1" s="1" t="s">
        <v>2</v>
      </c>
      <c r="B1" s="1"/>
      <c r="C1" s="1"/>
      <c r="D1" s="1" t="s">
        <v>3</v>
      </c>
      <c r="E1" s="1"/>
      <c r="F1" s="1"/>
      <c r="G1" s="1"/>
      <c r="H1" s="1" t="s">
        <v>27</v>
      </c>
      <c r="I1" s="1"/>
    </row>
    <row r="2" spans="1:9" ht="15" x14ac:dyDescent="0.2">
      <c r="A2" s="1"/>
      <c r="B2" s="1"/>
      <c r="C2" s="1"/>
      <c r="D2" s="1"/>
      <c r="E2" s="1"/>
      <c r="F2" s="1"/>
      <c r="G2" s="1"/>
      <c r="H2" s="1"/>
      <c r="I2" s="1"/>
    </row>
    <row r="3" spans="1:9" ht="15" x14ac:dyDescent="0.2">
      <c r="A3" s="1" t="s">
        <v>22</v>
      </c>
      <c r="B3" s="1"/>
      <c r="C3" s="1"/>
      <c r="D3" s="1"/>
      <c r="E3" s="1"/>
      <c r="F3" s="1"/>
      <c r="G3" s="1"/>
      <c r="H3" s="1"/>
      <c r="I3" s="1"/>
    </row>
    <row r="4" spans="1:9" ht="15" x14ac:dyDescent="0.2">
      <c r="A4" s="1"/>
      <c r="B4" s="1" t="s">
        <v>23</v>
      </c>
      <c r="C4" s="1"/>
      <c r="D4" s="1"/>
      <c r="E4" s="1"/>
      <c r="F4" s="1"/>
      <c r="G4" s="1"/>
      <c r="H4" s="1"/>
      <c r="I4" s="1"/>
    </row>
    <row r="5" spans="1:9" ht="15" x14ac:dyDescent="0.2">
      <c r="A5" s="1"/>
      <c r="B5" s="1" t="s">
        <v>25</v>
      </c>
      <c r="C5" s="1"/>
      <c r="D5" s="1"/>
      <c r="E5" s="1"/>
      <c r="F5" s="1"/>
      <c r="G5" s="1"/>
      <c r="H5" s="1"/>
      <c r="I5" s="1"/>
    </row>
    <row r="6" spans="1:9" ht="15" x14ac:dyDescent="0.2">
      <c r="A6" s="1"/>
      <c r="B6" s="1" t="s">
        <v>26</v>
      </c>
      <c r="C6" s="1"/>
      <c r="D6" s="1"/>
      <c r="E6" s="1"/>
      <c r="F6" s="1"/>
      <c r="G6" s="1"/>
      <c r="H6" s="1"/>
      <c r="I6" s="1"/>
    </row>
    <row r="7" spans="1:9" ht="15" x14ac:dyDescent="0.2">
      <c r="A7" s="1"/>
      <c r="B7" s="1" t="s">
        <v>24</v>
      </c>
      <c r="C7" s="1"/>
      <c r="D7" s="1"/>
      <c r="E7" s="1"/>
      <c r="F7" s="1"/>
      <c r="G7" s="1"/>
      <c r="H7" s="1"/>
      <c r="I7" s="1"/>
    </row>
    <row r="8" spans="1:9" ht="15" x14ac:dyDescent="0.2">
      <c r="A8" s="1"/>
      <c r="B8" s="1" t="s">
        <v>29</v>
      </c>
      <c r="C8" s="1"/>
      <c r="G8" s="1"/>
      <c r="H8" s="1"/>
      <c r="I8" s="1"/>
    </row>
    <row r="9" spans="1:9" ht="15" x14ac:dyDescent="0.2">
      <c r="A9" s="1"/>
      <c r="B9" s="1"/>
      <c r="C9" s="1"/>
      <c r="G9" s="1"/>
      <c r="H9" s="1"/>
      <c r="I9" s="1"/>
    </row>
    <row r="10" spans="1:9" ht="15" x14ac:dyDescent="0.2">
      <c r="A10" s="1"/>
      <c r="B10" s="1" t="s">
        <v>30</v>
      </c>
      <c r="C10" s="1"/>
      <c r="G10" s="1"/>
      <c r="H10" s="1"/>
      <c r="I10" s="1"/>
    </row>
    <row r="11" spans="1:9" ht="15" x14ac:dyDescent="0.2">
      <c r="A11" s="1"/>
      <c r="B11" s="1" t="s">
        <v>129</v>
      </c>
      <c r="C11" s="1"/>
      <c r="G11" s="1"/>
      <c r="H11" s="1"/>
      <c r="I11" s="1"/>
    </row>
    <row r="12" spans="1:9" ht="15" x14ac:dyDescent="0.2">
      <c r="A12" s="1"/>
      <c r="B12" s="1" t="s">
        <v>130</v>
      </c>
      <c r="C12" s="1"/>
      <c r="G12" s="1"/>
      <c r="H12" s="1"/>
      <c r="I12" s="1"/>
    </row>
    <row r="13" spans="1:9" ht="15.75" thickBot="1" x14ac:dyDescent="0.25">
      <c r="A13" s="1"/>
      <c r="B13" s="1" t="s">
        <v>131</v>
      </c>
      <c r="C13" s="1"/>
      <c r="G13" s="1"/>
      <c r="H13" s="1"/>
      <c r="I13" s="1"/>
    </row>
    <row r="14" spans="1:9" ht="15.75" thickBot="1" x14ac:dyDescent="0.25">
      <c r="A14" s="1"/>
      <c r="B14" s="1" t="s">
        <v>132</v>
      </c>
      <c r="C14" s="1"/>
      <c r="F14" s="13"/>
      <c r="G14" s="1"/>
      <c r="H14" s="11"/>
      <c r="I14" s="1"/>
    </row>
    <row r="15" spans="1:9" ht="15" x14ac:dyDescent="0.2">
      <c r="A15" s="1"/>
      <c r="B15" s="1" t="s">
        <v>62</v>
      </c>
      <c r="C15" s="1"/>
      <c r="G15" s="1"/>
      <c r="H15" s="1"/>
      <c r="I15" s="1"/>
    </row>
    <row r="16" spans="1:9" ht="15" x14ac:dyDescent="0.2">
      <c r="A16" s="1"/>
      <c r="B16" s="23" t="s">
        <v>28</v>
      </c>
      <c r="C16" s="18" t="s">
        <v>29</v>
      </c>
      <c r="D16" s="1"/>
      <c r="G16" s="1"/>
      <c r="H16" s="1"/>
      <c r="I16" s="1"/>
    </row>
    <row r="17" spans="1:9" ht="15" x14ac:dyDescent="0.2">
      <c r="A17" s="1"/>
      <c r="B17" s="19">
        <v>0</v>
      </c>
      <c r="C17" s="24">
        <f>_xlfn.BINOM.DIST(B17,4,0.75,FALSE)</f>
        <v>3.9062500000000009E-3</v>
      </c>
      <c r="D17" s="1"/>
      <c r="G17" s="1"/>
      <c r="H17" s="1"/>
      <c r="I17" s="1"/>
    </row>
    <row r="18" spans="1:9" ht="15" x14ac:dyDescent="0.2">
      <c r="A18" s="1"/>
      <c r="B18" s="19">
        <v>1</v>
      </c>
      <c r="C18" s="24"/>
      <c r="D18" s="1"/>
      <c r="E18" s="1"/>
      <c r="F18" s="1"/>
      <c r="G18" s="1"/>
      <c r="H18" s="1"/>
      <c r="I18" s="1"/>
    </row>
    <row r="19" spans="1:9" ht="15" x14ac:dyDescent="0.2">
      <c r="A19" s="1"/>
      <c r="B19" s="19">
        <v>2</v>
      </c>
      <c r="C19" s="24"/>
      <c r="D19" s="1"/>
      <c r="E19" s="1"/>
      <c r="F19" s="1"/>
      <c r="G19" s="1"/>
      <c r="H19" s="1"/>
      <c r="I19" s="1"/>
    </row>
    <row r="20" spans="1:9" ht="15" x14ac:dyDescent="0.2">
      <c r="A20" s="1"/>
      <c r="B20" s="19">
        <v>3</v>
      </c>
      <c r="C20" s="24"/>
      <c r="D20" s="1"/>
      <c r="E20" s="1"/>
      <c r="F20" s="1"/>
      <c r="G20" s="1"/>
      <c r="H20" s="1"/>
      <c r="I20" s="1"/>
    </row>
    <row r="21" spans="1:9" ht="15" x14ac:dyDescent="0.2">
      <c r="A21" s="1"/>
      <c r="B21" s="21">
        <v>4</v>
      </c>
      <c r="C21" s="25"/>
      <c r="D21" s="1"/>
      <c r="E21" s="1"/>
      <c r="F21" s="1"/>
      <c r="G21" s="1"/>
      <c r="H21" s="1"/>
      <c r="I21" s="1"/>
    </row>
    <row r="22" spans="1:9" ht="15" x14ac:dyDescent="0.2">
      <c r="A22" s="1"/>
      <c r="B22" s="1"/>
      <c r="C22" s="1"/>
      <c r="D22" s="1"/>
      <c r="E22" s="1"/>
      <c r="F22" s="1"/>
      <c r="G22" s="1"/>
      <c r="H22" s="1"/>
      <c r="I22" s="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7"/>
  <sheetViews>
    <sheetView workbookViewId="0">
      <selection activeCell="J33" sqref="J33"/>
    </sheetView>
  </sheetViews>
  <sheetFormatPr defaultRowHeight="12.75" x14ac:dyDescent="0.2"/>
  <cols>
    <col min="2" max="2" width="8.7109375" customWidth="1"/>
    <col min="3" max="3" width="14.140625" customWidth="1"/>
    <col min="4" max="4" width="10" customWidth="1"/>
    <col min="9" max="9" width="14.42578125" customWidth="1"/>
    <col min="12" max="13" width="11.140625" customWidth="1"/>
    <col min="14" max="14" width="12.42578125" customWidth="1"/>
    <col min="15" max="15" width="10.42578125" bestFit="1" customWidth="1"/>
  </cols>
  <sheetData>
    <row r="1" spans="1:16" ht="15" x14ac:dyDescent="0.2">
      <c r="A1" s="1" t="s">
        <v>2</v>
      </c>
      <c r="B1" s="1"/>
      <c r="C1" s="1"/>
      <c r="D1" s="1" t="s">
        <v>31</v>
      </c>
      <c r="E1" s="1"/>
      <c r="F1" s="1"/>
      <c r="G1" s="1"/>
      <c r="H1" s="1" t="s">
        <v>32</v>
      </c>
      <c r="I1" s="1"/>
      <c r="J1" s="1"/>
      <c r="K1" s="1"/>
      <c r="L1" s="1"/>
      <c r="M1" s="1"/>
    </row>
    <row r="2" spans="1:16" ht="15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6" ht="15" x14ac:dyDescent="0.2">
      <c r="A3" s="1"/>
      <c r="B3" s="1" t="s">
        <v>39</v>
      </c>
      <c r="C3" s="1"/>
      <c r="D3" s="1"/>
      <c r="E3" s="1"/>
      <c r="F3" s="1"/>
      <c r="G3" s="1"/>
      <c r="N3" s="1"/>
      <c r="O3" s="1"/>
      <c r="P3" s="1"/>
    </row>
    <row r="4" spans="1:16" ht="15" x14ac:dyDescent="0.2">
      <c r="A4" s="1"/>
      <c r="B4" s="1" t="s">
        <v>40</v>
      </c>
      <c r="C4" s="1"/>
      <c r="D4" s="1"/>
      <c r="E4" s="1"/>
      <c r="F4" s="1"/>
      <c r="G4" s="1"/>
      <c r="N4" s="1"/>
      <c r="O4" s="1"/>
      <c r="P4" s="1"/>
    </row>
    <row r="5" spans="1:16" ht="15" x14ac:dyDescent="0.2">
      <c r="A5" s="1"/>
      <c r="B5" s="1" t="s">
        <v>41</v>
      </c>
      <c r="C5" s="1"/>
      <c r="D5" s="1"/>
      <c r="E5" s="1"/>
      <c r="F5" s="1"/>
      <c r="G5" s="1"/>
      <c r="N5" s="1"/>
      <c r="O5" s="1"/>
      <c r="P5" s="1"/>
    </row>
    <row r="6" spans="1:16" ht="15.75" x14ac:dyDescent="0.25">
      <c r="A6" s="1"/>
      <c r="B6" s="1" t="s">
        <v>44</v>
      </c>
      <c r="C6" s="1"/>
      <c r="D6" s="1"/>
      <c r="E6" s="1"/>
      <c r="F6" s="1"/>
      <c r="G6" s="1"/>
      <c r="N6" s="1"/>
      <c r="O6" s="1"/>
      <c r="P6" s="1"/>
    </row>
    <row r="7" spans="1:16" ht="15" x14ac:dyDescent="0.2">
      <c r="A7" s="1"/>
      <c r="B7" s="1"/>
      <c r="C7" s="1"/>
      <c r="D7" s="1"/>
      <c r="E7" s="1"/>
      <c r="F7" s="1"/>
      <c r="G7" s="1"/>
      <c r="N7" s="1"/>
      <c r="O7" s="1"/>
      <c r="P7" s="1"/>
    </row>
    <row r="8" spans="1:16" ht="15" x14ac:dyDescent="0.2">
      <c r="A8" s="1" t="s">
        <v>42</v>
      </c>
      <c r="B8" s="1"/>
      <c r="C8" s="1"/>
      <c r="D8" s="1"/>
      <c r="E8" s="1"/>
      <c r="F8" s="1"/>
      <c r="G8" s="1"/>
      <c r="N8" s="1"/>
    </row>
    <row r="9" spans="1:16" ht="15" x14ac:dyDescent="0.2">
      <c r="A9" s="1" t="s">
        <v>43</v>
      </c>
      <c r="B9" s="1"/>
      <c r="C9" s="1"/>
      <c r="D9" s="1"/>
      <c r="E9" s="1"/>
      <c r="F9" s="1"/>
      <c r="G9" s="1"/>
      <c r="N9" s="1"/>
    </row>
    <row r="10" spans="1:16" ht="15" x14ac:dyDescent="0.2">
      <c r="A10" s="1"/>
      <c r="B10" s="1"/>
      <c r="C10" s="1"/>
      <c r="D10" s="1"/>
      <c r="E10" s="1"/>
      <c r="F10" s="1"/>
      <c r="G10" s="1"/>
      <c r="N10" s="1"/>
    </row>
    <row r="11" spans="1:16" ht="15" x14ac:dyDescent="0.2">
      <c r="B11" s="1" t="s">
        <v>33</v>
      </c>
      <c r="C11" s="1" t="s">
        <v>34</v>
      </c>
      <c r="D11" s="1" t="s">
        <v>35</v>
      </c>
      <c r="E11" s="1" t="s">
        <v>36</v>
      </c>
      <c r="F11" s="1"/>
      <c r="G11" s="1"/>
      <c r="H11" s="1"/>
    </row>
    <row r="12" spans="1:16" ht="15" x14ac:dyDescent="0.2">
      <c r="B12" s="1">
        <v>0</v>
      </c>
      <c r="C12" s="1">
        <v>42.9</v>
      </c>
      <c r="D12" s="1">
        <v>42.9</v>
      </c>
      <c r="E12" s="1">
        <v>49.5</v>
      </c>
      <c r="F12" s="1"/>
      <c r="G12" s="1"/>
      <c r="H12" s="1"/>
      <c r="O12" s="1"/>
      <c r="P12" s="1"/>
    </row>
    <row r="13" spans="1:16" ht="15" x14ac:dyDescent="0.2">
      <c r="B13" s="1">
        <v>0</v>
      </c>
      <c r="C13" s="1">
        <v>41.6</v>
      </c>
      <c r="D13" s="1">
        <v>41.6</v>
      </c>
      <c r="E13" s="1">
        <v>53.8</v>
      </c>
      <c r="F13" s="1"/>
      <c r="G13" s="1"/>
    </row>
    <row r="14" spans="1:16" ht="15" x14ac:dyDescent="0.2">
      <c r="B14" s="1">
        <v>0</v>
      </c>
      <c r="C14" s="1">
        <v>28.9</v>
      </c>
      <c r="D14" s="1">
        <v>28.9</v>
      </c>
      <c r="E14" s="1">
        <v>40.700000000000003</v>
      </c>
      <c r="F14" s="1"/>
      <c r="G14" s="1"/>
      <c r="I14" s="1"/>
      <c r="J14" s="1"/>
      <c r="K14" s="1"/>
      <c r="L14" s="1"/>
      <c r="M14" s="1"/>
      <c r="N14" s="6"/>
    </row>
    <row r="15" spans="1:16" ht="15" x14ac:dyDescent="0.2">
      <c r="B15" s="1">
        <v>0</v>
      </c>
      <c r="C15" s="1">
        <v>30.8</v>
      </c>
      <c r="D15" s="1">
        <v>30.8</v>
      </c>
      <c r="E15" s="1">
        <v>39.4</v>
      </c>
      <c r="F15" s="1"/>
      <c r="G15" s="1"/>
      <c r="I15" s="1"/>
      <c r="J15" s="1"/>
      <c r="K15" s="1"/>
      <c r="L15" s="1"/>
      <c r="M15" s="1"/>
      <c r="N15" s="6"/>
    </row>
    <row r="16" spans="1:16" ht="15" x14ac:dyDescent="0.2">
      <c r="B16" s="1">
        <v>1</v>
      </c>
      <c r="C16" s="1">
        <v>49.5</v>
      </c>
      <c r="D16" s="1"/>
      <c r="E16" s="1"/>
      <c r="F16" s="1"/>
      <c r="G16" s="1"/>
      <c r="I16" s="1"/>
      <c r="J16" s="1"/>
      <c r="K16" s="1"/>
      <c r="L16" s="1"/>
      <c r="M16" s="1"/>
      <c r="N16" s="6"/>
    </row>
    <row r="17" spans="1:14" ht="15" x14ac:dyDescent="0.2">
      <c r="B17" s="1">
        <v>1</v>
      </c>
      <c r="C17" s="1">
        <v>53.8</v>
      </c>
      <c r="D17" s="1"/>
      <c r="E17" s="1"/>
      <c r="F17" s="1"/>
      <c r="G17" s="1"/>
      <c r="I17" s="1"/>
      <c r="J17" s="1"/>
      <c r="K17" s="1"/>
      <c r="L17" s="1"/>
      <c r="M17" s="1"/>
      <c r="N17" s="6"/>
    </row>
    <row r="18" spans="1:14" ht="15" x14ac:dyDescent="0.2">
      <c r="B18" s="1">
        <v>1</v>
      </c>
      <c r="C18" s="1">
        <v>40.700000000000003</v>
      </c>
      <c r="D18" s="1"/>
      <c r="E18" s="1"/>
      <c r="F18" s="1"/>
      <c r="G18" s="1"/>
      <c r="I18" s="1"/>
      <c r="J18" s="1"/>
      <c r="K18" s="1"/>
      <c r="L18" s="1"/>
      <c r="M18" s="1"/>
      <c r="N18" s="6"/>
    </row>
    <row r="19" spans="1:14" ht="15" x14ac:dyDescent="0.2">
      <c r="B19" s="1">
        <v>1</v>
      </c>
      <c r="C19" s="1">
        <v>39.4</v>
      </c>
      <c r="D19" s="1"/>
      <c r="E19" s="1"/>
      <c r="F19" s="1"/>
      <c r="G19" s="1"/>
      <c r="I19" s="1"/>
      <c r="M19" s="1"/>
      <c r="N19" s="6"/>
    </row>
    <row r="20" spans="1:14" ht="15" x14ac:dyDescent="0.2">
      <c r="B20" s="1" t="s">
        <v>37</v>
      </c>
      <c r="C20" s="1">
        <f>AVERAGE(C12:C19)</f>
        <v>40.949999999999996</v>
      </c>
      <c r="D20" s="1">
        <f>AVERAGE(D12:D19)</f>
        <v>36.050000000000004</v>
      </c>
      <c r="E20" s="8">
        <f>AVERAGE(E12:E19)</f>
        <v>45.85</v>
      </c>
      <c r="F20" s="14"/>
      <c r="G20" s="1" t="s">
        <v>56</v>
      </c>
      <c r="I20" s="1"/>
      <c r="J20" s="1" t="s">
        <v>57</v>
      </c>
      <c r="K20" s="1" t="s">
        <v>58</v>
      </c>
      <c r="L20" s="1"/>
      <c r="M20" s="3" t="s">
        <v>59</v>
      </c>
      <c r="N20" s="6"/>
    </row>
    <row r="21" spans="1:14" ht="15" x14ac:dyDescent="0.2">
      <c r="B21" s="1" t="s">
        <v>38</v>
      </c>
      <c r="C21" s="1">
        <f>STDEV(C12:C19)</f>
        <v>8.3933647262925408</v>
      </c>
      <c r="D21" s="1">
        <f>STDEV(D12:D19)</f>
        <v>7.2205724611464372</v>
      </c>
      <c r="E21" s="1">
        <f>STDEV(E12:E19)</f>
        <v>6.9438221943441603</v>
      </c>
      <c r="F21" s="1"/>
      <c r="G21" s="6">
        <f>(3*D21^2+3*E21^2)/6</f>
        <v>50.176666666666428</v>
      </c>
      <c r="I21" s="1"/>
      <c r="J21" s="4">
        <f>F27^2</f>
        <v>96.149791359999966</v>
      </c>
      <c r="K21" s="1">
        <f>J21*2</f>
        <v>192.29958271999993</v>
      </c>
      <c r="L21" s="1"/>
      <c r="M21" s="4">
        <f>K21/G21</f>
        <v>3.8324503299010333</v>
      </c>
      <c r="N21" s="6"/>
    </row>
    <row r="22" spans="1:14" ht="15" x14ac:dyDescent="0.2">
      <c r="A22" s="1"/>
      <c r="H22" s="1"/>
      <c r="I22" s="1"/>
      <c r="J22" s="1"/>
      <c r="K22" s="1"/>
      <c r="L22" s="1"/>
      <c r="M22" s="6"/>
    </row>
    <row r="23" spans="1:14" ht="15" x14ac:dyDescent="0.2">
      <c r="B23" s="1"/>
      <c r="C23" s="1"/>
      <c r="D23" s="1" t="s">
        <v>50</v>
      </c>
      <c r="E23" s="1"/>
      <c r="F23" s="1"/>
      <c r="G23" s="1"/>
      <c r="H23" s="1"/>
      <c r="I23" s="1" t="s">
        <v>53</v>
      </c>
      <c r="J23" s="1"/>
      <c r="K23" s="1"/>
    </row>
    <row r="24" spans="1:14" ht="15" x14ac:dyDescent="0.2">
      <c r="B24" s="1" t="s">
        <v>35</v>
      </c>
      <c r="C24" s="1" t="s">
        <v>49</v>
      </c>
      <c r="D24" s="1" t="s">
        <v>51</v>
      </c>
      <c r="E24" s="1" t="s">
        <v>36</v>
      </c>
      <c r="F24" s="1" t="s">
        <v>52</v>
      </c>
      <c r="G24" s="1" t="s">
        <v>56</v>
      </c>
      <c r="H24" s="1" t="s">
        <v>55</v>
      </c>
      <c r="I24" s="1" t="s">
        <v>54</v>
      </c>
      <c r="J24" s="3"/>
      <c r="K24" s="1"/>
    </row>
    <row r="25" spans="1:14" ht="15" x14ac:dyDescent="0.2">
      <c r="B25" s="1">
        <f>D20</f>
        <v>36.050000000000004</v>
      </c>
      <c r="C25" s="1">
        <v>0.1</v>
      </c>
      <c r="D25" s="1">
        <f>1+C25</f>
        <v>1.1000000000000001</v>
      </c>
      <c r="E25" s="4">
        <f>B25*D25</f>
        <v>39.655000000000008</v>
      </c>
      <c r="F25" s="4">
        <f>E25-B25</f>
        <v>3.605000000000004</v>
      </c>
      <c r="G25" s="4">
        <v>50.18</v>
      </c>
      <c r="H25" s="4">
        <f>F25/SQRT(G25)</f>
        <v>0.50890877638957044</v>
      </c>
      <c r="I25" s="6">
        <f>_xlfn.T.DIST.2T(H25,6)</f>
        <v>0.62898336512555653</v>
      </c>
      <c r="J25" s="1"/>
    </row>
    <row r="26" spans="1:14" ht="15" x14ac:dyDescent="0.2">
      <c r="B26" s="1">
        <f>B25</f>
        <v>36.050000000000004</v>
      </c>
      <c r="C26" s="1">
        <v>0.2</v>
      </c>
      <c r="D26" s="1">
        <f t="shared" ref="D26:D35" si="0">1+C26</f>
        <v>1.2</v>
      </c>
      <c r="E26" s="4">
        <f t="shared" ref="E26:E35" si="1">B26*D26</f>
        <v>43.260000000000005</v>
      </c>
      <c r="F26" s="4">
        <f t="shared" ref="F26:F35" si="2">E26-B26</f>
        <v>7.2100000000000009</v>
      </c>
      <c r="G26" s="4">
        <f>G25</f>
        <v>50.18</v>
      </c>
      <c r="H26" s="4">
        <f t="shared" ref="H26:H28" si="3">F26/SQRT(G26)</f>
        <v>1.0178175527791398</v>
      </c>
      <c r="I26" s="6">
        <f>_xlfn.T.DIST.2T(H26,6)</f>
        <v>0.34803670094637162</v>
      </c>
      <c r="J26" s="1"/>
      <c r="K26" s="1"/>
    </row>
    <row r="27" spans="1:14" ht="15" x14ac:dyDescent="0.2">
      <c r="B27" s="1">
        <f t="shared" ref="B27:B35" si="4">B26</f>
        <v>36.050000000000004</v>
      </c>
      <c r="C27" s="1">
        <v>0.27200000000000002</v>
      </c>
      <c r="D27" s="1">
        <f t="shared" si="0"/>
        <v>1.272</v>
      </c>
      <c r="E27" s="7">
        <f t="shared" si="1"/>
        <v>45.855600000000003</v>
      </c>
      <c r="F27" s="4">
        <f>E27-B27</f>
        <v>9.8055999999999983</v>
      </c>
      <c r="G27" s="4">
        <f t="shared" ref="G27:G31" si="5">G26</f>
        <v>50.18</v>
      </c>
      <c r="H27" s="4">
        <f t="shared" si="3"/>
        <v>1.3842318717796298</v>
      </c>
      <c r="I27" s="6">
        <f>_xlfn.T.DIST.2T(H27,6)</f>
        <v>0.21557302876345624</v>
      </c>
      <c r="J27" s="1"/>
      <c r="K27" s="1"/>
    </row>
    <row r="28" spans="1:14" ht="15" x14ac:dyDescent="0.2">
      <c r="B28" s="1">
        <f t="shared" si="4"/>
        <v>36.050000000000004</v>
      </c>
      <c r="C28" s="17">
        <v>0.3</v>
      </c>
      <c r="D28" s="18">
        <f t="shared" si="0"/>
        <v>1.3</v>
      </c>
      <c r="E28" s="4">
        <f t="shared" si="1"/>
        <v>46.865000000000009</v>
      </c>
      <c r="F28" s="4">
        <f t="shared" si="2"/>
        <v>10.815000000000005</v>
      </c>
      <c r="G28" s="4">
        <f t="shared" si="5"/>
        <v>50.18</v>
      </c>
      <c r="H28" s="4">
        <f t="shared" si="3"/>
        <v>1.5267263291687103</v>
      </c>
      <c r="I28" s="6">
        <f>_xlfn.T.DIST.2T(H28,6)</f>
        <v>0.17768261098887175</v>
      </c>
      <c r="J28" s="1"/>
      <c r="K28" s="1"/>
    </row>
    <row r="29" spans="1:14" ht="15" x14ac:dyDescent="0.2">
      <c r="B29" s="1">
        <f t="shared" si="4"/>
        <v>36.050000000000004</v>
      </c>
      <c r="C29" s="19"/>
      <c r="D29" s="20">
        <f t="shared" si="0"/>
        <v>1</v>
      </c>
      <c r="E29" s="4">
        <f t="shared" si="1"/>
        <v>36.050000000000004</v>
      </c>
      <c r="F29" s="4">
        <f t="shared" si="2"/>
        <v>0</v>
      </c>
      <c r="G29" s="4">
        <f t="shared" si="5"/>
        <v>50.18</v>
      </c>
      <c r="H29" s="4"/>
      <c r="I29" s="6"/>
      <c r="J29" s="1"/>
      <c r="K29" s="1"/>
    </row>
    <row r="30" spans="1:14" ht="15" x14ac:dyDescent="0.2">
      <c r="B30" s="1">
        <f t="shared" si="4"/>
        <v>36.050000000000004</v>
      </c>
      <c r="C30" s="19"/>
      <c r="D30" s="20">
        <f t="shared" si="0"/>
        <v>1</v>
      </c>
      <c r="E30" s="4">
        <f t="shared" si="1"/>
        <v>36.050000000000004</v>
      </c>
      <c r="F30" s="4">
        <f t="shared" si="2"/>
        <v>0</v>
      </c>
      <c r="G30" s="4">
        <f t="shared" si="5"/>
        <v>50.18</v>
      </c>
      <c r="H30" s="4"/>
      <c r="I30" s="6"/>
      <c r="J30" s="1"/>
      <c r="K30" s="1"/>
    </row>
    <row r="31" spans="1:14" ht="15" x14ac:dyDescent="0.2">
      <c r="B31" s="1">
        <f t="shared" si="4"/>
        <v>36.050000000000004</v>
      </c>
      <c r="C31" s="19"/>
      <c r="D31" s="20">
        <f t="shared" si="0"/>
        <v>1</v>
      </c>
      <c r="E31" s="4">
        <f t="shared" si="1"/>
        <v>36.050000000000004</v>
      </c>
      <c r="F31" s="4">
        <f t="shared" si="2"/>
        <v>0</v>
      </c>
      <c r="G31" s="4">
        <f t="shared" si="5"/>
        <v>50.18</v>
      </c>
      <c r="H31" s="4"/>
      <c r="I31" s="6"/>
    </row>
    <row r="32" spans="1:14" ht="15" x14ac:dyDescent="0.2">
      <c r="B32" s="1">
        <f t="shared" si="4"/>
        <v>36.050000000000004</v>
      </c>
      <c r="C32" s="19"/>
      <c r="D32" s="20">
        <f t="shared" si="0"/>
        <v>1</v>
      </c>
      <c r="E32" s="4">
        <f t="shared" si="1"/>
        <v>36.050000000000004</v>
      </c>
      <c r="F32" s="4">
        <f t="shared" si="2"/>
        <v>0</v>
      </c>
      <c r="G32" s="4"/>
      <c r="H32" s="4"/>
      <c r="I32" s="6"/>
    </row>
    <row r="33" spans="2:15" ht="15" x14ac:dyDescent="0.2">
      <c r="B33" s="1">
        <f t="shared" si="4"/>
        <v>36.050000000000004</v>
      </c>
      <c r="C33" s="19"/>
      <c r="D33" s="20">
        <f t="shared" si="0"/>
        <v>1</v>
      </c>
      <c r="E33" s="4">
        <f t="shared" si="1"/>
        <v>36.050000000000004</v>
      </c>
      <c r="F33" s="4">
        <f t="shared" si="2"/>
        <v>0</v>
      </c>
      <c r="G33" s="4"/>
      <c r="H33" s="4"/>
      <c r="I33" s="6"/>
    </row>
    <row r="34" spans="2:15" ht="15" x14ac:dyDescent="0.2">
      <c r="B34" s="1">
        <f t="shared" si="4"/>
        <v>36.050000000000004</v>
      </c>
      <c r="C34" s="19"/>
      <c r="D34" s="20">
        <f t="shared" si="0"/>
        <v>1</v>
      </c>
      <c r="E34" s="4">
        <f t="shared" si="1"/>
        <v>36.050000000000004</v>
      </c>
      <c r="F34" s="4">
        <f t="shared" si="2"/>
        <v>0</v>
      </c>
      <c r="G34" s="4"/>
      <c r="H34" s="4"/>
      <c r="I34" s="6"/>
    </row>
    <row r="35" spans="2:15" ht="15" x14ac:dyDescent="0.2">
      <c r="B35" s="1">
        <f t="shared" si="4"/>
        <v>36.050000000000004</v>
      </c>
      <c r="C35" s="21"/>
      <c r="D35" s="22">
        <f t="shared" si="0"/>
        <v>1</v>
      </c>
      <c r="E35" s="4">
        <f t="shared" si="1"/>
        <v>36.050000000000004</v>
      </c>
      <c r="F35" s="4">
        <f t="shared" si="2"/>
        <v>0</v>
      </c>
      <c r="G35" s="4"/>
      <c r="H35" s="4"/>
      <c r="I35" s="6"/>
    </row>
    <row r="36" spans="2:15" x14ac:dyDescent="0.2">
      <c r="N36" s="5"/>
      <c r="O36" s="5"/>
    </row>
    <row r="37" spans="2:15" x14ac:dyDescent="0.2">
      <c r="N37" s="5"/>
      <c r="O37" s="5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workbookViewId="0">
      <selection activeCell="E10" sqref="E10"/>
    </sheetView>
  </sheetViews>
  <sheetFormatPr defaultRowHeight="12.75" x14ac:dyDescent="0.2"/>
  <sheetData>
    <row r="1" spans="1:12" ht="15" x14ac:dyDescent="0.2">
      <c r="A1" s="9" t="s">
        <v>64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5" x14ac:dyDescent="0.2">
      <c r="A2" s="9"/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spans="1:12" ht="15" x14ac:dyDescent="0.2">
      <c r="A3" s="1"/>
      <c r="B3" s="1"/>
      <c r="C3" s="1"/>
      <c r="D3" s="1"/>
      <c r="E3" s="1" t="s">
        <v>61</v>
      </c>
      <c r="F3" s="1"/>
      <c r="G3" s="1"/>
      <c r="H3" s="1"/>
      <c r="I3" s="1"/>
      <c r="J3" s="1"/>
      <c r="K3" s="1" t="s">
        <v>29</v>
      </c>
      <c r="L3" s="1"/>
    </row>
    <row r="5" spans="1:12" ht="15" x14ac:dyDescent="0.2">
      <c r="A5" s="1" t="s">
        <v>133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</row>
    <row r="6" spans="1:12" ht="15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</row>
    <row r="7" spans="1:12" ht="15" x14ac:dyDescent="0.2">
      <c r="A7" s="1"/>
      <c r="B7" s="1"/>
      <c r="C7" s="1"/>
      <c r="D7" s="1"/>
      <c r="E7" s="1" t="s">
        <v>60</v>
      </c>
      <c r="F7" s="1"/>
      <c r="G7" s="1"/>
      <c r="H7" s="1"/>
      <c r="I7" s="1"/>
      <c r="J7" s="1"/>
      <c r="K7" s="1" t="s">
        <v>63</v>
      </c>
      <c r="L7" s="1"/>
    </row>
    <row r="8" spans="1:12" ht="15" x14ac:dyDescent="0.2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</row>
    <row r="9" spans="1:12" ht="15.75" x14ac:dyDescent="0.25">
      <c r="A9" s="15" t="s">
        <v>134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2" ht="15" x14ac:dyDescent="0.2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</row>
    <row r="11" spans="1:12" ht="15" x14ac:dyDescent="0.2">
      <c r="A11" s="1" t="s">
        <v>144</v>
      </c>
      <c r="B11" s="1"/>
      <c r="C11" s="1"/>
      <c r="D11" s="1"/>
      <c r="E11" s="1"/>
      <c r="F11" s="1"/>
      <c r="G11" s="1"/>
      <c r="H11" s="1"/>
      <c r="I11" s="1"/>
      <c r="J11" s="1"/>
      <c r="K11" s="1" t="s">
        <v>65</v>
      </c>
      <c r="L11" s="1"/>
    </row>
    <row r="12" spans="1:12" ht="15" x14ac:dyDescent="0.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</row>
    <row r="13" spans="1:12" ht="15" x14ac:dyDescent="0.2">
      <c r="A13" s="1" t="s">
        <v>66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</row>
    <row r="14" spans="1:12" ht="15" x14ac:dyDescent="0.2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</row>
    <row r="15" spans="1:12" ht="15" x14ac:dyDescent="0.2">
      <c r="A15" s="1"/>
      <c r="B15" s="1" t="s">
        <v>67</v>
      </c>
      <c r="C15" s="1"/>
      <c r="D15" s="1"/>
      <c r="E15" s="1"/>
      <c r="F15" s="1"/>
      <c r="G15" s="1"/>
      <c r="H15" s="1"/>
      <c r="I15" s="1"/>
      <c r="J15" s="1"/>
      <c r="K15" s="1"/>
      <c r="L15" s="1"/>
    </row>
    <row r="16" spans="1:12" ht="15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ht="15" x14ac:dyDescent="0.2">
      <c r="A17" s="1"/>
      <c r="B17" s="1" t="s">
        <v>68</v>
      </c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ht="15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2" ht="15" x14ac:dyDescent="0.2">
      <c r="A19" s="1"/>
      <c r="B19" s="1" t="s">
        <v>69</v>
      </c>
      <c r="C19" s="1"/>
      <c r="D19" s="1"/>
      <c r="E19" s="1"/>
      <c r="F19" s="1"/>
      <c r="G19" s="1"/>
      <c r="H19" s="1"/>
      <c r="I19" s="1"/>
      <c r="J19" s="1"/>
      <c r="K19" s="1"/>
      <c r="L19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workbookViewId="0">
      <selection activeCell="G20" sqref="G20"/>
    </sheetView>
  </sheetViews>
  <sheetFormatPr defaultRowHeight="12.75" x14ac:dyDescent="0.2"/>
  <cols>
    <col min="1" max="1" width="3.85546875" customWidth="1"/>
  </cols>
  <sheetData>
    <row r="1" spans="1:15" ht="15" x14ac:dyDescent="0.2">
      <c r="A1" s="1" t="s">
        <v>72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ht="15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ht="15" x14ac:dyDescent="0.2">
      <c r="A3" s="1"/>
      <c r="B3" s="1" t="s">
        <v>3</v>
      </c>
      <c r="C3" s="1"/>
      <c r="D3" s="1"/>
      <c r="E3" s="1"/>
      <c r="F3" s="1" t="s">
        <v>70</v>
      </c>
      <c r="G3" s="1"/>
      <c r="H3" s="1"/>
      <c r="I3" s="1"/>
      <c r="J3" s="1"/>
      <c r="K3" s="1"/>
      <c r="L3" s="1"/>
      <c r="M3" s="1"/>
      <c r="N3" s="1"/>
      <c r="O3" s="1"/>
    </row>
    <row r="4" spans="1:15" ht="15" x14ac:dyDescent="0.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1:15" ht="15" x14ac:dyDescent="0.2">
      <c r="A5" s="1"/>
      <c r="B5" s="1"/>
      <c r="C5" s="1"/>
      <c r="D5" s="1"/>
      <c r="E5" s="1"/>
      <c r="F5" s="1" t="s">
        <v>71</v>
      </c>
      <c r="G5" s="1"/>
      <c r="H5" s="1"/>
      <c r="I5" s="1"/>
      <c r="J5" s="1"/>
      <c r="K5" s="1"/>
      <c r="L5" s="1"/>
      <c r="M5" s="1"/>
      <c r="N5" s="1"/>
      <c r="O5" s="1"/>
    </row>
    <row r="6" spans="1:15" ht="15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</row>
    <row r="7" spans="1:15" ht="15" x14ac:dyDescent="0.2">
      <c r="A7" s="1"/>
      <c r="B7" s="1" t="s">
        <v>5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1:15" ht="15" x14ac:dyDescent="0.2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</row>
    <row r="9" spans="1:15" ht="15" x14ac:dyDescent="0.2">
      <c r="A9" s="1"/>
      <c r="B9" s="1"/>
      <c r="C9" s="1"/>
      <c r="D9" s="1"/>
      <c r="E9" s="1"/>
      <c r="F9" s="1" t="s">
        <v>73</v>
      </c>
      <c r="G9" s="1"/>
      <c r="H9" s="1"/>
      <c r="I9" s="1"/>
      <c r="J9" s="1"/>
      <c r="K9" s="1"/>
      <c r="L9" s="1"/>
      <c r="M9" s="1"/>
      <c r="N9" s="1"/>
      <c r="O9" s="1"/>
    </row>
    <row r="10" spans="1:15" ht="15" x14ac:dyDescent="0.2">
      <c r="A10" s="1"/>
      <c r="B10" s="1"/>
      <c r="C10" s="1"/>
      <c r="D10" s="1"/>
      <c r="E10" s="1"/>
      <c r="F10" s="1" t="s">
        <v>74</v>
      </c>
      <c r="G10" s="1"/>
      <c r="H10" s="1"/>
      <c r="I10" s="1"/>
      <c r="J10" s="1"/>
      <c r="K10" s="1"/>
      <c r="L10" s="1"/>
      <c r="M10" s="1"/>
      <c r="N10" s="1"/>
      <c r="O10" s="1"/>
    </row>
    <row r="11" spans="1:15" ht="19.5" x14ac:dyDescent="0.35">
      <c r="A11" s="1"/>
      <c r="B11" s="1"/>
      <c r="C11" s="1"/>
      <c r="D11" s="1"/>
      <c r="E11" s="1"/>
      <c r="F11" s="1"/>
      <c r="G11" s="10" t="s">
        <v>79</v>
      </c>
      <c r="H11" s="1"/>
      <c r="I11" s="1"/>
      <c r="J11" s="1">
        <v>2.0400000000000001E-2</v>
      </c>
      <c r="K11" s="1"/>
      <c r="L11" s="1" t="s">
        <v>81</v>
      </c>
      <c r="M11" s="1"/>
      <c r="N11" s="1"/>
      <c r="O11" s="1"/>
    </row>
    <row r="12" spans="1:15" ht="19.5" x14ac:dyDescent="0.35">
      <c r="A12" s="1"/>
      <c r="B12" s="1"/>
      <c r="C12" s="1"/>
      <c r="D12" s="1"/>
      <c r="E12" s="1"/>
      <c r="G12" s="10" t="s">
        <v>80</v>
      </c>
      <c r="H12" s="1"/>
      <c r="I12" s="1"/>
      <c r="J12" s="1">
        <f xml:space="preserve"> 0.1171</f>
        <v>0.1171</v>
      </c>
      <c r="K12" s="1"/>
      <c r="L12" s="1" t="s">
        <v>82</v>
      </c>
      <c r="M12" s="1"/>
      <c r="N12" s="1"/>
      <c r="O12" s="1"/>
    </row>
    <row r="13" spans="1:15" ht="18" x14ac:dyDescent="0.2">
      <c r="A13" s="1"/>
      <c r="B13" s="1"/>
      <c r="C13" s="1"/>
      <c r="D13" s="1"/>
      <c r="E13" s="1"/>
      <c r="F13" s="1"/>
      <c r="G13" s="1" t="s">
        <v>75</v>
      </c>
      <c r="H13" s="1" t="s">
        <v>77</v>
      </c>
      <c r="I13" s="1"/>
      <c r="J13" s="1"/>
      <c r="K13" s="1"/>
      <c r="N13" s="1"/>
    </row>
    <row r="14" spans="1:15" ht="18" x14ac:dyDescent="0.2">
      <c r="A14" s="1"/>
      <c r="B14" s="1"/>
      <c r="C14" s="1"/>
      <c r="D14" s="1"/>
      <c r="E14" s="1"/>
      <c r="F14" s="1"/>
      <c r="G14" s="1" t="s">
        <v>75</v>
      </c>
      <c r="H14" s="1" t="s">
        <v>76</v>
      </c>
      <c r="I14" s="1"/>
      <c r="J14" s="1"/>
      <c r="K14" s="1"/>
      <c r="N14" s="1"/>
    </row>
    <row r="15" spans="1:15" ht="15" x14ac:dyDescent="0.2">
      <c r="A15" s="1"/>
      <c r="B15" s="1"/>
      <c r="C15" s="1"/>
      <c r="D15" s="1"/>
      <c r="E15" s="1"/>
      <c r="F15" s="1"/>
      <c r="G15" s="1" t="s">
        <v>78</v>
      </c>
      <c r="H15" s="1"/>
      <c r="K15" s="1"/>
      <c r="N15" s="1"/>
    </row>
    <row r="16" spans="1:15" ht="15" x14ac:dyDescent="0.2">
      <c r="A16" s="1"/>
      <c r="B16" s="1"/>
      <c r="C16" s="1"/>
      <c r="D16" s="1"/>
      <c r="E16" s="1"/>
      <c r="H16" s="1"/>
      <c r="L16" s="1"/>
      <c r="M16" s="1"/>
      <c r="N16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workbookViewId="0">
      <selection activeCell="B2" sqref="B2"/>
    </sheetView>
  </sheetViews>
  <sheetFormatPr defaultRowHeight="12.75" x14ac:dyDescent="0.2"/>
  <cols>
    <col min="3" max="3" width="5.85546875" customWidth="1"/>
  </cols>
  <sheetData>
    <row r="1" spans="1:11" ht="15" x14ac:dyDescent="0.2">
      <c r="A1" s="1" t="s">
        <v>139</v>
      </c>
      <c r="C1" s="1" t="s">
        <v>102</v>
      </c>
    </row>
    <row r="2" spans="1:11" ht="15" x14ac:dyDescent="0.2">
      <c r="A2" s="1"/>
      <c r="C2" s="1" t="s">
        <v>137</v>
      </c>
    </row>
    <row r="3" spans="1:11" ht="15" x14ac:dyDescent="0.2">
      <c r="A3" s="1"/>
      <c r="C3" s="1" t="s">
        <v>103</v>
      </c>
    </row>
    <row r="4" spans="1:11" ht="15" x14ac:dyDescent="0.2">
      <c r="C4" s="1"/>
    </row>
    <row r="5" spans="1:11" ht="15" x14ac:dyDescent="0.2">
      <c r="A5" s="1" t="s">
        <v>104</v>
      </c>
    </row>
    <row r="6" spans="1:11" ht="15" x14ac:dyDescent="0.2">
      <c r="A6" s="1" t="s">
        <v>86</v>
      </c>
      <c r="B6" s="1"/>
      <c r="C6" s="1"/>
      <c r="D6" s="1"/>
      <c r="E6" s="1"/>
      <c r="F6" s="1"/>
      <c r="G6" s="1"/>
      <c r="H6" s="1"/>
      <c r="I6" s="1"/>
      <c r="J6" s="1"/>
      <c r="K6" s="1"/>
    </row>
    <row r="7" spans="1:11" ht="15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ht="15" x14ac:dyDescent="0.2">
      <c r="A8" s="1"/>
      <c r="B8" s="1" t="s">
        <v>138</v>
      </c>
      <c r="C8" s="1"/>
      <c r="D8" s="1"/>
      <c r="E8" s="1"/>
      <c r="F8" s="1"/>
      <c r="G8" s="1"/>
      <c r="H8" s="1"/>
      <c r="I8" s="1"/>
      <c r="J8" s="1"/>
      <c r="K8" s="1"/>
    </row>
    <row r="9" spans="1:11" ht="15" x14ac:dyDescent="0.2">
      <c r="A9" s="1"/>
      <c r="B9" s="1"/>
      <c r="C9" s="1"/>
      <c r="D9" s="1"/>
      <c r="E9" s="1"/>
      <c r="F9" s="1"/>
      <c r="G9" s="1"/>
      <c r="H9" s="1"/>
      <c r="I9" s="1"/>
      <c r="J9" s="1"/>
      <c r="K9" s="1"/>
    </row>
    <row r="10" spans="1:11" ht="15" x14ac:dyDescent="0.2">
      <c r="A10" s="1"/>
      <c r="B10" s="1" t="s">
        <v>87</v>
      </c>
      <c r="C10" s="1" t="s">
        <v>88</v>
      </c>
      <c r="D10" s="1" t="s">
        <v>89</v>
      </c>
      <c r="E10" s="1" t="s">
        <v>84</v>
      </c>
      <c r="F10" s="1"/>
      <c r="G10" s="1"/>
      <c r="H10" s="1"/>
      <c r="I10" s="1"/>
      <c r="J10" s="1"/>
      <c r="K10" s="1"/>
    </row>
    <row r="11" spans="1:11" ht="15.75" thickBot="1" x14ac:dyDescent="0.25">
      <c r="A11" s="1"/>
      <c r="B11" s="1" t="s">
        <v>90</v>
      </c>
      <c r="C11" s="1">
        <v>1</v>
      </c>
      <c r="D11" s="1">
        <v>9.6487000000000003E-2</v>
      </c>
      <c r="E11" s="1"/>
      <c r="F11" s="1"/>
      <c r="G11" s="1"/>
      <c r="H11" s="1"/>
      <c r="I11" s="1"/>
      <c r="J11" s="1"/>
      <c r="K11" s="1"/>
    </row>
    <row r="12" spans="1:11" ht="15.75" thickBot="1" x14ac:dyDescent="0.25">
      <c r="A12" s="1"/>
      <c r="B12" s="1" t="s">
        <v>91</v>
      </c>
      <c r="C12" s="16">
        <v>0</v>
      </c>
      <c r="D12" s="1">
        <f>D11*0.006*C12</f>
        <v>0</v>
      </c>
      <c r="E12" s="1"/>
      <c r="F12" s="1"/>
      <c r="G12" s="1" t="s">
        <v>94</v>
      </c>
      <c r="H12" s="1"/>
      <c r="I12" s="1"/>
      <c r="J12" s="1"/>
      <c r="K12" s="1"/>
    </row>
    <row r="13" spans="1:11" ht="15" x14ac:dyDescent="0.2">
      <c r="A13" s="1"/>
      <c r="B13" s="1" t="s">
        <v>92</v>
      </c>
      <c r="C13" s="1">
        <f>C14-C11-C12</f>
        <v>5</v>
      </c>
      <c r="D13" s="1">
        <f>D14-D11-D12</f>
        <v>2.0598699999999998E-2</v>
      </c>
      <c r="E13" s="8">
        <f>(D13/D14)^((-7)/2)</f>
        <v>437.8487906813445</v>
      </c>
      <c r="F13" s="1"/>
      <c r="G13" s="1"/>
      <c r="H13" s="1"/>
      <c r="I13" s="1"/>
      <c r="J13" s="1"/>
      <c r="K13" s="1"/>
    </row>
    <row r="14" spans="1:11" ht="15" x14ac:dyDescent="0.2">
      <c r="A14" s="1"/>
      <c r="B14" s="1" t="s">
        <v>93</v>
      </c>
      <c r="C14" s="1">
        <v>6</v>
      </c>
      <c r="D14" s="1">
        <v>0.1170857</v>
      </c>
      <c r="E14" s="1"/>
      <c r="F14" s="1"/>
      <c r="G14" s="1"/>
      <c r="H14" s="1"/>
      <c r="I14" s="1"/>
      <c r="J14" s="1"/>
      <c r="K14" s="1"/>
    </row>
    <row r="15" spans="1:11" ht="15" x14ac:dyDescent="0.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</row>
    <row r="16" spans="1:11" ht="15" x14ac:dyDescent="0.2">
      <c r="A16" s="1" t="s">
        <v>85</v>
      </c>
      <c r="B16" s="1"/>
      <c r="C16" s="1"/>
      <c r="D16" s="1"/>
      <c r="E16" s="1"/>
      <c r="F16" s="1"/>
      <c r="G16" s="1"/>
      <c r="H16" s="1"/>
      <c r="I16" s="1"/>
      <c r="J16" s="1"/>
      <c r="K16" s="1"/>
    </row>
    <row r="17" spans="1:13" ht="15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</row>
    <row r="18" spans="1:13" ht="18" x14ac:dyDescent="0.2">
      <c r="A18" s="1"/>
      <c r="B18" s="1" t="s">
        <v>75</v>
      </c>
      <c r="C18" s="1" t="s">
        <v>77</v>
      </c>
      <c r="D18" s="1"/>
      <c r="E18" s="1"/>
      <c r="F18" s="1"/>
      <c r="G18" s="1"/>
      <c r="H18" s="1"/>
      <c r="I18" s="1"/>
      <c r="J18" s="1"/>
      <c r="K18" s="1"/>
    </row>
    <row r="19" spans="1:13" ht="18" x14ac:dyDescent="0.2">
      <c r="A19" s="1"/>
      <c r="B19" s="1" t="s">
        <v>75</v>
      </c>
      <c r="C19" s="1" t="s">
        <v>76</v>
      </c>
      <c r="D19" s="1"/>
      <c r="E19" s="1"/>
      <c r="F19" s="1"/>
      <c r="G19" s="1"/>
      <c r="H19" s="1"/>
      <c r="I19" s="1"/>
      <c r="J19" s="1"/>
      <c r="K19" s="1"/>
    </row>
    <row r="20" spans="1:13" ht="15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</row>
    <row r="21" spans="1:13" ht="15" x14ac:dyDescent="0.2">
      <c r="A21" s="1"/>
      <c r="B21" s="26" t="s">
        <v>83</v>
      </c>
      <c r="C21" s="27" t="s">
        <v>84</v>
      </c>
      <c r="D21" s="1"/>
      <c r="E21" s="1"/>
      <c r="F21" s="1"/>
      <c r="G21" s="1"/>
      <c r="H21" s="1"/>
      <c r="I21" s="1"/>
      <c r="J21" s="1"/>
      <c r="K21" s="1"/>
    </row>
    <row r="22" spans="1:13" ht="15" x14ac:dyDescent="0.2">
      <c r="A22" s="1"/>
      <c r="B22" s="28">
        <v>7</v>
      </c>
      <c r="C22" s="29">
        <f>(0.0204/0.1171)^(-B22/2)</f>
        <v>453.1516302718955</v>
      </c>
      <c r="D22" s="1"/>
      <c r="E22" s="1"/>
      <c r="F22" s="1"/>
      <c r="G22" s="1"/>
      <c r="H22" s="1"/>
      <c r="I22" s="1"/>
      <c r="J22" s="1"/>
      <c r="K22" s="1"/>
    </row>
    <row r="23" spans="1:13" ht="15" x14ac:dyDescent="0.2">
      <c r="A23" s="1"/>
      <c r="B23" s="28">
        <v>8</v>
      </c>
      <c r="C23" s="30"/>
      <c r="D23" s="1" t="s">
        <v>135</v>
      </c>
      <c r="E23" s="1"/>
      <c r="F23" s="1"/>
      <c r="G23" s="1"/>
      <c r="H23" s="1"/>
      <c r="I23" s="1"/>
      <c r="J23" s="1"/>
      <c r="K23" s="1"/>
    </row>
    <row r="24" spans="1:13" ht="15" x14ac:dyDescent="0.2">
      <c r="A24" s="1"/>
      <c r="B24" s="28"/>
      <c r="C24" s="30"/>
      <c r="D24" s="1" t="s">
        <v>135</v>
      </c>
      <c r="E24" s="1"/>
      <c r="F24" s="1"/>
      <c r="G24" s="1"/>
      <c r="H24" s="1"/>
      <c r="I24" s="1"/>
      <c r="J24" s="1"/>
      <c r="K24" s="1"/>
    </row>
    <row r="25" spans="1:13" ht="15" x14ac:dyDescent="0.2">
      <c r="A25" s="1"/>
      <c r="B25" s="28"/>
      <c r="C25" s="30"/>
      <c r="D25" s="1"/>
      <c r="E25" s="1"/>
      <c r="F25" s="1"/>
      <c r="G25" s="1"/>
      <c r="H25" s="1"/>
      <c r="I25" s="1"/>
      <c r="J25" s="1"/>
      <c r="K25" s="1"/>
    </row>
    <row r="26" spans="1:13" ht="15" x14ac:dyDescent="0.2">
      <c r="A26" s="1"/>
      <c r="B26" s="28"/>
      <c r="C26" s="30"/>
      <c r="D26" s="1"/>
      <c r="E26" s="1"/>
      <c r="F26" s="1"/>
      <c r="G26" s="1"/>
      <c r="H26" s="1"/>
      <c r="I26" s="1"/>
      <c r="J26" s="1"/>
      <c r="K26" s="1"/>
    </row>
    <row r="27" spans="1:13" x14ac:dyDescent="0.2">
      <c r="B27" s="31"/>
      <c r="C27" s="32"/>
    </row>
    <row r="28" spans="1:13" ht="15" x14ac:dyDescent="0.2">
      <c r="A28" s="1" t="s">
        <v>95</v>
      </c>
      <c r="C28" s="1"/>
      <c r="D28" s="1"/>
      <c r="E28" s="1"/>
      <c r="F28" s="1"/>
      <c r="G28" s="1"/>
      <c r="H28" s="1"/>
      <c r="I28" s="1"/>
      <c r="J28" s="1"/>
      <c r="K28" s="1"/>
    </row>
    <row r="29" spans="1:13" ht="15" x14ac:dyDescent="0.2">
      <c r="A29" s="1"/>
      <c r="B29" s="1" t="s">
        <v>97</v>
      </c>
      <c r="C29" s="1"/>
      <c r="D29" s="1"/>
      <c r="E29" s="1"/>
      <c r="F29" s="1"/>
      <c r="G29" s="1"/>
      <c r="H29" s="1" t="s">
        <v>96</v>
      </c>
      <c r="I29" s="1"/>
      <c r="J29" s="1"/>
      <c r="K29" s="1"/>
      <c r="L29" s="1" t="s">
        <v>100</v>
      </c>
      <c r="M29" s="1"/>
    </row>
    <row r="30" spans="1:13" ht="15" x14ac:dyDescent="0.2">
      <c r="A30" s="1"/>
      <c r="B30" s="1" t="s">
        <v>136</v>
      </c>
      <c r="C30" s="1"/>
      <c r="D30" s="1"/>
      <c r="E30" s="1"/>
      <c r="F30" s="1"/>
      <c r="G30" s="1"/>
      <c r="H30" s="1" t="s">
        <v>98</v>
      </c>
      <c r="I30" s="1"/>
      <c r="J30" s="1"/>
      <c r="K30" s="1"/>
      <c r="L30" s="1" t="s">
        <v>99</v>
      </c>
      <c r="M30" s="1"/>
    </row>
    <row r="31" spans="1:13" ht="15" x14ac:dyDescent="0.2">
      <c r="A31" s="1"/>
      <c r="B31" s="1"/>
      <c r="C31" s="2"/>
      <c r="D31" s="2"/>
      <c r="E31" s="2"/>
      <c r="F31" s="2"/>
      <c r="G31" s="1"/>
      <c r="H31" s="1"/>
      <c r="I31" s="1"/>
      <c r="J31" s="1"/>
      <c r="K31" s="1"/>
    </row>
    <row r="32" spans="1:13" ht="15" x14ac:dyDescent="0.2">
      <c r="A32" s="1"/>
      <c r="B32" s="1" t="s">
        <v>87</v>
      </c>
      <c r="C32" s="2" t="s">
        <v>88</v>
      </c>
      <c r="D32" s="2" t="s">
        <v>89</v>
      </c>
      <c r="E32" s="2" t="s">
        <v>84</v>
      </c>
      <c r="F32" s="2" t="s">
        <v>9</v>
      </c>
      <c r="G32" s="1"/>
      <c r="H32" s="1"/>
      <c r="I32" s="1"/>
      <c r="J32" s="1"/>
      <c r="K32" s="1"/>
    </row>
    <row r="33" spans="1:11" ht="15.75" thickBot="1" x14ac:dyDescent="0.25">
      <c r="A33" s="1"/>
      <c r="B33" s="1" t="s">
        <v>90</v>
      </c>
      <c r="C33" s="1">
        <v>1</v>
      </c>
      <c r="D33" s="1">
        <v>9.6487000000000003E-2</v>
      </c>
      <c r="E33" s="1"/>
      <c r="F33" s="1"/>
      <c r="G33" s="1"/>
      <c r="H33" s="1"/>
      <c r="I33" s="1"/>
      <c r="J33" s="1"/>
      <c r="K33" s="1"/>
    </row>
    <row r="34" spans="1:11" ht="15.75" thickBot="1" x14ac:dyDescent="0.25">
      <c r="A34" s="1"/>
      <c r="B34" s="1" t="s">
        <v>91</v>
      </c>
      <c r="C34" s="16">
        <v>0</v>
      </c>
      <c r="D34" s="1">
        <f>D33*0.009*C34</f>
        <v>0</v>
      </c>
      <c r="E34" s="1"/>
      <c r="F34" s="1"/>
      <c r="G34" s="1" t="s">
        <v>94</v>
      </c>
      <c r="H34" s="1"/>
      <c r="I34" s="1"/>
      <c r="J34" s="1"/>
      <c r="K34" s="1"/>
    </row>
    <row r="35" spans="1:11" ht="15" x14ac:dyDescent="0.2">
      <c r="A35" s="1"/>
      <c r="B35" s="1" t="s">
        <v>92</v>
      </c>
      <c r="C35" s="1">
        <f>C36-C33-C34</f>
        <v>5</v>
      </c>
      <c r="D35" s="1">
        <f>D36-D33-D34</f>
        <v>2.0598699999999998E-2</v>
      </c>
      <c r="E35" s="1">
        <f>(D35/D36)^((-7)/2)</f>
        <v>437.8487906813445</v>
      </c>
      <c r="F35" s="8">
        <f>2*LN(E35)-2*C34</f>
        <v>12.163747248034101</v>
      </c>
      <c r="G35" s="1"/>
      <c r="H35" s="1"/>
      <c r="I35" s="1"/>
      <c r="J35" s="1"/>
      <c r="K35" s="1"/>
    </row>
    <row r="36" spans="1:11" ht="15" x14ac:dyDescent="0.2">
      <c r="A36" s="1"/>
      <c r="B36" s="1" t="s">
        <v>93</v>
      </c>
      <c r="C36" s="1">
        <v>6</v>
      </c>
      <c r="D36" s="1">
        <v>0.1170857</v>
      </c>
      <c r="E36" s="1"/>
      <c r="F36" s="1"/>
      <c r="G36" s="1"/>
      <c r="H36" s="1"/>
      <c r="I36" s="1"/>
      <c r="J36" s="1"/>
      <c r="K36" s="1"/>
    </row>
    <row r="37" spans="1:11" ht="15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</row>
    <row r="38" spans="1:11" ht="15" x14ac:dyDescent="0.2">
      <c r="A38" s="1" t="s">
        <v>101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"/>
  <sheetViews>
    <sheetView tabSelected="1" workbookViewId="0">
      <selection activeCell="G14" sqref="G14"/>
    </sheetView>
  </sheetViews>
  <sheetFormatPr defaultRowHeight="12.75" x14ac:dyDescent="0.2"/>
  <cols>
    <col min="3" max="3" width="12.42578125" bestFit="1" customWidth="1"/>
  </cols>
  <sheetData>
    <row r="1" spans="1:11" ht="15" x14ac:dyDescent="0.2">
      <c r="A1" s="1" t="s">
        <v>12</v>
      </c>
      <c r="C1" s="1" t="s">
        <v>107</v>
      </c>
    </row>
    <row r="2" spans="1:11" ht="15" x14ac:dyDescent="0.2">
      <c r="A2" s="1"/>
      <c r="C2" s="1" t="s">
        <v>140</v>
      </c>
    </row>
    <row r="3" spans="1:11" ht="15" x14ac:dyDescent="0.2">
      <c r="A3" s="1"/>
      <c r="C3" s="1" t="s">
        <v>145</v>
      </c>
    </row>
    <row r="4" spans="1:11" ht="15" x14ac:dyDescent="0.2">
      <c r="C4" s="1"/>
      <c r="D4" s="1" t="s">
        <v>146</v>
      </c>
    </row>
    <row r="5" spans="1:11" ht="15" x14ac:dyDescent="0.2">
      <c r="A5" s="1"/>
      <c r="C5" s="1" t="s">
        <v>147</v>
      </c>
    </row>
    <row r="6" spans="1:11" ht="15" x14ac:dyDescent="0.2">
      <c r="A6" s="1"/>
      <c r="C6" s="1"/>
    </row>
    <row r="7" spans="1:11" ht="15" x14ac:dyDescent="0.2">
      <c r="A7" s="1" t="s">
        <v>105</v>
      </c>
      <c r="B7" s="1"/>
      <c r="C7" s="1" t="s">
        <v>106</v>
      </c>
      <c r="D7" s="1"/>
      <c r="E7" s="1"/>
      <c r="F7" s="1"/>
      <c r="G7" s="1"/>
      <c r="H7" s="1"/>
      <c r="I7" s="1"/>
      <c r="J7" s="1"/>
      <c r="K7" s="1"/>
    </row>
    <row r="8" spans="1:11" ht="15" x14ac:dyDescent="0.2">
      <c r="A8" s="1"/>
      <c r="B8" s="1"/>
      <c r="C8" s="1"/>
      <c r="D8" s="1"/>
      <c r="E8" s="1"/>
      <c r="F8" s="1"/>
      <c r="G8" s="1"/>
      <c r="H8" s="1"/>
      <c r="I8" s="1"/>
      <c r="J8" s="1"/>
      <c r="K8" s="1"/>
    </row>
    <row r="9" spans="1:11" ht="15" x14ac:dyDescent="0.2">
      <c r="A9" s="1"/>
      <c r="B9" s="1"/>
      <c r="C9" s="1"/>
      <c r="D9" s="1"/>
      <c r="E9" s="1"/>
      <c r="F9" s="1"/>
      <c r="G9" s="1"/>
      <c r="H9" s="1"/>
      <c r="I9" s="1"/>
      <c r="J9" s="1"/>
      <c r="K9" s="1"/>
    </row>
    <row r="10" spans="1:11" ht="15" x14ac:dyDescent="0.2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</row>
    <row r="11" spans="1:11" ht="15" x14ac:dyDescent="0.2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</row>
    <row r="12" spans="1:11" ht="15" x14ac:dyDescent="0.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</row>
    <row r="13" spans="1:11" ht="15" x14ac:dyDescent="0.2">
      <c r="A13" s="1"/>
      <c r="B13" s="1"/>
      <c r="C13" s="12"/>
      <c r="D13" s="1"/>
      <c r="E13" s="1"/>
      <c r="F13" s="1"/>
      <c r="G13" s="1"/>
      <c r="H13" s="1"/>
      <c r="I13" s="1"/>
      <c r="J13" s="1"/>
      <c r="K13" s="1"/>
    </row>
    <row r="14" spans="1:11" ht="15" x14ac:dyDescent="0.2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</row>
    <row r="15" spans="1:11" ht="15" x14ac:dyDescent="0.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</row>
    <row r="16" spans="1:11" ht="15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</row>
    <row r="17" spans="1:13" ht="15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</row>
    <row r="18" spans="1:13" ht="15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</row>
    <row r="19" spans="1:13" ht="15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</row>
    <row r="20" spans="1:13" ht="15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</row>
    <row r="21" spans="1:13" ht="15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</row>
    <row r="22" spans="1:13" ht="15" x14ac:dyDescent="0.2">
      <c r="A22" s="1"/>
      <c r="B22" s="3"/>
      <c r="C22" s="3"/>
      <c r="D22" s="1"/>
      <c r="E22" s="1"/>
      <c r="F22" s="1"/>
      <c r="G22" s="1"/>
      <c r="H22" s="1"/>
      <c r="I22" s="1"/>
      <c r="J22" s="1"/>
      <c r="K22" s="1"/>
    </row>
    <row r="23" spans="1:13" ht="15" x14ac:dyDescent="0.2">
      <c r="A23" s="1"/>
      <c r="B23" s="3"/>
      <c r="C23" s="3"/>
      <c r="D23" s="1"/>
      <c r="E23" s="1"/>
      <c r="F23" s="1"/>
      <c r="G23" s="1"/>
      <c r="H23" s="1"/>
      <c r="I23" s="1"/>
      <c r="J23" s="1"/>
      <c r="K23" s="1"/>
    </row>
    <row r="24" spans="1:13" ht="15" x14ac:dyDescent="0.2">
      <c r="A24" s="1"/>
      <c r="B24" s="3"/>
      <c r="C24" s="3"/>
      <c r="D24" s="1"/>
      <c r="E24" s="1"/>
      <c r="F24" s="1"/>
      <c r="G24" s="1"/>
      <c r="H24" s="1"/>
      <c r="I24" s="1"/>
      <c r="J24" s="1"/>
      <c r="K24" s="1"/>
    </row>
    <row r="26" spans="1:13" ht="15" x14ac:dyDescent="0.2">
      <c r="A26" s="1"/>
      <c r="C26" s="1"/>
      <c r="D26" s="1"/>
      <c r="E26" s="1"/>
      <c r="F26" s="1"/>
      <c r="G26" s="1"/>
      <c r="H26" s="1"/>
      <c r="I26" s="1"/>
      <c r="J26" s="1"/>
      <c r="K26" s="1"/>
    </row>
    <row r="27" spans="1:13" ht="15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1:13" ht="15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5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</row>
    <row r="30" spans="1:13" ht="15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</row>
    <row r="31" spans="1:13" ht="15.75" thickBo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</row>
    <row r="32" spans="1:13" ht="15.75" thickBot="1" x14ac:dyDescent="0.25">
      <c r="A32" s="1"/>
      <c r="B32" s="1"/>
      <c r="C32" s="11"/>
      <c r="D32" s="1"/>
      <c r="E32" s="1"/>
      <c r="F32" s="1"/>
      <c r="G32" s="1"/>
      <c r="H32" s="1"/>
      <c r="I32" s="1"/>
      <c r="J32" s="1"/>
      <c r="K32" s="1"/>
    </row>
    <row r="33" spans="1:11" ht="15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</row>
    <row r="34" spans="1:11" ht="15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</row>
    <row r="35" spans="1:11" ht="15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</row>
    <row r="36" spans="1:11" ht="15" x14ac:dyDescent="0.2">
      <c r="A36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D16" sqref="D16"/>
    </sheetView>
  </sheetViews>
  <sheetFormatPr defaultRowHeight="12.75" x14ac:dyDescent="0.2"/>
  <cols>
    <col min="1" max="1" width="3.28515625" customWidth="1"/>
    <col min="2" max="2" width="46" customWidth="1"/>
    <col min="3" max="3" width="5.140625" customWidth="1"/>
    <col min="4" max="4" width="48.7109375" customWidth="1"/>
  </cols>
  <sheetData>
    <row r="1" spans="1:4" ht="15" x14ac:dyDescent="0.2">
      <c r="A1" s="1" t="s">
        <v>15</v>
      </c>
      <c r="B1" s="1"/>
      <c r="C1" s="1" t="s">
        <v>18</v>
      </c>
    </row>
    <row r="2" spans="1:4" ht="15" x14ac:dyDescent="0.2">
      <c r="A2" s="1"/>
      <c r="B2" s="1"/>
      <c r="C2" s="1"/>
    </row>
    <row r="3" spans="1:4" ht="15" x14ac:dyDescent="0.2">
      <c r="A3" s="1"/>
      <c r="B3" s="1" t="s">
        <v>84</v>
      </c>
      <c r="C3" s="1"/>
      <c r="D3" s="1" t="s">
        <v>108</v>
      </c>
    </row>
    <row r="4" spans="1:4" ht="15" x14ac:dyDescent="0.2">
      <c r="A4" s="1"/>
      <c r="B4" s="1" t="s">
        <v>111</v>
      </c>
      <c r="C4" s="1"/>
      <c r="D4" s="1" t="s">
        <v>122</v>
      </c>
    </row>
    <row r="5" spans="1:4" ht="15" x14ac:dyDescent="0.2">
      <c r="A5" s="1"/>
      <c r="B5" s="1" t="s">
        <v>121</v>
      </c>
      <c r="C5" s="1"/>
      <c r="D5" s="1" t="s">
        <v>141</v>
      </c>
    </row>
    <row r="6" spans="1:4" ht="15" x14ac:dyDescent="0.2">
      <c r="B6" s="1" t="s">
        <v>110</v>
      </c>
      <c r="D6" s="1" t="s">
        <v>109</v>
      </c>
    </row>
    <row r="7" spans="1:4" ht="15" x14ac:dyDescent="0.2">
      <c r="B7" s="1" t="s">
        <v>112</v>
      </c>
      <c r="D7" s="1" t="s">
        <v>113</v>
      </c>
    </row>
    <row r="8" spans="1:4" ht="15" x14ac:dyDescent="0.2">
      <c r="B8" s="1" t="s">
        <v>142</v>
      </c>
      <c r="D8" s="1" t="s">
        <v>143</v>
      </c>
    </row>
    <row r="9" spans="1:4" ht="15" x14ac:dyDescent="0.2">
      <c r="B9" s="1" t="s">
        <v>126</v>
      </c>
      <c r="D9" s="1" t="s">
        <v>125</v>
      </c>
    </row>
    <row r="10" spans="1:4" ht="15" x14ac:dyDescent="0.2">
      <c r="B10" s="1" t="s">
        <v>127</v>
      </c>
      <c r="D10" s="1" t="s">
        <v>124</v>
      </c>
    </row>
    <row r="11" spans="1:4" ht="15" x14ac:dyDescent="0.2">
      <c r="B11" s="1" t="s">
        <v>119</v>
      </c>
      <c r="D11" s="1" t="s">
        <v>120</v>
      </c>
    </row>
    <row r="12" spans="1:4" ht="15" x14ac:dyDescent="0.2">
      <c r="B12" s="1" t="s">
        <v>16</v>
      </c>
      <c r="D12" s="1" t="s">
        <v>114</v>
      </c>
    </row>
    <row r="13" spans="1:4" ht="15" x14ac:dyDescent="0.2">
      <c r="B13" s="1" t="s">
        <v>115</v>
      </c>
      <c r="D13" s="1" t="s">
        <v>114</v>
      </c>
    </row>
    <row r="14" spans="1:4" ht="15" x14ac:dyDescent="0.2">
      <c r="B14" s="1" t="s">
        <v>117</v>
      </c>
      <c r="D14" s="1" t="s">
        <v>114</v>
      </c>
    </row>
    <row r="15" spans="1:4" ht="15" x14ac:dyDescent="0.2">
      <c r="B15" s="1" t="s">
        <v>116</v>
      </c>
      <c r="D15" s="1" t="s">
        <v>114</v>
      </c>
    </row>
    <row r="16" spans="1:4" ht="15" x14ac:dyDescent="0.2">
      <c r="B16" s="1" t="s">
        <v>118</v>
      </c>
      <c r="D16" s="1" t="s">
        <v>114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18" sqref="K18"/>
    </sheetView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Intro</vt:lpstr>
      <vt:lpstr>Y~Binomial</vt:lpstr>
      <vt:lpstr>Y~Normal</vt:lpstr>
      <vt:lpstr>Likelihood</vt:lpstr>
      <vt:lpstr>LR</vt:lpstr>
      <vt:lpstr>AIC</vt:lpstr>
      <vt:lpstr>SIC</vt:lpstr>
      <vt:lpstr> Comparison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DS</dc:creator>
  <cp:lastModifiedBy>DS</cp:lastModifiedBy>
  <cp:lastPrinted>2017-11-26T18:03:07Z</cp:lastPrinted>
  <dcterms:created xsi:type="dcterms:W3CDTF">2017-11-26T17:59:31Z</dcterms:created>
  <dcterms:modified xsi:type="dcterms:W3CDTF">2017-11-28T13:06:11Z</dcterms:modified>
</cp:coreProperties>
</file>