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ColumbiaDA\Module 1 - Excel\"/>
    </mc:Choice>
  </mc:AlternateContent>
  <xr:revisionPtr revIDLastSave="0" documentId="13_ncr:1_{2929B987-0545-4F7D-8D02-32FB438B99D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Raw Data" sheetId="1" r:id="rId1"/>
    <sheet name="Outcomes Based on Goals" sheetId="11" r:id="rId2"/>
    <sheet name="Theater Outcomes Based on Launc" sheetId="10" r:id="rId3"/>
    <sheet name="Parent Category" sheetId="12" r:id="rId4"/>
    <sheet name="SubCategory" sheetId="13" r:id="rId5"/>
    <sheet name="Time Comparison" sheetId="14" r:id="rId6"/>
    <sheet name="Edinburgh Research" sheetId="15" r:id="rId7"/>
  </sheets>
  <externalReferences>
    <externalReference r:id="rId8"/>
  </externalReferences>
  <definedNames>
    <definedName name="_xlnm._FilterDatabase" localSheetId="0" hidden="1">'Raw Data'!$A$1:$U$4115</definedName>
  </definedNames>
  <calcPr calcId="191029"/>
  <pivotCaches>
    <pivotCache cacheId="9" r:id="rId9"/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15" l="1"/>
  <c r="E6" i="15"/>
  <c r="D6" i="15"/>
  <c r="C6" i="15"/>
  <c r="B6" i="15"/>
  <c r="F5" i="15"/>
  <c r="E5" i="15"/>
  <c r="D5" i="15"/>
  <c r="C5" i="15"/>
  <c r="B5" i="15"/>
  <c r="F4" i="15"/>
  <c r="E4" i="15"/>
  <c r="D4" i="15"/>
  <c r="C4" i="15"/>
  <c r="B4" i="15"/>
  <c r="F3" i="15"/>
  <c r="E3" i="15"/>
  <c r="D3" i="15"/>
  <c r="C3" i="15"/>
  <c r="B3" i="15"/>
  <c r="F2" i="15"/>
  <c r="E2" i="15"/>
  <c r="D2" i="15"/>
  <c r="C2" i="15"/>
  <c r="B2" i="15"/>
  <c r="E13" i="11" l="1"/>
  <c r="E12" i="11"/>
  <c r="G12" i="11" s="1"/>
  <c r="E11" i="11"/>
  <c r="F11" i="11" s="1"/>
  <c r="E10" i="11"/>
  <c r="H10" i="11" s="1"/>
  <c r="E9" i="11"/>
  <c r="E8" i="11"/>
  <c r="G8" i="11" s="1"/>
  <c r="E7" i="11"/>
  <c r="F7" i="11" s="1"/>
  <c r="E6" i="11"/>
  <c r="H6" i="11" s="1"/>
  <c r="E5" i="11"/>
  <c r="E4" i="11"/>
  <c r="G4" i="11" s="1"/>
  <c r="E3" i="11"/>
  <c r="F3" i="11" s="1"/>
  <c r="E2" i="11"/>
  <c r="H13" i="11"/>
  <c r="G13" i="11"/>
  <c r="F13" i="11"/>
  <c r="H12" i="11"/>
  <c r="F12" i="11"/>
  <c r="H11" i="11"/>
  <c r="G11" i="11"/>
  <c r="F10" i="11"/>
  <c r="H9" i="11"/>
  <c r="G9" i="11"/>
  <c r="F9" i="11"/>
  <c r="H8" i="11"/>
  <c r="F8" i="11"/>
  <c r="H7" i="11"/>
  <c r="G7" i="11"/>
  <c r="F6" i="11"/>
  <c r="H5" i="11"/>
  <c r="G5" i="11"/>
  <c r="F5" i="11"/>
  <c r="H4" i="11"/>
  <c r="F4" i="11"/>
  <c r="H3" i="11"/>
  <c r="G3" i="11"/>
  <c r="H2" i="11"/>
  <c r="G2" i="11"/>
  <c r="F2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G6" i="11" l="1"/>
  <c r="G10" i="1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<sst xmlns="http://schemas.openxmlformats.org/spreadsheetml/2006/main" count="33042" uniqueCount="8410">
  <si>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</si>
  <si>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</si>
  <si>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</si>
  <si>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</si>
  <si>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</si>
  <si>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</si>
  <si>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</si>
  <si>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</si>
  <si>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</si>
  <si>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</si>
  <si>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</si>
  <si>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</si>
  <si>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</si>
  <si>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</si>
  <si>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</si>
  <si>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</si>
  <si>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</si>
  <si>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</si>
  <si>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</si>
  <si>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</si>
  <si>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</si>
  <si>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</si>
  <si>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</si>
  <si>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</si>
  <si>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</si>
  <si>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</si>
  <si>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</si>
  <si>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</si>
  <si>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</si>
  <si>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</si>
  <si>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</si>
  <si>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</si>
  <si>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</si>
  <si>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</si>
  <si>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</si>
  <si>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</si>
  <si>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</si>
  <si>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</si>
  <si>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</si>
  <si>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</si>
  <si>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</si>
  <si>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</si>
  <si>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</si>
  <si>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</si>
  <si>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</si>
  <si>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</si>
  <si>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</si>
  <si>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</si>
  <si>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</si>
  <si>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</si>
  <si>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</si>
  <si>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</si>
  <si>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</si>
  <si>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</si>
  <si>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</si>
  <si>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</si>
  <si>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</si>
  <si>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</si>
  <si>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</si>
  <si>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</si>
  <si>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</si>
  <si>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</si>
  <si>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</si>
  <si>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</si>
  <si>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</si>
  <si>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</si>
  <si>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</si>
  <si>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</si>
  <si>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</si>
  <si>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</si>
  <si>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</si>
  <si>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</si>
  <si>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</si>
  <si>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</si>
  <si>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</si>
  <si>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</si>
  <si>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</si>
  <si>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</si>
  <si>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</si>
  <si>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</si>
  <si>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</si>
  <si>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</si>
  <si>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</si>
  <si>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</si>
  <si>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</si>
  <si>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</si>
  <si>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</si>
  <si>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</si>
  <si>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</si>
  <si>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</si>
  <si>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</si>
  <si>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</si>
  <si>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</si>
  <si>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</si>
  <si>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</si>
  <si>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</si>
  <si>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</si>
  <si>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</si>
  <si>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</si>
  <si>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</si>
  <si>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</si>
  <si>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</si>
  <si>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</si>
  <si>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</si>
  <si>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</si>
  <si>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</si>
  <si>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</si>
  <si>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</si>
  <si>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</si>
  <si>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</si>
  <si>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</si>
  <si>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</si>
  <si>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</si>
  <si>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</si>
  <si>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</si>
  <si>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</si>
  <si>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</si>
  <si>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</si>
  <si>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</si>
  <si>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</si>
  <si>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</si>
  <si>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</si>
  <si>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</si>
  <si>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</si>
  <si>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</si>
  <si>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</si>
  <si>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</si>
  <si>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</si>
  <si>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</si>
  <si>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</si>
  <si>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</si>
  <si>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</si>
  <si>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</si>
  <si>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</si>
  <si>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</si>
  <si>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</si>
  <si>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</si>
  <si>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</si>
  <si>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</si>
  <si>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</si>
  <si>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</si>
  <si>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</si>
  <si>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</si>
  <si>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</si>
  <si>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</si>
  <si>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</si>
  <si>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</si>
  <si>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</si>
  <si>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</si>
  <si>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</si>
  <si>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</si>
  <si>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</si>
  <si>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</si>
  <si>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</si>
  <si>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</si>
  <si>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</si>
  <si>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</si>
  <si>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</si>
  <si>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</si>
  <si>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</si>
  <si>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</si>
  <si>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</si>
  <si>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</si>
  <si>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</si>
  <si>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</si>
  <si>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</si>
  <si>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</si>
  <si>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</si>
  <si>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</si>
  <si>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</si>
  <si>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</si>
  <si>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</si>
  <si>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</si>
  <si>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</si>
  <si>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</si>
  <si>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</si>
  <si>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</si>
  <si>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</si>
  <si>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</si>
  <si>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</si>
  <si>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</si>
  <si>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</si>
  <si>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</si>
  <si>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</si>
  <si>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</si>
  <si>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</si>
  <si>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</si>
  <si>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</si>
  <si>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</si>
  <si>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</si>
  <si>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</si>
  <si>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</si>
  <si>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</si>
  <si>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</si>
  <si>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</si>
  <si>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</si>
  <si>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</si>
  <si>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</si>
  <si>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</si>
  <si>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</si>
  <si>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</si>
  <si>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</si>
  <si>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</si>
  <si>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</si>
  <si>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</si>
  <si>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</si>
  <si>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</si>
  <si>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</si>
  <si>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</si>
  <si>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</si>
  <si>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</si>
  <si>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</si>
  <si>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</si>
  <si>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</si>
  <si>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</si>
  <si>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</si>
  <si>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</si>
  <si>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</si>
  <si>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</si>
  <si>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</si>
  <si>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</si>
  <si>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</si>
  <si>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</si>
  <si>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</si>
  <si>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</si>
  <si>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</si>
  <si>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</si>
  <si>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</si>
  <si>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</si>
  <si>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</si>
  <si>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</si>
  <si>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</si>
  <si>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</si>
  <si>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</si>
  <si>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</si>
  <si>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</si>
  <si>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</si>
  <si>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</si>
  <si>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</si>
  <si>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</si>
  <si>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</si>
  <si>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</si>
  <si>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</si>
  <si>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</si>
  <si>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</si>
  <si>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</si>
  <si>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</si>
  <si>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</si>
  <si>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</si>
  <si>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</si>
  <si>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</si>
  <si>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</si>
  <si>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</si>
  <si>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</si>
  <si>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</si>
  <si>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</si>
  <si>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</si>
  <si>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</si>
  <si>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</si>
  <si>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</si>
  <si>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</si>
  <si>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</si>
  <si>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</si>
  <si>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</si>
  <si>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</si>
  <si>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</si>
  <si>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</si>
  <si>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</si>
  <si>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</si>
  <si>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</si>
  <si>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</si>
  <si>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</si>
  <si>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</si>
  <si>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</si>
  <si>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</si>
  <si>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</si>
  <si>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</si>
  <si>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</si>
  <si>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</si>
  <si>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</si>
  <si>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</si>
  <si>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</si>
  <si>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</si>
  <si>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</si>
  <si>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</si>
  <si>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</si>
  <si>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</si>
  <si>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</si>
  <si>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</si>
  <si>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</si>
  <si>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</si>
  <si>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</si>
  <si>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</si>
  <si>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</si>
  <si>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</si>
  <si>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</si>
  <si>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</si>
  <si>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</si>
  <si>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</si>
  <si>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</si>
  <si>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</si>
  <si>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</si>
  <si>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</si>
  <si>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</si>
  <si>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</si>
  <si>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</si>
  <si>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</si>
  <si>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</si>
  <si>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</si>
  <si>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</si>
  <si>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</si>
  <si>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</si>
  <si>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</si>
  <si>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</si>
  <si>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</si>
  <si>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</si>
  <si>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</si>
  <si>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</si>
  <si>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</si>
  <si>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</si>
  <si>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</si>
  <si>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</si>
  <si>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</si>
  <si>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</si>
  <si>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</si>
  <si>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</si>
  <si>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</si>
  <si>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</si>
  <si>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</si>
  <si>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</si>
  <si>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</si>
  <si>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</si>
  <si>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</si>
  <si>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</si>
  <si>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</si>
  <si>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</si>
  <si>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</si>
  <si>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</si>
  <si>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</si>
  <si>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</si>
  <si>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</si>
  <si>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</si>
  <si>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</si>
  <si>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</si>
  <si>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</si>
  <si>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</si>
  <si>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</si>
  <si>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</si>
  <si>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</si>
  <si>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</si>
  <si>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</si>
  <si>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</si>
  <si>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</si>
  <si>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</si>
  <si>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</si>
  <si>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</si>
  <si>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</si>
  <si>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</si>
  <si>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</si>
  <si>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</si>
  <si>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</si>
  <si>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</si>
  <si>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</si>
  <si>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</si>
  <si>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</si>
  <si>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</si>
  <si>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</si>
  <si>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</si>
  <si>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</si>
  <si>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</si>
  <si>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</si>
  <si>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</si>
  <si>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</si>
  <si>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</si>
  <si>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</si>
  <si>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</si>
  <si>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</si>
  <si>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</si>
  <si>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</si>
  <si>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</si>
  <si>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</si>
  <si>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</si>
  <si>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</si>
  <si>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</si>
  <si>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</si>
  <si>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</si>
  <si>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</si>
  <si>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</si>
  <si>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</si>
  <si>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</si>
  <si>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</si>
  <si>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</si>
  <si>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</si>
  <si>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</si>
  <si>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</si>
  <si>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</si>
  <si>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</si>
  <si>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</si>
  <si>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</si>
  <si>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</si>
  <si>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</si>
  <si>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</si>
  <si>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</si>
  <si>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</si>
  <si>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</si>
  <si>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</si>
  <si>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</si>
  <si>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</si>
  <si>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</si>
  <si>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</si>
  <si>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</si>
  <si>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</si>
  <si>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</si>
  <si>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</si>
  <si>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</si>
  <si>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</si>
  <si>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</si>
  <si>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</si>
  <si>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</si>
  <si>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</si>
  <si>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</si>
  <si>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</si>
  <si>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</si>
  <si>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</si>
  <si>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</si>
  <si>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</si>
  <si>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</si>
  <si>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</si>
  <si>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</si>
  <si>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</si>
  <si>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</si>
  <si>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</si>
  <si>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</si>
  <si>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</si>
  <si>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</si>
  <si>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</si>
  <si>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</si>
  <si>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</si>
  <si>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</si>
  <si>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</si>
  <si>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</si>
  <si>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</si>
  <si>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</si>
  <si>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</si>
  <si>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</si>
  <si>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</si>
  <si>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</si>
  <si>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</si>
  <si>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</si>
  <si>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</si>
  <si>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</si>
  <si>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</si>
  <si>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</si>
  <si>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</si>
  <si>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</si>
  <si>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</si>
  <si>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</si>
  <si>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</si>
  <si>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</si>
  <si>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</si>
  <si>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</si>
  <si>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</si>
  <si>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</si>
  <si>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</si>
  <si>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</si>
  <si>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</si>
  <si>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</si>
  <si>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</si>
  <si>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</si>
  <si>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</si>
  <si>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</si>
  <si>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</si>
  <si>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</si>
  <si>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</si>
  <si>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</si>
  <si>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</si>
  <si>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</si>
  <si>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</si>
  <si>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</si>
  <si>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</si>
  <si>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</si>
  <si>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</si>
  <si>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</si>
  <si>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</si>
  <si>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</si>
  <si>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</si>
  <si>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</si>
  <si>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</si>
  <si>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</si>
  <si>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</si>
  <si>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</si>
  <si>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</si>
  <si>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</si>
  <si>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</si>
  <si>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</si>
  <si>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</si>
  <si>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</si>
  <si>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</si>
  <si>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</si>
  <si>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</si>
  <si>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</si>
  <si>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</si>
  <si>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</si>
  <si>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</si>
  <si>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</si>
  <si>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</si>
  <si>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</si>
  <si>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</si>
  <si>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</si>
  <si>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</si>
  <si>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</si>
  <si>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</si>
  <si>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</si>
  <si>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</si>
  <si>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</si>
  <si>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</si>
  <si>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</si>
  <si>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</si>
  <si>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</si>
  <si>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</si>
  <si>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</si>
  <si>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</si>
  <si>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</si>
  <si>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</si>
  <si>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</si>
  <si>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</si>
  <si>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</si>
  <si>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</si>
  <si>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</si>
  <si>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</si>
  <si>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</si>
  <si>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</si>
  <si>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</si>
  <si>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</si>
  <si>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</si>
  <si>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</si>
  <si>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</si>
  <si>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</si>
  <si>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</si>
  <si>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</si>
  <si>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</si>
  <si>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</si>
  <si>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</si>
  <si>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</si>
  <si>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</si>
  <si>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</si>
  <si>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</si>
  <si>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</si>
  <si>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</si>
  <si>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</si>
  <si>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</si>
  <si>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</si>
  <si>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</si>
  <si>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</si>
  <si>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</si>
  <si>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</si>
  <si>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</si>
  <si>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</si>
  <si>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</si>
  <si>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</si>
  <si>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</si>
  <si>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</si>
  <si>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</si>
  <si>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</si>
  <si>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</si>
  <si>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</si>
  <si>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</si>
  <si>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</si>
  <si>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</si>
  <si>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</si>
  <si>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</si>
  <si>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</si>
  <si>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</si>
  <si>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</si>
  <si>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</si>
  <si>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</si>
  <si>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</si>
  <si>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</si>
  <si>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</si>
  <si>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</si>
  <si>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</si>
  <si>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</si>
  <si>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</si>
  <si>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</si>
  <si>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</si>
  <si>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</si>
  <si>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</si>
  <si>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</si>
  <si>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</si>
  <si>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</si>
  <si>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</si>
  <si>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</si>
  <si>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</si>
  <si>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</si>
  <si>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</si>
  <si>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</si>
  <si>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</si>
  <si>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</si>
  <si>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</si>
  <si>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</si>
  <si>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</si>
  <si>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</si>
  <si>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</si>
  <si>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</si>
  <si>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</si>
  <si>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</si>
  <si>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</si>
  <si>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</si>
  <si>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</si>
  <si>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</si>
  <si>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</si>
  <si>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</si>
  <si>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</si>
  <si>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</si>
  <si>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</si>
  <si>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</si>
  <si>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</si>
  <si>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</si>
  <si>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</si>
  <si>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</si>
  <si>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</si>
  <si>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</si>
  <si>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</si>
  <si>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</si>
  <si>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</si>
  <si>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</si>
  <si>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</si>
  <si>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</si>
  <si>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</si>
  <si>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</si>
  <si>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</si>
  <si>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</si>
  <si>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</si>
  <si>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</si>
  <si>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</si>
  <si>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</si>
  <si>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</si>
  <si>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</si>
  <si>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</si>
  <si>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</si>
  <si>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</si>
  <si>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</si>
  <si>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</si>
  <si>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</si>
  <si>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</si>
  <si>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</si>
  <si>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</si>
  <si>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</si>
  <si>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</si>
  <si>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</si>
  <si>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</si>
  <si>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</si>
  <si>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</si>
  <si>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</si>
  <si>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</si>
  <si>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</si>
  <si>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</si>
  <si>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</si>
  <si>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</si>
  <si>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</si>
  <si>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</si>
  <si>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</si>
  <si>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</si>
  <si>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</si>
  <si>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</si>
  <si>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</si>
  <si>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</si>
  <si>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</si>
  <si>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</si>
  <si>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</si>
  <si>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</si>
  <si>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</si>
  <si>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</si>
  <si>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</si>
  <si>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</si>
  <si>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</si>
  <si>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</si>
  <si>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</si>
  <si>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</si>
  <si>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</si>
  <si>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</si>
  <si>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</si>
  <si>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</si>
  <si>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</si>
  <si>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</si>
  <si>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</si>
  <si>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</si>
  <si>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</si>
  <si>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</si>
  <si>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</si>
  <si>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</si>
  <si>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</si>
  <si>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</si>
  <si>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</si>
  <si>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</si>
  <si>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</si>
  <si>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</si>
  <si>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</si>
  <si>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</si>
  <si>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</si>
  <si>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</si>
  <si>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</si>
  <si>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</si>
  <si>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</si>
  <si>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</si>
  <si>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</si>
  <si>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</si>
  <si>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</si>
  <si>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</si>
  <si>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</si>
  <si>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</si>
  <si>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</si>
  <si>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</si>
  <si>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</si>
  <si>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</si>
  <si>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</si>
  <si>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</si>
  <si>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</si>
  <si>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</si>
  <si>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</si>
  <si>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</si>
  <si>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</si>
  <si>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</si>
  <si>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</si>
  <si>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</si>
  <si>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</si>
  <si>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</si>
  <si>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</si>
  <si>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</si>
  <si>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</si>
  <si>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</si>
  <si>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</si>
  <si>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</si>
  <si>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</si>
  <si>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</si>
  <si>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</si>
  <si>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</si>
  <si>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</si>
  <si>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</si>
  <si>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</si>
  <si>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</si>
  <si>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</si>
  <si>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</si>
  <si>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</si>
  <si>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</si>
  <si>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</si>
  <si>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</si>
  <si>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</si>
  <si>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</si>
  <si>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</si>
  <si>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</si>
  <si>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</si>
  <si>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</si>
  <si>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</si>
  <si>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</si>
  <si>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</si>
  <si>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</si>
  <si>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</si>
  <si>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</si>
  <si>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</si>
  <si>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</si>
  <si>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</si>
  <si>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</si>
  <si>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</si>
  <si>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</si>
  <si>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</si>
  <si>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</si>
  <si>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</si>
  <si>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</si>
  <si>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</si>
  <si>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</si>
  <si>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</si>
  <si>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</si>
  <si>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</si>
  <si>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</si>
  <si>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</si>
  <si>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</si>
  <si>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</si>
  <si>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</si>
  <si>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</si>
  <si>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</si>
  <si>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</si>
  <si>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</si>
  <si>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</si>
  <si>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</si>
  <si>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</si>
  <si>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</si>
  <si>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</si>
  <si>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</si>
  <si>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</si>
  <si>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</si>
  <si>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</si>
  <si>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</si>
  <si>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</si>
  <si>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</si>
  <si>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</si>
  <si>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</si>
  <si>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</si>
  <si>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</si>
  <si>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</si>
  <si>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</si>
  <si>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</si>
  <si>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</si>
  <si>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</si>
  <si>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</si>
  <si>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</si>
  <si>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</si>
  <si>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</si>
  <si>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</si>
  <si>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</si>
  <si>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</si>
  <si>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</si>
  <si>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</si>
  <si>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</si>
  <si>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</si>
  <si>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</si>
  <si>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</si>
  <si>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</si>
  <si>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</si>
  <si>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</si>
  <si>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</si>
  <si>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</si>
  <si>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</si>
  <si>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</si>
  <si>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</si>
  <si>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</si>
  <si>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</si>
  <si>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</si>
  <si>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</si>
  <si>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</si>
  <si>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</si>
  <si>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</si>
  <si>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</si>
  <si>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</si>
  <si>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</si>
  <si>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</si>
  <si>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</si>
  <si>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</si>
  <si>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</si>
  <si>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</si>
  <si>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</si>
  <si>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</si>
  <si>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</si>
  <si>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</si>
  <si>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</si>
  <si>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</si>
  <si>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</si>
  <si>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</si>
  <si>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</si>
  <si>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</si>
  <si>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</si>
  <si>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</si>
  <si>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</si>
  <si>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</si>
  <si>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</si>
  <si>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</si>
  <si>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</si>
  <si>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</si>
  <si>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</si>
  <si>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</si>
  <si>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</si>
  <si>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</si>
  <si>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</si>
  <si>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</si>
  <si>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</si>
  <si>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</si>
  <si>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</si>
  <si>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</si>
  <si>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</si>
  <si>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</si>
  <si>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</si>
  <si>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</si>
  <si>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</si>
  <si>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</si>
  <si>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</si>
  <si>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</si>
  <si>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</si>
  <si>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</si>
  <si>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</si>
  <si>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</si>
  <si>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</si>
  <si>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</si>
  <si>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</si>
  <si>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</si>
  <si>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</si>
  <si>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</si>
  <si>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</si>
  <si>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</si>
  <si>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</si>
  <si>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</si>
  <si>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</si>
  <si>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</si>
  <si>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</si>
  <si>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</si>
  <si>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</si>
  <si>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</si>
  <si>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</si>
  <si>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</si>
  <si>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</si>
  <si>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</si>
  <si>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</si>
  <si>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</si>
  <si>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</si>
  <si>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</si>
  <si>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</si>
  <si>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</si>
  <si>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</si>
  <si>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</si>
  <si>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</si>
  <si>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</si>
  <si>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</si>
  <si>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</si>
  <si>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</si>
  <si>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</si>
  <si>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</si>
  <si>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</si>
  <si>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</si>
  <si>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</si>
  <si>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</si>
  <si>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</si>
  <si>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</si>
  <si>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</si>
  <si>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</si>
  <si>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</si>
  <si>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</si>
  <si>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</si>
  <si>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</si>
  <si>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</si>
  <si>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</si>
  <si>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</si>
  <si>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</si>
  <si>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</si>
  <si>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</si>
  <si>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</si>
  <si>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</si>
  <si>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</si>
  <si>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</si>
  <si>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</si>
  <si>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</si>
  <si>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</si>
  <si>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</si>
  <si>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</si>
  <si>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</si>
  <si>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</si>
  <si>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</si>
  <si>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</si>
  <si>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</si>
  <si>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</si>
  <si>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</si>
  <si>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</si>
  <si>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</si>
  <si>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</si>
  <si>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</si>
  <si>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</si>
  <si>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</si>
  <si>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</si>
  <si>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</si>
  <si>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</si>
  <si>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</si>
  <si>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</si>
  <si>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</si>
  <si>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</si>
  <si>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</si>
  <si>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</si>
  <si>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</si>
  <si>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</si>
  <si>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</si>
  <si>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</si>
  <si>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</si>
  <si>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</si>
  <si>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</si>
  <si>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</si>
  <si>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</si>
  <si>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</si>
  <si>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</si>
  <si>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</si>
  <si>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</si>
  <si>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</si>
  <si>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</si>
  <si>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</si>
  <si>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</si>
  <si>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</si>
  <si>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</si>
  <si>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</si>
  <si>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</si>
  <si>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</si>
  <si>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</si>
  <si>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</si>
  <si>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</si>
  <si>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</si>
  <si>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</si>
  <si>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</si>
  <si>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</si>
  <si>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</si>
  <si>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</si>
  <si>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</si>
  <si>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</si>
  <si>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</si>
  <si>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</si>
  <si>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</si>
  <si>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</si>
  <si>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</si>
  <si>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</si>
  <si>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</si>
  <si>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</si>
  <si>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</si>
  <si>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</si>
  <si>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</si>
  <si>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</si>
  <si>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</si>
  <si>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</si>
  <si>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</si>
  <si>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</si>
  <si>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</si>
  <si>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</si>
  <si>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</si>
  <si>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</si>
  <si>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</si>
  <si>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</si>
  <si>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</si>
  <si>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</si>
  <si>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</si>
  <si>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</si>
  <si>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</si>
  <si>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</si>
  <si>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</si>
  <si>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</si>
  <si>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</si>
  <si>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</si>
  <si>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</si>
  <si>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</si>
  <si>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</si>
  <si>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</si>
  <si>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</si>
  <si>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</si>
  <si>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</si>
  <si>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</si>
  <si>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</si>
  <si>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</si>
  <si>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</si>
  <si>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</si>
  <si>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</si>
  <si>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</si>
  <si>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</si>
  <si>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</si>
  <si>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</si>
  <si>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</si>
  <si>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</si>
  <si>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</si>
  <si>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</si>
  <si>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</si>
  <si>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</si>
  <si>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</si>
  <si>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</si>
  <si>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</si>
  <si>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</si>
  <si>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</si>
  <si>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</si>
  <si>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</si>
  <si>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</si>
  <si>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</si>
  <si>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</si>
  <si>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</si>
  <si>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</si>
  <si>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</si>
  <si>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</si>
  <si>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</si>
  <si>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</si>
  <si>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</si>
  <si>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</si>
  <si>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</si>
  <si>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</si>
  <si>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</si>
  <si>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</si>
  <si>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</si>
  <si>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</si>
  <si>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</si>
  <si>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</si>
  <si>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</si>
  <si>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</si>
  <si>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</si>
  <si>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</si>
  <si>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</si>
  <si>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</si>
  <si>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</si>
  <si>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</si>
  <si>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</si>
  <si>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</si>
  <si>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</si>
  <si>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</si>
  <si>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</si>
  <si>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</si>
  <si>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</si>
  <si>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</si>
  <si>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</si>
  <si>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</si>
  <si>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</si>
  <si>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</si>
  <si>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</si>
  <si>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</si>
  <si>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</si>
  <si>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</si>
  <si>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</si>
  <si>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</si>
  <si>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</si>
  <si>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</si>
  <si>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</si>
  <si>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</si>
  <si>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</si>
  <si>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</si>
  <si>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</si>
  <si>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</si>
  <si>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</si>
  <si>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</si>
  <si>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</si>
  <si>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</si>
  <si>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</si>
  <si>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</si>
  <si>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</si>
  <si>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</si>
  <si>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</si>
  <si>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</si>
  <si>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</si>
  <si>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</si>
  <si>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</si>
  <si>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</si>
  <si>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</si>
  <si>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</si>
  <si>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</si>
  <si>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</si>
  <si>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</si>
  <si>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</si>
  <si>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</si>
  <si>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</si>
  <si>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</si>
  <si>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</si>
  <si>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</si>
  <si>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</si>
  <si>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</si>
  <si>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</si>
  <si>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</si>
  <si>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</si>
  <si>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</si>
  <si>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</si>
  <si>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</si>
  <si>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</si>
  <si>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</si>
  <si>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</si>
  <si>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</si>
  <si>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</si>
  <si>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</si>
  <si>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</si>
  <si>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</si>
  <si>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</si>
  <si>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</si>
  <si>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</si>
  <si>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</si>
  <si>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</si>
  <si>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</si>
  <si>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</si>
  <si>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</si>
  <si>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</si>
  <si>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</si>
  <si>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</si>
  <si>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</si>
  <si>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</si>
  <si>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</si>
  <si>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</si>
  <si>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</si>
  <si>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</si>
  <si>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</si>
  <si>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</si>
  <si>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</si>
  <si>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</si>
  <si>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</si>
  <si>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</si>
  <si>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</si>
  <si>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</si>
  <si>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</si>
  <si>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</si>
  <si>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</si>
  <si>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</si>
  <si>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</si>
  <si>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</si>
  <si>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</si>
  <si>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</si>
  <si>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</si>
  <si>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</si>
  <si>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</si>
  <si>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</si>
  <si>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</si>
  <si>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</si>
  <si>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</si>
  <si>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</si>
  <si>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</si>
  <si>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</si>
  <si>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</si>
  <si>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</si>
  <si>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</si>
  <si>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</si>
  <si>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</si>
  <si>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</si>
  <si>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</si>
  <si>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</si>
  <si>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</si>
  <si>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</si>
  <si>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</si>
  <si>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</si>
  <si>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</si>
  <si>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</si>
  <si>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</si>
  <si>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</si>
  <si>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</si>
  <si>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</si>
  <si>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</si>
  <si>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</si>
  <si>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</si>
  <si>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</si>
  <si>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</si>
  <si>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</si>
  <si>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</si>
  <si>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</si>
  <si>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</si>
  <si>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</si>
  <si>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</si>
  <si>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</si>
  <si>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</si>
  <si>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</si>
  <si>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</si>
  <si>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</si>
  <si>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</si>
  <si>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</si>
  <si>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</si>
  <si>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</si>
  <si>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</si>
  <si>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</si>
  <si>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</si>
  <si>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</si>
  <si>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</si>
  <si>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</si>
  <si>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</si>
  <si>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</si>
  <si>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</si>
  <si>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</si>
  <si>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</si>
  <si>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</si>
  <si>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</si>
  <si>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</si>
  <si>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</si>
  <si>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</si>
  <si>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</si>
  <si>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</si>
  <si>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</si>
  <si>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</si>
  <si>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</si>
  <si>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</si>
  <si>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</si>
  <si>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</si>
  <si>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</si>
  <si>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</si>
  <si>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</si>
  <si>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</si>
  <si>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</si>
  <si>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</si>
  <si>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</si>
  <si>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</si>
  <si>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</si>
  <si>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</si>
  <si>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</si>
  <si>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</si>
  <si>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</si>
  <si>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</si>
  <si>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</si>
  <si>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</si>
  <si>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</si>
  <si>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</si>
  <si>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</si>
  <si>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</si>
  <si>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</si>
  <si>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</si>
  <si>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</si>
  <si>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</si>
  <si>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</si>
  <si>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</si>
  <si>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</si>
  <si>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</si>
  <si>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</si>
  <si>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</si>
  <si>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</si>
  <si>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</si>
  <si>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</si>
  <si>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</si>
  <si>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</si>
  <si>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</si>
  <si>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</si>
  <si>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</si>
  <si>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</si>
  <si>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</si>
  <si>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</si>
  <si>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</si>
  <si>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</si>
  <si>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</si>
  <si>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</si>
  <si>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</si>
  <si>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</si>
  <si>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</si>
  <si>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</si>
  <si>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</si>
  <si>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</si>
  <si>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</si>
  <si>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</si>
  <si>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</si>
  <si>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</si>
  <si>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</si>
  <si>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</si>
  <si>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</si>
  <si>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</si>
  <si>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</si>
  <si>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</si>
  <si>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</si>
  <si>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</si>
  <si>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</si>
  <si>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</si>
  <si>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</si>
  <si>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</si>
  <si>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</si>
  <si>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</si>
  <si>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</si>
  <si>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</si>
  <si>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</si>
  <si>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</si>
  <si>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</si>
  <si>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</si>
  <si>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</si>
  <si>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</si>
  <si>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</si>
  <si>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</si>
  <si>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</si>
  <si>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</si>
  <si>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</si>
  <si>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</si>
  <si>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</si>
  <si>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</si>
  <si>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</si>
  <si>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</si>
  <si>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</si>
  <si>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</si>
  <si>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</si>
  <si>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</si>
  <si>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</si>
  <si>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</si>
  <si>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</si>
  <si>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</si>
  <si>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</si>
  <si>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</si>
  <si>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</si>
  <si>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</si>
  <si>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</si>
  <si>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</si>
  <si>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</si>
  <si>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</si>
  <si>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</si>
  <si>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</si>
  <si>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</si>
  <si>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</si>
  <si>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</si>
  <si>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</si>
  <si>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</si>
  <si>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</si>
  <si>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</si>
  <si>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</si>
  <si>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</si>
  <si>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</si>
  <si>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</si>
  <si>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</si>
  <si>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</si>
  <si>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</si>
  <si>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</si>
  <si>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</si>
  <si>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</si>
  <si>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</si>
  <si>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</si>
  <si>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</si>
  <si>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</si>
  <si>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</si>
  <si>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</si>
  <si>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</si>
  <si>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</si>
  <si>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</si>
  <si>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</si>
  <si>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</si>
  <si>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</si>
  <si>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</si>
  <si>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</si>
  <si>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</si>
  <si>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</si>
  <si>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</si>
  <si>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</si>
  <si>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</si>
  <si>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</si>
  <si>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</si>
  <si>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</si>
  <si>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</si>
  <si>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</si>
  <si>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</si>
  <si>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</si>
  <si>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</si>
  <si>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</si>
  <si>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</si>
  <si>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</si>
  <si>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</si>
  <si>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</si>
  <si>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</si>
  <si>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</si>
  <si>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</si>
  <si>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</si>
  <si>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</si>
  <si>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</si>
  <si>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</si>
  <si>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</si>
  <si>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</si>
  <si>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</si>
  <si>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</si>
  <si>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</si>
  <si>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</si>
  <si>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</si>
  <si>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</si>
  <si>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</si>
  <si>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</si>
  <si>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</si>
  <si>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</si>
  <si>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</si>
  <si>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</si>
  <si>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</si>
  <si>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</si>
  <si>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</si>
  <si>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</si>
  <si>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</si>
  <si>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</si>
  <si>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</si>
  <si>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</si>
  <si>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</si>
  <si>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</si>
  <si>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</si>
  <si>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</si>
  <si>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</si>
  <si>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</si>
  <si>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</si>
  <si>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</si>
  <si>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</si>
  <si>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</si>
  <si>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</si>
  <si>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</si>
  <si>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</si>
  <si>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</si>
  <si>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</si>
  <si>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</si>
  <si>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</si>
  <si>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</si>
  <si>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</si>
  <si>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</si>
  <si>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</si>
  <si>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</si>
  <si>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</si>
  <si>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</si>
  <si>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</si>
  <si>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</si>
  <si>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</si>
  <si>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</si>
  <si>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</si>
  <si>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</si>
  <si>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</si>
  <si>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</si>
  <si>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</si>
  <si>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</si>
  <si>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</si>
  <si>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</si>
  <si>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</si>
  <si>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</si>
  <si>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</si>
  <si>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</si>
  <si>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</si>
  <si>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</si>
  <si>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</si>
  <si>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</si>
  <si>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</si>
  <si>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</si>
  <si>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</si>
  <si>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</si>
  <si>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</si>
  <si>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</si>
  <si>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</si>
  <si>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</si>
  <si>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</si>
  <si>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</si>
  <si>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</si>
  <si>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</si>
  <si>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</si>
  <si>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</si>
  <si>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</si>
  <si>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</si>
  <si>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</si>
  <si>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</si>
  <si>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</si>
  <si>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</si>
  <si>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</si>
  <si>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</si>
  <si>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</si>
  <si>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</si>
  <si>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</si>
  <si>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</si>
  <si>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</si>
  <si>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</si>
  <si>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</si>
  <si>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</si>
  <si>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</si>
  <si>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</si>
  <si>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</si>
  <si>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</si>
  <si>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</si>
  <si>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</si>
  <si>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</si>
  <si>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</si>
  <si>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</si>
  <si>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</si>
  <si>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</si>
  <si>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</si>
  <si>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</si>
  <si>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</si>
  <si>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</si>
  <si>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</si>
  <si>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</si>
  <si>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</si>
  <si>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</si>
  <si>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</si>
  <si>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</si>
  <si>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</si>
  <si>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</si>
  <si>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</si>
  <si>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</si>
  <si>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</si>
  <si>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</si>
  <si>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</si>
  <si>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</si>
  <si>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</si>
  <si>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</si>
  <si>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</si>
  <si>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</si>
  <si>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</si>
  <si>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</si>
  <si>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</si>
  <si>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</si>
  <si>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</si>
  <si>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</si>
  <si>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</si>
  <si>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</si>
  <si>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</si>
  <si>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</si>
  <si>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</si>
  <si>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</si>
  <si>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</si>
  <si>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</si>
  <si>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</si>
  <si>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</si>
  <si>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</si>
  <si>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</si>
  <si>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</si>
  <si>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</si>
  <si>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</si>
  <si>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</si>
  <si>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</si>
  <si>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</si>
  <si>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</si>
  <si>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</si>
  <si>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</si>
  <si>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</si>
  <si>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</si>
  <si>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</si>
  <si>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</si>
  <si>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</si>
  <si>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</si>
  <si>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</si>
  <si>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</si>
  <si>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</si>
  <si>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</si>
  <si>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</si>
  <si>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</si>
  <si>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</si>
  <si>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</si>
  <si>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</si>
  <si>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</si>
  <si>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</si>
  <si>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</si>
  <si>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</si>
  <si>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</si>
  <si>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</si>
  <si>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</si>
  <si>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</si>
  <si>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</si>
  <si>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</si>
  <si>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</si>
  <si>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</si>
  <si>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</si>
  <si>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</si>
  <si>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</si>
  <si>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</si>
  <si>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</si>
  <si>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</si>
  <si>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</si>
  <si>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</si>
  <si>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</si>
  <si>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</si>
  <si>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</si>
  <si>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</si>
  <si>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</si>
  <si>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</si>
  <si>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</si>
  <si>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</si>
  <si>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</si>
  <si>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</si>
  <si>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</si>
  <si>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</si>
  <si>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</si>
  <si>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</si>
  <si>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</si>
  <si>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</si>
  <si>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</si>
  <si>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</si>
  <si>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</si>
  <si>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</si>
  <si>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</si>
  <si>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</si>
  <si>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</si>
  <si>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</si>
  <si>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</si>
  <si>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</si>
  <si>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</si>
  <si>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</si>
  <si>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</si>
  <si>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</si>
  <si>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</si>
  <si>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</si>
  <si>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</si>
  <si>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</si>
  <si>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</si>
  <si>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</si>
  <si>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</si>
  <si>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</si>
  <si>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</si>
  <si>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</si>
  <si>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</si>
  <si>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</si>
  <si>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</si>
  <si>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</si>
  <si>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</si>
  <si>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</si>
  <si>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</si>
  <si>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</si>
  <si>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</si>
  <si>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</si>
  <si>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</si>
  <si>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</si>
  <si>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</si>
  <si>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</si>
  <si>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</si>
  <si>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</si>
  <si>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</si>
  <si>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</si>
  <si>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</si>
  <si>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</si>
  <si>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</si>
  <si>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</si>
  <si>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</si>
  <si>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</si>
  <si>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</si>
  <si>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</si>
  <si>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</si>
  <si>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</si>
  <si>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</si>
  <si>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</si>
  <si>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</si>
  <si>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</si>
  <si>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</si>
  <si>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</si>
  <si>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</si>
  <si>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</si>
  <si>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</si>
  <si>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</si>
  <si>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</si>
  <si>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</si>
  <si>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</si>
  <si>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</si>
  <si>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</si>
  <si>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</si>
  <si>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</si>
  <si>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</si>
  <si>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</si>
  <si>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</si>
  <si>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</si>
  <si>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</si>
  <si>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</si>
  <si>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</si>
  <si>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</si>
  <si>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</si>
  <si>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</si>
  <si>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</si>
  <si>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</si>
  <si>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</si>
  <si>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</si>
  <si>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</si>
  <si>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</si>
  <si>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</si>
  <si>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</si>
  <si>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</si>
  <si>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</si>
  <si>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</si>
  <si>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</si>
  <si>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</si>
  <si>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</si>
  <si>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</si>
  <si>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</si>
  <si>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</si>
  <si>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</si>
  <si>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</si>
  <si>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</si>
  <si>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</si>
  <si>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</si>
  <si>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</si>
  <si>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</si>
  <si>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</si>
  <si>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</si>
  <si>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</si>
  <si>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</si>
  <si>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</si>
  <si>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</si>
  <si>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</si>
  <si>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</si>
  <si>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</si>
  <si>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</si>
  <si>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</si>
  <si>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</si>
  <si>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</si>
  <si>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</si>
  <si>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</si>
  <si>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</si>
  <si>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</si>
  <si>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</si>
  <si>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</si>
  <si>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</si>
  <si>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</si>
  <si>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</si>
  <si>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</si>
  <si>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</si>
  <si>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</si>
  <si>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</si>
  <si>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</si>
  <si>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</si>
  <si>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</si>
  <si>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</si>
  <si>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</si>
  <si>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</si>
  <si>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</si>
  <si>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</si>
  <si>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</si>
  <si>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</si>
  <si>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</si>
  <si>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</si>
  <si>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</si>
  <si>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</si>
  <si>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</si>
  <si>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</si>
  <si>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</si>
  <si>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</si>
  <si>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</si>
  <si>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</si>
  <si>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</si>
  <si>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</si>
  <si>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</si>
  <si>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</si>
  <si>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</si>
  <si>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</si>
  <si>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</si>
  <si>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</si>
  <si>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</si>
  <si>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</si>
  <si>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</si>
  <si>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</si>
  <si>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</si>
  <si>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</si>
  <si>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</si>
  <si>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</si>
  <si>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</si>
  <si>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</si>
  <si>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</si>
  <si>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</si>
  <si>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</si>
  <si>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</si>
  <si>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</si>
  <si>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</si>
  <si>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</si>
  <si>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</si>
  <si>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</si>
  <si>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</si>
  <si>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</si>
  <si>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</si>
  <si>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</si>
  <si>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</si>
  <si>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</si>
  <si>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</si>
  <si>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</si>
  <si>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</si>
  <si>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</si>
  <si>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</si>
  <si>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</si>
  <si>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</si>
  <si>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</si>
  <si>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</si>
  <si>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</si>
  <si>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</si>
  <si>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</si>
  <si>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</si>
  <si>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</si>
  <si>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</si>
  <si>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</si>
  <si>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</si>
  <si>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</si>
  <si>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</si>
  <si>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</si>
  <si>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</si>
  <si>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</si>
  <si>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</si>
  <si>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</si>
  <si>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</si>
  <si>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</si>
  <si>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</si>
  <si>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</si>
  <si>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</si>
  <si>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</si>
  <si>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</si>
  <si>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</si>
  <si>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</si>
  <si>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</si>
  <si>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</si>
  <si>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</si>
  <si>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</si>
  <si>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</si>
  <si>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</si>
  <si>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</si>
  <si>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</si>
  <si>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</si>
  <si>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</si>
  <si>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</si>
  <si>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</si>
  <si>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</si>
  <si>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</si>
  <si>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</si>
  <si>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</si>
  <si>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</si>
  <si>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</si>
  <si>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</si>
  <si>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</si>
  <si>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</si>
  <si>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</si>
  <si>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</si>
  <si>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</si>
  <si>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</si>
  <si>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</si>
  <si>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</si>
  <si>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</si>
  <si>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</si>
  <si>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</si>
  <si>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</si>
  <si>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</si>
  <si>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</si>
  <si>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</si>
  <si>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</si>
  <si>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</si>
  <si>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</si>
  <si>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</si>
  <si>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</si>
  <si>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</si>
  <si>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</si>
  <si>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</si>
  <si>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</si>
  <si>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</si>
  <si>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</si>
  <si>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</si>
  <si>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</si>
  <si>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</si>
  <si>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</si>
  <si>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</si>
  <si>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</si>
  <si>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</si>
  <si>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</si>
  <si>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</si>
  <si>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</si>
  <si>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</si>
  <si>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</si>
  <si>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</si>
  <si>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</si>
  <si>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</si>
  <si>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</si>
  <si>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</si>
  <si>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</si>
  <si>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</si>
  <si>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</si>
  <si>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</si>
  <si>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</si>
  <si>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</si>
  <si>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</si>
  <si>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</si>
  <si>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</si>
  <si>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</si>
  <si>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</si>
  <si>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</si>
  <si>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</si>
  <si>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</si>
  <si>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</si>
  <si>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</si>
  <si>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</si>
  <si>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</si>
  <si>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</si>
  <si>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</si>
  <si>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</si>
  <si>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</si>
  <si>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</si>
  <si>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</si>
  <si>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</si>
  <si>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</si>
  <si>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</si>
  <si>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</si>
  <si>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</si>
  <si>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</si>
  <si>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</si>
  <si>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</si>
  <si>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</si>
  <si>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</si>
  <si>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</si>
  <si>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</si>
  <si>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</si>
  <si>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</si>
  <si>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</si>
  <si>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</si>
  <si>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</si>
  <si>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</si>
  <si>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</si>
  <si>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</si>
  <si>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</si>
  <si>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</si>
  <si>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</si>
  <si>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</si>
  <si>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</si>
  <si>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</si>
  <si>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</si>
  <si>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</si>
  <si>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</si>
  <si>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</si>
  <si>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</si>
  <si>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</si>
  <si>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</si>
  <si>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</si>
  <si>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</si>
  <si>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</si>
  <si>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</si>
  <si>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</si>
  <si>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</si>
  <si>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</si>
  <si>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</si>
  <si>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</si>
  <si>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</si>
  <si>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</si>
  <si>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</si>
  <si>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</si>
  <si>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</si>
  <si>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</si>
  <si>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</si>
  <si>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</si>
  <si>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</si>
  <si>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</si>
  <si>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</si>
  <si>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</si>
  <si>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</si>
  <si>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</si>
  <si>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</si>
  <si>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</si>
  <si>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</si>
  <si>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</si>
  <si>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</si>
  <si>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</si>
  <si>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</si>
  <si>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</si>
  <si>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</si>
  <si>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</si>
  <si>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</si>
  <si>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</si>
  <si>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</si>
  <si>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</si>
  <si>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</si>
  <si>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</si>
  <si>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</si>
  <si>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</si>
  <si>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</si>
  <si>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</si>
  <si>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</si>
  <si>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</si>
  <si>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</si>
  <si>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</si>
  <si>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</si>
  <si>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</si>
  <si>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</si>
  <si>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</si>
  <si>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</si>
  <si>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</si>
  <si>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</si>
  <si>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</si>
  <si>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</si>
  <si>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</si>
  <si>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</si>
  <si>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</si>
  <si>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</si>
  <si>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</si>
  <si>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</si>
  <si>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</si>
  <si>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</si>
  <si>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</si>
  <si>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</si>
  <si>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</si>
  <si>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</si>
  <si>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</si>
  <si>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</si>
  <si>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</si>
  <si>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</si>
  <si>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</si>
  <si>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</si>
  <si>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</si>
  <si>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</si>
  <si>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</si>
  <si>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</si>
  <si>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</si>
  <si>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</si>
  <si>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</si>
  <si>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</si>
  <si>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</si>
  <si>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</si>
  <si>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</si>
  <si>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</si>
  <si>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</si>
  <si>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</si>
  <si>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</si>
  <si>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</si>
  <si>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</si>
  <si>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</si>
  <si>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</si>
  <si>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</si>
  <si>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</si>
  <si>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</si>
  <si>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</si>
  <si>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</si>
  <si>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</si>
  <si>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</si>
  <si>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</si>
  <si>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</si>
  <si>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</si>
  <si>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</si>
  <si>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</si>
  <si>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</si>
  <si>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</si>
  <si>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</si>
  <si>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</si>
  <si>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</si>
  <si>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</si>
  <si>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</si>
  <si>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</si>
  <si>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</si>
  <si>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</si>
  <si>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</si>
  <si>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</si>
  <si>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</si>
  <si>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</si>
  <si>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</si>
  <si>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</si>
  <si>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</si>
  <si>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</si>
  <si>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</si>
  <si>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</si>
  <si>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</si>
  <si>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</si>
  <si>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</si>
  <si>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</si>
  <si>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</si>
  <si>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</si>
  <si>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</si>
  <si>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</si>
  <si>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</si>
  <si>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</si>
  <si>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</si>
  <si>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</si>
  <si>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</si>
  <si>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</si>
  <si>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</si>
  <si>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</si>
  <si>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</si>
  <si>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</si>
  <si>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</si>
  <si>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</si>
  <si>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</si>
  <si>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</si>
  <si>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</si>
  <si>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</si>
  <si>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</si>
  <si>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</si>
  <si>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</si>
  <si>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</si>
  <si>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</si>
  <si>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</si>
  <si>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</si>
  <si>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</si>
  <si>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</si>
  <si>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</si>
  <si>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</si>
  <si>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</si>
  <si>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</si>
  <si>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</si>
  <si>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</si>
  <si>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</si>
  <si>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</si>
  <si>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</si>
  <si>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</si>
  <si>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</si>
  <si>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</si>
  <si>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</si>
  <si>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</si>
  <si>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</si>
  <si>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</si>
  <si>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</si>
  <si>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</si>
  <si>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</si>
  <si>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</si>
  <si>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</si>
  <si>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</si>
  <si>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</si>
  <si>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</si>
  <si>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</si>
  <si>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</si>
  <si>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</si>
  <si>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</si>
  <si>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</si>
  <si>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</si>
  <si>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</si>
  <si>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</si>
  <si>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</si>
  <si>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</si>
  <si>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</si>
  <si>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</si>
  <si>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</si>
  <si>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</si>
  <si>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</si>
  <si>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</si>
  <si>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</si>
  <si>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</si>
  <si>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</si>
  <si>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</si>
  <si>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</si>
  <si>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</si>
  <si>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</si>
  <si>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</si>
  <si>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</si>
  <si>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</si>
  <si>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</si>
  <si>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</si>
  <si>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</si>
  <si>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</si>
  <si>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</si>
  <si>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</si>
  <si>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</si>
  <si>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</si>
  <si>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</si>
  <si>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</si>
  <si>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</si>
  <si>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</si>
  <si>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</si>
  <si>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</si>
  <si>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</si>
  <si>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</si>
  <si>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</si>
  <si>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</si>
  <si>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</si>
  <si>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</si>
  <si>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</si>
  <si>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</si>
  <si>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</si>
  <si>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</si>
  <si>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</si>
  <si>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</si>
  <si>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</si>
  <si>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</si>
  <si>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</si>
  <si>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</si>
  <si>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</si>
  <si>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</si>
  <si>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</si>
  <si>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</si>
  <si>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</si>
  <si>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</si>
  <si>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</si>
  <si>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</si>
  <si>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</si>
  <si>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</si>
  <si>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</si>
  <si>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</si>
  <si>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</si>
  <si>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</si>
  <si>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</si>
  <si>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</si>
  <si>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</si>
  <si>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</si>
  <si>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</si>
  <si>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</si>
  <si>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</si>
  <si>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</si>
  <si>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</si>
  <si>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</si>
  <si>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</si>
  <si>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</si>
  <si>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</si>
  <si>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</si>
  <si>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</si>
  <si>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</si>
  <si>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</si>
  <si>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</si>
  <si>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</si>
  <si>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</si>
  <si>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</si>
  <si>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</si>
  <si>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</si>
  <si>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</si>
  <si>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</si>
  <si>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</si>
  <si>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</si>
  <si>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</si>
  <si>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</si>
  <si>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</si>
  <si>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</si>
  <si>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</si>
  <si>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</si>
  <si>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</si>
  <si>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</si>
  <si>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</si>
  <si>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</si>
  <si>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</si>
  <si>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</si>
  <si>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</si>
  <si>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</si>
  <si>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</si>
  <si>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</si>
  <si>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</si>
  <si>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</si>
  <si>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</si>
  <si>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</si>
  <si>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</si>
  <si>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</si>
  <si>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</si>
  <si>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</si>
  <si>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</si>
  <si>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</si>
  <si>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</si>
  <si>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</si>
  <si>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</si>
  <si>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</si>
  <si>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</si>
  <si>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</si>
  <si>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</si>
  <si>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</si>
  <si>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</si>
  <si>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</si>
  <si>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</si>
  <si>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</si>
  <si>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</si>
  <si>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</si>
  <si>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</si>
  <si>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</si>
  <si>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</si>
  <si>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</si>
  <si>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</si>
  <si>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</si>
  <si>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</si>
  <si>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</si>
  <si>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</si>
  <si>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</si>
  <si>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</si>
  <si>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</si>
  <si>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</si>
  <si>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</si>
  <si>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</si>
  <si>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</si>
  <si>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</si>
  <si>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</si>
  <si>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</si>
  <si>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</si>
  <si>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</si>
  <si>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</si>
  <si>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</si>
  <si>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</si>
  <si>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</si>
  <si>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</si>
  <si>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</si>
  <si>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</si>
  <si>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</si>
  <si>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</si>
  <si>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</si>
  <si>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</si>
  <si>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</si>
  <si>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</si>
  <si>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</si>
  <si>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</si>
  <si>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</si>
  <si>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</si>
  <si>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</si>
  <si>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</si>
  <si>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</si>
  <si>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</si>
  <si>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</si>
  <si>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</si>
  <si>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</si>
  <si>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</si>
  <si>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</si>
  <si>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</si>
  <si>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</si>
  <si>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</si>
  <si>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</si>
  <si>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</si>
  <si>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</si>
  <si>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</si>
  <si>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</si>
  <si>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</si>
  <si>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</si>
  <si>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</si>
  <si>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</si>
  <si>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</si>
  <si>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</si>
  <si>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</si>
  <si>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</si>
  <si>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</si>
  <si>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</si>
  <si>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</si>
  <si>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</si>
  <si>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</si>
  <si>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</si>
  <si>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</si>
  <si>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</si>
  <si>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</si>
  <si>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</si>
  <si>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</si>
  <si>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</si>
  <si>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</si>
  <si>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</si>
  <si>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</si>
  <si>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</si>
  <si>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</si>
  <si>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</si>
  <si>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</si>
  <si>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</si>
  <si>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</si>
  <si>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</si>
  <si>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</si>
  <si>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</si>
  <si>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</si>
  <si>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</si>
  <si>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</si>
  <si>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</si>
  <si>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</si>
  <si>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</si>
  <si>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</si>
  <si>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</si>
  <si>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</si>
  <si>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</si>
  <si>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</si>
  <si>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</si>
  <si>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</si>
  <si>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</si>
  <si>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</si>
  <si>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</si>
  <si>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</si>
  <si>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</si>
  <si>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</si>
  <si>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</si>
  <si>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</si>
  <si>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</si>
  <si>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</si>
  <si>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</si>
  <si>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</si>
  <si>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</si>
  <si>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</si>
  <si>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</si>
  <si>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</si>
  <si>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</si>
  <si>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</si>
  <si>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</si>
  <si>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</si>
  <si>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</si>
  <si>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</si>
  <si>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</si>
  <si>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</si>
  <si>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</si>
  <si>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</si>
  <si>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</si>
  <si>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</si>
  <si>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</si>
  <si>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</si>
  <si>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</si>
  <si>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</si>
  <si>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</si>
  <si>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</si>
  <si>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</si>
  <si>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</si>
  <si>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</si>
  <si>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</si>
  <si>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</si>
  <si>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</si>
  <si>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</si>
  <si>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</si>
  <si>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</si>
  <si>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</si>
  <si>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</si>
  <si>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</si>
  <si>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</si>
  <si>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</si>
  <si>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</si>
  <si>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</si>
  <si>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</si>
  <si>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</si>
  <si>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</si>
  <si>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</si>
  <si>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</si>
  <si>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</si>
  <si>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</si>
  <si>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</si>
  <si>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</si>
  <si>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</si>
  <si>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</si>
  <si>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</si>
  <si>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</si>
  <si>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</si>
  <si>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</si>
  <si>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</si>
  <si>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</si>
  <si>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</si>
  <si>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</si>
  <si>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</si>
  <si>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</si>
  <si>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</si>
  <si>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</si>
  <si>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</si>
  <si>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</si>
  <si>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</si>
  <si>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</si>
  <si>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</si>
  <si>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</si>
  <si>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</si>
  <si>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</si>
  <si>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</si>
  <si>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</si>
  <si>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</si>
  <si>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</si>
  <si>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</si>
  <si>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</si>
  <si>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</si>
  <si>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</si>
  <si>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</si>
  <si>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</si>
  <si>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</si>
  <si>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</si>
  <si>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</si>
  <si>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</si>
  <si>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</si>
  <si>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</si>
  <si>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</si>
  <si>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</si>
  <si>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</si>
  <si>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</si>
  <si>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</si>
  <si>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</si>
  <si>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</si>
  <si>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</si>
  <si>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</si>
  <si>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</si>
  <si>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</si>
  <si>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</si>
  <si>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</si>
  <si>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</si>
  <si>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</si>
  <si>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</si>
  <si>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</si>
  <si>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</si>
  <si>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</si>
  <si>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</si>
  <si>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</si>
  <si>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</si>
  <si>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</si>
  <si>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</si>
  <si>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</si>
  <si>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</si>
  <si>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</si>
  <si>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</si>
  <si>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</si>
  <si>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</si>
  <si>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</si>
  <si>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</si>
  <si>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</si>
  <si>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</si>
  <si>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</si>
  <si>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</si>
  <si>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</si>
  <si>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</si>
  <si>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</si>
  <si>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</si>
  <si>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</si>
  <si>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</si>
  <si>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</si>
  <si>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</si>
  <si>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</si>
  <si>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</si>
  <si>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</si>
  <si>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</si>
  <si>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</si>
  <si>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</si>
  <si>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</si>
  <si>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</si>
  <si>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</si>
  <si>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</si>
  <si>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</si>
  <si>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</si>
  <si>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</si>
  <si>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</si>
  <si>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</si>
  <si>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</si>
  <si>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</si>
  <si>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</si>
  <si>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</si>
  <si>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</si>
  <si>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</si>
  <si>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</si>
  <si>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</si>
  <si>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</si>
  <si>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</si>
  <si>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</si>
  <si>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</si>
  <si>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</si>
  <si>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</si>
  <si>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</si>
  <si>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</si>
  <si>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</si>
  <si>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</si>
  <si>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</si>
  <si>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</si>
  <si>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</si>
  <si>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</si>
  <si>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</si>
  <si>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</si>
  <si>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</si>
  <si>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</si>
  <si>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</si>
  <si>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</si>
  <si>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</si>
  <si>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</si>
  <si>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</si>
  <si>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</si>
  <si>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</si>
  <si>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</si>
  <si>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</si>
  <si>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</si>
  <si>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</si>
  <si>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</si>
  <si>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</si>
  <si>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</si>
  <si>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</si>
  <si>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</si>
  <si>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</si>
  <si>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</si>
  <si>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</si>
  <si>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</si>
  <si>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</si>
  <si>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</si>
  <si>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</si>
  <si>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</si>
  <si>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</si>
  <si>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</si>
  <si>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</si>
  <si>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</si>
  <si>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</si>
  <si>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</si>
  <si>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</si>
  <si>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</si>
  <si>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</si>
  <si>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</si>
  <si>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</si>
  <si>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</si>
  <si>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</si>
  <si>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</si>
  <si>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</si>
  <si>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</si>
  <si>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</si>
  <si>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</si>
  <si>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</si>
  <si>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</si>
  <si>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</si>
  <si>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</si>
  <si>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</si>
  <si>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</si>
  <si>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</si>
  <si>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</si>
  <si>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</si>
  <si>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</si>
  <si>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</si>
  <si>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</si>
  <si>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</si>
  <si>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</si>
  <si>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</si>
  <si>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</si>
  <si>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</si>
  <si>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</si>
  <si>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</si>
  <si>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</si>
  <si>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</si>
  <si>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</si>
  <si>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</si>
  <si>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</si>
  <si>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</si>
  <si>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</si>
  <si>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</si>
  <si>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</si>
  <si>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</si>
  <si>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</si>
  <si>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</si>
  <si>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</si>
  <si>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</si>
  <si>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</si>
  <si>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</si>
  <si>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</si>
  <si>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</si>
  <si>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</si>
  <si>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</si>
  <si>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</si>
  <si>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</si>
  <si>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</si>
  <si>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</si>
  <si>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</si>
  <si>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</si>
  <si>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</si>
  <si>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</si>
  <si>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</si>
  <si>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</si>
  <si>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</si>
  <si>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</si>
  <si>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</si>
  <si>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</si>
  <si>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</si>
  <si>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</si>
  <si>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</si>
  <si>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</si>
  <si>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</si>
  <si>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</si>
  <si>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</si>
  <si>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</si>
  <si>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</si>
  <si>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</si>
  <si>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</si>
  <si>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</si>
  <si>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</si>
  <si>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</si>
  <si>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</si>
  <si>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</si>
  <si>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</si>
  <si>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</si>
  <si>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</si>
  <si>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</si>
  <si>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</si>
  <si>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</si>
  <si>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</si>
  <si>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</si>
  <si>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</si>
  <si>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</si>
  <si>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</si>
  <si>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</si>
  <si>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</si>
  <si>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</si>
  <si>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</si>
  <si>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</si>
  <si>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</si>
  <si>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</si>
  <si>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</si>
  <si>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</si>
  <si>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</si>
  <si>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</si>
  <si>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</si>
  <si>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</si>
  <si>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</si>
  <si>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</si>
  <si>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</si>
  <si>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</si>
  <si>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</si>
  <si>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</si>
  <si>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</si>
  <si>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</si>
  <si>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</si>
  <si>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</si>
  <si>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</si>
  <si>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</si>
  <si>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</si>
  <si>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</si>
  <si>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</si>
  <si>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</si>
  <si>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</si>
  <si>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</si>
  <si>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</si>
  <si>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</si>
  <si>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</si>
  <si>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</si>
  <si>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</si>
  <si>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</si>
  <si>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</si>
  <si>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</si>
  <si>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</si>
  <si>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</si>
  <si>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</si>
  <si>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</si>
  <si>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</si>
  <si>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</si>
  <si>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</si>
  <si>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</si>
  <si>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</si>
  <si>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</si>
  <si>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</si>
  <si>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</si>
  <si>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</si>
  <si>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</si>
  <si>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</si>
  <si>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</si>
  <si>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</si>
  <si>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</si>
  <si>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</si>
  <si>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</si>
  <si>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</si>
  <si>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</si>
  <si>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</si>
  <si>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</si>
  <si>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</si>
  <si>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</si>
  <si>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</si>
  <si>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</si>
  <si>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</si>
  <si>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</si>
  <si>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</si>
  <si>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</si>
  <si>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</si>
  <si>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</si>
  <si>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</si>
  <si>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</si>
  <si>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</si>
  <si>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</si>
  <si>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</si>
  <si>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</si>
  <si>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</si>
  <si>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</si>
  <si>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</si>
  <si>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</si>
  <si>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</si>
  <si>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</si>
  <si>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</si>
  <si>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</si>
  <si>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</si>
  <si>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</si>
  <si>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</si>
  <si>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</si>
  <si>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</si>
  <si>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</si>
  <si>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</si>
  <si>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</si>
  <si>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</si>
  <si>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</si>
  <si>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</si>
  <si>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</si>
  <si>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</si>
  <si>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</si>
  <si>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</si>
  <si>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</si>
  <si>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</si>
  <si>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</si>
  <si>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</si>
  <si>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</si>
  <si>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</si>
  <si>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</si>
  <si>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</si>
  <si>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</si>
  <si>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</si>
  <si>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</si>
  <si>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</si>
  <si>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</si>
  <si>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</si>
  <si>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</si>
  <si>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</si>
  <si>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</si>
  <si>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</si>
  <si>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</si>
  <si>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</si>
  <si>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</si>
  <si>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</si>
  <si>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</si>
  <si>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</si>
  <si>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</si>
  <si>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</si>
  <si>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</si>
  <si>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</si>
  <si>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</si>
  <si>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</si>
  <si>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</si>
  <si>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</si>
  <si>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</si>
  <si>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</si>
  <si>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</si>
  <si>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</si>
  <si>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</si>
  <si>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</si>
  <si>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</si>
  <si>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</si>
  <si>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</si>
  <si>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</si>
  <si>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</si>
  <si>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</si>
  <si>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</si>
  <si>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</si>
  <si>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</si>
  <si>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</si>
  <si>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</si>
  <si>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</si>
  <si>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</si>
  <si>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</si>
  <si>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</si>
  <si>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</si>
  <si>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</si>
  <si>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</si>
  <si>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</si>
  <si>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</si>
  <si>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</si>
  <si>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</si>
  <si>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</si>
  <si>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</si>
  <si>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</si>
  <si>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</si>
  <si>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</si>
  <si>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</si>
  <si>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</si>
  <si>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</si>
  <si>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</si>
  <si>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</si>
  <si>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</si>
  <si>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</si>
  <si>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</si>
  <si>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</si>
  <si>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</si>
  <si>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</si>
  <si>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</si>
  <si>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</si>
  <si>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</si>
  <si>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</si>
  <si>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</si>
  <si>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</si>
  <si>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</si>
  <si>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</si>
  <si>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</si>
  <si>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</si>
  <si>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</si>
  <si>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</si>
  <si>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</si>
  <si>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</si>
  <si>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</si>
  <si>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</si>
  <si>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</si>
  <si>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</si>
  <si>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</si>
  <si>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</si>
  <si>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</si>
  <si>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</si>
  <si>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</si>
  <si>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</si>
  <si>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</si>
  <si>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</si>
  <si>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</si>
  <si>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</si>
  <si>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</si>
  <si>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</si>
  <si>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</si>
  <si>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</si>
  <si>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</si>
  <si>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</si>
  <si>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</si>
  <si>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</si>
  <si>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</si>
  <si>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</si>
  <si>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</si>
  <si>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</si>
  <si>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</si>
  <si>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</si>
  <si>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</si>
  <si>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</si>
  <si>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</si>
  <si>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</si>
  <si>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</si>
  <si>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</si>
  <si>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</si>
  <si>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</si>
  <si>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</si>
  <si>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</si>
  <si>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</si>
  <si>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</si>
  <si>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</si>
  <si>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</si>
  <si>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</si>
  <si>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</si>
  <si>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</si>
  <si>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</si>
  <si>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</si>
  <si>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</si>
  <si>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</si>
  <si>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</si>
  <si>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</si>
  <si>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</si>
  <si>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</si>
  <si>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</si>
  <si>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</si>
  <si>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</si>
  <si>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</si>
  <si>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</si>
  <si>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</si>
  <si>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</si>
  <si>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</si>
  <si>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</si>
  <si>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</si>
  <si>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</si>
  <si>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</si>
  <si>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</si>
  <si>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</si>
  <si>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</si>
  <si>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</si>
  <si>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</si>
  <si>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</si>
  <si>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</si>
  <si>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</si>
  <si>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</si>
  <si>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</si>
  <si>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</si>
  <si>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</si>
  <si>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</si>
  <si>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</si>
  <si>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</si>
  <si>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</si>
  <si>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</si>
  <si>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</si>
  <si>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</si>
  <si>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</si>
  <si>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</si>
  <si>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</si>
  <si>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</si>
  <si>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</si>
  <si>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</si>
  <si>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</si>
  <si>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</si>
  <si>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</si>
  <si>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</si>
  <si>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</si>
  <si>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</si>
  <si>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</si>
  <si>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</si>
  <si>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</si>
  <si>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</si>
  <si>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</si>
  <si>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</si>
  <si>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</si>
  <si>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</si>
  <si>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</si>
  <si>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</si>
  <si>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</si>
  <si>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</si>
  <si>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</si>
  <si>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</si>
  <si>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</si>
  <si>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</si>
  <si>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</si>
  <si>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</si>
  <si>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</si>
  <si>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</si>
  <si>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</si>
  <si>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</si>
  <si>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</si>
  <si>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</si>
  <si>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</si>
  <si>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</si>
  <si>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</si>
  <si>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</si>
  <si>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</si>
  <si>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</si>
  <si>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</si>
  <si>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</si>
  <si>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</si>
  <si>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</si>
  <si>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</si>
  <si>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</si>
  <si>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</si>
  <si>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</si>
  <si>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</si>
  <si>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</si>
  <si>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</si>
  <si>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</si>
  <si>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</si>
  <si>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</si>
  <si>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</si>
  <si>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</si>
  <si>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</si>
  <si>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</si>
  <si>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</si>
  <si>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</si>
  <si>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</si>
  <si>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</si>
  <si>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</si>
  <si>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</si>
  <si>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</si>
  <si>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</si>
  <si>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</si>
  <si>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</si>
  <si>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</si>
  <si>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</si>
  <si>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</si>
  <si>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</si>
  <si>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</si>
  <si>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</si>
  <si>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</si>
  <si>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</si>
  <si>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</si>
  <si>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</si>
  <si>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</si>
  <si>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</si>
  <si>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</si>
  <si>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</si>
  <si>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</si>
  <si>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</si>
  <si>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</si>
  <si>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</si>
  <si>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</si>
  <si>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</si>
  <si>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</si>
  <si>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</si>
  <si>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</si>
  <si>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</si>
  <si>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</si>
  <si>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</si>
  <si>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</si>
  <si>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</si>
  <si>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</si>
  <si>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</si>
  <si>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</si>
  <si>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</si>
  <si>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</si>
  <si>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</si>
  <si>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</si>
  <si>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</si>
  <si>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</si>
  <si>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</si>
  <si>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</si>
  <si>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</si>
  <si>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</si>
  <si>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</si>
  <si>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</si>
  <si>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</si>
  <si>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</si>
  <si>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</si>
  <si>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</si>
  <si>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</si>
  <si>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</si>
  <si>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</si>
  <si>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</si>
  <si>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</si>
  <si>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</si>
  <si>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</si>
  <si>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</si>
  <si>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</si>
  <si>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</si>
  <si>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</si>
  <si>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</si>
  <si>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</si>
  <si>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</si>
  <si>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</si>
  <si>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</si>
  <si>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</si>
  <si>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</si>
  <si>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</si>
  <si>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</si>
  <si>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</si>
  <si>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</si>
  <si>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</si>
  <si>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</si>
  <si>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</si>
  <si>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</si>
  <si>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</si>
  <si>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</si>
  <si>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</si>
  <si>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</si>
  <si>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</si>
  <si>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</si>
  <si>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</si>
  <si>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</si>
  <si>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</si>
  <si>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</si>
  <si>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</si>
  <si>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</si>
  <si>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</si>
  <si>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</si>
  <si>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</si>
  <si>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</si>
  <si>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</si>
  <si>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</si>
  <si>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</si>
  <si>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</si>
  <si>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</si>
  <si>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</si>
  <si>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</si>
  <si>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</si>
  <si>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</si>
  <si>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</si>
  <si>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</si>
  <si>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</si>
  <si>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</si>
  <si>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</si>
  <si>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</si>
  <si>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</si>
  <si>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</si>
  <si>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</si>
  <si>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</si>
  <si>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</si>
  <si>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</si>
  <si>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</si>
  <si>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</si>
  <si>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</si>
  <si>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</si>
  <si>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</si>
  <si>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</si>
  <si>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</si>
  <si>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</si>
  <si>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</si>
  <si>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</si>
  <si>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</si>
  <si>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</si>
  <si>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</si>
  <si>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</si>
  <si>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</si>
  <si>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</si>
  <si>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</si>
  <si>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</si>
  <si>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</si>
  <si>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</si>
  <si>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</si>
  <si>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</si>
  <si>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</si>
  <si>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</si>
  <si>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</si>
  <si>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</si>
  <si>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</si>
  <si>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</si>
  <si>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</si>
  <si>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</si>
  <si>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</si>
  <si>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</si>
  <si>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</si>
  <si>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</si>
  <si>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</si>
  <si>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</si>
  <si>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</si>
  <si>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</si>
  <si>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</si>
  <si>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</si>
  <si>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</si>
  <si>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</si>
  <si>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</si>
  <si>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</si>
  <si>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</si>
  <si>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</si>
  <si>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</si>
  <si>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</si>
  <si>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</si>
  <si>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</si>
  <si>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</si>
  <si>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</si>
  <si>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</si>
  <si>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</si>
  <si>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</si>
  <si>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</si>
  <si>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</si>
  <si>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</si>
  <si>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</si>
  <si>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</si>
  <si>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</si>
  <si>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</si>
  <si>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</si>
  <si>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</si>
  <si>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</si>
  <si>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</si>
  <si>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</si>
  <si>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</si>
  <si>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</si>
  <si>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</si>
  <si>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</si>
  <si>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</si>
  <si>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</si>
  <si>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</si>
  <si>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</si>
  <si>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</si>
  <si>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</si>
  <si>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</si>
  <si>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</si>
  <si>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</si>
  <si>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</si>
  <si>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</si>
  <si>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</si>
  <si>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</si>
  <si>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</si>
  <si>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</si>
  <si>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</si>
  <si>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</si>
  <si>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</si>
  <si>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</si>
  <si>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</si>
  <si>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</si>
  <si>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</si>
  <si>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</si>
  <si>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</si>
  <si>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</si>
  <si>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</si>
  <si>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</si>
  <si>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</si>
  <si>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</si>
  <si>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</si>
  <si>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</si>
  <si>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</si>
  <si>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</si>
  <si>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</si>
  <si>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</si>
  <si>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</si>
  <si>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</si>
  <si>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</si>
  <si>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</si>
  <si>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</si>
  <si>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</si>
  <si>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</si>
  <si>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</si>
  <si>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</si>
  <si>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</si>
  <si>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</si>
  <si>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</si>
  <si>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</si>
  <si>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</si>
  <si>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</si>
  <si>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</si>
  <si>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</si>
  <si>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</si>
  <si>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</si>
  <si>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</si>
  <si>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</si>
  <si>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</si>
  <si>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</si>
  <si>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</si>
  <si>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</si>
  <si>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</si>
  <si>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</si>
  <si>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</si>
  <si>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</si>
  <si>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</si>
  <si>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</si>
  <si>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</si>
  <si>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</si>
  <si>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</si>
  <si>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</si>
  <si>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</si>
  <si>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</si>
  <si>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</si>
  <si>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</si>
  <si>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</si>
  <si>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</si>
  <si>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</si>
  <si>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</si>
  <si>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</si>
  <si>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</si>
  <si>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</si>
  <si>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</si>
  <si>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</si>
  <si>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</si>
  <si>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</si>
  <si>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</si>
  <si>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</si>
  <si>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</si>
  <si>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</si>
  <si>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</si>
  <si>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</si>
  <si>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</si>
  <si>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</si>
  <si>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</si>
  <si>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</si>
  <si>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</si>
  <si>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</si>
  <si>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</si>
  <si>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</si>
  <si>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</si>
  <si>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</si>
  <si>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</si>
  <si>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</si>
  <si>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</si>
  <si>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</si>
  <si>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</si>
  <si>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</si>
  <si>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</si>
  <si>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</si>
  <si>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</si>
  <si>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</si>
  <si>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</si>
  <si>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</si>
  <si>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</si>
  <si>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</si>
  <si>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</si>
  <si>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</si>
  <si>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</si>
  <si>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</si>
  <si>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</si>
  <si>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</si>
  <si>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</si>
  <si>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</si>
  <si>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</si>
  <si>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</si>
  <si>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</si>
  <si>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</si>
  <si>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</si>
  <si>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</si>
  <si>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</si>
  <si>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</si>
  <si>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</si>
  <si>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</si>
  <si>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</si>
  <si>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</si>
  <si>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</si>
  <si>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</si>
  <si>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</si>
  <si>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</si>
  <si>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</si>
  <si>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</si>
  <si>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</si>
  <si>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</si>
  <si>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</si>
  <si>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</si>
  <si>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</si>
  <si>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</si>
  <si>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</si>
  <si>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</si>
  <si>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</si>
  <si>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</si>
  <si>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</si>
  <si>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</si>
  <si>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</si>
  <si>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</si>
  <si>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</si>
  <si>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</si>
  <si>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</si>
  <si>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</si>
  <si>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</si>
  <si>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</si>
  <si>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</si>
  <si>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</si>
  <si>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</si>
  <si>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</si>
  <si>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</si>
  <si>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</si>
  <si>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</si>
  <si>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</si>
  <si>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</si>
  <si>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</si>
  <si>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</si>
  <si>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</si>
  <si>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</si>
  <si>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</si>
  <si>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</si>
  <si>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</si>
  <si>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</si>
  <si>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</si>
  <si>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</si>
  <si>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</si>
  <si>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</si>
  <si>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</si>
  <si>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</si>
  <si>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</si>
  <si>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</si>
  <si>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</si>
  <si>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</si>
  <si>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</si>
  <si>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</si>
  <si>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</si>
  <si>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</si>
  <si>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</si>
  <si>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</si>
  <si>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</si>
  <si>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</si>
  <si>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</si>
  <si>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</si>
  <si>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</si>
  <si>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</si>
  <si>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</si>
  <si>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</si>
  <si>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</si>
  <si>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</si>
  <si>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</si>
  <si>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</si>
  <si>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</si>
  <si>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</si>
  <si>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</si>
  <si>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</si>
  <si>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</si>
  <si>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</si>
  <si>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</si>
  <si>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</si>
  <si>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</si>
  <si>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</si>
  <si>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</si>
  <si>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</si>
  <si>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</si>
  <si>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</si>
  <si>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</si>
  <si>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</si>
  <si>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</si>
  <si>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</si>
  <si>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</si>
  <si>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</si>
  <si>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</si>
  <si>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</si>
  <si>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</si>
  <si>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</si>
  <si>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</si>
  <si>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</si>
  <si>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</si>
  <si>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</si>
  <si>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</si>
  <si>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</si>
  <si>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</si>
  <si>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</si>
  <si>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</si>
  <si>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</si>
  <si>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</si>
  <si>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</si>
  <si>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</si>
  <si>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</si>
  <si>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</si>
  <si>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</si>
  <si>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</si>
  <si>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</si>
  <si>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</si>
  <si>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</si>
  <si>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</si>
  <si>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</si>
  <si>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</si>
  <si>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</si>
  <si>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</si>
  <si>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</si>
  <si>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</si>
  <si>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</si>
  <si>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</si>
  <si>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</si>
  <si>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</si>
  <si>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</si>
  <si>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</si>
  <si>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</si>
  <si>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</si>
  <si>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</si>
  <si>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</si>
  <si>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</si>
  <si>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</si>
  <si>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</si>
  <si>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</si>
  <si>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</si>
  <si>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</si>
  <si>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</si>
  <si>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</si>
  <si>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</si>
  <si>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</si>
  <si>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</si>
  <si>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</si>
  <si>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</si>
  <si>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</si>
  <si>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</si>
  <si>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</si>
  <si>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</si>
  <si>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</si>
  <si>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</si>
  <si>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</si>
  <si>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</si>
  <si>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</si>
  <si>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</si>
  <si>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</si>
  <si>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</si>
  <si>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</si>
  <si>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</si>
  <si>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</si>
  <si>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</si>
  <si>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</si>
  <si>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</si>
  <si>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</si>
  <si>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</si>
  <si>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</si>
  <si>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</si>
  <si>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</si>
  <si>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</si>
  <si>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</si>
  <si>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</si>
  <si>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</si>
  <si>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</si>
  <si>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</si>
  <si>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</si>
  <si>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</si>
  <si>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</si>
  <si>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</si>
  <si>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</si>
  <si>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</si>
  <si>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</si>
  <si>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</si>
  <si>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</si>
  <si>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</si>
  <si>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</si>
  <si>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</si>
  <si>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</si>
  <si>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</si>
  <si>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</si>
  <si>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</si>
  <si>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</si>
  <si>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</si>
  <si>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</si>
  <si>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</si>
  <si>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</si>
  <si>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</si>
  <si>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</si>
  <si>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</si>
  <si>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</si>
  <si>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</si>
  <si>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</si>
  <si>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</si>
  <si>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</si>
  <si>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</si>
  <si>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</si>
  <si>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</si>
  <si>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</si>
  <si>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</si>
  <si>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</si>
  <si>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</si>
  <si>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</si>
  <si>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</si>
  <si>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</si>
  <si>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</si>
  <si>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</si>
  <si>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</si>
  <si>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</si>
  <si>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</si>
  <si>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</si>
  <si>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</si>
  <si>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</si>
  <si>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</si>
  <si>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</si>
  <si>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</si>
  <si>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</si>
  <si>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</si>
  <si>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</si>
  <si>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</si>
  <si>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</si>
  <si>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</si>
  <si>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</si>
  <si>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</si>
  <si>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</si>
  <si>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</si>
  <si>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</si>
  <si>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</si>
  <si>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</si>
  <si>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</si>
  <si>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</si>
  <si>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</si>
  <si>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</si>
  <si>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</si>
  <si>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</si>
  <si>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</si>
  <si>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</si>
  <si>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</si>
  <si>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</si>
  <si>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</si>
  <si>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</si>
  <si>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</si>
  <si>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</si>
  <si>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</si>
  <si>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</si>
  <si>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</si>
  <si>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</si>
  <si>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</si>
  <si>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</si>
  <si>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</si>
  <si>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</si>
  <si>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</si>
  <si>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</si>
  <si>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</si>
  <si>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</si>
  <si>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</si>
  <si>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</si>
  <si>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</si>
  <si>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</si>
  <si>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</si>
  <si>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</si>
  <si>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</si>
  <si>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</si>
  <si>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</si>
  <si>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</si>
  <si>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</si>
  <si>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</si>
  <si>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</si>
  <si>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</si>
  <si>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</si>
  <si>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</si>
  <si>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</si>
  <si>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</si>
  <si>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</si>
  <si>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</si>
  <si>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</si>
  <si>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</si>
  <si>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</si>
  <si>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</si>
  <si>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</si>
  <si>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</si>
  <si>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</si>
  <si>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</si>
  <si>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</si>
  <si>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</si>
  <si>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</si>
  <si>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</si>
  <si>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</si>
  <si>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</si>
  <si>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</si>
  <si>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</si>
  <si>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</si>
  <si>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</si>
  <si>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</si>
  <si>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</si>
  <si>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</si>
  <si>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</si>
  <si>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</si>
  <si>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</si>
  <si>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</si>
  <si>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</si>
  <si>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</si>
  <si>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</si>
  <si>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</si>
  <si>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</si>
  <si>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</si>
  <si>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</si>
  <si>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</si>
  <si>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</si>
  <si>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</si>
  <si>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</si>
  <si>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</si>
  <si>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</si>
  <si>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</si>
  <si>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</si>
  <si>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</si>
  <si>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</si>
  <si>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</si>
  <si>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</si>
  <si>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</si>
  <si>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</si>
  <si>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</si>
  <si>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</si>
  <si>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</si>
  <si>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</si>
  <si>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</si>
  <si>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</si>
  <si>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</si>
  <si>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</si>
  <si>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</si>
  <si>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</si>
  <si>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</si>
  <si>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</si>
  <si>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</si>
  <si>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</si>
  <si>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</si>
  <si>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</si>
  <si>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</si>
  <si>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</si>
  <si>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</si>
  <si>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</si>
  <si>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</si>
  <si>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</si>
  <si>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</si>
  <si>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</si>
  <si>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</si>
  <si>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</si>
  <si>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</si>
  <si>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</si>
  <si>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</si>
  <si>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</si>
  <si>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</si>
  <si>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</si>
  <si>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</si>
  <si>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</si>
  <si>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</si>
  <si>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</si>
  <si>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</si>
  <si>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</si>
  <si>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</si>
  <si>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</si>
  <si>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</si>
  <si>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</si>
  <si>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</si>
  <si>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</si>
  <si>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</si>
  <si>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</si>
  <si>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</si>
  <si>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</si>
  <si>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</si>
  <si>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</si>
  <si>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</si>
  <si>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</si>
  <si>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</si>
  <si>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</si>
  <si>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</si>
  <si>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</si>
  <si>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</si>
  <si>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</si>
  <si>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</si>
  <si>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</si>
  <si>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</si>
  <si>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</si>
  <si>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</si>
  <si>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</si>
  <si>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</si>
  <si>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</si>
  <si>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</si>
  <si>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</si>
  <si>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</si>
  <si>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</si>
  <si>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</si>
  <si>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</si>
  <si>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</si>
  <si>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</si>
  <si>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</si>
  <si>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</si>
  <si>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</si>
  <si>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</si>
  <si>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</si>
  <si>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</si>
  <si>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</si>
  <si>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</si>
  <si>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</si>
  <si>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</si>
  <si>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</si>
  <si>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</si>
  <si>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</si>
  <si>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</si>
  <si>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</si>
  <si>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</si>
  <si>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</si>
  <si>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</si>
  <si>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</si>
  <si>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</si>
  <si>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</si>
  <si>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</si>
  <si>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</si>
  <si>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</si>
  <si>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</si>
  <si>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</si>
  <si>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</si>
  <si>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</si>
  <si>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</si>
  <si>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</si>
  <si>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</si>
  <si>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</si>
  <si>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</si>
  <si>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</si>
  <si>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</si>
  <si>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</si>
  <si>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</si>
  <si>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</si>
  <si>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</si>
  <si>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</si>
  <si>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</si>
  <si>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</si>
  <si>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</si>
  <si>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</si>
  <si>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</si>
  <si>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</si>
  <si>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</si>
  <si>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</si>
  <si>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</si>
  <si>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</si>
  <si>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</si>
  <si>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</si>
  <si>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</si>
  <si>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</si>
  <si>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</si>
  <si>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</si>
  <si>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</si>
  <si>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</si>
  <si>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</si>
  <si>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</si>
  <si>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</si>
  <si>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</si>
  <si>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</si>
  <si>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</si>
  <si>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</si>
  <si>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</si>
  <si>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</si>
  <si>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</si>
  <si>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</si>
  <si>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</si>
  <si>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</si>
  <si>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</si>
  <si>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</si>
  <si>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</si>
  <si>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</si>
  <si>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</si>
  <si>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</si>
  <si>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</si>
  <si>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</si>
  <si>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</si>
  <si>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</si>
  <si>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</si>
  <si>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</si>
  <si>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</si>
  <si>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</si>
  <si>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</si>
  <si>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</si>
  <si>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</si>
  <si>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</si>
  <si>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</si>
  <si>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</si>
  <si>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</si>
  <si>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</si>
  <si>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</si>
  <si>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</si>
  <si>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</si>
  <si>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</si>
  <si>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</si>
  <si>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</si>
  <si>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</si>
  <si>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</si>
  <si>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</si>
  <si>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</si>
  <si>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</si>
  <si>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</si>
  <si>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</si>
  <si>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</si>
  <si>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</si>
  <si>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</si>
  <si>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</si>
  <si>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</si>
  <si>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</si>
  <si>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</si>
  <si>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</si>
  <si>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</si>
  <si>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</si>
  <si>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</si>
  <si>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</si>
  <si>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</si>
  <si>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</si>
  <si>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</si>
  <si>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</si>
  <si>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</si>
  <si>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</si>
  <si>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</si>
  <si>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</si>
  <si>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</si>
  <si>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</si>
  <si>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</si>
  <si>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</si>
  <si>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</si>
  <si>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</si>
  <si>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</si>
  <si>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</si>
  <si>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</si>
  <si>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</si>
  <si>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</si>
  <si>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</si>
  <si>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</si>
  <si>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</si>
  <si>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</si>
  <si>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</si>
  <si>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</si>
  <si>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</si>
  <si>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</si>
  <si>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</si>
  <si>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</si>
  <si>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</si>
  <si>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</si>
  <si>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</si>
  <si>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</si>
  <si>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</si>
  <si>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</si>
  <si>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</si>
  <si>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</si>
  <si>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</si>
  <si>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</si>
  <si>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</si>
  <si>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</si>
  <si>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</si>
  <si>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</si>
  <si>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</si>
  <si>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</si>
  <si>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</si>
  <si>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</si>
  <si>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</si>
  <si>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</si>
  <si>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</si>
  <si>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</si>
  <si>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</si>
  <si>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</si>
  <si>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</si>
  <si>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</si>
  <si>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</si>
  <si>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</si>
  <si>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</si>
  <si>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</si>
  <si>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</si>
  <si>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</si>
  <si>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</si>
  <si>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</si>
  <si>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</si>
  <si>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</si>
  <si>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</si>
  <si>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</si>
  <si>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</si>
  <si>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</si>
  <si>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</si>
  <si>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</si>
  <si>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</si>
  <si>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</si>
  <si>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</si>
  <si>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</si>
  <si>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</si>
  <si>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</si>
  <si>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</si>
  <si>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</si>
  <si>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</si>
  <si>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</si>
  <si>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</si>
  <si>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</si>
  <si>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</si>
  <si>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</si>
  <si>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</si>
  <si>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</si>
  <si>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</si>
  <si>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</si>
  <si>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</si>
  <si>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</si>
  <si>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</si>
  <si>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</si>
  <si>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</si>
  <si>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</si>
  <si>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</si>
  <si>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</si>
  <si>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</si>
  <si>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</si>
  <si>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</si>
  <si>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</si>
  <si>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</si>
  <si>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</si>
  <si>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</si>
  <si>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</si>
  <si>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</si>
  <si>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</si>
  <si>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</si>
  <si>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</si>
  <si>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</si>
  <si>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</si>
  <si>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</si>
  <si>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</si>
  <si>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</si>
  <si>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</si>
  <si>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</si>
  <si>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</si>
  <si>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</si>
  <si>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</si>
  <si>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</si>
  <si>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</si>
  <si>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</si>
  <si>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</si>
  <si>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</si>
  <si>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</si>
  <si>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</si>
  <si>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</si>
  <si>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</si>
  <si>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</si>
  <si>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</si>
  <si>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</si>
  <si>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</si>
  <si>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</si>
  <si>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</si>
  <si>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</si>
  <si>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</si>
  <si>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</si>
  <si>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</si>
  <si>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</si>
  <si>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</si>
  <si>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</si>
  <si>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</si>
  <si>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</si>
  <si>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</si>
  <si>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</si>
  <si>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</si>
  <si>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</si>
  <si>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</si>
  <si>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</si>
  <si>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</si>
  <si>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</si>
  <si>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</si>
  <si>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</si>
  <si>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</si>
  <si>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</si>
  <si>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</si>
  <si>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</si>
  <si>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</si>
  <si>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</si>
  <si>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</si>
  <si>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</si>
  <si>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</si>
  <si>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</si>
  <si>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</si>
  <si>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</si>
  <si>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</si>
  <si>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</si>
  <si>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</si>
  <si>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</si>
  <si>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</si>
  <si>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</si>
  <si>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</si>
  <si>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</si>
  <si>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</si>
  <si>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</si>
  <si>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</si>
  <si>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</si>
  <si>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</si>
  <si>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</si>
  <si>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</si>
  <si>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</si>
  <si>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</si>
  <si>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</si>
  <si>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</si>
  <si>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</si>
  <si>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</si>
  <si>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</si>
  <si>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</si>
  <si>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</si>
  <si>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</si>
  <si>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</si>
  <si>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</si>
  <si>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</si>
  <si>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</si>
  <si>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</si>
  <si>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</si>
  <si>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</si>
  <si>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</si>
  <si>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</si>
  <si>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</si>
  <si>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</si>
  <si>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</si>
  <si>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</si>
  <si>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</si>
  <si>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</si>
  <si>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</si>
  <si>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</si>
  <si>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</si>
  <si>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</si>
  <si>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</si>
  <si>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</si>
  <si>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</si>
  <si>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</si>
  <si>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</si>
  <si>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</si>
  <si>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</si>
  <si>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</si>
  <si>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</si>
  <si>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</si>
  <si>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</si>
  <si>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</si>
  <si>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</si>
  <si>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</si>
  <si>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</si>
  <si>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</si>
  <si>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</si>
  <si>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</si>
  <si>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</si>
  <si>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</si>
  <si>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</si>
  <si>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</si>
  <si>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</si>
  <si>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</si>
  <si>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</si>
  <si>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</si>
  <si>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</si>
  <si>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</si>
  <si>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</si>
  <si>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</si>
  <si>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</si>
  <si>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</si>
  <si>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</si>
  <si>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</si>
  <si>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</si>
  <si>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</si>
  <si>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</si>
  <si>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</si>
  <si>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</si>
  <si>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</si>
  <si>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</si>
  <si>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</si>
  <si>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</si>
  <si>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</si>
  <si>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</si>
  <si>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</si>
  <si>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</si>
  <si>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</si>
  <si>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</si>
  <si>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</si>
  <si>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</si>
  <si>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</si>
  <si>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</si>
  <si>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</si>
  <si>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</si>
  <si>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</si>
  <si>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</si>
  <si>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</si>
  <si>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</si>
  <si>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</si>
  <si>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</si>
  <si>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</si>
  <si>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</si>
  <si>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</si>
  <si>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</si>
  <si>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</si>
  <si>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</si>
  <si>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</si>
  <si>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</si>
  <si>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</si>
  <si>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</si>
  <si>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</si>
  <si>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</si>
  <si>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</si>
  <si>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</si>
  <si>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</si>
  <si>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</si>
  <si>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</si>
  <si>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</si>
  <si>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</si>
  <si>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</si>
  <si>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</si>
  <si>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</si>
  <si>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</si>
  <si>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</si>
  <si>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</si>
  <si>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</si>
  <si>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</si>
  <si>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</si>
  <si>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</si>
  <si>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</si>
  <si>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</si>
  <si>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</si>
  <si>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</si>
  <si>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</si>
  <si>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</si>
  <si>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</si>
  <si>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</si>
  <si>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</si>
  <si>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</si>
  <si>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</si>
  <si>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</si>
  <si>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</si>
  <si>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</si>
  <si>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</si>
  <si>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</si>
  <si>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</si>
  <si>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</si>
  <si>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</si>
  <si>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</si>
  <si>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</si>
  <si>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</si>
  <si>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</si>
  <si>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</si>
  <si>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</si>
  <si>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</si>
  <si>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</si>
  <si>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</si>
  <si>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</si>
  <si>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</si>
  <si>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</si>
  <si>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</si>
  <si>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</si>
  <si>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</si>
  <si>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</si>
  <si>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</si>
  <si>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</si>
  <si>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</si>
  <si>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</si>
  <si>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</si>
  <si>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</si>
  <si>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</si>
  <si>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</si>
  <si>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</si>
  <si>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</si>
  <si>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</si>
  <si>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</si>
  <si>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</si>
  <si>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</si>
  <si>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</si>
  <si>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</si>
  <si>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</si>
  <si>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</si>
  <si>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</si>
  <si>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</si>
  <si>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</si>
  <si>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</si>
  <si>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</si>
  <si>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</si>
  <si>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</si>
  <si>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</si>
  <si>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</si>
  <si>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</si>
  <si>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</si>
  <si>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</si>
  <si>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</si>
  <si>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</si>
  <si>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</si>
  <si>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</si>
  <si>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</si>
  <si>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</si>
  <si>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</si>
  <si>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</si>
  <si>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</si>
  <si>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</si>
  <si>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</si>
  <si>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</si>
  <si>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</si>
  <si>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</si>
  <si>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</si>
  <si>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</si>
  <si>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</si>
  <si>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</si>
  <si>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</si>
  <si>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</si>
  <si>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</si>
  <si>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</si>
  <si>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</si>
  <si>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</si>
  <si>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</si>
  <si>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</si>
  <si>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</si>
  <si>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</si>
  <si>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</si>
  <si>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</si>
  <si>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</si>
  <si>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</si>
  <si>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</si>
  <si>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</si>
  <si>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</si>
  <si>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</si>
  <si>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</si>
  <si>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</si>
  <si>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</si>
  <si>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</si>
  <si>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</si>
  <si>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</si>
  <si>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</si>
  <si>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</si>
  <si>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</si>
  <si>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</si>
  <si>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</si>
  <si>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</si>
  <si>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</si>
  <si>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</si>
  <si>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</si>
  <si>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</si>
  <si>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</si>
  <si>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</si>
  <si>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</si>
  <si>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</si>
  <si>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</si>
  <si>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</si>
  <si>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</si>
  <si>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</si>
  <si>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</si>
  <si>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</si>
  <si>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</si>
  <si>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</si>
  <si>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</si>
  <si>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</si>
  <si>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</si>
  <si>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</si>
  <si>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</si>
  <si>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</si>
  <si>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</si>
  <si>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</si>
  <si>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</si>
  <si>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</si>
  <si>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</si>
  <si>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</si>
  <si>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</si>
  <si>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</si>
  <si>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</si>
  <si>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</si>
  <si>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</si>
  <si>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</si>
  <si>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</si>
  <si>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</si>
  <si>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</si>
  <si>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</si>
  <si>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</si>
  <si>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</si>
  <si>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</si>
  <si>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</si>
  <si>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</si>
  <si>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</si>
  <si>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</si>
  <si>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</si>
  <si>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</si>
  <si>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</si>
  <si>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</si>
  <si>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</si>
  <si>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</si>
  <si>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</si>
  <si>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</si>
  <si>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</si>
  <si>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</si>
  <si>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</si>
  <si>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</si>
  <si>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</si>
  <si>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</si>
  <si>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</si>
  <si>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</si>
  <si>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</si>
  <si>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</si>
  <si>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</si>
  <si>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</si>
  <si>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</si>
  <si>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</si>
  <si>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</si>
  <si>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</si>
  <si>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</si>
  <si>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</si>
  <si>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</si>
  <si>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</si>
  <si>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</si>
  <si>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</si>
  <si>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</si>
  <si>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</si>
  <si>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</si>
  <si>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</si>
  <si>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</si>
  <si>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</si>
  <si>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</si>
  <si>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</si>
  <si>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</si>
  <si>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</si>
  <si>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</si>
  <si>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</si>
  <si>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</si>
  <si>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</si>
  <si>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</si>
  <si>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</si>
  <si>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</si>
  <si>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</si>
  <si>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</si>
  <si>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</si>
  <si>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</si>
  <si>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</si>
  <si>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</si>
  <si>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</si>
  <si>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</si>
  <si>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</si>
  <si>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</si>
  <si>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</si>
  <si>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</si>
  <si>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</si>
  <si>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</si>
  <si>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</si>
  <si>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</si>
  <si>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</si>
  <si>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</si>
  <si>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</si>
  <si>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</si>
  <si>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</si>
  <si>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</si>
  <si>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</si>
  <si>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</si>
  <si>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</si>
  <si>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</si>
  <si>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</si>
  <si>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</si>
  <si>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</si>
  <si>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</si>
  <si>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</si>
  <si>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</si>
  <si>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</si>
  <si>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</si>
  <si>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</si>
  <si>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</si>
  <si>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</si>
  <si>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</si>
  <si>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</si>
  <si>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</si>
  <si>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</si>
  <si>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</si>
  <si>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</si>
  <si>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</si>
  <si>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</si>
  <si>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</si>
  <si>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</si>
  <si>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</si>
  <si>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</si>
  <si>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</si>
  <si>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</si>
  <si>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</si>
  <si>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</si>
  <si>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</si>
  <si>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</si>
  <si>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</si>
  <si>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</si>
  <si>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</si>
  <si>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</si>
  <si>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</si>
  <si>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</si>
  <si>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</si>
  <si>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</si>
  <si>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</si>
  <si>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</si>
  <si>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</si>
  <si>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</si>
  <si>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</si>
  <si>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</si>
  <si>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</si>
  <si>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</si>
  <si>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</si>
  <si>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</si>
  <si>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</si>
  <si>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</si>
  <si>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</si>
  <si>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</si>
  <si>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</si>
  <si>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</si>
  <si>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</si>
  <si>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</si>
  <si>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</si>
  <si>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</si>
  <si>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</si>
  <si>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</si>
  <si>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</si>
  <si>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</si>
  <si>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</si>
  <si>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</si>
  <si>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</si>
  <si>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</si>
  <si>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</si>
  <si>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</si>
  <si>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</si>
  <si>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</si>
  <si>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</si>
  <si>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</si>
  <si>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</si>
  <si>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</si>
  <si>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</si>
  <si>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</si>
  <si>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</si>
  <si>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</si>
  <si>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</si>
  <si>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</si>
  <si>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</si>
  <si>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</si>
  <si>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</si>
  <si>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</si>
  <si>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</si>
  <si>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</si>
  <si>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</si>
  <si>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</si>
  <si>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</si>
  <si>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</si>
  <si>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</si>
  <si>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</si>
  <si>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</si>
  <si>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</si>
  <si>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</si>
  <si>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</si>
  <si>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</si>
  <si>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</si>
  <si>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</si>
  <si>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</si>
  <si>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</si>
  <si>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</si>
  <si>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</si>
  <si>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</si>
  <si>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</si>
  <si>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</si>
  <si>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</si>
  <si>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</si>
  <si>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</si>
  <si>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</si>
  <si>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</si>
  <si>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</si>
  <si>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</si>
  <si>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</si>
  <si>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</si>
  <si>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</si>
  <si>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</si>
  <si>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</si>
  <si>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</si>
  <si>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</si>
  <si>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</si>
  <si>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</si>
  <si>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</si>
  <si>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</si>
  <si>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</si>
  <si>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</si>
  <si>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</si>
  <si>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</si>
  <si>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</si>
  <si>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</si>
  <si>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</si>
  <si>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</si>
  <si>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</si>
  <si>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</si>
  <si>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</si>
  <si>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</si>
  <si>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</si>
  <si>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</si>
  <si>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</si>
  <si>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</si>
  <si>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</si>
  <si>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</si>
  <si>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</si>
  <si>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</si>
  <si>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</si>
  <si>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</si>
  <si>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</si>
  <si>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</si>
  <si>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</si>
  <si>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</si>
  <si>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</si>
  <si>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</si>
  <si>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</si>
  <si>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</si>
  <si>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</si>
  <si>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</si>
  <si>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</si>
  <si>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</si>
  <si>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</si>
  <si>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</si>
  <si>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</si>
  <si>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</si>
  <si>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</si>
  <si>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</si>
  <si>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</si>
  <si>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</si>
  <si>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</si>
  <si>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</si>
  <si>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</si>
  <si>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</si>
  <si>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</si>
  <si>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</si>
  <si>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</si>
  <si>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</si>
  <si>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</si>
  <si>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</si>
  <si>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</si>
  <si>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</si>
  <si>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</si>
  <si>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</si>
  <si>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</si>
  <si>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</si>
  <si>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</si>
  <si>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</si>
  <si>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</si>
  <si>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</si>
  <si>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</si>
  <si>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</si>
  <si>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</si>
  <si>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</si>
  <si>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</si>
  <si>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</si>
  <si>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</si>
  <si>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</si>
  <si>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</si>
  <si>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</si>
  <si>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</si>
  <si>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</si>
  <si>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</si>
  <si>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</si>
  <si>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</si>
  <si>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</si>
  <si>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</si>
  <si>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</si>
  <si>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</si>
  <si>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</si>
  <si>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</si>
  <si>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</si>
  <si>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</si>
  <si>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</si>
  <si>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</si>
  <si>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</si>
  <si>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</si>
  <si>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</si>
  <si>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</si>
  <si>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</si>
  <si>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</si>
  <si>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</si>
  <si>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</si>
  <si>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</si>
  <si>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</si>
  <si>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</si>
  <si>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</si>
  <si>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</si>
  <si>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</si>
  <si>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</si>
  <si>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</si>
  <si>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</si>
  <si>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</si>
  <si>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</si>
  <si>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</si>
  <si>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</si>
  <si>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</si>
  <si>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</si>
  <si>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</si>
  <si>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</si>
  <si>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</si>
  <si>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</si>
  <si>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</si>
  <si>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</si>
  <si>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</si>
  <si>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</si>
  <si>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</si>
  <si>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</si>
  <si>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</si>
  <si>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</si>
  <si>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</si>
  <si>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</si>
  <si>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</si>
  <si>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</si>
  <si>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</si>
  <si>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</si>
  <si>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</si>
  <si>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</si>
  <si>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</si>
  <si>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</si>
  <si>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</si>
  <si>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</si>
  <si>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</si>
  <si>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</si>
  <si>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</si>
  <si>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</si>
  <si>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</si>
  <si>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</si>
  <si>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</si>
  <si>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</si>
  <si>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</si>
  <si>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</si>
  <si>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</si>
  <si>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</si>
  <si>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</si>
  <si>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</si>
  <si>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</si>
  <si>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</si>
  <si>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</si>
  <si>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</si>
  <si>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</si>
  <si>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</si>
  <si>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</si>
  <si>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</si>
  <si>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</si>
  <si>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</si>
  <si>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</si>
  <si>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</si>
  <si>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</si>
  <si>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</si>
  <si>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</si>
  <si>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</si>
  <si>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</si>
  <si>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</si>
  <si>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</si>
  <si>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</si>
  <si>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</si>
  <si>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</si>
  <si>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</si>
  <si>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</si>
  <si>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</si>
  <si>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</si>
  <si>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</si>
  <si>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</si>
  <si>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</si>
  <si>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</si>
  <si>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</si>
  <si>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</si>
  <si>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</si>
  <si>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</si>
  <si>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</si>
  <si>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</si>
  <si>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</si>
  <si>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</si>
  <si>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</si>
  <si>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</si>
  <si>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</si>
  <si>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</si>
  <si>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</si>
  <si>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</si>
  <si>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</si>
  <si>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</si>
  <si>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</si>
  <si>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</si>
  <si>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</si>
  <si>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</si>
  <si>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</si>
  <si>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</si>
  <si>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</si>
  <si>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</si>
  <si>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</si>
  <si>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</si>
  <si>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</si>
  <si>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</si>
  <si>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</si>
  <si>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</si>
  <si>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</si>
  <si>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</si>
  <si>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</si>
  <si>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</si>
  <si>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</si>
  <si>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</si>
  <si>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</si>
  <si>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</si>
  <si>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</si>
  <si>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</si>
  <si>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</si>
  <si>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</si>
  <si>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</si>
  <si>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</si>
  <si>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</si>
  <si>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</si>
  <si>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</si>
  <si>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</si>
  <si>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</si>
  <si>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</si>
  <si>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</si>
  <si>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</si>
  <si>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</si>
  <si>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</si>
  <si>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</si>
  <si>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</si>
  <si>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</si>
  <si>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</si>
  <si>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</si>
  <si>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</si>
  <si>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</si>
  <si>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</si>
  <si>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</si>
  <si>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</si>
  <si>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</si>
  <si>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</si>
  <si>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</si>
  <si>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</si>
  <si>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</si>
  <si>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</si>
  <si>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</si>
  <si>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</si>
  <si>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</si>
  <si>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</si>
  <si>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</si>
  <si>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</si>
  <si>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</si>
  <si>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</si>
  <si>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</si>
  <si>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</si>
  <si>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</si>
  <si>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</si>
  <si>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</si>
  <si>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</si>
  <si>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</si>
  <si>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</si>
  <si>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</si>
  <si>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</si>
  <si>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</si>
  <si>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</si>
  <si>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</si>
  <si>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</si>
  <si>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</si>
  <si>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</si>
  <si>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</si>
  <si>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</si>
  <si>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</si>
  <si>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</si>
  <si>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</si>
  <si>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</si>
  <si>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</si>
  <si>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</si>
  <si>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</si>
  <si>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</si>
  <si>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</si>
  <si>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</si>
  <si>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</si>
  <si>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</si>
  <si>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</si>
  <si>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</si>
  <si>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</si>
  <si>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</si>
  <si>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</si>
  <si>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</si>
  <si>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</si>
  <si>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</si>
  <si>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</si>
  <si>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</si>
  <si>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</si>
  <si>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</si>
  <si>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</si>
  <si>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</si>
  <si>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</si>
  <si>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</si>
  <si>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</si>
  <si>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</si>
  <si>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</si>
  <si>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</si>
  <si>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</si>
  <si>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</si>
  <si>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</si>
  <si>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</si>
  <si>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</si>
  <si>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</si>
  <si>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</si>
  <si>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</si>
  <si>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</si>
  <si>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</si>
  <si>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</si>
  <si>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</si>
  <si>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</si>
  <si>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</si>
  <si>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</si>
  <si>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</si>
  <si>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</si>
  <si>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</si>
  <si>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</si>
  <si>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</si>
  <si>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</si>
  <si>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</si>
  <si>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</si>
  <si>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</si>
  <si>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</si>
  <si>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</si>
  <si>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</si>
  <si>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</si>
  <si>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</si>
  <si>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</si>
  <si>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</si>
  <si>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</si>
  <si>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</si>
  <si>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</si>
  <si>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</si>
  <si>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</si>
  <si>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</si>
  <si>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</si>
  <si>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</si>
  <si>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</si>
  <si>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</si>
  <si>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</si>
  <si>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</si>
  <si>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</si>
  <si>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</si>
  <si>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</si>
  <si>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</si>
  <si>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</si>
  <si>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</si>
  <si>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</si>
  <si>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</si>
  <si>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</si>
  <si>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</si>
  <si>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</si>
  <si>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</si>
  <si>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</si>
  <si>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</si>
  <si>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</si>
  <si>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</si>
  <si>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</si>
  <si>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</si>
  <si>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</si>
  <si>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</si>
  <si>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</si>
  <si>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</si>
  <si>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</si>
  <si>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</si>
  <si>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</si>
  <si>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</si>
  <si>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</si>
  <si>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</si>
  <si>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</si>
  <si>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</si>
  <si>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</si>
  <si>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</si>
  <si>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</si>
  <si>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</si>
  <si>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</si>
  <si>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</si>
  <si>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</si>
  <si>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</si>
  <si>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</si>
  <si>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</si>
  <si>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</si>
  <si>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</si>
  <si>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</si>
  <si>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</si>
  <si>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</si>
  <si>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</si>
  <si>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</si>
  <si>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</si>
  <si>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</si>
  <si>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</si>
  <si>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</si>
  <si>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</si>
  <si>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</si>
  <si>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</si>
  <si>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</si>
  <si>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</si>
  <si>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</si>
  <si>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</si>
  <si>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</si>
  <si>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</si>
  <si>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</si>
  <si>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</si>
  <si>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</si>
  <si>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</si>
  <si>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</si>
  <si>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</si>
  <si>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</si>
  <si>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</si>
  <si>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</si>
  <si>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</si>
  <si>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</si>
  <si>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</si>
  <si>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</si>
  <si>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</si>
  <si>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</si>
  <si>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</si>
  <si>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</si>
  <si>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</si>
  <si>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</si>
  <si>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</si>
  <si>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</si>
  <si>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</si>
  <si>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</si>
  <si>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</si>
  <si>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</si>
  <si>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</si>
  <si>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</si>
  <si>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</si>
  <si>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</si>
  <si>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</si>
  <si>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</si>
  <si>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</si>
  <si>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</si>
  <si>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</si>
  <si>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</si>
  <si>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</si>
  <si>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</si>
  <si>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</si>
  <si>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</si>
  <si>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</si>
  <si>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</si>
  <si>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</si>
  <si>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</si>
  <si>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</si>
  <si>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</si>
  <si>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</si>
  <si>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</si>
  <si>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</si>
  <si>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</si>
  <si>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</si>
  <si>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</si>
  <si>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</si>
  <si>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</si>
  <si>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</si>
  <si>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</si>
  <si>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</si>
  <si>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</si>
  <si>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</si>
  <si>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</si>
  <si>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</si>
  <si>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</si>
  <si>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</si>
  <si>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</si>
  <si>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</si>
  <si>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</si>
  <si>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</si>
  <si>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</si>
  <si>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</si>
  <si>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</si>
  <si>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</si>
  <si>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</si>
  <si>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</si>
  <si>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</si>
  <si>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</si>
  <si>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</si>
  <si>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</si>
  <si>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</si>
  <si>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</si>
  <si>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</si>
  <si>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</si>
  <si>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</si>
  <si>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</si>
  <si>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</si>
  <si>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</si>
  <si>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</si>
  <si>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</si>
  <si>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</si>
  <si>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</si>
  <si>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</si>
  <si>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</si>
  <si>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</si>
  <si>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</si>
  <si>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</si>
  <si>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</si>
  <si>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</si>
  <si>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</si>
  <si>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</si>
  <si>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</si>
  <si>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</si>
  <si>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</si>
  <si>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</si>
  <si>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</si>
  <si>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</si>
  <si>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</si>
  <si>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</si>
  <si>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</si>
  <si>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</si>
  <si>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</si>
  <si>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</si>
  <si>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</si>
  <si>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</si>
  <si>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</si>
  <si>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</si>
  <si>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</si>
  <si>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</si>
  <si>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</si>
  <si>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</si>
  <si>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</si>
  <si>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</si>
  <si>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</si>
  <si>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</si>
  <si>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</si>
  <si>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</si>
  <si>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</si>
  <si>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</si>
  <si>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</si>
  <si>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</si>
  <si>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</si>
  <si>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</si>
  <si>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</si>
  <si>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</si>
  <si>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</si>
  <si>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</si>
  <si>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</si>
  <si>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</si>
  <si>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</si>
  <si>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</si>
  <si>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</si>
  <si>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</si>
  <si>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</si>
  <si>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</si>
  <si>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</si>
  <si>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</si>
  <si>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</si>
  <si>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</si>
  <si>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</si>
  <si>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</si>
  <si>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</si>
  <si>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</si>
  <si>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</si>
  <si>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</si>
  <si>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</si>
  <si>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</si>
  <si>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</si>
  <si>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</si>
  <si>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</si>
  <si>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</si>
  <si>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</si>
  <si>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</si>
  <si>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</si>
  <si>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</si>
  <si>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</si>
  <si>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</si>
  <si>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</si>
  <si>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</si>
  <si>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</si>
  <si>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</si>
  <si>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</si>
  <si>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</si>
  <si>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</si>
  <si>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</si>
  <si>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</si>
  <si>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</si>
  <si>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</si>
  <si>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</si>
  <si>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</si>
  <si>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</si>
  <si>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</si>
  <si>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</si>
  <si>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</si>
  <si>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</si>
  <si>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</si>
  <si>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</si>
  <si>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</si>
  <si>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</si>
  <si>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</si>
  <si>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</si>
  <si>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</si>
  <si>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</si>
  <si>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</si>
  <si>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</si>
  <si>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</si>
  <si>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</si>
  <si>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</si>
  <si>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</si>
  <si>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</si>
  <si>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</si>
  <si>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</si>
  <si>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</si>
  <si>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</si>
  <si>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</si>
  <si>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</si>
  <si>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</si>
  <si>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</si>
  <si>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</si>
  <si>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</si>
  <si>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</si>
  <si>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</si>
  <si>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</si>
  <si>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</si>
  <si>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</si>
  <si>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</si>
  <si>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</si>
  <si>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</si>
  <si>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</si>
  <si>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</si>
  <si>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</si>
  <si>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</si>
  <si>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</si>
  <si>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</si>
  <si>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</si>
  <si>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</si>
  <si>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</si>
  <si>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</si>
  <si>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</si>
  <si>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</si>
  <si>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</si>
  <si>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</si>
  <si>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</si>
  <si>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</si>
  <si>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</si>
  <si>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</si>
  <si>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</si>
  <si>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</si>
  <si>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</si>
  <si>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</si>
  <si>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</si>
  <si>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</si>
  <si>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</si>
  <si>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</si>
  <si>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</si>
  <si>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</si>
  <si>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</si>
  <si>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</si>
  <si>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</si>
  <si>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</si>
  <si>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</si>
  <si>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</si>
  <si>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</si>
  <si>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</si>
  <si>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</si>
  <si>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</si>
  <si>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</si>
  <si>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</si>
  <si>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</si>
  <si>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</si>
  <si>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</si>
  <si>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</si>
  <si>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</si>
  <si>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</si>
  <si>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</si>
  <si>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</si>
  <si>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</si>
  <si>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</si>
  <si>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</si>
  <si>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</si>
  <si>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</si>
  <si>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</si>
  <si>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</si>
  <si>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</si>
  <si>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</si>
  <si>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</si>
  <si>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</si>
  <si>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</si>
  <si>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</si>
  <si>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</si>
  <si>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</si>
  <si>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</si>
  <si>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</si>
  <si>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</si>
  <si>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</si>
  <si>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</si>
  <si>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</si>
  <si>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</si>
  <si>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</si>
  <si>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</si>
  <si>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</si>
  <si>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</si>
  <si>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</si>
  <si>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</si>
  <si>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</si>
  <si>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</si>
  <si>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</si>
  <si>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</si>
  <si>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</si>
  <si>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</si>
  <si>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</si>
  <si>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</si>
  <si>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</si>
  <si>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</si>
  <si>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</si>
  <si>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</si>
  <si>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</si>
  <si>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</si>
  <si>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</si>
  <si>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</si>
  <si>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</si>
  <si>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</si>
  <si>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</si>
  <si>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</si>
  <si>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</si>
  <si>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</si>
  <si>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</si>
  <si>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</si>
  <si>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</si>
  <si>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</si>
  <si>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</si>
  <si>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</si>
  <si>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</si>
  <si>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</si>
  <si>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</si>
  <si>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</si>
  <si>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</si>
  <si>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</si>
  <si>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</si>
  <si>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</si>
  <si>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</si>
  <si>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</si>
  <si>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</si>
  <si>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</si>
  <si>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</si>
  <si>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</si>
  <si>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</si>
  <si>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</si>
  <si>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</si>
  <si>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</si>
  <si>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</si>
  <si>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</si>
  <si>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</si>
  <si>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</si>
  <si>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</si>
  <si>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</si>
  <si>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</si>
  <si>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</si>
  <si>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</si>
  <si>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</si>
  <si>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</si>
  <si>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</si>
  <si>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</si>
  <si>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</si>
  <si>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</si>
  <si>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</si>
  <si>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</si>
  <si>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</si>
  <si>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</si>
  <si>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</si>
  <si>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</si>
  <si>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</si>
  <si>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</si>
  <si>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</si>
  <si>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</si>
  <si>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</si>
  <si>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</si>
  <si>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</si>
  <si>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</si>
  <si>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</si>
  <si>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</si>
  <si>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</si>
  <si>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</si>
  <si>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</si>
  <si>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</si>
  <si>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</si>
  <si>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</si>
  <si>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</si>
  <si>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</si>
  <si>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</si>
  <si>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</si>
  <si>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</si>
  <si>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</si>
  <si>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</si>
  <si>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</si>
  <si>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</si>
  <si>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</si>
  <si>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</si>
  <si>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</si>
  <si>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</si>
  <si>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</si>
  <si>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</si>
  <si>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</si>
  <si>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</si>
  <si>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</si>
  <si>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</si>
  <si>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</si>
  <si>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</si>
  <si>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</si>
  <si>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</si>
  <si>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</si>
  <si>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</si>
  <si>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</si>
  <si>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</si>
  <si>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</si>
  <si>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</si>
  <si>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</si>
  <si>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</si>
  <si>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</si>
  <si>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</si>
  <si>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</si>
  <si>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</si>
  <si>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</si>
  <si>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</si>
  <si>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</si>
  <si>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</si>
  <si>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</si>
  <si>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</si>
  <si>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</si>
  <si>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</si>
  <si>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</si>
  <si>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</si>
  <si>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</si>
  <si>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</si>
  <si>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</si>
  <si>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</si>
  <si>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</si>
  <si>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</si>
  <si>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</si>
  <si>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</si>
  <si>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</si>
  <si>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</si>
  <si>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</si>
  <si>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</si>
  <si>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</si>
  <si>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</si>
  <si>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</si>
  <si>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</si>
  <si>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</si>
  <si>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</si>
  <si>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</si>
  <si>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</si>
  <si>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</si>
  <si>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</si>
  <si>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</si>
  <si>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</si>
  <si>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</si>
  <si>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</si>
  <si>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</si>
  <si>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</si>
  <si>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</si>
  <si>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</si>
  <si>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</si>
  <si>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</si>
  <si>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</si>
  <si>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</si>
  <si>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</si>
  <si>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</si>
  <si>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</si>
  <si>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</si>
  <si>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</si>
  <si>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</si>
  <si>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</si>
  <si>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</si>
  <si>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</si>
  <si>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</si>
  <si>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</si>
  <si>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</si>
  <si>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</si>
  <si>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</si>
  <si>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</si>
  <si>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</si>
  <si>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</si>
  <si>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</si>
  <si>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</si>
  <si>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</si>
  <si>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</si>
  <si>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</si>
  <si>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</si>
  <si>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</si>
  <si>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</si>
  <si>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</si>
  <si>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</si>
  <si>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</si>
  <si>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</si>
  <si>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</si>
  <si>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</si>
  <si>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</si>
  <si>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</si>
  <si>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</si>
  <si>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</si>
  <si>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</si>
  <si>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</si>
  <si>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</si>
  <si>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</si>
  <si>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</si>
  <si>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</si>
  <si>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</si>
  <si>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</si>
  <si>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</si>
  <si>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</si>
  <si>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</si>
  <si>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</si>
  <si>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</si>
  <si>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</si>
  <si>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</si>
  <si>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</si>
  <si>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</si>
  <si>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</si>
  <si>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</si>
  <si>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</si>
  <si>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</si>
  <si>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</si>
  <si>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</si>
  <si>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</si>
  <si>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</si>
  <si>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</si>
  <si>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</si>
  <si>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</si>
  <si>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</si>
  <si>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</si>
  <si>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</si>
  <si>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</si>
  <si>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</si>
  <si>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</si>
  <si>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</si>
  <si>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</si>
  <si>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</si>
  <si>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</si>
  <si>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</si>
  <si>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</si>
  <si>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</si>
  <si>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</si>
  <si>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</si>
  <si>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</si>
  <si>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</si>
  <si>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</si>
  <si>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</si>
  <si>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</si>
  <si>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</si>
  <si>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</si>
  <si>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</si>
  <si>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</si>
  <si>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</si>
  <si>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</si>
  <si>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</si>
  <si>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</si>
  <si>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</si>
  <si>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</si>
  <si>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</si>
  <si>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</si>
  <si>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</si>
  <si>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</si>
  <si>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</si>
  <si>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</si>
  <si>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</si>
  <si>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</si>
  <si>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</si>
  <si>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</si>
  <si>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</si>
  <si>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</si>
  <si>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</si>
  <si>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</si>
  <si>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</si>
  <si>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</si>
  <si>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</si>
  <si>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</si>
  <si>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</si>
  <si>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</si>
  <si>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</si>
  <si>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</si>
  <si>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</si>
  <si>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</si>
  <si>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</si>
  <si>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</si>
  <si>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</si>
  <si>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</si>
  <si>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</si>
  <si>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</si>
  <si>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</si>
  <si>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</si>
  <si>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</si>
  <si>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</si>
  <si>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</si>
  <si>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</si>
  <si>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</si>
  <si>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</si>
  <si>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</si>
  <si>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</si>
  <si>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</si>
  <si>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</si>
  <si>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</si>
  <si>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</si>
  <si>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</si>
  <si>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</si>
  <si>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</si>
  <si>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</si>
  <si>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</si>
  <si>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</si>
  <si>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</si>
  <si>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</si>
  <si>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</si>
  <si>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</si>
  <si>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</si>
  <si>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</si>
  <si>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</si>
  <si>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</si>
  <si>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</si>
  <si>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</si>
  <si>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</si>
  <si>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</si>
  <si>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</si>
  <si>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</si>
  <si>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</si>
  <si>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</si>
  <si>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</si>
  <si>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</si>
  <si>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</si>
  <si>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</si>
  <si>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</si>
  <si>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</si>
  <si>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</si>
  <si>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</si>
  <si>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</si>
  <si>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</si>
  <si>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</si>
  <si>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</si>
  <si>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</si>
  <si>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</si>
  <si>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</si>
  <si>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</si>
  <si>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</si>
  <si>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</si>
  <si>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</si>
  <si>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</si>
  <si>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</si>
  <si>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</si>
  <si>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</si>
  <si>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</si>
  <si>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</si>
  <si>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</si>
  <si>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</si>
  <si>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</si>
  <si>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</si>
  <si>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</si>
  <si>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</si>
  <si>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</si>
  <si>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</si>
  <si>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</si>
  <si>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</si>
  <si>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</si>
  <si>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</si>
  <si>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</si>
  <si>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</si>
  <si>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</si>
  <si>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</si>
  <si>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</si>
  <si>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</si>
  <si>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</si>
  <si>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</si>
  <si>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</si>
  <si>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</si>
  <si>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</si>
  <si>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</si>
  <si>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</si>
  <si>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</si>
  <si>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</si>
  <si>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</si>
  <si>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</si>
  <si>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</si>
  <si>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</si>
  <si>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</si>
  <si>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</si>
  <si>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</si>
  <si>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</si>
  <si>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</si>
  <si>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</si>
  <si>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</si>
  <si>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</si>
  <si>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</si>
  <si>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</si>
  <si>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</si>
  <si>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</si>
  <si>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</si>
  <si>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</si>
  <si>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</si>
  <si>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</si>
  <si>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</si>
  <si>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</si>
  <si>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</si>
  <si>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</si>
  <si>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</si>
  <si>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</si>
  <si>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</si>
  <si>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</si>
  <si>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</si>
  <si>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</si>
  <si>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</si>
  <si>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</si>
  <si>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</si>
  <si>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</si>
  <si>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</si>
  <si>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</si>
  <si>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</si>
  <si>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</si>
  <si>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</si>
  <si>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</si>
  <si>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</si>
  <si>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</si>
  <si>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</si>
  <si>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</si>
  <si>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</si>
  <si>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</si>
  <si>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</si>
  <si>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</si>
  <si>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</si>
  <si>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</si>
  <si>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</si>
  <si>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</si>
  <si>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</si>
  <si>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</si>
  <si>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</si>
  <si>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</si>
  <si>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</si>
  <si>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</si>
  <si>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</si>
  <si>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</si>
  <si>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</si>
  <si>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</si>
  <si>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</si>
  <si>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</si>
  <si>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</si>
  <si>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</si>
  <si>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</si>
  <si>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</si>
  <si>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</si>
  <si>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</si>
  <si>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</si>
  <si>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</si>
  <si>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</si>
  <si>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</si>
  <si>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</si>
  <si>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</si>
  <si>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</si>
  <si>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</si>
  <si>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</si>
  <si>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</si>
  <si>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</si>
  <si>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</si>
  <si>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</si>
  <si>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</si>
  <si>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</si>
  <si>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</si>
  <si>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</si>
  <si>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</si>
  <si>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</si>
  <si>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</si>
  <si>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</si>
  <si>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</si>
  <si>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</si>
  <si>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</si>
  <si>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</si>
  <si>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</si>
  <si>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</si>
  <si>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</si>
  <si>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</si>
  <si>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</si>
  <si>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</si>
  <si>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</si>
  <si>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</si>
  <si>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</si>
  <si>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</si>
  <si>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</si>
  <si>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</si>
  <si>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</si>
  <si>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</si>
  <si>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</si>
  <si>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</si>
  <si>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</si>
  <si>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</si>
  <si>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</si>
  <si>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</si>
  <si>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</si>
  <si>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</si>
  <si>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</si>
  <si>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</si>
  <si>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</si>
  <si>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</si>
  <si>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</si>
  <si>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</si>
  <si>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</si>
  <si>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</si>
  <si>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</si>
  <si>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</si>
  <si>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</si>
  <si>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</si>
  <si>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</si>
  <si>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</si>
  <si>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</si>
  <si>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</si>
  <si>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</si>
  <si>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</si>
  <si>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</si>
  <si>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</si>
  <si>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</si>
  <si>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</si>
  <si>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</si>
  <si>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</si>
  <si>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</si>
  <si>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</si>
  <si>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</si>
  <si>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</si>
  <si>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</si>
  <si>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</si>
  <si>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</si>
  <si>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</si>
  <si>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</si>
  <si>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</si>
  <si>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</si>
  <si>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</si>
  <si>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</si>
  <si>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</si>
  <si>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</si>
  <si>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</si>
  <si>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</si>
  <si>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</si>
  <si>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</si>
  <si>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</si>
  <si>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</si>
  <si>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</si>
  <si>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</si>
  <si>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</si>
  <si>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</si>
  <si>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</si>
  <si>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</si>
  <si>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</si>
  <si>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</si>
  <si>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</si>
  <si>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</si>
  <si>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</si>
  <si>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</si>
  <si>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</si>
  <si>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</si>
  <si>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</si>
  <si>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</si>
  <si>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</si>
  <si>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</si>
  <si>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</si>
  <si>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</si>
  <si>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</si>
  <si>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</si>
  <si>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</si>
  <si>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</si>
  <si>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</si>
  <si>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</si>
  <si>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</si>
  <si>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</si>
  <si>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</si>
  <si>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</si>
  <si>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</si>
  <si>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</si>
  <si>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</si>
  <si>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</si>
  <si>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</si>
  <si>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</si>
  <si>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</si>
  <si>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</si>
  <si>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</si>
  <si>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</si>
  <si>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</si>
  <si>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</si>
  <si>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</si>
  <si>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</si>
  <si>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</si>
  <si>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</si>
  <si>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</si>
  <si>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</si>
  <si>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</si>
  <si>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</si>
  <si>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</si>
  <si>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</si>
  <si>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</si>
  <si>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</si>
  <si>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</si>
  <si>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</si>
  <si>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</si>
  <si>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</si>
  <si>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</si>
  <si>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</si>
  <si>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</si>
  <si>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</si>
  <si>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</si>
  <si>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</si>
  <si>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</si>
  <si>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</si>
  <si>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</si>
  <si>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</si>
  <si>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</si>
  <si>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</si>
  <si>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</si>
  <si>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</si>
  <si>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</si>
  <si>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</si>
  <si>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</si>
  <si>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</si>
  <si>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</si>
  <si>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</si>
  <si>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</si>
  <si>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</si>
  <si>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</si>
  <si>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</si>
  <si>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</si>
  <si>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</si>
  <si>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</si>
  <si>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</si>
  <si>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</si>
  <si>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</si>
  <si>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</si>
  <si>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</si>
  <si>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</si>
  <si>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</si>
  <si>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</si>
  <si>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</si>
  <si>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</si>
  <si>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</si>
  <si>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</si>
  <si>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</si>
  <si>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</si>
  <si>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</si>
  <si>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</si>
  <si>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</si>
  <si>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</si>
  <si>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</si>
  <si>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</si>
  <si>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</si>
  <si>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</si>
  <si>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</si>
  <si>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</si>
  <si>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</si>
  <si>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</si>
  <si>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</si>
  <si>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</si>
  <si>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</si>
  <si>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</si>
  <si>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</si>
  <si>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</si>
  <si>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</si>
  <si>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</si>
  <si>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</si>
  <si>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</si>
  <si>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</si>
  <si>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</si>
  <si>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</si>
  <si>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</si>
  <si>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</si>
  <si>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</si>
  <si>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</si>
  <si>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</si>
  <si>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</si>
  <si>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</si>
  <si>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</si>
  <si>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</si>
  <si>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</si>
  <si>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</si>
  <si>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</si>
  <si>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</si>
  <si>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</si>
  <si>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</si>
  <si>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</si>
  <si>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</si>
  <si>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</si>
  <si>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</si>
  <si>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</si>
  <si>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</si>
  <si>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</si>
  <si>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</si>
  <si>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</si>
  <si>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</si>
  <si>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</si>
  <si>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</si>
  <si>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</si>
  <si>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</si>
  <si>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</si>
  <si>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</si>
  <si>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</si>
  <si>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</si>
  <si>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</si>
  <si>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</si>
  <si>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</si>
  <si>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</si>
  <si>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</si>
  <si>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</si>
  <si>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</si>
  <si>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</si>
  <si>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</si>
  <si>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</si>
  <si>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</si>
  <si>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</si>
  <si>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</si>
  <si>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</si>
  <si>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</si>
  <si>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</si>
  <si>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</si>
  <si>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</si>
  <si>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</si>
  <si>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</si>
  <si>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</si>
  <si>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</si>
  <si>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</si>
  <si>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</si>
  <si>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</si>
  <si>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</si>
  <si>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</si>
  <si>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</si>
  <si>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</si>
  <si>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</si>
  <si>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</si>
  <si>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</si>
  <si>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</si>
  <si>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</si>
  <si>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</si>
  <si>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</si>
  <si>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</si>
  <si>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</si>
  <si>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</si>
  <si>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</si>
  <si>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</si>
  <si>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</si>
  <si>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</si>
  <si>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</si>
  <si>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</si>
  <si>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</si>
  <si>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</si>
  <si>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</si>
  <si>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</si>
  <si>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</si>
  <si>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</si>
  <si>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</si>
  <si>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</si>
  <si>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</si>
  <si>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</si>
  <si>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</si>
  <si>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</si>
  <si>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</si>
  <si>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</si>
  <si>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</si>
  <si>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</si>
  <si>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</si>
  <si>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</si>
  <si>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</si>
  <si>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</si>
  <si>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</si>
  <si>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</si>
  <si>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</si>
  <si>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</si>
  <si>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</si>
  <si>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</si>
  <si>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</si>
  <si>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</si>
  <si>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</si>
  <si>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</si>
  <si>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</si>
  <si>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</si>
  <si>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</si>
  <si>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</si>
  <si>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</si>
  <si>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</si>
  <si>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</si>
  <si>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</si>
  <si>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</si>
  <si>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</si>
  <si>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</si>
  <si>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</si>
  <si>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</si>
  <si>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</si>
  <si>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</si>
  <si>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</si>
  <si>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</si>
  <si>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</si>
  <si>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</si>
  <si>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</si>
  <si>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</si>
  <si>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</si>
  <si>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</si>
  <si>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</si>
  <si>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</si>
  <si>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</si>
  <si>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</si>
  <si>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</si>
  <si>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</si>
  <si>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</si>
  <si>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</si>
  <si>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</si>
  <si>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</si>
  <si>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</si>
  <si>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</si>
  <si>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</si>
  <si>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</si>
  <si>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</si>
  <si>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</si>
  <si>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</si>
  <si>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</si>
  <si>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</si>
  <si>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</si>
  <si>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</si>
  <si>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</si>
  <si>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</si>
  <si>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</si>
  <si>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</si>
  <si>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</si>
  <si>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</si>
  <si>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</si>
  <si>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</si>
  <si>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</si>
  <si>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</si>
  <si>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</si>
  <si>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</si>
  <si>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</si>
  <si>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</si>
  <si>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</si>
  <si>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</si>
  <si>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</si>
  <si>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</si>
  <si>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</si>
  <si>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</si>
  <si>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</si>
  <si>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</si>
  <si>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</si>
  <si>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</si>
  <si>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</si>
  <si>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</si>
  <si>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</si>
  <si>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</si>
  <si>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</si>
  <si>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</si>
  <si>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</si>
  <si>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</si>
  <si>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</si>
  <si>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</si>
  <si>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</si>
  <si>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</si>
  <si>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</si>
  <si>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</si>
  <si>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</si>
  <si>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</si>
  <si>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</si>
  <si>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</si>
  <si>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</si>
  <si>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</si>
  <si>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</si>
  <si>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</si>
  <si>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</si>
  <si>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</si>
  <si>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</si>
  <si>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</si>
  <si>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</si>
  <si>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</si>
  <si>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</si>
  <si>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</si>
  <si>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</si>
  <si>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</si>
  <si>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</si>
  <si>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</si>
  <si>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</si>
  <si>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</si>
  <si>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</si>
  <si>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</si>
  <si>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</si>
  <si>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</si>
  <si>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</si>
  <si>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</si>
  <si>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</si>
  <si>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</si>
  <si>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</si>
  <si>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</si>
  <si>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</si>
  <si>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</si>
  <si>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</si>
  <si>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</si>
  <si>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</si>
  <si>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</si>
  <si>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</si>
  <si>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</si>
  <si>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</si>
  <si>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</si>
  <si>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</si>
  <si>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</si>
  <si>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</si>
  <si>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</si>
  <si>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</si>
  <si>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</si>
  <si>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</si>
  <si>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</si>
  <si>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</si>
  <si>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</si>
  <si>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</si>
  <si>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</si>
  <si>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</si>
  <si>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</si>
  <si>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</si>
  <si>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</si>
  <si>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</si>
  <si>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</si>
  <si>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</si>
  <si>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</si>
  <si>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</si>
  <si>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</si>
  <si>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</si>
  <si>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</si>
  <si>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</si>
  <si>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</si>
  <si>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</si>
  <si>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</si>
  <si>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</si>
  <si>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</si>
  <si>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</si>
  <si>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</si>
  <si>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</si>
  <si>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</si>
  <si>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</si>
  <si>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</si>
  <si>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</si>
  <si>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</si>
  <si>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</si>
  <si>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</si>
  <si>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</si>
  <si>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</si>
  <si>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</si>
  <si>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</si>
  <si>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</si>
  <si>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</si>
  <si>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</si>
  <si>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</si>
  <si>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</si>
  <si>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</si>
  <si>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</si>
  <si>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</si>
  <si>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</si>
  <si>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</si>
  <si>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</si>
  <si>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</si>
  <si>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</si>
  <si>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</si>
  <si>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</si>
  <si>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</si>
  <si>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</si>
  <si>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</si>
  <si>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</si>
  <si>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</si>
  <si>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</si>
  <si>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</si>
  <si>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</si>
  <si>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</si>
  <si>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</si>
  <si>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</si>
  <si>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</si>
  <si>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</si>
  <si>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</si>
  <si>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</si>
  <si>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</si>
  <si>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</si>
  <si>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</si>
  <si>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</si>
  <si>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</si>
  <si>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</si>
  <si>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</si>
  <si>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</si>
  <si>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</si>
  <si>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</si>
  <si>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</si>
  <si>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</si>
  <si>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</si>
  <si>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</si>
  <si>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</si>
  <si>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</si>
  <si>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</si>
  <si>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</si>
  <si>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</si>
  <si>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</si>
  <si>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</si>
  <si>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</si>
  <si>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</si>
  <si>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</si>
  <si>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</si>
  <si>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</si>
  <si>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</si>
  <si>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</si>
  <si>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</si>
  <si>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</si>
  <si>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</si>
  <si>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</si>
  <si>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</si>
  <si>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</si>
  <si>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</si>
  <si>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</si>
  <si>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</si>
  <si>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</si>
  <si>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</si>
  <si>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</si>
  <si>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</si>
  <si>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</si>
  <si>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</si>
  <si>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</si>
  <si>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</si>
  <si>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</si>
  <si>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</si>
  <si>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</si>
  <si>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</si>
  <si>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</si>
  <si>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</si>
  <si>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</si>
  <si>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</si>
  <si>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</si>
  <si>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</si>
  <si>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</si>
  <si>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</si>
  <si>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</si>
  <si>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</si>
  <si>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</si>
  <si>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</si>
  <si>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</si>
  <si>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</si>
  <si>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</si>
  <si>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</si>
  <si>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</si>
  <si>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</si>
  <si>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</si>
  <si>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</si>
  <si>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</si>
  <si>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</si>
  <si>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</si>
  <si>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</si>
  <si>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</si>
  <si>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</si>
  <si>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</si>
  <si>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</si>
  <si>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</si>
  <si>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</si>
  <si>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</si>
  <si>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</si>
  <si>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</si>
  <si>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</si>
  <si>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</si>
  <si>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</si>
  <si>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</si>
  <si>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</si>
  <si>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</si>
  <si>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</si>
  <si>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</si>
  <si>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</si>
  <si>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</si>
  <si>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</si>
  <si>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</si>
  <si>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</si>
  <si>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</si>
  <si>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</si>
  <si>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</si>
  <si>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</si>
  <si>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</si>
  <si>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</si>
  <si>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</si>
  <si>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</si>
  <si>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</si>
  <si>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</si>
  <si>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</si>
  <si>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</si>
  <si>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</si>
  <si>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</si>
  <si>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</si>
  <si>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</si>
  <si>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</si>
  <si>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</si>
  <si>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</si>
  <si>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</si>
  <si>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</si>
  <si>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</si>
  <si>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</si>
  <si>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</si>
  <si>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</si>
  <si>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</si>
  <si>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</si>
  <si>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</si>
  <si>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</si>
  <si>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</si>
  <si>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</si>
  <si>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</si>
  <si>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</si>
  <si>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</si>
  <si>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</si>
  <si>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</si>
  <si>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</si>
  <si>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</si>
  <si>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</si>
  <si>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</si>
  <si>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</si>
  <si>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</si>
  <si>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</si>
  <si>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</si>
  <si>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</si>
  <si>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</si>
  <si>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</si>
  <si>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</si>
  <si>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</si>
  <si>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</si>
  <si>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</si>
  <si>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</si>
  <si>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</si>
  <si>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</si>
  <si>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</si>
  <si>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</si>
  <si>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</si>
  <si>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</si>
  <si>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</si>
  <si>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</si>
  <si>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</si>
  <si>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</si>
  <si>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</si>
  <si>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</si>
  <si>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</si>
  <si>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</si>
  <si>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</si>
  <si>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</si>
  <si>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</si>
  <si>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</si>
  <si>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</si>
  <si>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</si>
  <si>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</si>
  <si>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</si>
  <si>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</si>
  <si>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</si>
  <si>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</si>
  <si>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</si>
  <si>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</si>
  <si>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</si>
  <si>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</si>
  <si>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</si>
  <si>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</si>
  <si>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</si>
  <si>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</si>
  <si>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</si>
  <si>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</si>
  <si>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</si>
  <si>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</si>
  <si>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</si>
  <si>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</si>
  <si>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</si>
  <si>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</si>
  <si>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</si>
  <si>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</si>
  <si>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</si>
  <si>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</si>
  <si>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</si>
  <si>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</si>
  <si>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</si>
  <si>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</si>
  <si>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</si>
  <si>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</si>
  <si>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</si>
  <si>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</si>
  <si>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</si>
  <si>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</si>
  <si>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</si>
  <si>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</si>
  <si>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</si>
  <si>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</si>
  <si>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</si>
  <si>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</si>
  <si>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</si>
  <si>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</si>
  <si>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</si>
  <si>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</si>
  <si>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</si>
  <si>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</si>
  <si>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</si>
  <si>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</si>
  <si>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</si>
  <si>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</si>
  <si>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</si>
  <si>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</si>
  <si>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</si>
  <si>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</si>
  <si>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</si>
  <si>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</si>
  <si>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</si>
  <si>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</si>
  <si>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</si>
  <si>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</si>
  <si>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</si>
  <si>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</si>
  <si>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</si>
  <si>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</si>
  <si>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</si>
  <si>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</si>
  <si>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</si>
  <si>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</si>
  <si>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</si>
  <si>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</si>
  <si>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</si>
  <si>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</si>
  <si>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</si>
  <si>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</si>
  <si>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</si>
  <si>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</si>
  <si>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</si>
  <si>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</si>
  <si>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</si>
  <si>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</si>
  <si>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</si>
  <si>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</si>
  <si>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</si>
  <si>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</si>
  <si>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</si>
  <si>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</si>
  <si>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</si>
  <si>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</si>
  <si>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</si>
  <si>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</si>
  <si>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</si>
  <si>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</si>
  <si>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</si>
  <si>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</si>
  <si>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</si>
  <si>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</si>
  <si>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</si>
  <si>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</si>
  <si>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</si>
  <si>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</si>
  <si>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</si>
  <si>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</si>
  <si>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</si>
  <si>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</si>
  <si>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</si>
  <si>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</si>
  <si>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</si>
  <si>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</si>
  <si>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</si>
  <si>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</si>
  <si>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</si>
  <si>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</si>
  <si>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</si>
  <si>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</si>
  <si>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</si>
  <si>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</si>
  <si>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</si>
  <si>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</si>
  <si>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</si>
  <si>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</si>
  <si>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</si>
  <si>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</si>
  <si>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</si>
  <si>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</si>
  <si>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</si>
  <si>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</si>
  <si>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</si>
  <si>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</si>
  <si>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</si>
  <si>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</si>
  <si>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</si>
  <si>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</si>
  <si>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</si>
  <si>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</si>
  <si>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</si>
  <si>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</si>
  <si>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</si>
  <si>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</si>
  <si>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</si>
  <si>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</si>
  <si>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</si>
  <si>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</si>
  <si>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</si>
  <si>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</si>
  <si>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</si>
  <si>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</si>
  <si>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</si>
  <si>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</si>
  <si>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</si>
  <si>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</si>
  <si>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</si>
  <si>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</si>
  <si>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</si>
  <si>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</si>
  <si>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</si>
  <si>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</si>
  <si>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</si>
  <si>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</si>
  <si>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</si>
  <si>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</si>
  <si>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</si>
  <si>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</si>
  <si>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</si>
  <si>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</si>
  <si>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</si>
  <si>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</si>
  <si>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</si>
  <si>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</si>
  <si>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</si>
  <si>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</si>
  <si>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</si>
  <si>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</si>
  <si>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</si>
  <si>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</si>
  <si>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</si>
  <si>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</si>
  <si>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</si>
  <si>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</si>
  <si>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</si>
  <si>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</si>
  <si>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</si>
  <si>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</si>
  <si>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</si>
  <si>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</si>
  <si>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</si>
  <si>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</si>
  <si>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</si>
  <si>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</si>
  <si>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</si>
  <si>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</si>
  <si>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</si>
  <si>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</si>
  <si>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</si>
  <si>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</si>
  <si>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</si>
  <si>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</si>
  <si>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</si>
  <si>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</si>
  <si>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</si>
  <si>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</si>
  <si>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</si>
  <si>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</si>
  <si>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</si>
  <si>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</si>
  <si>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</si>
  <si>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</si>
  <si>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</si>
  <si>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</si>
  <si>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</si>
  <si>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</si>
  <si>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</si>
  <si>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</si>
  <si>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</si>
  <si>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</si>
  <si>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</si>
  <si>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</si>
  <si>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</si>
  <si>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</si>
  <si>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</si>
  <si>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</si>
  <si>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</si>
  <si>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</si>
  <si>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</si>
  <si>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</si>
  <si>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</si>
  <si>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</si>
  <si>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</si>
  <si>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</si>
  <si>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</si>
  <si>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</si>
  <si>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</si>
  <si>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</si>
  <si>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</si>
  <si>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</si>
  <si>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</si>
  <si>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</si>
  <si>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</si>
  <si>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</si>
  <si>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</si>
  <si>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</si>
  <si>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</si>
  <si>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</si>
  <si>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</si>
  <si>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</si>
  <si>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</si>
  <si>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</si>
  <si>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</si>
  <si>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</si>
  <si>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</si>
  <si>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</si>
  <si>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</si>
  <si>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</si>
  <si>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</si>
  <si>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</si>
  <si>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</si>
  <si>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</si>
  <si>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</si>
  <si>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</si>
  <si>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</si>
  <si>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</si>
  <si>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</si>
  <si>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</si>
  <si>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</si>
  <si>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</si>
  <si>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</si>
  <si>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</si>
  <si>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</si>
  <si>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</si>
  <si>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</si>
  <si>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</si>
  <si>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</si>
  <si>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</si>
  <si>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</si>
  <si>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</si>
  <si>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</si>
  <si>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</si>
  <si>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</si>
  <si>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</si>
  <si>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</si>
  <si>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</si>
  <si>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</si>
  <si>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</si>
  <si>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</si>
  <si>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</si>
  <si>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</si>
  <si>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</si>
  <si>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</si>
  <si>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</si>
  <si>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</si>
  <si>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</si>
  <si>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</si>
  <si>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</si>
  <si>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</si>
  <si>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</si>
  <si>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</si>
  <si>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</si>
  <si>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</si>
  <si>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</si>
  <si>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</si>
  <si>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</si>
  <si>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</si>
  <si>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</si>
  <si>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</si>
  <si>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</si>
  <si>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</si>
  <si>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</si>
  <si>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</si>
  <si>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</si>
  <si>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</si>
  <si>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</si>
  <si>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</si>
  <si>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</si>
  <si>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</si>
  <si>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</si>
  <si>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</si>
  <si>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</si>
  <si>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</si>
  <si>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</si>
  <si>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</si>
  <si>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</si>
  <si>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</si>
  <si>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</si>
  <si>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</si>
  <si>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</si>
  <si>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</si>
  <si>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</si>
  <si>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</si>
  <si>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</si>
  <si>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</si>
  <si>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</si>
  <si>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</si>
  <si>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</si>
  <si>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</si>
  <si>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</si>
  <si>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</si>
  <si>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</si>
  <si>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</si>
  <si>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</si>
  <si>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</si>
  <si>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</si>
  <si>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</si>
  <si>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</si>
  <si>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</si>
  <si>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</si>
  <si>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</si>
  <si>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</si>
  <si>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</si>
  <si>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</si>
  <si>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</si>
  <si>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</si>
  <si>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</si>
  <si>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</si>
  <si>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</si>
  <si>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</si>
  <si>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</si>
  <si>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</si>
  <si>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</si>
  <si>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</si>
  <si>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</si>
  <si>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</si>
  <si>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</si>
  <si>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</si>
  <si>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</si>
  <si>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</si>
  <si>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</si>
  <si>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</si>
  <si>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</si>
  <si>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</si>
  <si>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</si>
  <si>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</si>
  <si>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</si>
  <si>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</si>
  <si>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</si>
  <si>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</si>
  <si>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</si>
  <si>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</si>
  <si>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</si>
  <si>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</si>
  <si>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</si>
  <si>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</si>
  <si>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</si>
  <si>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</si>
  <si>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</si>
  <si>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</si>
  <si>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</si>
  <si>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</si>
  <si>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</si>
  <si>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</si>
  <si>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</si>
  <si>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</si>
  <si>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</si>
  <si>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</si>
  <si>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</si>
  <si>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</si>
  <si>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</si>
  <si>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</si>
  <si>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</si>
  <si>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</si>
  <si>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</si>
  <si>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</si>
  <si>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</si>
  <si>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</si>
  <si>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</si>
  <si>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</si>
  <si>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</si>
  <si>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</si>
  <si>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</si>
  <si>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</si>
  <si>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</si>
  <si>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</si>
  <si>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</si>
  <si>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</si>
  <si>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</si>
  <si>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</si>
  <si>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</si>
  <si>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</si>
  <si>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</si>
  <si>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</si>
  <si>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</si>
  <si>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</si>
  <si>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</si>
  <si>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</si>
  <si>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</si>
  <si>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</si>
  <si>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</si>
  <si>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</si>
  <si>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</si>
  <si>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</si>
  <si>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</si>
  <si>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</si>
  <si>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</si>
  <si>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</si>
  <si>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</si>
  <si>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</si>
  <si>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</si>
  <si>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</si>
  <si>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</si>
  <si>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</si>
  <si>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</si>
  <si>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</si>
  <si>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</si>
  <si>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</si>
  <si>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</si>
  <si>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</si>
  <si>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</si>
  <si>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</si>
  <si>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</si>
  <si>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</si>
  <si>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</si>
  <si>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</si>
  <si>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</si>
  <si>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</si>
  <si>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</si>
  <si>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</si>
  <si>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</si>
  <si>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</si>
  <si>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</si>
  <si>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</si>
  <si>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</si>
  <si>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</si>
  <si>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</si>
  <si>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</si>
  <si>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</si>
  <si>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</si>
  <si>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</si>
  <si>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</si>
  <si>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</si>
  <si>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</si>
  <si>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</si>
  <si>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</si>
  <si>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</si>
  <si>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</si>
  <si>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</si>
  <si>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</si>
  <si>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</si>
  <si>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</si>
  <si>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</si>
  <si>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</si>
  <si>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</si>
  <si>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</si>
  <si>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</si>
  <si>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</si>
  <si>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</si>
  <si>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</si>
  <si>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</si>
  <si>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</si>
  <si>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</si>
  <si>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</si>
  <si>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</si>
  <si>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</si>
  <si>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</si>
  <si>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</si>
  <si>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</si>
  <si>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</si>
  <si>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</si>
  <si>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</si>
  <si>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</si>
  <si>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</si>
  <si>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</si>
  <si>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</si>
  <si>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</si>
  <si>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</si>
  <si>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</si>
  <si>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</si>
  <si>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</si>
  <si>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</si>
  <si>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</si>
  <si>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</si>
  <si>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</si>
  <si>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</si>
  <si>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</si>
  <si>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</si>
  <si>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</si>
  <si>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</si>
  <si>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</si>
  <si>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</si>
  <si>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</si>
  <si>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</si>
  <si>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</si>
  <si>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</si>
  <si>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</si>
  <si>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</si>
  <si>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</si>
  <si>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</si>
  <si>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</si>
  <si>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</si>
  <si>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</si>
  <si>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</si>
  <si>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</si>
  <si>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</si>
  <si>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</si>
  <si>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</si>
  <si>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</si>
  <si>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</si>
  <si>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</si>
  <si>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</si>
  <si>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</si>
  <si>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</si>
  <si>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</si>
  <si>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</si>
  <si>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</si>
  <si>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</si>
  <si>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</si>
  <si>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</si>
  <si>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</si>
  <si>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</si>
  <si>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</si>
  <si>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</si>
  <si>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</si>
  <si>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</si>
  <si>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</si>
  <si>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</si>
  <si>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</si>
  <si>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</si>
  <si>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</si>
  <si>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</si>
  <si>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</si>
  <si>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</si>
  <si>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</si>
  <si>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</si>
  <si>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</si>
  <si>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</si>
  <si>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</si>
  <si>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</si>
  <si>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</si>
  <si>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</si>
  <si>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</si>
  <si>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</si>
  <si>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</si>
  <si>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</si>
  <si>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</si>
  <si>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</si>
  <si>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</si>
  <si>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</si>
  <si>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</si>
  <si>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</si>
  <si>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</si>
  <si>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</si>
  <si>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</si>
  <si>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</si>
  <si>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</si>
  <si>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</si>
  <si>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</si>
  <si>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</si>
  <si>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</si>
  <si>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</si>
  <si>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</si>
  <si>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</si>
  <si>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</si>
  <si>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</si>
  <si>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</si>
  <si>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</si>
  <si>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</si>
  <si>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</si>
  <si>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</si>
  <si>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</si>
  <si>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</si>
  <si>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</si>
  <si>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</si>
  <si>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</si>
  <si>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</si>
  <si>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</si>
  <si>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</si>
  <si>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</si>
  <si>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</si>
  <si>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</si>
  <si>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</si>
  <si>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</si>
  <si>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</si>
  <si>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</si>
  <si>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</si>
  <si>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</si>
  <si>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</si>
  <si>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</si>
  <si>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</si>
  <si>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</si>
  <si>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</si>
  <si>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</si>
  <si>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</si>
  <si>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</si>
  <si>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</si>
  <si>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</si>
  <si>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</si>
  <si>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</si>
  <si>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</si>
  <si>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</si>
  <si>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</si>
  <si>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</si>
  <si>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</si>
  <si>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</si>
  <si>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</si>
  <si>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</si>
  <si>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</si>
  <si>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</si>
  <si>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</si>
  <si>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</si>
  <si>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</si>
  <si>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</si>
  <si>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</si>
  <si>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</si>
  <si>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</si>
  <si>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</si>
  <si>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</si>
  <si>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</si>
  <si>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</si>
  <si>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</si>
  <si>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</si>
  <si>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</si>
  <si>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</si>
  <si>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</si>
  <si>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</si>
  <si>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</si>
  <si>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</si>
  <si>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</si>
  <si>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</si>
  <si>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</si>
  <si>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</si>
  <si>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</si>
  <si>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</si>
  <si>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</si>
  <si>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</si>
  <si>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</si>
  <si>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</si>
  <si>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</si>
  <si>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</si>
  <si>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</si>
  <si>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</si>
  <si>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</si>
  <si>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</si>
  <si>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</si>
  <si>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</si>
  <si>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</si>
  <si>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</si>
  <si>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</si>
  <si>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</si>
  <si>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</si>
  <si>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</si>
  <si>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</si>
  <si>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</si>
  <si>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</si>
  <si>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</si>
  <si>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</si>
  <si>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</si>
  <si>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</si>
  <si>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</si>
  <si>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</si>
  <si>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</si>
  <si>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</si>
  <si>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</si>
  <si>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</si>
  <si>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</si>
  <si>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</si>
  <si>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</si>
  <si>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</si>
  <si>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</si>
  <si>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</si>
  <si>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</si>
  <si>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</si>
  <si>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</si>
  <si>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</si>
  <si>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</si>
  <si>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</si>
  <si>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</si>
  <si>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</si>
  <si>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</si>
  <si>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</si>
  <si>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</si>
  <si>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</si>
  <si>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</si>
  <si>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</si>
  <si>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</si>
  <si>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</si>
  <si>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</si>
  <si>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</si>
  <si>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</si>
  <si>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</si>
  <si>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</si>
  <si>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</si>
  <si>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</si>
  <si>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</si>
  <si>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</si>
  <si>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</si>
  <si>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</si>
  <si>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</si>
  <si>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</si>
  <si>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</si>
  <si>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</si>
  <si>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</si>
  <si>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</si>
  <si>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</si>
  <si>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</si>
  <si>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</si>
  <si>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</si>
  <si>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</si>
  <si>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</si>
  <si>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</si>
  <si>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</si>
  <si>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</si>
  <si>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</si>
  <si>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</si>
  <si>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</si>
  <si>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</si>
  <si>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</si>
  <si>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</si>
  <si>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</si>
  <si>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</si>
  <si>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</si>
  <si>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</si>
  <si>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</si>
  <si>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</si>
  <si>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</si>
  <si>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</si>
  <si>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</si>
  <si>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</si>
  <si>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</si>
  <si>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</si>
  <si>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</si>
  <si>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</si>
  <si>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</si>
  <si>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</si>
  <si>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</si>
  <si>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</si>
  <si>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</si>
  <si>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</si>
  <si>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</si>
  <si>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</si>
  <si>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</si>
  <si>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</si>
  <si>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</si>
  <si>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</si>
  <si>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</si>
  <si>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</si>
  <si>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</si>
  <si>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</si>
  <si>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</si>
  <si>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</si>
  <si>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</si>
  <si>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</si>
  <si>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</si>
  <si>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</si>
  <si>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</si>
  <si>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</si>
  <si>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</si>
  <si>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</si>
  <si>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</si>
  <si>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</si>
  <si>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</si>
  <si>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</si>
  <si>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</si>
  <si>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</si>
  <si>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</si>
  <si>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</si>
  <si>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</si>
  <si>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</si>
  <si>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</si>
  <si>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</si>
  <si>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</si>
  <si>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</si>
  <si>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</si>
  <si>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</si>
  <si>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</si>
  <si>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</si>
  <si>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</si>
  <si>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</si>
  <si>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</si>
  <si>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</si>
  <si>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</si>
  <si>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</si>
  <si>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</si>
  <si>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</si>
  <si>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</si>
  <si>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</si>
  <si>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</si>
  <si>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</si>
  <si>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</si>
  <si>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</si>
  <si>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</si>
  <si>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</si>
  <si>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</si>
  <si>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</si>
  <si>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</si>
  <si>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</si>
  <si>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</si>
  <si>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</si>
  <si>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</si>
  <si>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</si>
  <si>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</si>
  <si>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</si>
  <si>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</si>
  <si>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</si>
  <si>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</si>
  <si>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</si>
  <si>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</si>
  <si>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</si>
  <si>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</si>
  <si>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</si>
  <si>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</si>
  <si>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</si>
  <si>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</si>
  <si>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</si>
  <si>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</si>
  <si>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</si>
  <si>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</si>
  <si>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</si>
  <si>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</si>
  <si>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</si>
  <si>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</si>
  <si>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</si>
  <si>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</si>
  <si>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</si>
  <si>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</si>
  <si>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</si>
  <si>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</si>
  <si>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</si>
  <si>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</si>
  <si>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</si>
  <si>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</si>
  <si>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</si>
  <si>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</si>
  <si>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</si>
  <si>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</si>
  <si>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</si>
  <si>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</si>
  <si>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</si>
  <si>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</si>
  <si>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</si>
  <si>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</si>
  <si>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</si>
  <si>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</si>
  <si>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</si>
  <si>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</si>
  <si>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</si>
  <si>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</si>
  <si>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</si>
  <si>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</si>
  <si>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</si>
  <si>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</si>
  <si>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</si>
  <si>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</si>
  <si>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</si>
  <si>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</si>
  <si>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</si>
  <si>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</si>
  <si>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</si>
  <si>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</si>
  <si>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</si>
  <si>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</si>
  <si>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</si>
  <si>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</si>
  <si>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</si>
  <si>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</si>
  <si>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</si>
  <si>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</si>
  <si>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</si>
  <si>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</si>
  <si>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</si>
  <si>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</si>
  <si>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</si>
  <si>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</si>
  <si>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</si>
  <si>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</si>
  <si>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</si>
  <si>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</si>
  <si>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</si>
  <si>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</si>
  <si>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</si>
  <si>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</si>
  <si>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</si>
  <si>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</si>
  <si>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</si>
  <si>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</si>
  <si>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</si>
  <si>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</si>
  <si>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</si>
  <si>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</si>
  <si>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</si>
  <si>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</si>
  <si>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</si>
  <si>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</si>
  <si>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</si>
  <si>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</si>
  <si>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</si>
  <si>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</si>
  <si>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</si>
  <si>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</si>
  <si>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</si>
  <si>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</si>
  <si>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</si>
  <si>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</si>
  <si>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</si>
  <si>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</si>
  <si>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</si>
  <si>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</si>
  <si>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</si>
  <si>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</si>
  <si>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</si>
  <si>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</si>
  <si>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</si>
  <si>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</si>
  <si>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</si>
  <si>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</si>
  <si>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</si>
  <si>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</si>
  <si>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</si>
  <si>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</si>
  <si>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</si>
  <si>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</si>
  <si>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</si>
  <si>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</si>
  <si>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</si>
  <si>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</si>
  <si>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</si>
  <si>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</si>
  <si>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</si>
  <si>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</si>
  <si>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</si>
  <si>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</si>
  <si>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</si>
  <si>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</si>
  <si>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</si>
  <si>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</si>
  <si>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</si>
  <si>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</si>
  <si>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</si>
  <si>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</si>
  <si>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</si>
  <si>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</si>
  <si>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</si>
  <si>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</si>
  <si>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</si>
  <si>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</si>
  <si>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</si>
  <si>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</si>
  <si>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</si>
  <si>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</si>
  <si>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</si>
  <si>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</si>
  <si>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</si>
  <si>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</si>
  <si>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</si>
  <si>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</si>
  <si>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</si>
  <si>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</si>
  <si>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</si>
  <si>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</si>
  <si>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</si>
  <si>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</si>
  <si>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</si>
  <si>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</si>
  <si>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</si>
  <si>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</si>
  <si>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</si>
  <si>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</si>
  <si>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</si>
  <si>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</si>
  <si>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</si>
  <si>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</si>
  <si>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</si>
  <si>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</si>
  <si>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</si>
  <si>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</si>
  <si>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</si>
  <si>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</si>
  <si>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</si>
  <si>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</si>
  <si>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</si>
  <si>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</si>
  <si>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</si>
  <si>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</si>
  <si>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</si>
  <si>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</si>
  <si>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</si>
  <si>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</si>
  <si>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</si>
  <si>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</si>
  <si>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</si>
  <si>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</si>
  <si>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</si>
  <si>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</si>
  <si>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</si>
  <si>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</si>
  <si>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</si>
  <si>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</si>
  <si>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</si>
  <si>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</si>
  <si>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</si>
  <si>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</si>
  <si>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</si>
  <si>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</si>
  <si>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</si>
  <si>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</si>
  <si>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</si>
  <si>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</si>
  <si>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</si>
  <si>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</si>
  <si>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</si>
  <si>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</si>
  <si>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</si>
  <si>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</si>
  <si>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</si>
  <si>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</si>
  <si>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</si>
  <si>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</si>
  <si>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</si>
  <si>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</si>
  <si>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</si>
  <si>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</si>
  <si>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</si>
  <si>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</si>
  <si>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</si>
  <si>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</si>
  <si>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</si>
  <si>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</si>
  <si>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</si>
  <si>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</si>
  <si>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</si>
  <si>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</si>
  <si>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</si>
  <si>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</si>
  <si>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</si>
  <si>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</si>
  <si>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</si>
  <si>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</si>
  <si>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</si>
  <si>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</si>
  <si>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</si>
  <si>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</si>
  <si>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</si>
  <si>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</si>
  <si>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</si>
  <si>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</si>
  <si>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</si>
  <si>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</si>
  <si>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</si>
  <si>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</si>
  <si>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</si>
  <si>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</si>
  <si>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</si>
  <si>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</si>
  <si>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</si>
  <si>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</si>
  <si>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</si>
  <si>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</si>
  <si>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</si>
  <si>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</si>
  <si>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</si>
  <si>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</si>
  <si>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</si>
  <si>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</si>
  <si>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</si>
  <si>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</si>
  <si>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</si>
  <si>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</si>
  <si>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</si>
  <si>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</si>
  <si>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</si>
  <si>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</si>
  <si>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</si>
  <si>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</si>
  <si>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</si>
  <si>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</si>
  <si>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</si>
  <si>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</si>
  <si>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</si>
  <si>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</si>
  <si>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</si>
  <si>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</si>
  <si>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</si>
  <si>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</si>
  <si>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</si>
  <si>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</si>
  <si>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</si>
  <si>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</si>
  <si>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</si>
  <si>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</si>
  <si>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</si>
  <si>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</si>
  <si>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</si>
  <si>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</si>
  <si>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</si>
  <si>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</si>
  <si>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</si>
  <si>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</si>
  <si>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</si>
  <si>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</si>
  <si>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</si>
  <si>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</si>
  <si>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</si>
  <si>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</si>
  <si>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</si>
  <si>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</si>
  <si>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</si>
  <si>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</si>
  <si>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</si>
  <si>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</si>
  <si>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</si>
  <si>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</si>
  <si>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</si>
  <si>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</si>
  <si>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</si>
  <si>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</si>
  <si>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</si>
  <si>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</si>
  <si>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</si>
  <si>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</si>
  <si>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</si>
  <si>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</si>
  <si>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</si>
  <si>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</si>
  <si>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</si>
  <si>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</si>
  <si>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</si>
  <si>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</si>
  <si>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</si>
  <si>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</si>
  <si>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</si>
  <si>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</si>
  <si>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</si>
  <si>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</si>
  <si>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</si>
  <si>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</si>
  <si>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</si>
  <si>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</si>
  <si>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</si>
  <si>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</si>
  <si>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</si>
  <si>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</si>
  <si>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</si>
  <si>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</si>
  <si>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</si>
  <si>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</si>
  <si>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</si>
  <si>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</si>
  <si>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</si>
  <si>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</si>
  <si>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</si>
  <si>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</si>
  <si>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</si>
  <si>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</si>
  <si>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</si>
  <si>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</si>
  <si>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</si>
  <si>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</si>
  <si>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</si>
  <si>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</si>
  <si>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</si>
  <si>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</si>
  <si>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</si>
  <si>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</si>
  <si>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</si>
  <si>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</si>
  <si>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</si>
  <si>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</si>
  <si>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</si>
  <si>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</si>
  <si>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</si>
  <si>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</si>
  <si>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</si>
  <si>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</si>
  <si>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</si>
  <si>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</si>
  <si>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</si>
  <si>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</si>
  <si>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</si>
  <si>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</si>
  <si>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</si>
  <si>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</si>
  <si>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</si>
  <si>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</si>
  <si>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</si>
  <si>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</si>
  <si>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</si>
  <si>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</si>
  <si>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</si>
  <si>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</si>
  <si>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</si>
  <si>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</si>
  <si>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</si>
  <si>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</si>
  <si>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</si>
  <si>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</si>
  <si>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</si>
  <si>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</si>
  <si>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</si>
  <si>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</si>
  <si>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</si>
  <si>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</si>
  <si>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</si>
  <si>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</si>
  <si>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</si>
  <si>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</si>
  <si>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</si>
  <si>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</si>
  <si>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</si>
  <si>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</si>
  <si>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</si>
  <si>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</si>
  <si>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</si>
  <si>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</si>
  <si>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</si>
  <si>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</si>
  <si>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</si>
  <si>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</si>
  <si>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</si>
  <si>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</si>
  <si>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</si>
  <si>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</si>
  <si>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</si>
  <si>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</si>
  <si>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</si>
  <si>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</si>
  <si>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</si>
  <si>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</si>
  <si>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</si>
  <si>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</si>
  <si>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</si>
  <si>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</si>
  <si>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</si>
  <si>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</si>
  <si>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</si>
  <si>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</si>
  <si>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</si>
  <si>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</si>
  <si>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</si>
  <si>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</si>
  <si>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</si>
  <si>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</si>
  <si>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</si>
  <si>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</si>
  <si>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</si>
  <si>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</si>
  <si>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</si>
  <si>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</si>
  <si>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</si>
  <si>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</si>
  <si>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</si>
  <si>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</si>
  <si>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</si>
  <si>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</si>
  <si>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</si>
  <si>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</si>
  <si>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</si>
  <si>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</si>
  <si>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</si>
  <si>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</si>
  <si>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</si>
  <si>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</si>
  <si>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</si>
  <si>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</si>
  <si>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</si>
  <si>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</si>
  <si>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</si>
  <si>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</si>
  <si>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</si>
  <si>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</si>
  <si>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</si>
  <si>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</si>
  <si>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</si>
  <si>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</si>
  <si>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</si>
  <si>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</si>
  <si>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</si>
  <si>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</si>
  <si>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</si>
  <si>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</si>
  <si>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</si>
  <si>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</si>
  <si>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</si>
  <si>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</si>
  <si>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</si>
  <si>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</si>
  <si>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</si>
  <si>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</si>
  <si>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</si>
  <si>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</si>
  <si>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</si>
  <si>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</si>
  <si>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</si>
  <si>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</si>
  <si>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</si>
  <si>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</si>
  <si>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</si>
  <si>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</si>
  <si>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</si>
  <si>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</si>
  <si>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</si>
  <si>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</si>
  <si>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</si>
  <si>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</si>
  <si>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</si>
  <si>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</si>
  <si>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</si>
  <si>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</si>
  <si>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</si>
  <si>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</si>
  <si>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</si>
  <si>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</si>
  <si>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</si>
  <si>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</si>
  <si>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</si>
  <si>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</si>
  <si>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</si>
  <si>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</si>
  <si>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</si>
  <si>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</si>
  <si>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</si>
  <si>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</si>
  <si>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</si>
  <si>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</si>
  <si>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</si>
  <si>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</si>
  <si>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</si>
  <si>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</si>
  <si>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</si>
  <si>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</si>
  <si>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</si>
  <si>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</si>
  <si>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</si>
  <si>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</si>
  <si>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</si>
  <si>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</si>
  <si>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</si>
  <si>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</si>
  <si>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</si>
  <si>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</si>
  <si>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</si>
  <si>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</si>
  <si>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</si>
  <si>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</si>
  <si>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</si>
  <si>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</si>
  <si>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</si>
  <si>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</si>
  <si>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</si>
  <si>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</si>
  <si>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</si>
  <si>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</si>
  <si>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</si>
  <si>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</si>
  <si>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</si>
  <si>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</si>
  <si>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</si>
  <si>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</si>
  <si>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</si>
  <si>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</si>
  <si>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</si>
  <si>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</si>
  <si>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</si>
  <si>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</si>
  <si>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</si>
  <si>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</si>
  <si>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</si>
  <si>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</si>
  <si>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</si>
  <si>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</si>
  <si>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</si>
  <si>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</si>
  <si>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</si>
  <si>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</si>
  <si>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</si>
  <si>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</si>
  <si>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</si>
  <si>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</si>
  <si>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</si>
  <si>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</si>
  <si>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</si>
  <si>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</si>
  <si>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</si>
  <si>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</si>
  <si>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</si>
  <si>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</si>
  <si>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</si>
  <si>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</si>
  <si>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</si>
  <si>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</si>
  <si>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</si>
  <si>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</si>
  <si>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</si>
  <si>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</si>
  <si>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</si>
  <si>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</si>
  <si>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</si>
  <si>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</si>
  <si>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</si>
  <si>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</si>
  <si>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</si>
  <si>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</si>
  <si>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</si>
  <si>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</si>
  <si>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</si>
  <si>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</si>
  <si>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</si>
  <si>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</si>
  <si>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</si>
  <si>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</si>
  <si>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</si>
  <si>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</si>
  <si>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</si>
  <si>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</si>
  <si>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</si>
  <si>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</si>
  <si>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</si>
  <si>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</si>
  <si>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</si>
  <si>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</si>
  <si>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</si>
  <si>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</si>
  <si>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</si>
  <si>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</si>
  <si>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</si>
  <si>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</si>
  <si>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</si>
  <si>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</si>
  <si>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</si>
  <si>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</si>
  <si>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</si>
  <si>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</si>
  <si>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</si>
  <si>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</si>
  <si>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</si>
  <si>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</si>
  <si>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</si>
  <si>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</si>
  <si>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</si>
  <si>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</si>
  <si>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</si>
  <si>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</si>
  <si>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</si>
  <si>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</si>
  <si>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</si>
  <si>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</si>
  <si>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</si>
  <si>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</si>
  <si>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</si>
  <si>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</si>
  <si>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</si>
  <si>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</si>
  <si>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</si>
  <si>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</si>
  <si>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</si>
  <si>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</si>
  <si>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</si>
  <si>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</si>
  <si>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</si>
  <si>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</si>
  <si>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</si>
  <si>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</si>
  <si>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</si>
  <si>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</si>
  <si>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</si>
  <si>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</si>
  <si>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</si>
  <si>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</si>
  <si>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</si>
  <si>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</si>
  <si>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</si>
  <si>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</si>
  <si>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</si>
  <si>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</si>
  <si>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</si>
  <si>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</si>
  <si>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</si>
  <si>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</si>
  <si>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</si>
  <si>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</si>
  <si>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</si>
  <si>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</si>
  <si>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</si>
  <si>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</si>
  <si>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</si>
  <si>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</si>
  <si>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</si>
  <si>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</si>
  <si>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</si>
  <si>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</si>
  <si>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</si>
  <si>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</si>
  <si>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</si>
  <si>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</si>
  <si>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</si>
  <si>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</si>
  <si>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</si>
  <si>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</si>
  <si>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</si>
  <si>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</si>
  <si>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</si>
  <si>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</si>
  <si>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</si>
  <si>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</si>
  <si>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</si>
  <si>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</si>
  <si>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</si>
  <si>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</si>
  <si>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</si>
  <si>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</si>
  <si>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</si>
  <si>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</si>
  <si>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</si>
  <si>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</si>
  <si>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</si>
  <si>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</si>
  <si>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</si>
  <si>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</si>
  <si>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</si>
  <si>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</si>
  <si>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</si>
  <si>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</si>
  <si>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</si>
  <si>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</si>
  <si>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</si>
  <si>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</si>
  <si>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</si>
  <si>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</si>
  <si>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</si>
  <si>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</si>
  <si>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</si>
  <si>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</si>
  <si>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</si>
  <si>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</si>
  <si>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</si>
  <si>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</si>
  <si>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</si>
  <si>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</si>
  <si>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</si>
  <si>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</si>
  <si>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</si>
  <si>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</si>
  <si>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</si>
  <si>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</si>
  <si>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</si>
  <si>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</si>
  <si>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</si>
  <si>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</si>
  <si>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</si>
  <si>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</si>
  <si>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</si>
  <si>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</si>
  <si>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</si>
  <si>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</si>
  <si>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</si>
  <si>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</si>
  <si>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</si>
  <si>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</si>
  <si>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</si>
  <si>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</si>
  <si>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</si>
  <si>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</si>
  <si>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</si>
  <si>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</si>
  <si>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</si>
  <si>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</si>
  <si>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</si>
  <si>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</si>
  <si>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</si>
  <si>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</si>
  <si>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</si>
  <si>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</si>
  <si>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</si>
  <si>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</si>
  <si>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</si>
  <si>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</si>
  <si>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</si>
  <si>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</si>
  <si>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</si>
  <si>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</si>
  <si>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</si>
  <si>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</si>
  <si>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</si>
  <si>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</si>
  <si>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</si>
  <si>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</si>
  <si>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</si>
  <si>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</si>
  <si>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</si>
  <si>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</si>
  <si>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</si>
  <si>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</si>
  <si>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</si>
  <si>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</si>
  <si>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</si>
  <si>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</si>
  <si>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</si>
  <si>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</si>
  <si>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</si>
  <si>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</si>
  <si>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</si>
  <si>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</si>
  <si>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</si>
  <si>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</si>
  <si>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</si>
  <si>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</si>
  <si>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</si>
  <si>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</si>
  <si>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</si>
  <si>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</si>
  <si>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</si>
  <si>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</si>
  <si>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</si>
  <si>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</si>
  <si>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</si>
  <si>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</si>
  <si>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</si>
  <si>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</si>
  <si>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</si>
  <si>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</si>
  <si>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</si>
  <si>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</si>
  <si>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</si>
  <si>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</si>
  <si>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</si>
  <si>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</si>
  <si>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</si>
  <si>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</si>
  <si>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</si>
  <si>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</si>
  <si>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</si>
  <si>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</si>
  <si>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</si>
  <si>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</si>
  <si>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</si>
  <si>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</si>
  <si>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</si>
  <si>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</si>
  <si>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</si>
  <si>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</si>
  <si>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</si>
  <si>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</si>
  <si>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</si>
  <si>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</si>
  <si>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</si>
  <si>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</si>
  <si>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</si>
  <si>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</si>
  <si>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</si>
  <si>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</si>
  <si>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</si>
  <si>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</si>
  <si>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</si>
  <si>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</si>
  <si>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</si>
  <si>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</si>
  <si>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</si>
  <si>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</si>
  <si>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</si>
  <si>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</si>
  <si>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</si>
  <si>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</si>
  <si>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</si>
  <si>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</si>
  <si>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</si>
  <si>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</si>
  <si>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</si>
  <si>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</si>
  <si>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</si>
  <si>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</si>
  <si>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</si>
  <si>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</si>
  <si>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</si>
  <si>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</si>
  <si>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</si>
  <si>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</si>
  <si>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</si>
  <si>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</si>
  <si>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</si>
  <si>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</si>
  <si>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</si>
  <si>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</si>
  <si>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</si>
  <si>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</si>
  <si>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</si>
  <si>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</si>
  <si>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</si>
  <si>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</si>
  <si>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</si>
  <si>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</si>
  <si>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</si>
  <si>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</si>
  <si>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</si>
  <si>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</si>
  <si>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</si>
  <si>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</si>
  <si>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</si>
  <si>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</si>
  <si>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</si>
  <si>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</si>
  <si>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</si>
  <si>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</si>
  <si>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</si>
  <si>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</si>
  <si>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</si>
  <si>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</si>
  <si>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</si>
  <si>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</si>
  <si>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</si>
  <si>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</si>
  <si>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</si>
  <si>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</si>
  <si>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</si>
  <si>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</si>
  <si>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</si>
  <si>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</si>
  <si>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</si>
  <si>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</si>
  <si>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</si>
  <si>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</si>
  <si>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</si>
  <si>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</si>
  <si>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</si>
  <si>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</si>
  <si>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</si>
  <si>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</si>
  <si>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</si>
  <si>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</si>
  <si>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</si>
  <si>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</si>
  <si>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</si>
  <si>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</si>
  <si>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</si>
  <si>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</si>
  <si>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</si>
  <si>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</si>
  <si>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</si>
  <si>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</si>
  <si>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</si>
  <si>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</si>
  <si>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</si>
  <si>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</si>
  <si>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</si>
  <si>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</si>
  <si>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</si>
  <si>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</si>
  <si>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</si>
  <si>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</si>
  <si>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</si>
  <si>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</si>
  <si>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</si>
  <si>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</si>
  <si>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</si>
  <si>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</si>
  <si>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</si>
  <si>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</si>
  <si>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</si>
  <si>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</si>
  <si>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</si>
  <si>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</si>
  <si>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</si>
  <si>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</si>
  <si>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</si>
  <si>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</si>
  <si>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</si>
  <si>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</si>
  <si>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</si>
  <si>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</si>
  <si>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</si>
  <si>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</si>
  <si>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</si>
  <si>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</si>
  <si>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</si>
  <si>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</si>
  <si>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</si>
  <si>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</si>
  <si>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</si>
  <si>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</si>
  <si>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</si>
  <si>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</si>
  <si>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</si>
  <si>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</si>
  <si>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</si>
  <si>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</si>
  <si>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</si>
  <si>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</si>
  <si>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</si>
  <si>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</si>
  <si>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</si>
  <si>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</si>
  <si>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</si>
  <si>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</si>
  <si>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</si>
  <si>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</si>
  <si>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</si>
  <si>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</si>
  <si>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</si>
  <si>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</si>
  <si>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</si>
  <si>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</si>
  <si>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</si>
  <si>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</si>
  <si>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</si>
  <si>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</si>
  <si>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</si>
  <si>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</si>
  <si>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</si>
  <si>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</si>
  <si>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</si>
  <si>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</si>
  <si>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</si>
  <si>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</si>
  <si>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</si>
  <si>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</si>
  <si>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</si>
  <si>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</si>
  <si>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</si>
  <si>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</si>
  <si>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</si>
  <si>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</si>
  <si>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</si>
  <si>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</si>
  <si>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</si>
  <si>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</si>
  <si>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</si>
  <si>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</si>
  <si>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</si>
  <si>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</si>
  <si>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</si>
  <si>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</si>
  <si>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</si>
  <si>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</si>
  <si>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</si>
  <si>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</si>
  <si>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</si>
  <si>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</si>
  <si>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</si>
  <si>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</si>
  <si>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</si>
  <si>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</si>
  <si>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</si>
  <si>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</si>
  <si>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</si>
  <si>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</si>
  <si>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</si>
  <si>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</si>
  <si>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</si>
  <si>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</si>
  <si>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</si>
  <si>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</si>
  <si>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</si>
  <si>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</si>
  <si>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</si>
  <si>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</si>
  <si>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</si>
  <si>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</si>
  <si>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</si>
  <si>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</si>
  <si>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</si>
  <si>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</si>
  <si>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</si>
  <si>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</si>
  <si>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</si>
  <si>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</si>
  <si>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</si>
  <si>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</si>
  <si>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</si>
  <si>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</si>
  <si>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</si>
  <si>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</si>
  <si>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</si>
  <si>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</si>
  <si>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</si>
  <si>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</si>
  <si>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</si>
  <si>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</si>
  <si>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</si>
  <si>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</si>
  <si>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</si>
  <si>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</si>
  <si>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</si>
  <si>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</si>
  <si>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</si>
  <si>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</si>
  <si>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</si>
  <si>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</si>
  <si>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</si>
  <si>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</si>
  <si>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</si>
  <si>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</si>
  <si>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</si>
  <si>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</si>
  <si>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</si>
  <si>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</si>
  <si>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</si>
  <si>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</si>
  <si>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</si>
  <si>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</si>
  <si>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</si>
  <si>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</si>
  <si>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</si>
  <si>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</si>
  <si>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</si>
  <si>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</si>
  <si>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</si>
  <si>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</si>
  <si>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</si>
  <si>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</si>
  <si>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</si>
  <si>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</si>
  <si>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</si>
  <si>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</si>
  <si>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</si>
  <si>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</si>
  <si>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</si>
  <si>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</si>
  <si>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</si>
  <si>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</si>
  <si>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</si>
  <si>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</si>
  <si>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</si>
  <si>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</si>
  <si>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</si>
  <si>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</si>
  <si>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</si>
  <si>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</si>
  <si>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</si>
  <si>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</si>
  <si>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</si>
  <si>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</si>
  <si>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</si>
  <si>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</si>
  <si>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</si>
  <si>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</si>
  <si>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</si>
  <si>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</si>
  <si>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</si>
  <si>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</si>
  <si>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</si>
  <si>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</si>
  <si>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</si>
  <si>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</si>
  <si>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</si>
  <si>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</si>
  <si>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</si>
  <si>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</si>
  <si>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</si>
  <si>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</si>
  <si>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</si>
  <si>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</si>
  <si>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</si>
  <si>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</si>
  <si>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</si>
  <si>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</si>
  <si>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</si>
  <si>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</si>
  <si>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</si>
  <si>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</si>
  <si>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</si>
  <si>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</si>
  <si>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</si>
  <si>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</si>
  <si>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</si>
  <si>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</si>
  <si>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</si>
  <si>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</si>
  <si>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</si>
  <si>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</si>
  <si>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</si>
  <si>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</si>
  <si>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</si>
  <si>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</si>
  <si>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</si>
  <si>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</si>
  <si>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</si>
  <si>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</si>
  <si>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</si>
  <si>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</si>
  <si>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</si>
  <si>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</si>
  <si>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</si>
  <si>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</si>
  <si>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</si>
  <si>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</si>
  <si>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</si>
  <si>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</si>
  <si>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</si>
  <si>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</si>
  <si>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</si>
  <si>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866-947-8081</t>
  </si>
  <si>
    <t xml:space="preserve">sba economic </t>
  </si>
  <si>
    <t>Date Created Conversion</t>
  </si>
  <si>
    <t>Deadline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</si>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</sst>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2" fillId="0" borderId="0" xfId="0" applyFont="1" applyAlignment="1">
      <alignment horizontal="left" vertical="center" wrapText="1" indent="1"/>
    </xf>
    <xf numFmtId="167" fontId="0" fillId="0" borderId="0" xfId="0" applyNumberFormat="1"/>
    <xf numFmtId="167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9E-483D-99D8-9B296B571FD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9E-483D-99D8-9B296B571FD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9E-483D-99D8-9B296B571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474304"/>
        <c:axId val="6414680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B9E-483D-99D8-9B296B571F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B9E-483D-99D8-9B296B571F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B9E-483D-99D8-9B296B571F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B9E-483D-99D8-9B296B571FD5}"/>
                  </c:ext>
                </c:extLst>
              </c15:ser>
            </c15:filteredLineSeries>
          </c:ext>
        </c:extLst>
      </c:lineChart>
      <c:catAx>
        <c:axId val="64147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68072"/>
        <c:crosses val="autoZero"/>
        <c:auto val="1"/>
        <c:lblAlgn val="ctr"/>
        <c:lblOffset val="100"/>
        <c:noMultiLvlLbl val="0"/>
      </c:catAx>
      <c:valAx>
        <c:axId val="64146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7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Challenge.xlsx]Theater Outcomes Based on Launc!PivotTable1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layout>
        <c:manualLayout>
          <c:xMode val="edge"/>
          <c:yMode val="edge"/>
          <c:x val="0.19372380656594265"/>
          <c:y val="0.120649204563715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7-40F6-AAC8-A43DDCB30DCD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7-40F6-AAC8-A43DDCB30DCD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7-40F6-AAC8-A43DDCB30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385248"/>
        <c:axId val="629375080"/>
      </c:lineChart>
      <c:catAx>
        <c:axId val="62938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75080"/>
        <c:crosses val="autoZero"/>
        <c:auto val="1"/>
        <c:lblAlgn val="ctr"/>
        <c:lblOffset val="100"/>
        <c:noMultiLvlLbl val="0"/>
      </c:catAx>
      <c:valAx>
        <c:axId val="62937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8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605511811023622"/>
          <c:y val="0.39496427529892103"/>
          <c:w val="0.15874746515154287"/>
          <c:h val="0.265938293427607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Challenge.xlsx]Parent 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1915266841644795"/>
          <c:y val="0.234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3E-4CBD-BB0D-9F1A9CED0A77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3E-4CBD-BB0D-9F1A9CED0A77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3E-4CBD-BB0D-9F1A9CED0A77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3E-4CBD-BB0D-9F1A9CED0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8491272"/>
        <c:axId val="318498160"/>
      </c:barChart>
      <c:catAx>
        <c:axId val="318491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498160"/>
        <c:crosses val="autoZero"/>
        <c:auto val="1"/>
        <c:lblAlgn val="ctr"/>
        <c:lblOffset val="100"/>
        <c:noMultiLvlLbl val="0"/>
      </c:catAx>
      <c:valAx>
        <c:axId val="31849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49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A7-4182-8084-2BAD4F37AB71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A7-4182-8084-2BAD4F37AB71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A7-4182-8084-2BAD4F37A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298696"/>
        <c:axId val="633294760"/>
      </c:barChart>
      <c:catAx>
        <c:axId val="63329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94760"/>
        <c:crosses val="autoZero"/>
        <c:auto val="1"/>
        <c:lblAlgn val="ctr"/>
        <c:lblOffset val="100"/>
        <c:noMultiLvlLbl val="0"/>
      </c:catAx>
      <c:valAx>
        <c:axId val="63329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98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Challenge.xlsx]Time Comparison!PivotTable3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Comparison'!$B$4:$B$5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'Time Comparison'!$A$6:$A$22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'Time Comparison'!$B$6:$B$22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3-42EB-BD4C-2D317FF47CA0}"/>
            </c:ext>
          </c:extLst>
        </c:ser>
        <c:ser>
          <c:idx val="1"/>
          <c:order val="1"/>
          <c:tx>
            <c:strRef>
              <c:f>'Time Comparison'!$C$4:$C$5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'Time Comparison'!$A$6:$A$22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'Time Comparison'!$C$6:$C$22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83-42EB-BD4C-2D317FF47CA0}"/>
            </c:ext>
          </c:extLst>
        </c:ser>
        <c:ser>
          <c:idx val="2"/>
          <c:order val="2"/>
          <c:tx>
            <c:strRef>
              <c:f>'Time Comparison'!$D$4:$D$5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'Time Comparison'!$A$6:$A$22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'Time Comparison'!$D$6:$D$22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83-42EB-BD4C-2D317FF47CA0}"/>
            </c:ext>
          </c:extLst>
        </c:ser>
        <c:ser>
          <c:idx val="3"/>
          <c:order val="3"/>
          <c:tx>
            <c:strRef>
              <c:f>'Time Comparison'!$E$4:$E$5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'Time Comparison'!$A$6:$A$22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'Time Comparison'!$E$6:$E$22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83-42EB-BD4C-2D317FF4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163656"/>
        <c:axId val="629163984"/>
      </c:lineChart>
      <c:catAx>
        <c:axId val="629163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163984"/>
        <c:crosses val="autoZero"/>
        <c:auto val="1"/>
        <c:lblAlgn val="ctr"/>
        <c:lblOffset val="100"/>
        <c:noMultiLvlLbl val="0"/>
      </c:catAx>
      <c:valAx>
        <c:axId val="62916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16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1165225</xdr:colOff>
      <xdr:row>14</xdr:row>
      <xdr:rowOff>0</xdr:rowOff>
    </xdr:from>
    <xdr:to>
      <xdr:col>5</xdr:col>
      <xdr:colOff>530225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77CCC-3B68-4952-A275-269C7E65B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3</xdr:row>
      <xdr:rowOff>0</xdr:rowOff>
    </xdr:from>
    <xdr:to>
      <xdr:col>13</xdr:col>
      <xdr:colOff>558800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04DB8-3A15-4402-8561-436684FBD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2</xdr:row>
      <xdr:rowOff>12700</xdr:rowOff>
    </xdr:from>
    <xdr:to>
      <xdr:col>14</xdr:col>
      <xdr:colOff>82550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27C4A-35A2-4C1D-A9E3-E6430E764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177800</xdr:rowOff>
    </xdr:from>
    <xdr:to>
      <xdr:col>13</xdr:col>
      <xdr:colOff>523875</xdr:colOff>
      <xdr:row>17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7D0F6-648C-4EC5-B417-57738206B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3</xdr:row>
      <xdr:rowOff>19050</xdr:rowOff>
    </xdr:from>
    <xdr:to>
      <xdr:col>13</xdr:col>
      <xdr:colOff>527050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9E6F36-F694-4DDA-A55D-65A0CED4A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  <sheetName val="Parent Category"/>
      <sheetName val="SubCategory"/>
      <sheetName val="Time Comparison"/>
      <sheetName val="Edinburgh Research"/>
      <sheetName val="Successful U.S. Kickstarters"/>
      <sheetName val="Failed U.S. Kickstarters"/>
      <sheetName val="Descriptive Statistics"/>
      <sheetName val="Chart1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 t="str">
            <v>N/A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 t="str">
            <v>N/A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 t="str">
            <v>N/A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 t="str">
            <v>N/A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 t="str">
            <v>N/A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 t="str">
            <v>N/A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 t="str">
            <v>N/A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 t="str">
            <v>N/A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 t="str">
            <v>N/A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 t="str">
            <v>N/A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 t="str">
            <v>N/A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 t="str">
            <v>N/A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 t="str">
            <v>N/A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 t="str">
            <v>N/A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 t="str">
            <v>N/A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 t="str">
            <v>N/A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 t="str">
            <v>N/A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 t="str">
            <v>N/A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 t="str">
            <v>N/A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 t="str">
            <v>N/A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 t="str">
            <v>N/A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 t="str">
            <v>N/A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 t="str">
            <v>N/A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 t="str">
            <v>N/A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 t="str">
            <v>N/A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 t="str">
            <v>N/A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 t="str">
            <v>N/A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 t="str">
            <v>N/A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 t="str">
            <v>N/A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 t="str">
            <v>N/A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 t="str">
            <v>N/A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 t="str">
            <v>N/A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 t="str">
            <v>N/A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 t="str">
            <v>N/A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 t="str">
            <v>N/A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 t="str">
            <v>N/A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 t="str">
            <v>N/A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 t="str">
            <v>N/A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 t="str">
            <v>N/A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 t="str">
            <v>N/A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 t="str">
            <v>N/A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 t="str">
            <v>N/A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 t="str">
            <v>N/A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 t="str">
            <v>N/A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 t="str">
            <v>N/A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 t="str">
            <v>N/A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 t="str">
            <v>N/A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 t="str">
            <v>N/A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 t="str">
            <v>N/A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 t="str">
            <v>N/A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 t="str">
            <v>N/A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 t="str">
            <v>N/A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 t="str">
            <v>N/A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 t="str">
            <v>N/A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 t="str">
            <v>N/A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 t="str">
            <v>N/A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 t="str">
            <v>N/A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 t="str">
            <v>N/A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 t="str">
            <v>N/A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 t="str">
            <v>N/A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 t="str">
            <v>N/A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 t="str">
            <v>N/A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 t="str">
            <v>N/A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 t="str">
            <v>N/A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 t="str">
            <v>N/A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 t="str">
            <v>N/A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 t="str">
            <v>N/A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 t="str">
            <v>N/A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 t="str">
            <v>N/A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 t="str">
            <v>N/A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 t="str">
            <v>N/A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 t="str">
            <v>N/A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 t="str">
            <v>N/A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 t="str">
            <v>N/A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 t="str">
            <v>N/A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 t="str">
            <v>N/A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 t="str">
            <v>N/A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 t="str">
            <v>N/A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 t="str">
            <v>N/A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 t="str">
            <v>N/A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 t="str">
            <v>N/A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 t="str">
            <v>N/A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 t="str">
            <v>N/A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 t="str">
            <v>N/A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 t="str">
            <v>N/A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 t="str">
            <v>N/A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 t="str">
            <v>N/A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 t="str">
            <v>N/A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 t="str">
            <v>N/A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 t="str">
            <v>N/A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 t="str">
            <v>N/A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 t="str">
            <v>N/A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 t="str">
            <v>N/A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 t="str">
            <v>N/A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 t="str">
            <v>N/A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 t="str">
            <v>N/A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 t="str">
            <v>N/A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 t="str">
            <v>N/A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 t="str">
            <v>N/A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 t="str">
            <v>N/A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 t="str">
            <v>N/A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 t="str">
            <v>N/A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 t="str">
            <v>N/A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 t="str">
            <v>N/A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 t="str">
            <v>N/A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 t="str">
            <v>N/A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 t="str">
            <v>N/A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 t="str">
            <v>N/A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 t="str">
            <v>N/A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 t="str">
            <v>N/A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 t="str">
            <v>N/A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 t="str">
            <v>N/A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 t="str">
            <v>N/A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 t="str">
            <v>N/A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 t="str">
            <v>N/A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 t="str">
            <v>N/A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 t="str">
            <v>N/A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 t="str">
            <v>N/A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 t="str">
            <v>N/A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 t="str">
            <v>N/A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 t="str">
            <v>N/A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 t="str">
            <v>N/A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 t="str">
            <v>N/A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 t="str">
            <v>N/A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 t="str">
            <v>N/A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 t="str">
            <v>N/A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 t="str">
            <v>N/A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 t="str">
            <v>N/A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 t="str">
            <v>N/A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 t="str">
            <v>N/A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 t="str">
            <v>N/A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 t="str">
            <v>N/A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 t="str">
            <v>N/A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 t="str">
            <v>N/A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 t="str">
            <v>N/A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 t="str">
            <v>N/A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 t="str">
            <v>N/A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 t="str">
            <v>N/A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 t="str">
            <v>N/A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 t="str">
            <v>N/A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 t="str">
            <v>N/A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 t="str">
            <v>N/A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 t="str">
            <v>N/A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 t="str">
            <v>N/A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 t="str">
            <v>N/A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 t="str">
            <v>N/A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 t="str">
            <v>N/A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 t="str">
            <v>N/A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 t="str">
            <v>N/A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 t="str">
            <v>N/A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 t="str">
            <v>N/A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 t="str">
            <v>N/A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 t="str">
            <v>N/A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 t="str">
            <v>N/A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 t="str">
            <v>N/A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 t="str">
            <v>N/A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 t="str">
            <v>N/A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 t="str">
            <v>N/A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 t="str">
            <v>N/A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 t="str">
            <v>N/A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 t="str">
            <v>N/A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 t="str">
            <v>N/A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 t="str">
            <v>N/A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 t="str">
            <v>N/A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 t="str">
            <v>N/A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 t="str">
            <v>N/A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 t="str">
            <v>N/A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 t="str">
            <v>N/A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 t="str">
            <v>N/A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 t="str">
            <v>N/A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 t="str">
            <v>N/A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 t="str">
            <v>N/A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 t="str">
            <v>N/A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 t="str">
            <v>N/A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 t="str">
            <v>N/A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 t="str">
            <v>N/A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 t="str">
            <v>N/A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 t="str">
            <v>N/A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 t="str">
            <v>N/A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 t="str">
            <v>N/A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 t="str">
            <v>N/A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 t="str">
            <v>N/A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 t="str">
            <v>N/A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 t="str">
            <v>N/A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 t="str">
            <v>N/A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 t="str">
            <v>N/A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 t="str">
            <v>N/A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 t="str">
            <v>N/A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 t="str">
            <v>N/A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 t="str">
            <v>N/A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 t="str">
            <v>N/A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 t="str">
            <v>N/A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 t="str">
            <v>N/A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 t="str">
            <v>N/A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 t="str">
            <v>N/A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 t="str">
            <v>N/A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 t="str">
            <v>N/A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 t="str">
            <v>N/A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 t="str">
            <v>N/A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 t="str">
            <v>N/A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 t="str">
            <v>N/A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 t="str">
            <v>N/A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 t="str">
            <v>N/A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 t="str">
            <v>N/A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 t="str">
            <v>N/A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 t="str">
            <v>N/A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 t="str">
            <v>N/A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 t="str">
            <v>N/A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 t="str">
            <v>N/A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 t="str">
            <v>N/A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 t="str">
            <v>N/A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 t="str">
            <v>N/A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 t="str">
            <v>N/A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 t="str">
            <v>N/A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 t="str">
            <v>N/A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 t="str">
            <v>N/A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 t="str">
            <v>N/A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 t="str">
            <v>N/A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 t="str">
            <v>N/A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 t="str">
            <v>N/A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 t="str">
            <v>N/A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 t="str">
            <v>N/A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 t="str">
            <v>N/A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 t="str">
            <v>N/A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 t="str">
            <v>N/A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 t="str">
            <v>N/A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 t="str">
            <v>N/A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 t="str">
            <v>N/A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 t="str">
            <v>N/A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 t="str">
            <v>N/A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 t="str">
            <v>N/A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 t="str">
            <v>N/A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 t="str">
            <v>N/A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 t="str">
            <v>N/A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 t="str">
            <v>N/A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 t="str">
            <v>N/A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 t="str">
            <v>N/A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 t="str">
            <v>N/A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 t="str">
            <v>N/A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 t="str">
            <v>N/A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 t="str">
            <v>N/A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 t="str">
            <v>N/A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 t="str">
            <v>N/A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 t="str">
            <v>N/A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 t="str">
            <v>N/A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 t="str">
            <v>N/A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 t="str">
            <v>N/A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 t="str">
            <v>N/A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 t="str">
            <v>N/A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 t="str">
            <v>N/A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 t="str">
            <v>N/A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 t="str">
            <v>N/A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 t="str">
            <v>N/A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 t="str">
            <v>N/A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 t="str">
            <v>N/A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 t="str">
            <v>N/A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 t="str">
            <v>N/A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 t="str">
            <v>N/A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 t="str">
            <v>N/A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 t="str">
            <v>N/A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 t="str">
            <v>N/A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 t="str">
            <v>N/A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 t="str">
            <v>N/A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 t="str">
            <v>N/A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 t="str">
            <v>N/A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 t="str">
            <v>N/A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 t="str">
            <v>N/A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 t="str">
            <v>N/A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 t="str">
            <v>N/A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 t="str">
            <v>N/A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 t="str">
            <v>N/A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 t="str">
            <v>N/A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 t="str">
            <v>N/A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 t="str">
            <v>N/A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 t="str">
            <v>N/A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 t="str">
            <v>N/A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 t="str">
            <v>N/A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 t="str">
            <v>N/A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 t="str">
            <v>N/A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 t="str">
            <v>N/A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 t="str">
            <v>N/A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 t="str">
            <v>N/A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 t="str">
            <v>N/A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 t="str">
            <v>N/A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 t="str">
            <v>N/A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 t="str">
            <v>N/A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 t="str">
            <v>N/A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 t="str">
            <v>N/A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 t="str">
            <v>N/A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 t="str">
            <v>N/A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 t="str">
            <v>N/A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 t="str">
            <v>N/A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 t="str">
            <v>N/A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 t="str">
            <v>N/A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 t="str">
            <v>N/A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 t="str">
            <v>N/A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 t="str">
            <v>N/A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 t="str">
            <v>N/A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 t="str">
            <v>N/A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 t="str">
            <v>N/A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 t="str">
            <v>N/A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 t="str">
            <v>N/A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 t="str">
            <v>N/A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 t="str">
            <v>N/A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 t="str">
            <v>N/A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 t="str">
            <v>N/A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 t="str">
            <v>N/A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 t="str">
            <v>N/A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 t="str">
            <v>N/A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 t="str">
            <v>N/A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 t="str">
            <v>N/A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 t="str">
            <v>N/A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 t="str">
            <v>N/A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 t="str">
            <v>N/A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 t="str">
            <v>N/A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 t="str">
            <v>N/A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 t="str">
            <v>N/A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 t="str">
            <v>N/A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 t="str">
            <v>N/A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 t="str">
            <v>N/A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 t="str">
            <v>N/A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 t="str">
            <v>N/A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 t="str">
            <v>N/A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 t="str">
            <v>N/A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 t="str">
            <v>N/A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 t="str">
            <v>N/A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 t="str">
            <v>N/A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 t="str">
            <v>N/A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 t="str">
            <v>N/A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 t="str">
            <v>N/A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 t="str">
            <v>N/A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 t="str">
            <v>N/A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 t="str">
            <v>N/A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 t="str">
            <v>N/A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 t="str">
            <v>N/A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 t="str">
            <v>N/A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 t="str">
            <v>N/A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 t="str">
            <v>N/A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 t="str">
            <v>N/A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 t="str">
            <v>N/A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 t="str">
            <v>N/A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 t="str">
            <v>N/A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 t="str">
            <v>N/A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 t="str">
            <v>N/A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 t="str">
            <v>N/A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 t="str">
            <v>N/A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 t="str">
            <v>N/A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 t="str">
            <v>N/A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 t="str">
            <v>N/A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 t="str">
            <v>N/A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 t="str">
            <v>N/A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 t="str">
            <v>N/A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 t="str">
            <v>N/A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 t="str">
            <v>N/A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 t="str">
            <v>N/A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 t="str">
            <v>N/A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 t="str">
            <v>N/A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 t="str">
            <v>N/A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 t="str">
            <v>N/A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 t="str">
            <v>N/A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 t="str">
            <v>N/A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 t="str">
            <v>N/A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 t="str">
            <v>N/A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 t="str">
            <v>N/A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 t="str">
            <v>N/A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 t="str">
            <v>N/A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 t="str">
            <v>N/A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 t="str">
            <v>N/A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 t="str">
            <v>N/A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 t="str">
            <v>N/A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 t="str">
            <v>N/A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 t="str">
            <v>N/A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 t="str">
            <v>N/A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 t="str">
            <v>N/A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 t="str">
            <v>N/A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 t="str">
            <v>N/A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 t="str">
            <v>N/A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 t="str">
            <v>N/A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 t="str">
            <v>N/A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 t="str">
            <v>N/A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 t="str">
            <v>N/A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 t="str">
            <v>N/A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 t="str">
            <v>N/A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 t="str">
            <v>N/A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 t="str">
            <v>N/A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 t="str">
            <v>N/A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 t="str">
            <v>N/A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 t="str">
            <v>N/A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 t="str">
            <v>N/A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 t="str">
            <v>N/A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 t="str">
            <v>N/A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 t="str">
            <v>N/A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 t="str">
            <v>N/A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 t="str">
            <v>N/A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 t="str">
            <v>N/A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 t="str">
            <v>N/A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 t="str">
            <v>N/A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 t="str">
            <v>N/A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 t="str">
            <v>N/A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 t="str">
            <v>N/A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 t="str">
            <v>N/A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 t="str">
            <v>N/A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 t="str">
            <v>N/A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 t="str">
            <v>N/A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 t="str">
            <v>N/A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 t="str">
            <v>N/A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 t="str">
            <v>N/A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 t="str">
            <v>N/A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 t="str">
            <v>N/A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Chase" refreshedDate="44032.505971643521" createdVersion="6" refreshedVersion="6" minRefreshableVersion="3" recordCount="4114" xr:uid="{C4A9075E-4D9F-438D-97C1-A9A32050A5CB}">
  <cacheSource type="worksheet">
    <worksheetSource ref="A1:U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Chase" refreshedDate="44030.580417245372" createdVersion="6" refreshedVersion="6" minRefreshableVersion="3" recordCount="4114" xr:uid="{93CC1FB0-4FB4-4E90-BB39-A896304EC6BE}">
  <cacheSource type="worksheet">
    <worksheetSource ref="A1:R4115" sheet="Raw 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Chase" refreshedDate="44031.471695486114" createdVersion="6" refreshedVersion="6" minRefreshableVersion="3" recordCount="4114" xr:uid="{EE03F35B-20A9-42DB-8DB5-2475867232BA}">
  <cacheSource type="worksheet">
    <worksheetSource ref="A1:T4115" sheet="Raw 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0C99F2-D37E-404B-BBBB-8AAB503701DA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5EE33-CAD1-42EC-A972-B7FE75202053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D459E-D1E8-4EE0-875C-D05C7891DACD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068F0-C040-4BB5-9F41-8AA8AB10175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xSplit="3" ySplit="1" topLeftCell="D4108" activePane="bottomRight" state="frozen"/>
      <selection pane="topRight" activeCell="D1" sqref="D1"/>
      <selection pane="bottomLeft" activeCell="A2" sqref="A2"/>
      <selection pane="bottomRight" activeCell="C4117" sqref="C4117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4.54296875" customWidth="1"/>
    <col min="18" max="18" width="15.6328125" bestFit="1" customWidth="1"/>
    <col min="19" max="19" width="22.08984375" bestFit="1" customWidth="1"/>
    <col min="20" max="20" width="18.17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8367</v>
      </c>
      <c r="T1" s="1" t="s">
        <v>8368</v>
      </c>
      <c r="U1" s="1" t="s">
        <v>8385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IFERROR(ROUND(E2/L2,2),"N/A")</f>
        <v>63.92</v>
      </c>
      <c r="Q2" s="9" t="s">
        <v>8308</v>
      </c>
      <c r="R2" t="s">
        <v>8309</v>
      </c>
      <c r="S2" s="17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IFERROR(ROUND(E3/L3,2),"N/A")</f>
        <v>185.48</v>
      </c>
      <c r="Q3" s="9" t="s">
        <v>8308</v>
      </c>
      <c r="R3" t="s">
        <v>8309</v>
      </c>
      <c r="S3" s="17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7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7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7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7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7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7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7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7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7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7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7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7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7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7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7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7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7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7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7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7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7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7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7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7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7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7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7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7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7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7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7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7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7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7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7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7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7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7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7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7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7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7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7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7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7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7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7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7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7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7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8308</v>
      </c>
      <c r="R66" t="s">
        <v>8310</v>
      </c>
      <c r="S66" s="17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IFERROR(ROUND(E67/L67,2),"N/A")</f>
        <v>132.05000000000001</v>
      </c>
      <c r="Q67" s="9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7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7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7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7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7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7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7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7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7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7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7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7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7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7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7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7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7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7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7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7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7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7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7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7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7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7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7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7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7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7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7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7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7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7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7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7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7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7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7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7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7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7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7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7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N/A</v>
      </c>
      <c r="Q124" s="9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N/A</v>
      </c>
      <c r="Q126" s="9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str">
        <f t="shared" ref="P131:P194" si="11">IFERROR(ROUND(E131/L131,2),"N/A")</f>
        <v>N/A</v>
      </c>
      <c r="Q131" s="9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N/A</v>
      </c>
      <c r="Q132" s="9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N/A</v>
      </c>
      <c r="Q133" s="9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N/A</v>
      </c>
      <c r="Q135" s="9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N/A</v>
      </c>
      <c r="Q136" s="9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N/A</v>
      </c>
      <c r="Q138" s="9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N/A</v>
      </c>
      <c r="Q139" s="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N/A</v>
      </c>
      <c r="Q142" s="9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N/A</v>
      </c>
      <c r="Q145" s="9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N/A</v>
      </c>
      <c r="Q149" s="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N/A</v>
      </c>
      <c r="Q160" s="9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N/A</v>
      </c>
      <c r="Q162" s="9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N/A</v>
      </c>
      <c r="Q165" s="9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N/A</v>
      </c>
      <c r="Q167" s="9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N/A</v>
      </c>
      <c r="Q174" s="9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N/A</v>
      </c>
      <c r="Q175" s="9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N/A</v>
      </c>
      <c r="Q176" s="9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N/A</v>
      </c>
      <c r="Q178" s="9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N/A</v>
      </c>
      <c r="Q180" s="9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N/A</v>
      </c>
      <c r="Q184" s="9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N/A</v>
      </c>
      <c r="Q188" s="9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N/A</v>
      </c>
      <c r="Q190" s="9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str">
        <f t="shared" ref="P195:P258" si="16">IFERROR(ROUND(E195/L195,2),"N/A")</f>
        <v>N/A</v>
      </c>
      <c r="Q195" s="9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N/A</v>
      </c>
      <c r="Q197" s="9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N/A</v>
      </c>
      <c r="Q201" s="9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N/A</v>
      </c>
      <c r="Q204" s="9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N/A</v>
      </c>
      <c r="Q208" s="9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N/A</v>
      </c>
      <c r="Q210" s="9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N/A</v>
      </c>
      <c r="Q211" s="9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N/A</v>
      </c>
      <c r="Q223" s="9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N/A</v>
      </c>
      <c r="Q225" s="9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N/A</v>
      </c>
      <c r="Q226" s="9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N/A</v>
      </c>
      <c r="Q227" s="9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N/A</v>
      </c>
      <c r="Q229" s="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N/A</v>
      </c>
      <c r="Q230" s="9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N/A</v>
      </c>
      <c r="Q231" s="9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N/A</v>
      </c>
      <c r="Q233" s="9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N/A</v>
      </c>
      <c r="Q235" s="9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N/A</v>
      </c>
      <c r="Q237" s="9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N/A</v>
      </c>
      <c r="Q238" s="9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N/A</v>
      </c>
      <c r="Q240" s="9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7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7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7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7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7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7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7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7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7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7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7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7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7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7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7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7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8308</v>
      </c>
      <c r="R258" t="s">
        <v>8313</v>
      </c>
      <c r="S258" s="17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IFERROR(ROUND(E259/L259,2),"N/A")</f>
        <v>66.7</v>
      </c>
      <c r="Q259" s="9" t="s">
        <v>8308</v>
      </c>
      <c r="R259" t="s">
        <v>8313</v>
      </c>
      <c r="S259" s="17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7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7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7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7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7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7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7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7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7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7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7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7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7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7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7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7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7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7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7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7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7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7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7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7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7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7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7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7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7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7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7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7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7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7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7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7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7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7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7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7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7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7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7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7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7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7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7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7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7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7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7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7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7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7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7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7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7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7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IFERROR(ROUND(E323/L323,2),"N/A")</f>
        <v>106.62</v>
      </c>
      <c r="Q323" s="9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7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7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7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7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7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7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7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7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7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7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7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7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7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7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7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7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7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7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7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7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7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7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7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7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7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7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7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7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7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7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7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7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7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7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7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7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7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7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7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7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7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7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7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7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7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7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7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7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7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7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7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7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7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7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7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7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7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8308</v>
      </c>
      <c r="R386" t="s">
        <v>8313</v>
      </c>
      <c r="S386" s="17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IFERROR(ROUND(E387/L387,2),"N/A")</f>
        <v>111.8</v>
      </c>
      <c r="Q387" s="9" t="s">
        <v>8308</v>
      </c>
      <c r="R387" t="s">
        <v>8313</v>
      </c>
      <c r="S387" s="17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7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7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7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7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7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7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7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7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7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7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7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7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7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7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7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7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7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7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7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7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7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7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7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7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7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7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7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7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7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N/A</v>
      </c>
      <c r="Q429" s="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N/A</v>
      </c>
      <c r="Q431" s="9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N/A</v>
      </c>
      <c r="Q435" s="9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N/A</v>
      </c>
      <c r="Q438" s="9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N/A</v>
      </c>
      <c r="Q439" s="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N/A</v>
      </c>
      <c r="Q441" s="9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N/A</v>
      </c>
      <c r="Q443" s="9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IFERROR(ROUND(E451/L451,2),"N/A")</f>
        <v>9</v>
      </c>
      <c r="Q451" s="9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N/A</v>
      </c>
      <c r="Q453" s="9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N/A</v>
      </c>
      <c r="Q459" s="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N/A</v>
      </c>
      <c r="Q463" s="9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N/A</v>
      </c>
      <c r="Q464" s="9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N/A</v>
      </c>
      <c r="Q470" s="9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N/A</v>
      </c>
      <c r="Q471" s="9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N/A</v>
      </c>
      <c r="Q477" s="9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N/A</v>
      </c>
      <c r="Q479" s="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N/A</v>
      </c>
      <c r="Q480" s="9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N/A</v>
      </c>
      <c r="Q489" s="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N/A</v>
      </c>
      <c r="Q490" s="9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N/A</v>
      </c>
      <c r="Q492" s="9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N/A</v>
      </c>
      <c r="Q493" s="9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N/A</v>
      </c>
      <c r="Q494" s="9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N/A</v>
      </c>
      <c r="Q495" s="9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N/A</v>
      </c>
      <c r="Q497" s="9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N/A</v>
      </c>
      <c r="Q503" s="9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N/A</v>
      </c>
      <c r="Q512" s="9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IFERROR(ROUND(E515/L515,2),"N/A")</f>
        <v>102.38</v>
      </c>
      <c r="Q515" s="9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N/A</v>
      </c>
      <c r="Q518" s="9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N/A</v>
      </c>
      <c r="Q520" s="9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7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7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7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7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7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7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7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7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7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7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7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N/A</v>
      </c>
      <c r="Q549" s="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N/A</v>
      </c>
      <c r="Q554" s="9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N/A</v>
      </c>
      <c r="Q557" s="9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N/A</v>
      </c>
      <c r="Q560" s="9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N/A</v>
      </c>
      <c r="Q564" s="9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N/A</v>
      </c>
      <c r="Q567" s="9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N/A</v>
      </c>
      <c r="Q569" s="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N/A</v>
      </c>
      <c r="Q574" s="9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IFERROR(ROUND(E579/L579,2),"N/A")</f>
        <v>10</v>
      </c>
      <c r="Q579" s="9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N/A</v>
      </c>
      <c r="Q583" s="9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N/A</v>
      </c>
      <c r="Q584" s="9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N/A</v>
      </c>
      <c r="Q587" s="9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N/A</v>
      </c>
      <c r="Q604" s="9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N/A</v>
      </c>
      <c r="Q606" s="9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N/A</v>
      </c>
      <c r="Q609" s="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N/A</v>
      </c>
      <c r="Q612" s="9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N/A</v>
      </c>
      <c r="Q613" s="9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N/A</v>
      </c>
      <c r="Q614" s="9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N/A</v>
      </c>
      <c r="Q616" s="9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N/A</v>
      </c>
      <c r="Q617" s="9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N/A</v>
      </c>
      <c r="Q618" s="9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N/A</v>
      </c>
      <c r="Q620" s="9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N/A</v>
      </c>
      <c r="Q625" s="9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N/A</v>
      </c>
      <c r="Q626" s="9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N/A</v>
      </c>
      <c r="Q627" s="9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N/A</v>
      </c>
      <c r="Q630" s="9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N/A</v>
      </c>
      <c r="Q634" s="9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N/A</v>
      </c>
      <c r="Q639" s="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IFERROR(ROUND(E643/L643,2),"N/A")</f>
        <v>151.32</v>
      </c>
      <c r="Q643" s="9" t="s">
        <v>8317</v>
      </c>
      <c r="R643" t="s">
        <v>8319</v>
      </c>
      <c r="S643" s="17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7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7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7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7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7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7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7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7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7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7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7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7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7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7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7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7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N/A</v>
      </c>
      <c r="Q688" s="9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IFERROR(ROUND(E707/L707,2),"N/A")</f>
        <v>195.4</v>
      </c>
      <c r="Q707" s="9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N/A</v>
      </c>
      <c r="Q708" s="9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N/A</v>
      </c>
      <c r="Q712" s="9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7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7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7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7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7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7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7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7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7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7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7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7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7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7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7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7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7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7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7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7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7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7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7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7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7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7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7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7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7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7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7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7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7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7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N/A</v>
      </c>
      <c r="Q762" s="9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N/A</v>
      </c>
      <c r="Q764" s="9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N/A</v>
      </c>
      <c r="Q766" s="9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N/A</v>
      </c>
      <c r="Q768" s="9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t="str">
        <f t="shared" si="56"/>
        <v>N/A</v>
      </c>
      <c r="Q770" s="9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IFERROR(ROUND(E771/L771,2),"N/A")</f>
        <v>31.85</v>
      </c>
      <c r="Q771" s="9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N/A</v>
      </c>
      <c r="Q772" s="9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7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7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7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7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7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7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7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7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7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7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7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7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7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7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7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7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7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7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7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7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7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7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7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7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7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7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7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7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7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7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7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7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7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7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7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7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7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7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7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7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7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7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7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7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7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7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7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7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7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8323</v>
      </c>
      <c r="R834" t="s">
        <v>8324</v>
      </c>
      <c r="S834" s="17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IFERROR(ROUND(E835/L835,2),"N/A")</f>
        <v>148.78</v>
      </c>
      <c r="Q835" s="9" t="s">
        <v>8323</v>
      </c>
      <c r="R835" t="s">
        <v>8324</v>
      </c>
      <c r="S835" s="17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7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7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7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7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7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7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7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7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7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7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7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7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7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7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7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7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7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7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7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7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N/A</v>
      </c>
      <c r="Q877" s="9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N/A</v>
      </c>
      <c r="Q889" s="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str">
        <f t="shared" ref="P899:P962" si="71">IFERROR(ROUND(E899/L899,2),"N/A")</f>
        <v>N/A</v>
      </c>
      <c r="Q899" s="9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N/A</v>
      </c>
      <c r="Q903" s="9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N/A</v>
      </c>
      <c r="Q908" s="9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N/A</v>
      </c>
      <c r="Q909" s="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N/A</v>
      </c>
      <c r="Q910" s="9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N/A</v>
      </c>
      <c r="Q913" s="9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N/A</v>
      </c>
      <c r="Q916" s="9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N/A</v>
      </c>
      <c r="Q918" s="9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N/A</v>
      </c>
      <c r="Q922" s="9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N/A</v>
      </c>
      <c r="Q928" s="9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N/A</v>
      </c>
      <c r="Q929" s="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N/A</v>
      </c>
      <c r="Q931" s="9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N/A</v>
      </c>
      <c r="Q938" s="9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N/A</v>
      </c>
      <c r="Q949" s="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IFERROR(ROUND(E963/L963,2),"N/A")</f>
        <v>364.35</v>
      </c>
      <c r="Q963" s="9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N/A</v>
      </c>
      <c r="Q990" s="9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7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7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IFERROR(ROUND(E1027/L1027,2),"N/A")</f>
        <v>71.849999999999994</v>
      </c>
      <c r="Q1027" s="9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7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7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7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7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7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7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7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7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7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7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N/A</v>
      </c>
      <c r="Q1043" s="9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N/A</v>
      </c>
      <c r="Q1048" s="9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N/A</v>
      </c>
      <c r="Q1051" s="9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N/A</v>
      </c>
      <c r="Q1052" s="9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N/A</v>
      </c>
      <c r="Q1053" s="9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N/A</v>
      </c>
      <c r="Q1054" s="9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N/A</v>
      </c>
      <c r="Q1056" s="9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N/A</v>
      </c>
      <c r="Q1057" s="9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N/A</v>
      </c>
      <c r="Q1058" s="9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N/A</v>
      </c>
      <c r="Q1059" s="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N/A</v>
      </c>
      <c r="Q1060" s="9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N/A</v>
      </c>
      <c r="Q1061" s="9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N/A</v>
      </c>
      <c r="Q1063" s="9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N/A</v>
      </c>
      <c r="Q1065" s="9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N/A</v>
      </c>
      <c r="Q1073" s="9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N/A</v>
      </c>
      <c r="Q1086" s="9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N/A</v>
      </c>
      <c r="Q1089" s="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IFERROR(ROUND(E1091/L1091,2),"N/A")</f>
        <v>23.96</v>
      </c>
      <c r="Q1091" s="9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N/A</v>
      </c>
      <c r="Q1109" s="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N/A</v>
      </c>
      <c r="Q1122" s="9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N/A</v>
      </c>
      <c r="Q1124" s="9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N/A</v>
      </c>
      <c r="Q1127" s="9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N/A</v>
      </c>
      <c r="Q1133" s="9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N/A</v>
      </c>
      <c r="Q1142" s="9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N/A</v>
      </c>
      <c r="Q1143" s="9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N/A</v>
      </c>
      <c r="Q1144" s="9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N/A</v>
      </c>
      <c r="Q1146" s="9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N/A</v>
      </c>
      <c r="Q1149" s="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N/A</v>
      </c>
      <c r="Q1153" s="9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IFERROR(ROUND(E1155/L1155,2),"N/A")</f>
        <v>50</v>
      </c>
      <c r="Q1155" s="9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N/A</v>
      </c>
      <c r="Q1158" s="9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N/A</v>
      </c>
      <c r="Q1161" s="9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N/A</v>
      </c>
      <c r="Q1163" s="9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N/A</v>
      </c>
      <c r="Q1165" s="9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N/A</v>
      </c>
      <c r="Q1166" s="9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N/A</v>
      </c>
      <c r="Q1174" s="9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N/A</v>
      </c>
      <c r="Q1179" s="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7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7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7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7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7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7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7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7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7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7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7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7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7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7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7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7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8336</v>
      </c>
      <c r="R1218" t="s">
        <v>8337</v>
      </c>
      <c r="S1218" s="17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IFERROR(ROUND(E1219/L1219,2),"N/A")</f>
        <v>148.57</v>
      </c>
      <c r="Q1219" s="9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7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7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7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N/A</v>
      </c>
      <c r="Q1229" s="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N/A</v>
      </c>
      <c r="Q1232" s="9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N/A</v>
      </c>
      <c r="Q1233" s="9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N/A</v>
      </c>
      <c r="Q1236" s="9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N/A</v>
      </c>
      <c r="Q1238" s="9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N/A</v>
      </c>
      <c r="Q1239" s="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N/A</v>
      </c>
      <c r="Q1241" s="9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7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7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7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7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7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7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7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7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7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7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7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7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7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7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7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7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7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7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7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7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7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7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7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7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7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7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7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7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7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7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7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7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7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7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8323</v>
      </c>
      <c r="R1282" t="s">
        <v>8324</v>
      </c>
      <c r="S1282" s="17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IFERROR(ROUND(E1283/L1283,2),"N/A")</f>
        <v>104.73</v>
      </c>
      <c r="Q1283" s="9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7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7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7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7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7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7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7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7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7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7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7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7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7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N/A</v>
      </c>
      <c r="Q1334" s="9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N/A</v>
      </c>
      <c r="Q1335" s="9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N/A</v>
      </c>
      <c r="Q1342" s="9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IFERROR(ROUND(E1347/L1347,2),"N/A")</f>
        <v>53.57</v>
      </c>
      <c r="Q1347" s="9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7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7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7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7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7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7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7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7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7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7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7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7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7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7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7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7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7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7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7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7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7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7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7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7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7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7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7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7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7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7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7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7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7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7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7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7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7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7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7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7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7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7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7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7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7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str">
        <f t="shared" ref="P1411:P1474" si="111">IFERROR(ROUND(E1411/L1411,2),"N/A")</f>
        <v>N/A</v>
      </c>
      <c r="Q1411" s="9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N/A</v>
      </c>
      <c r="Q1418" s="9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N/A</v>
      </c>
      <c r="Q1427" s="9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N/A</v>
      </c>
      <c r="Q1428" s="9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N/A</v>
      </c>
      <c r="Q1431" s="9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N/A</v>
      </c>
      <c r="Q1434" s="9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N/A</v>
      </c>
      <c r="Q1444" s="9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N/A</v>
      </c>
      <c r="Q1445" s="9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N/A</v>
      </c>
      <c r="Q1446" s="9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N/A</v>
      </c>
      <c r="Q1447" s="9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N/A</v>
      </c>
      <c r="Q1448" s="9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N/A</v>
      </c>
      <c r="Q1450" s="9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N/A</v>
      </c>
      <c r="Q1451" s="9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N/A</v>
      </c>
      <c r="Q1454" s="9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N/A</v>
      </c>
      <c r="Q1455" s="9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N/A</v>
      </c>
      <c r="Q1459" s="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N/A</v>
      </c>
      <c r="Q1460" s="9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N/A</v>
      </c>
      <c r="Q1461" s="9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N/A</v>
      </c>
      <c r="Q1462" s="9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7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7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7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7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7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7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7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7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7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7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7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8320</v>
      </c>
      <c r="R1474" t="s">
        <v>8340</v>
      </c>
      <c r="S1474" s="17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IFERROR(ROUND(E1475/L1475,2),"N/A")</f>
        <v>38.46</v>
      </c>
      <c r="Q1475" s="9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7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7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7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7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7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7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7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N/A</v>
      </c>
      <c r="Q1486" s="9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N/A</v>
      </c>
      <c r="Q1489" s="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N/A</v>
      </c>
      <c r="Q1491" s="9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N/A</v>
      </c>
      <c r="Q1495" s="9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N/A</v>
      </c>
      <c r="Q1497" s="9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N/A</v>
      </c>
      <c r="Q1498" s="9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7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7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7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7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7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7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7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7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7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7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7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7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7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7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7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7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7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7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7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7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7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7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7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8336</v>
      </c>
      <c r="R1538" t="s">
        <v>8337</v>
      </c>
      <c r="S1538" s="17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IFERROR(ROUND(E1539/L1539,2),"N/A")</f>
        <v>96.38</v>
      </c>
      <c r="Q1539" s="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7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7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7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N/A</v>
      </c>
      <c r="Q1546" s="9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N/A</v>
      </c>
      <c r="Q1549" s="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N/A</v>
      </c>
      <c r="Q1553" s="9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N/A</v>
      </c>
      <c r="Q1555" s="9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N/A</v>
      </c>
      <c r="Q1556" s="9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N/A</v>
      </c>
      <c r="Q1557" s="9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N/A</v>
      </c>
      <c r="Q1564" s="9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N/A</v>
      </c>
      <c r="Q1571" s="9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N/A</v>
      </c>
      <c r="Q1582" s="9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N/A</v>
      </c>
      <c r="Q1586" s="9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N/A</v>
      </c>
      <c r="Q1588" s="9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N/A</v>
      </c>
      <c r="Q1590" s="9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N/A</v>
      </c>
      <c r="Q1591" s="9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N/A</v>
      </c>
      <c r="Q1594" s="9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N/A</v>
      </c>
      <c r="Q1599" s="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N/A</v>
      </c>
      <c r="Q1601" s="9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IFERROR(ROUND(E1603/L1603,2),"N/A")</f>
        <v>48.33</v>
      </c>
      <c r="Q1603" s="9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7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7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7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7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7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7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7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7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7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7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7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7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7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7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7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7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7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7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7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7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7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7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7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7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7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7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7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7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7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7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7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7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7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7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7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7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7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7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7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7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7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7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7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7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7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7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7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7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7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7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7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7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7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7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7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7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7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8323</v>
      </c>
      <c r="R1666" t="s">
        <v>8344</v>
      </c>
      <c r="S1666" s="17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IFERROR(ROUND(E1667/L1667,2),"N/A")</f>
        <v>44.96</v>
      </c>
      <c r="Q1667" s="9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7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7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7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7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7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7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7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7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7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7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7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7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7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7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N/A</v>
      </c>
      <c r="Q1684" s="9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N/A</v>
      </c>
      <c r="Q1698" s="9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N/A</v>
      </c>
      <c r="Q1700" s="9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N/A</v>
      </c>
      <c r="Q1707" s="9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N/A</v>
      </c>
      <c r="Q1708" s="9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N/A</v>
      </c>
      <c r="Q1710" s="9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N/A</v>
      </c>
      <c r="Q1714" s="9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N/A</v>
      </c>
      <c r="Q1723" s="9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str">
        <f t="shared" ref="P1731:P1794" si="136">IFERROR(ROUND(E1731/L1731,2),"N/A")</f>
        <v>N/A</v>
      </c>
      <c r="Q1731" s="9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N/A</v>
      </c>
      <c r="Q1732" s="9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N/A</v>
      </c>
      <c r="Q1733" s="9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N/A</v>
      </c>
      <c r="Q1734" s="9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N/A</v>
      </c>
      <c r="Q1735" s="9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N/A</v>
      </c>
      <c r="Q1742" s="9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7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7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7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7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7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7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7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7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7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7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7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7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7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7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N/A</v>
      </c>
      <c r="Q1768" s="9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IFERROR(ROUND(E1795/L1795,2),"N/A")</f>
        <v>20</v>
      </c>
      <c r="Q1795" s="9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N/A</v>
      </c>
      <c r="Q1815" s="9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N/A</v>
      </c>
      <c r="Q1817" s="9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N/A</v>
      </c>
      <c r="Q1820" s="9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7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7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7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7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7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7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7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7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7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7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7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7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7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7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7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7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7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7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7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7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7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7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7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7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7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7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7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7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7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7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7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7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8323</v>
      </c>
      <c r="R1858" t="s">
        <v>8324</v>
      </c>
      <c r="S1858" s="17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IFERROR(ROUND(E1859/L1859,2),"N/A")</f>
        <v>136.36000000000001</v>
      </c>
      <c r="Q1859" s="9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7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7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7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N/A</v>
      </c>
      <c r="Q1863" s="9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N/A</v>
      </c>
      <c r="Q1871" s="9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N/A</v>
      </c>
      <c r="Q1878" s="9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N/A</v>
      </c>
      <c r="Q1879" s="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N/A</v>
      </c>
      <c r="Q1880" s="9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7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7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7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7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7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7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7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7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7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7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7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7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7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7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7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7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7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7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7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IFERROR(ROUND(E1923/L1923,2),"N/A")</f>
        <v>54</v>
      </c>
      <c r="Q1923" s="9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7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7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7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7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7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7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7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7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7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7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7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7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7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7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7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7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7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7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7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7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7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7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7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7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7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7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7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7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7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7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7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7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7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7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7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7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7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7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7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7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7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7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7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7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7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7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7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7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7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N/A</v>
      </c>
      <c r="Q1984" s="9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IFERROR(ROUND(E1987/L1987,2),"N/A")</f>
        <v>12.75</v>
      </c>
      <c r="Q1987" s="9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N/A</v>
      </c>
      <c r="Q1995" s="9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N/A</v>
      </c>
      <c r="Q1996" s="9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N/A</v>
      </c>
      <c r="Q1998" s="9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N/A</v>
      </c>
      <c r="Q1999" s="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7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7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7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7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7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7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7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7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7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7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7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7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7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7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7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7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7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7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7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7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7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7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7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7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7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7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7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7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7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7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7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7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7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7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7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7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7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7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8317</v>
      </c>
      <c r="R2050" t="s">
        <v>8347</v>
      </c>
      <c r="S2050" s="17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IFERROR(ROUND(E2051/L2051,2),"N/A")</f>
        <v>80.989999999999995</v>
      </c>
      <c r="Q2051" s="9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7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7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7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7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7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7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7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7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7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7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7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7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7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7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7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7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7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7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7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7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7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7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7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7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7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7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7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7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7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7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7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7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7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7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7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7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7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7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7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7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7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7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7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7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7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7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7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7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7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7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7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8323</v>
      </c>
      <c r="R2114" t="s">
        <v>8327</v>
      </c>
      <c r="S2114" s="17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IFERROR(ROUND(E2115/L2115,2),"N/A")</f>
        <v>68.599999999999994</v>
      </c>
      <c r="Q2115" s="9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7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7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7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7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7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7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7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N/A</v>
      </c>
      <c r="Q2143" s="9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N/A</v>
      </c>
      <c r="Q2151" s="9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7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7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7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7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7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7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7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7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7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7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7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7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7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8323</v>
      </c>
      <c r="R2178" t="s">
        <v>8324</v>
      </c>
      <c r="S2178" s="17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IFERROR(ROUND(E2179/L2179,2),"N/A")</f>
        <v>65.87</v>
      </c>
      <c r="Q2179" s="9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7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7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7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7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7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7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7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7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7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7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7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7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7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7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7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7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7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7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7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7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7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7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7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7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7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7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7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7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7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7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7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7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7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7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7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7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7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7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7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7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7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7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7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7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8331</v>
      </c>
      <c r="R2242" t="s">
        <v>8349</v>
      </c>
      <c r="S2242" s="17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IFERROR(ROUND(E2243/L2243,2),"N/A")</f>
        <v>49.47</v>
      </c>
      <c r="Q2243" s="9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7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7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7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7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7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7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7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7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7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7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7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7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7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7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7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7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7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7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7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7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7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7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7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7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7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7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7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7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7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7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7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7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7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7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7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7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7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7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7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7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7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7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7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7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7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7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7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7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7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7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8323</v>
      </c>
      <c r="R2306" t="s">
        <v>8327</v>
      </c>
      <c r="S2306" s="17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IFERROR(ROUND(E2307/L2307,2),"N/A")</f>
        <v>109.11</v>
      </c>
      <c r="Q2307" s="9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7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7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7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7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7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7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7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7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7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7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7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7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7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7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7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7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7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7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7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7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7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7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7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7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7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7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7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7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7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N/A</v>
      </c>
      <c r="Q2343" s="9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N/A</v>
      </c>
      <c r="Q2344" s="9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N/A</v>
      </c>
      <c r="Q2347" s="9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N/A</v>
      </c>
      <c r="Q2351" s="9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N/A</v>
      </c>
      <c r="Q2352" s="9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N/A</v>
      </c>
      <c r="Q2354" s="9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N/A</v>
      </c>
      <c r="Q2355" s="9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N/A</v>
      </c>
      <c r="Q2358" s="9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N/A</v>
      </c>
      <c r="Q2359" s="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N/A</v>
      </c>
      <c r="Q2360" s="9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N/A</v>
      </c>
      <c r="Q2363" s="9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N/A</v>
      </c>
      <c r="Q2365" s="9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N/A</v>
      </c>
      <c r="Q2366" s="9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N/A</v>
      </c>
      <c r="Q2367" s="9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str">
        <f t="shared" ref="P2371:P2434" si="186">IFERROR(ROUND(E2371/L2371,2),"N/A")</f>
        <v>N/A</v>
      </c>
      <c r="Q2371" s="9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N/A</v>
      </c>
      <c r="Q2373" s="9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N/A</v>
      </c>
      <c r="Q2377" s="9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N/A</v>
      </c>
      <c r="Q2379" s="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N/A</v>
      </c>
      <c r="Q2380" s="9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N/A</v>
      </c>
      <c r="Q2381" s="9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N/A</v>
      </c>
      <c r="Q2388" s="9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N/A</v>
      </c>
      <c r="Q2392" s="9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N/A</v>
      </c>
      <c r="Q2394" s="9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N/A</v>
      </c>
      <c r="Q2397" s="9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N/A</v>
      </c>
      <c r="Q2399" s="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N/A</v>
      </c>
      <c r="Q2400" s="9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N/A</v>
      </c>
      <c r="Q2401" s="9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N/A</v>
      </c>
      <c r="Q2402" s="9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N/A</v>
      </c>
      <c r="Q2406" s="9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N/A</v>
      </c>
      <c r="Q2412" s="9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N/A</v>
      </c>
      <c r="Q2414" s="9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N/A</v>
      </c>
      <c r="Q2419" s="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N/A</v>
      </c>
      <c r="Q2421" s="9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N/A</v>
      </c>
      <c r="Q2428" s="9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str">
        <f t="shared" ref="P2435:P2498" si="191">IFERROR(ROUND(E2435/L2435,2),"N/A")</f>
        <v>N/A</v>
      </c>
      <c r="Q2435" s="9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N/A</v>
      </c>
      <c r="Q2439" s="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N/A</v>
      </c>
      <c r="Q2441" s="9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7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7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7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7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7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7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7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7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7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7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7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7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7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7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7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7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7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7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7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7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7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7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7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7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7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7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7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7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7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7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7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7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7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7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7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7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7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7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7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7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7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7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7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7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7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7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7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7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7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7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7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7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7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7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8323</v>
      </c>
      <c r="R2498" t="s">
        <v>8327</v>
      </c>
      <c r="S2498" s="17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IFERROR(ROUND(E2499/L2499,2),"N/A")</f>
        <v>80.55</v>
      </c>
      <c r="Q2499" s="9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7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7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7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N/A</v>
      </c>
      <c r="Q2505" s="9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N/A</v>
      </c>
      <c r="Q2506" s="9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N/A</v>
      </c>
      <c r="Q2507" s="9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N/A</v>
      </c>
      <c r="Q2509" s="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N/A</v>
      </c>
      <c r="Q2510" s="9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N/A</v>
      </c>
      <c r="Q2513" s="9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N/A</v>
      </c>
      <c r="Q2514" s="9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N/A</v>
      </c>
      <c r="Q2515" s="9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N/A</v>
      </c>
      <c r="Q2518" s="9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N/A</v>
      </c>
      <c r="Q2520" s="9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N/A</v>
      </c>
      <c r="Q2522" s="9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7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7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7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7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7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7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7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7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7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7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7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7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7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7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7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7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7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7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7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7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7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7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7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7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7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7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7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7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7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7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7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7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7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str">
        <f t="shared" ref="P2563:P2626" si="201">IFERROR(ROUND(E2563/L2563,2),"N/A")</f>
        <v>N/A</v>
      </c>
      <c r="Q2563" s="9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N/A</v>
      </c>
      <c r="Q2565" s="9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N/A</v>
      </c>
      <c r="Q2566" s="9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N/A</v>
      </c>
      <c r="Q2568" s="9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N/A</v>
      </c>
      <c r="Q2574" s="9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N/A</v>
      </c>
      <c r="Q2575" s="9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N/A</v>
      </c>
      <c r="Q2576" s="9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N/A</v>
      </c>
      <c r="Q2577" s="9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N/A</v>
      </c>
      <c r="Q2578" s="9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N/A</v>
      </c>
      <c r="Q2579" s="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N/A</v>
      </c>
      <c r="Q2580" s="9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N/A</v>
      </c>
      <c r="Q2586" s="9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N/A</v>
      </c>
      <c r="Q2592" s="9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N/A</v>
      </c>
      <c r="Q2595" s="9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7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7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7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7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7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7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7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7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7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7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7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7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7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7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7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7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7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7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7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8317</v>
      </c>
      <c r="R2626" t="s">
        <v>8353</v>
      </c>
      <c r="S2626" s="17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IFERROR(ROUND(E2627/L2627,2),"N/A")</f>
        <v>27.58</v>
      </c>
      <c r="Q2627" s="9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7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7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7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7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7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7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7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7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7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7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7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N/A</v>
      </c>
      <c r="Q2644" s="9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7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7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7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7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7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7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7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N/A</v>
      </c>
      <c r="Q2688" s="9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N/A</v>
      </c>
      <c r="Q2689" s="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IFERROR(ROUND(E2691/L2691,2),"N/A")</f>
        <v>1</v>
      </c>
      <c r="Q2691" s="9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N/A</v>
      </c>
      <c r="Q2701" s="9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7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7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7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7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7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7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7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7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7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7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7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7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7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7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7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7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7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7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7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7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7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7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7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7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7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7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N/A</v>
      </c>
      <c r="Q2745" s="9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N/A</v>
      </c>
      <c r="Q2752" s="9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N/A</v>
      </c>
      <c r="Q2753" s="9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IFERROR(ROUND(E2755/L2755,2),"N/A")</f>
        <v>47.5</v>
      </c>
      <c r="Q2755" s="9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N/A</v>
      </c>
      <c r="Q2756" s="9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N/A</v>
      </c>
      <c r="Q2762" s="9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N/A</v>
      </c>
      <c r="Q2767" s="9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N/A</v>
      </c>
      <c r="Q2773" s="9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N/A</v>
      </c>
      <c r="Q2774" s="9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N/A</v>
      </c>
      <c r="Q2782" s="9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7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7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7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7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7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7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7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7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7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7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7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7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7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7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7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7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7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9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IFERROR(ROUND(E2819/L2819,2),"N/A")</f>
        <v>23.64</v>
      </c>
      <c r="Q2819" s="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7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7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7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7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7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7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7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7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7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7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7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N/A</v>
      </c>
      <c r="Q2844" s="9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N/A</v>
      </c>
      <c r="Q2845" s="9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N/A</v>
      </c>
      <c r="Q2848" s="9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N/A</v>
      </c>
      <c r="Q2849" s="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N/A</v>
      </c>
      <c r="Q2853" s="9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N/A</v>
      </c>
      <c r="Q2855" s="9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N/A</v>
      </c>
      <c r="Q2860" s="9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N/A</v>
      </c>
      <c r="Q2867" s="9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N/A</v>
      </c>
      <c r="Q2874" s="9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N/A</v>
      </c>
      <c r="Q2878" s="9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9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str">
        <f t="shared" ref="P2883:P2946" si="226">IFERROR(ROUND(E2883/L2883,2),"N/A")</f>
        <v>N/A</v>
      </c>
      <c r="Q2883" s="9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N/A</v>
      </c>
      <c r="Q2890" s="9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N/A</v>
      </c>
      <c r="Q2896" s="9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N/A</v>
      </c>
      <c r="Q2901" s="9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7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7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7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7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7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7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7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7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7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7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7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7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7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7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N/A</v>
      </c>
      <c r="Q2945" s="9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9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str">
        <f t="shared" ref="P2947:P3010" si="231">IFERROR(ROUND(E2947/L2947,2),"N/A")</f>
        <v>N/A</v>
      </c>
      <c r="Q2947" s="9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N/A</v>
      </c>
      <c r="Q2952" s="9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N/A</v>
      </c>
      <c r="Q2956" s="9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N/A</v>
      </c>
      <c r="Q2960" s="9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N/A</v>
      </c>
      <c r="Q2961" s="9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N/A</v>
      </c>
      <c r="Q2962" s="9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7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7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7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7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7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7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7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7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7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7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7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7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7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7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7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7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7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7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7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7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7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7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7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7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7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7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7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7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7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7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7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7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7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7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7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7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7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7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9" t="s">
        <v>8315</v>
      </c>
      <c r="R3010" t="s">
        <v>8355</v>
      </c>
      <c r="S3010" s="17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IFERROR(ROUND(E3011/L3011,2),"N/A")</f>
        <v>233.9</v>
      </c>
      <c r="Q3011" s="9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7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7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7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7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7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7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7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7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7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7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7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7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7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7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7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7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7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7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7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7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7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7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7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7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7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7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7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7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7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7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7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7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7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7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tr">
        <f t="shared" si="236"/>
        <v>N/A</v>
      </c>
      <c r="Q3056" s="9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tr">
        <f t="shared" si="236"/>
        <v>N/A</v>
      </c>
      <c r="Q3058" s="9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tr">
        <f t="shared" si="236"/>
        <v>N/A</v>
      </c>
      <c r="Q3059" s="9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tr">
        <f t="shared" si="236"/>
        <v>N/A</v>
      </c>
      <c r="Q3063" s="9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9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IFERROR(ROUND(E3075/L3075,2),"N/A")</f>
        <v>92.14</v>
      </c>
      <c r="Q3075" s="9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>N/A</v>
      </c>
      <c r="Q3084" s="9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>N/A</v>
      </c>
      <c r="Q3116" s="9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>N/A</v>
      </c>
      <c r="Q3127" s="9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>N/A</v>
      </c>
      <c r="Q3129" s="9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9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IFERROR(ROUND(E3139/L3139,2),"N/A")</f>
        <v>50</v>
      </c>
      <c r="Q3139" s="9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N/A</v>
      </c>
      <c r="Q3140" s="9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N/A</v>
      </c>
      <c r="Q3145" s="9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tr">
        <f t="shared" si="246"/>
        <v>N/A</v>
      </c>
      <c r="Q3147" s="9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7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7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7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7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7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7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7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7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7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7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7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7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7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7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7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7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7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7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7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7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7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7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7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7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7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7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7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7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7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7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7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7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tr">
        <f t="shared" si="246"/>
        <v>N/A</v>
      </c>
      <c r="Q3192" s="9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tr">
        <f t="shared" si="246"/>
        <v>N/A</v>
      </c>
      <c r="Q3196" s="9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9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IFERROR(ROUND(E3203/L3203,2),"N/A")</f>
        <v>12.5</v>
      </c>
      <c r="Q3203" s="9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N/A</v>
      </c>
      <c r="Q3206" s="9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N/A</v>
      </c>
      <c r="Q3208" s="9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7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7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7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7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7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7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7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7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7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7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7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7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7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7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7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7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7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7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7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7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7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7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7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7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7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7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7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7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7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7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7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7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7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7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7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7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7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7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7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9" t="s">
        <v>8315</v>
      </c>
      <c r="R3266" t="s">
        <v>8316</v>
      </c>
      <c r="S3266" s="17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IFERROR(ROUND(E3267/L3267,2),"N/A")</f>
        <v>70.290000000000006</v>
      </c>
      <c r="Q3267" s="9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7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7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7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7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7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7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7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7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7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7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7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7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7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7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7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7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7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7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7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7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7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7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7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7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7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7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7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7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7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7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7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7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7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7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7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9" t="s">
        <v>8315</v>
      </c>
      <c r="R3330" t="s">
        <v>8316</v>
      </c>
      <c r="S3330" s="17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IFERROR(ROUND(E3331/L3331,2),"N/A")</f>
        <v>44.92</v>
      </c>
      <c r="Q3331" s="9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7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7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7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7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7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7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7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7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7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7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7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7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7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7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7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7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7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7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7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7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7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7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7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7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7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7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7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7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7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7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7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7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7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7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7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7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9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IFERROR(ROUND(E3395/L3395,2),"N/A")</f>
        <v>36.07</v>
      </c>
      <c r="Q3395" s="9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7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7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7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7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7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7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7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7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7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7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7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7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7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7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7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7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7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7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7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7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7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7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7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7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7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7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7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7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7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7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7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7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7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7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7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7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7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9" t="s">
        <v>8315</v>
      </c>
      <c r="R3458" t="s">
        <v>8316</v>
      </c>
      <c r="S3458" s="17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IFERROR(ROUND(E3459/L3459,2),"N/A")</f>
        <v>50.98</v>
      </c>
      <c r="Q3459" s="9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7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7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7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7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7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7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7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7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7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7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7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7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7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7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7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7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7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7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7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7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7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7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7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7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7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7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7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7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7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7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7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7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7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7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7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7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7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7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7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7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7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9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IFERROR(ROUND(E3523/L3523,2),"N/A")</f>
        <v>45.62</v>
      </c>
      <c r="Q3523" s="9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7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7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7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7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7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7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7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7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7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7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7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7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7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7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7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7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7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7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7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7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7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7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7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7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7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7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7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7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7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7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7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7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9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IFERROR(ROUND(E3587/L3587,2),"N/A")</f>
        <v>176.09</v>
      </c>
      <c r="Q3587" s="9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7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7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7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7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7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7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7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7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7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7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7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7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7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7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7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7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7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7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7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7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7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7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7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tr">
        <f t="shared" si="281"/>
        <v>N/A</v>
      </c>
      <c r="Q3630" s="9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tr">
        <f t="shared" si="281"/>
        <v>N/A</v>
      </c>
      <c r="Q3638" s="9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tr">
        <f t="shared" si="281"/>
        <v>N/A</v>
      </c>
      <c r="Q3643" s="9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tr">
        <f t="shared" si="281"/>
        <v>N/A</v>
      </c>
      <c r="Q3645" s="9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9" t="s">
        <v>8315</v>
      </c>
      <c r="R3650" t="s">
        <v>8316</v>
      </c>
      <c r="S3650" s="17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IFERROR(ROUND(E3651/L3651,2),"N/A")</f>
        <v>97.5</v>
      </c>
      <c r="Q3651" s="9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7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7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7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7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7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7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7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7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7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7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7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7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7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7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7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7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7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7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7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7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7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7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7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7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7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7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7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7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7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7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7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7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7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7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7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7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9" t="s">
        <v>8315</v>
      </c>
      <c r="R3714" t="s">
        <v>8316</v>
      </c>
      <c r="S3714" s="17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IFERROR(ROUND(E3715/L3715,2),"N/A")</f>
        <v>106.84</v>
      </c>
      <c r="Q3715" s="9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7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7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7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7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7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7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tr">
        <f t="shared" si="291"/>
        <v>N/A</v>
      </c>
      <c r="Q3735" s="9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tr">
        <f t="shared" si="291"/>
        <v>N/A</v>
      </c>
      <c r="Q3743" s="9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tr">
        <f t="shared" si="291"/>
        <v>N/A</v>
      </c>
      <c r="Q3745" s="9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tr">
        <f t="shared" si="291"/>
        <v>N/A</v>
      </c>
      <c r="Q3746" s="9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7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7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7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7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7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7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7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7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7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7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7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7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7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7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7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7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7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7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7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7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7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7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9" t="s">
        <v>8315</v>
      </c>
      <c r="R3778" t="s">
        <v>8357</v>
      </c>
      <c r="S3778" s="17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IFERROR(ROUND(E3779/L3779,2),"N/A")</f>
        <v>48.54</v>
      </c>
      <c r="Q3779" s="9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7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7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7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7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7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7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7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tr">
        <f t="shared" si="296"/>
        <v>N/A</v>
      </c>
      <c r="Q3792" s="9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tr">
        <f t="shared" si="296"/>
        <v>N/A</v>
      </c>
      <c r="Q3793" s="9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tr">
        <f t="shared" si="296"/>
        <v>N/A</v>
      </c>
      <c r="Q3804" s="9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tr">
        <f t="shared" si="296"/>
        <v>N/A</v>
      </c>
      <c r="Q3806" s="9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7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7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7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7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7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7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7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7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7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7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7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7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7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7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7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7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7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9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IFERROR(ROUND(E3843/L3843,2),"N/A")</f>
        <v>25.65</v>
      </c>
      <c r="Q3843" s="9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N/A</v>
      </c>
      <c r="Q3865" s="9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N/A</v>
      </c>
      <c r="Q3874" s="9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N/A</v>
      </c>
      <c r="Q3875" s="9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N/A</v>
      </c>
      <c r="Q3876" s="9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N/A</v>
      </c>
      <c r="Q3877" s="9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N/A</v>
      </c>
      <c r="Q3881" s="9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N/A</v>
      </c>
      <c r="Q3884" s="9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N/A</v>
      </c>
      <c r="Q3885" s="9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N/A</v>
      </c>
      <c r="Q3886" s="9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N/A</v>
      </c>
      <c r="Q3887" s="9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N/A</v>
      </c>
      <c r="Q3888" s="9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N/A</v>
      </c>
      <c r="Q3894" s="9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N/A</v>
      </c>
      <c r="Q3905" s="9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9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IFERROR(ROUND(E3907/L3907,2),"N/A")</f>
        <v>24.71</v>
      </c>
      <c r="Q3907" s="9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tr">
        <f t="shared" si="306"/>
        <v>N/A</v>
      </c>
      <c r="Q3918" s="9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tr">
        <f t="shared" si="306"/>
        <v>N/A</v>
      </c>
      <c r="Q3923" s="9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tr">
        <f t="shared" si="306"/>
        <v>N/A</v>
      </c>
      <c r="Q3932" s="9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tr">
        <f t="shared" si="306"/>
        <v>N/A</v>
      </c>
      <c r="Q3933" s="9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N/A</v>
      </c>
      <c r="Q3938" s="9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tr">
        <f t="shared" si="306"/>
        <v>N/A</v>
      </c>
      <c r="Q3944" s="9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tr">
        <f t="shared" si="306"/>
        <v>N/A</v>
      </c>
      <c r="Q3946" s="9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tr">
        <f t="shared" si="306"/>
        <v>N/A</v>
      </c>
      <c r="Q3950" s="9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tr">
        <f t="shared" si="306"/>
        <v>N/A</v>
      </c>
      <c r="Q3955" s="9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tr">
        <f t="shared" si="306"/>
        <v>N/A</v>
      </c>
      <c r="Q3956" s="9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tr">
        <f t="shared" si="306"/>
        <v>N/A</v>
      </c>
      <c r="Q3958" s="9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tr">
        <f t="shared" si="306"/>
        <v>N/A</v>
      </c>
      <c r="Q3965" s="9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9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IFERROR(ROUND(E3971/L3971,2),"N/A")</f>
        <v>35.17</v>
      </c>
      <c r="Q3971" s="9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N/A</v>
      </c>
      <c r="Q3977" s="9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tr">
        <f t="shared" si="311"/>
        <v>N/A</v>
      </c>
      <c r="Q3991" s="9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tr">
        <f t="shared" si="311"/>
        <v>N/A</v>
      </c>
      <c r="Q3999" s="9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tr">
        <f t="shared" si="311"/>
        <v>N/A</v>
      </c>
      <c r="Q4014" s="9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tr">
        <f t="shared" si="311"/>
        <v>N/A</v>
      </c>
      <c r="Q4016" s="9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N/A</v>
      </c>
      <c r="Q4025" s="9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N/A</v>
      </c>
      <c r="Q4028" s="9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N/A</v>
      </c>
      <c r="Q4031" s="9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N/A</v>
      </c>
      <c r="Q4033" s="9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9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IFERROR(ROUND(E4035/L4035,2),"N/A")</f>
        <v>65.34</v>
      </c>
      <c r="Q4035" s="9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N/A</v>
      </c>
      <c r="Q4045" s="9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N/A</v>
      </c>
      <c r="Q4053" s="9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tr">
        <f t="shared" si="316"/>
        <v>N/A</v>
      </c>
      <c r="Q4056" s="9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N/A</v>
      </c>
      <c r="Q4063" s="9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tr">
        <f t="shared" si="316"/>
        <v>N/A</v>
      </c>
      <c r="Q4073" s="9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N/A</v>
      </c>
      <c r="Q4078" s="9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N/A</v>
      </c>
      <c r="Q4080" s="9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N/A</v>
      </c>
      <c r="Q4082" s="9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N/A</v>
      </c>
      <c r="Q4089" s="9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9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str">
        <f t="shared" ref="P4099:P4115" si="321">IFERROR(ROUND(E4099/L4099,2),"N/A")</f>
        <v>N/A</v>
      </c>
      <c r="Q4099" s="9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N/A</v>
      </c>
      <c r="Q4100" s="9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N/A</v>
      </c>
      <c r="Q4102" s="9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N/A</v>
      </c>
      <c r="Q4103" s="9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N/A</v>
      </c>
      <c r="Q4111" s="9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74BA4289-FE93-4916-9FC9-7C7DE23744F4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3E8F9-F48B-4515-BE6F-DF9A42A80BEC}">
  <dimension ref="A1:H13"/>
  <sheetViews>
    <sheetView workbookViewId="0">
      <selection activeCell="D12" sqref="D12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8388</v>
      </c>
      <c r="B1" t="s">
        <v>8391</v>
      </c>
      <c r="C1" t="s">
        <v>8392</v>
      </c>
      <c r="D1" t="s">
        <v>8393</v>
      </c>
      <c r="E1" t="s">
        <v>8394</v>
      </c>
      <c r="F1" t="s">
        <v>8395</v>
      </c>
      <c r="G1" t="s">
        <v>8396</v>
      </c>
      <c r="H1" t="s">
        <v>8397</v>
      </c>
    </row>
    <row r="2" spans="1:8" x14ac:dyDescent="0.35">
      <c r="A2" t="s">
        <v>8398</v>
      </c>
      <c r="B2">
        <f>COUNTIFS('Raw Data'!D:D,"&lt;1000",'Raw Data'!F:F,"successful",'Raw Data'!R:R,"plays")</f>
        <v>141</v>
      </c>
      <c r="C2">
        <f>COUNTIFS('Raw Data'!D:D,"&lt;1000",'Raw Data'!F:F,"failed",'Raw Data'!R:R,"plays")</f>
        <v>45</v>
      </c>
      <c r="D2">
        <f>COUNTIFS('Raw Data'!D:D,"&lt;1000",'Raw Data'!F:F,"canceled",'Raw Data'!R:R,"plays")</f>
        <v>0</v>
      </c>
      <c r="E2">
        <f>SUM(B2:D2)</f>
        <v>186</v>
      </c>
      <c r="F2" s="19">
        <f>B2/$E2</f>
        <v>0.75806451612903225</v>
      </c>
      <c r="G2" s="19">
        <f t="shared" ref="G2:G13" si="0">C2/$E2</f>
        <v>0.24193548387096775</v>
      </c>
      <c r="H2" s="19">
        <f t="shared" ref="H2:H13" si="1">D2/$E2</f>
        <v>0</v>
      </c>
    </row>
    <row r="3" spans="1:8" x14ac:dyDescent="0.35">
      <c r="A3" t="s">
        <v>8399</v>
      </c>
      <c r="B3">
        <f>COUNTIFS('Raw Data'!D:D,"&gt;=1000",'Raw Data'!D:D,"&lt;=4999",'Raw Data'!F:F,"successful",'Raw Data'!R:R,"plays")</f>
        <v>388</v>
      </c>
      <c r="C3">
        <f>COUNTIFS('Raw Data'!D:D,"&gt;=1000",'Raw Data'!D:D,"&lt;=4999",'Raw Data'!F:F,"failed",'Raw Data'!R:R,"plays")</f>
        <v>146</v>
      </c>
      <c r="D3">
        <f>COUNTIFS('Raw Data'!D:D,"&gt;=1000",'Raw Data'!D:D,"&lt;=4999",'Raw Data'!F:F,"canceled",'Raw Data'!R:R,"plays")</f>
        <v>0</v>
      </c>
      <c r="E3">
        <f t="shared" ref="E3:E13" si="2">SUM(B3:D3)</f>
        <v>534</v>
      </c>
      <c r="F3" s="19">
        <f t="shared" ref="F3:F13" si="3">B3/$E3</f>
        <v>0.72659176029962547</v>
      </c>
      <c r="G3" s="19">
        <f t="shared" si="0"/>
        <v>0.27340823970037453</v>
      </c>
      <c r="H3" s="19">
        <f t="shared" si="1"/>
        <v>0</v>
      </c>
    </row>
    <row r="4" spans="1:8" x14ac:dyDescent="0.35">
      <c r="A4" t="s">
        <v>8400</v>
      </c>
      <c r="B4">
        <f>COUNTIFS('Raw Data'!D:D,"&gt;=5000",'Raw Data'!D:D,"&lt;=9999",'Raw Data'!F:F,"successful",'Raw Data'!R:R,"plays")</f>
        <v>93</v>
      </c>
      <c r="C4">
        <f>COUNTIFS('Raw Data'!D:D,"&gt;=5000",'Raw Data'!D:D,"&lt;=9999",'Raw Data'!F:F,"failed",'Raw Data'!R:R,"plays")</f>
        <v>76</v>
      </c>
      <c r="D4">
        <f>COUNTIFS('Raw Data'!D:D,"&gt;=5000",'Raw Data'!D:D,"&lt;=9999",'Raw Data'!F:F,"canceled",'Raw Data'!R:R,"plays")</f>
        <v>0</v>
      </c>
      <c r="E4">
        <f t="shared" si="2"/>
        <v>169</v>
      </c>
      <c r="F4" s="19">
        <f t="shared" si="3"/>
        <v>0.55029585798816572</v>
      </c>
      <c r="G4" s="19">
        <f t="shared" si="0"/>
        <v>0.44970414201183434</v>
      </c>
      <c r="H4" s="19">
        <f t="shared" si="1"/>
        <v>0</v>
      </c>
    </row>
    <row r="5" spans="1:8" x14ac:dyDescent="0.35">
      <c r="A5" t="s">
        <v>8401</v>
      </c>
      <c r="B5">
        <f>COUNTIFS('Raw Data'!D:D,"&gt;=10000",'Raw Data'!D:D,"&lt;=14999",'Raw Data'!F:F,"successful",'Raw Data'!R:R,"plays")</f>
        <v>39</v>
      </c>
      <c r="C5">
        <f>COUNTIFS('Raw Data'!D:D,"&gt;=10000",'Raw Data'!D:D,"&lt;=14999",'Raw Data'!F:F,"failed",'Raw Data'!R:R,"plays")</f>
        <v>33</v>
      </c>
      <c r="D5">
        <f>COUNTIFS('Raw Data'!D:D,"&gt;=10000",'Raw Data'!D:D,"&lt;=14999",'Raw Data'!F:F,"canceled",'Raw Data'!R:R,"plays")</f>
        <v>0</v>
      </c>
      <c r="E5">
        <f t="shared" si="2"/>
        <v>72</v>
      </c>
      <c r="F5" s="19">
        <f t="shared" si="3"/>
        <v>0.54166666666666663</v>
      </c>
      <c r="G5" s="19">
        <f t="shared" si="0"/>
        <v>0.45833333333333331</v>
      </c>
      <c r="H5" s="19">
        <f t="shared" si="1"/>
        <v>0</v>
      </c>
    </row>
    <row r="6" spans="1:8" x14ac:dyDescent="0.35">
      <c r="A6" t="s">
        <v>8402</v>
      </c>
      <c r="B6">
        <f>COUNTIFS('Raw Data'!D:D,"&gt;=15000",'Raw Data'!D:D,"&lt;=19999",'Raw Data'!F:F,"successful",'Raw Data'!R:R,"plays")</f>
        <v>12</v>
      </c>
      <c r="C6">
        <f>COUNTIFS('Raw Data'!D:D,"&gt;=15000",'Raw Data'!D:D,"&lt;=19999",'Raw Data'!F:F,"failed",'Raw Data'!R:R,"plays")</f>
        <v>12</v>
      </c>
      <c r="D6">
        <f>COUNTIFS('Raw Data'!D:D,"&gt;=15000",'Raw Data'!D:D,"&lt;=19999",'Raw Data'!F:F,"canceled",'Raw Data'!R:R,"plays")</f>
        <v>0</v>
      </c>
      <c r="E6">
        <f t="shared" si="2"/>
        <v>24</v>
      </c>
      <c r="F6" s="19">
        <f t="shared" si="3"/>
        <v>0.5</v>
      </c>
      <c r="G6" s="19">
        <f t="shared" si="0"/>
        <v>0.5</v>
      </c>
      <c r="H6" s="19">
        <f t="shared" si="1"/>
        <v>0</v>
      </c>
    </row>
    <row r="7" spans="1:8" x14ac:dyDescent="0.35">
      <c r="A7" t="s">
        <v>8403</v>
      </c>
      <c r="B7">
        <f>COUNTIFS('Raw Data'!D:D,"&gt;=20000",'Raw Data'!D:D,"&lt;=24999",'Raw Data'!F:F,"successful",'Raw Data'!R:R,"plays")</f>
        <v>9</v>
      </c>
      <c r="C7">
        <f>COUNTIFS('Raw Data'!D:D,"&gt;=20000",'Raw Data'!D:D,"&lt;=24999",'Raw Data'!F:F,"failed",'Raw Data'!R:R,"plays")</f>
        <v>11</v>
      </c>
      <c r="D7">
        <f>COUNTIFS('Raw Data'!D:D,"&gt;=20000",'Raw Data'!D:D,"&lt;=24999",'Raw Data'!F:F,"canceled",'Raw Data'!R:R,"plays")</f>
        <v>0</v>
      </c>
      <c r="E7">
        <f t="shared" si="2"/>
        <v>20</v>
      </c>
      <c r="F7" s="19">
        <f t="shared" si="3"/>
        <v>0.45</v>
      </c>
      <c r="G7" s="19">
        <f t="shared" si="0"/>
        <v>0.55000000000000004</v>
      </c>
      <c r="H7" s="19">
        <f t="shared" si="1"/>
        <v>0</v>
      </c>
    </row>
    <row r="8" spans="1:8" x14ac:dyDescent="0.35">
      <c r="A8" t="s">
        <v>8404</v>
      </c>
      <c r="B8">
        <f>COUNTIFS('Raw Data'!D:D,"&gt;=25000",'Raw Data'!D:D,"&lt;=29999",'Raw Data'!F:F,"successful",'Raw Data'!R:R,"plays")</f>
        <v>1</v>
      </c>
      <c r="C8">
        <f>COUNTIFS('Raw Data'!D:D,"&gt;=25000",'Raw Data'!D:D,"&lt;=29999",'Raw Data'!F:F,"failed",'Raw Data'!R:R,"plays")</f>
        <v>4</v>
      </c>
      <c r="D8">
        <f>COUNTIFS('Raw Data'!D:D,"&gt;=25000",'Raw Data'!D:D,"&lt;=29999",'Raw Data'!F:F,"canceled",'Raw Data'!R:R,"plays")</f>
        <v>0</v>
      </c>
      <c r="E8">
        <f t="shared" si="2"/>
        <v>5</v>
      </c>
      <c r="F8" s="19">
        <f t="shared" si="3"/>
        <v>0.2</v>
      </c>
      <c r="G8" s="19">
        <f t="shared" si="0"/>
        <v>0.8</v>
      </c>
      <c r="H8" s="19">
        <f t="shared" si="1"/>
        <v>0</v>
      </c>
    </row>
    <row r="9" spans="1:8" x14ac:dyDescent="0.35">
      <c r="A9" t="s">
        <v>8405</v>
      </c>
      <c r="B9">
        <f>COUNTIFS('Raw Data'!D:D,"&gt;=30000",'Raw Data'!D:D,"&lt;=34999",'Raw Data'!F:F,"successful",'Raw Data'!R:R,"plays")</f>
        <v>3</v>
      </c>
      <c r="C9">
        <f>COUNTIFS('Raw Data'!D:D,"&gt;=30000",'Raw Data'!D:D,"&lt;=34999",'Raw Data'!F:F,"failed",'Raw Data'!R:R,"plays")</f>
        <v>8</v>
      </c>
      <c r="D9">
        <f>COUNTIFS('Raw Data'!D:D,"&gt;=30000",'Raw Data'!D:D,"&lt;=34999",'Raw Data'!F:F,"canceled",'Raw Data'!R:R,"plays")</f>
        <v>0</v>
      </c>
      <c r="E9">
        <f t="shared" si="2"/>
        <v>11</v>
      </c>
      <c r="F9" s="19">
        <f t="shared" si="3"/>
        <v>0.27272727272727271</v>
      </c>
      <c r="G9" s="19">
        <f t="shared" si="0"/>
        <v>0.72727272727272729</v>
      </c>
      <c r="H9" s="19">
        <f t="shared" si="1"/>
        <v>0</v>
      </c>
    </row>
    <row r="10" spans="1:8" x14ac:dyDescent="0.35">
      <c r="A10" t="s">
        <v>8406</v>
      </c>
      <c r="B10">
        <f>COUNTIFS('Raw Data'!D:D,"&gt;=35000",'Raw Data'!D:D,"&lt;=39999",'Raw Data'!F:F,"successful",'Raw Data'!R:R,"plays")</f>
        <v>4</v>
      </c>
      <c r="C10">
        <f>COUNTIFS('Raw Data'!D:D,"&gt;=35000",'Raw Data'!D:D,"&lt;=39999",'Raw Data'!F:F,"failed",'Raw Data'!R:R,"plays")</f>
        <v>2</v>
      </c>
      <c r="D10">
        <f>COUNTIFS('Raw Data'!D:D,"&gt;=35000",'Raw Data'!D:D,"&lt;=39999",'Raw Data'!F:F,"canceled",'Raw Data'!R:R,"plays")</f>
        <v>0</v>
      </c>
      <c r="E10">
        <f t="shared" si="2"/>
        <v>6</v>
      </c>
      <c r="F10" s="19">
        <f t="shared" si="3"/>
        <v>0.66666666666666663</v>
      </c>
      <c r="G10" s="19">
        <f t="shared" si="0"/>
        <v>0.33333333333333331</v>
      </c>
      <c r="H10" s="19">
        <f t="shared" si="1"/>
        <v>0</v>
      </c>
    </row>
    <row r="11" spans="1:8" x14ac:dyDescent="0.35">
      <c r="A11" t="s">
        <v>8407</v>
      </c>
      <c r="B11">
        <f>COUNTIFS('Raw Data'!D:D,"&gt;=40000",'Raw Data'!D:D,"&lt;=44999",'Raw Data'!F:F,"successful",'Raw Data'!R:R,"plays")</f>
        <v>2</v>
      </c>
      <c r="C11">
        <f>COUNTIFS('Raw Data'!D:D,"&gt;=40000",'Raw Data'!D:D,"&lt;=44999",'Raw Data'!F:F,"failed",'Raw Data'!R:R,"plays")</f>
        <v>1</v>
      </c>
      <c r="D11">
        <f>COUNTIFS('Raw Data'!D:D,"&gt;=40000",'Raw Data'!D:D,"&lt;=44999",'Raw Data'!F:F,"canceled",'Raw Data'!R:R,"plays")</f>
        <v>0</v>
      </c>
      <c r="E11">
        <f t="shared" si="2"/>
        <v>3</v>
      </c>
      <c r="F11" s="19">
        <f t="shared" si="3"/>
        <v>0.66666666666666663</v>
      </c>
      <c r="G11" s="19">
        <f t="shared" si="0"/>
        <v>0.33333333333333331</v>
      </c>
      <c r="H11" s="19">
        <f t="shared" si="1"/>
        <v>0</v>
      </c>
    </row>
    <row r="12" spans="1:8" x14ac:dyDescent="0.35">
      <c r="A12" t="s">
        <v>8408</v>
      </c>
      <c r="B12">
        <f>COUNTIFS('Raw Data'!D:D,"&gt;=45000",'Raw Data'!D:D,"&lt;=49999",'Raw Data'!F:F,"successful",'Raw Data'!R:R,"plays")</f>
        <v>0</v>
      </c>
      <c r="C12">
        <f>COUNTIFS('Raw Data'!D:D,"&gt;=45000",'Raw Data'!D:D,"&lt;=49999",'Raw Data'!F:F,"failed",'Raw Data'!R:R,"plays")</f>
        <v>1</v>
      </c>
      <c r="D12">
        <f>COUNTIFS('Raw Data'!D:D,"&gt;=45000",'Raw Data'!D:D,"&lt;=49999",'Raw Data'!F:F,"canceled",'Raw Data'!R:R,"plays")</f>
        <v>0</v>
      </c>
      <c r="E12">
        <f t="shared" si="2"/>
        <v>1</v>
      </c>
      <c r="F12" s="19">
        <f t="shared" si="3"/>
        <v>0</v>
      </c>
      <c r="G12" s="19">
        <f t="shared" si="0"/>
        <v>1</v>
      </c>
      <c r="H12" s="19">
        <f t="shared" si="1"/>
        <v>0</v>
      </c>
    </row>
    <row r="13" spans="1:8" x14ac:dyDescent="0.35">
      <c r="A13" t="s">
        <v>8409</v>
      </c>
      <c r="B13">
        <f>COUNTIFS('Raw Data'!D:D,"&gt;=50000",'Raw Data'!F:F,"successful",'Raw Data'!R:R,"plays")</f>
        <v>2</v>
      </c>
      <c r="C13">
        <f>COUNTIFS('Raw Data'!D:D,"&gt;=50000",'Raw Data'!F:F,"failed",'Raw Data'!R:R,"plays")</f>
        <v>14</v>
      </c>
      <c r="D13">
        <f>COUNTIFS('Raw Data'!D:D,"&gt;=50000",'Raw Data'!F:F,"canceled",'Raw Data'!R:R,"plays")</f>
        <v>0</v>
      </c>
      <c r="E13">
        <f t="shared" si="2"/>
        <v>16</v>
      </c>
      <c r="F13" s="19">
        <f t="shared" si="3"/>
        <v>0.125</v>
      </c>
      <c r="G13" s="19">
        <f t="shared" si="0"/>
        <v>0.875</v>
      </c>
      <c r="H13" s="19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01AFA-11C2-42C4-ADB0-B448F089D69C}">
  <dimension ref="A1:E18"/>
  <sheetViews>
    <sheetView workbookViewId="0">
      <selection activeCell="A21" sqref="A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8385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8" t="s">
        <v>8379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8" t="s">
        <v>8380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8" t="s">
        <v>8381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8" t="s">
        <v>8382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8" t="s">
        <v>8370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8" t="s">
        <v>8383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8" t="s">
        <v>8372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8" t="s">
        <v>8373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8" t="s">
        <v>8374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8" t="s">
        <v>8376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8" t="s">
        <v>8377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8" t="s">
        <v>8384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5E65A-ACD7-431A-BFE3-E0304150716C}">
  <dimension ref="A1:F23"/>
  <sheetViews>
    <sheetView workbookViewId="0">
      <selection activeCell="G5" sqref="G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t="s">
        <v>8222</v>
      </c>
      <c r="B1" t="s">
        <v>8223</v>
      </c>
    </row>
    <row r="3" spans="1:6" x14ac:dyDescent="0.35">
      <c r="A3" t="s">
        <v>8363</v>
      </c>
      <c r="B3" t="s">
        <v>8360</v>
      </c>
    </row>
    <row r="4" spans="1:6" x14ac:dyDescent="0.35">
      <c r="A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5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  <row r="22" spans="2:2" x14ac:dyDescent="0.35">
      <c r="B22" t="s">
        <v>8365</v>
      </c>
    </row>
    <row r="23" spans="2:2" x14ac:dyDescent="0.35">
      <c r="B23" t="s">
        <v>8366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DCD7D-0EBD-4EC8-8FC4-80B3CA07CB3F}">
  <dimension ref="A1:E7"/>
  <sheetViews>
    <sheetView workbookViewId="0">
      <selection activeCell="G5" sqref="G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t="s">
        <v>8222</v>
      </c>
      <c r="B1" t="s">
        <v>8223</v>
      </c>
    </row>
    <row r="2" spans="1:5" x14ac:dyDescent="0.35">
      <c r="A2" t="s">
        <v>8358</v>
      </c>
      <c r="B2" t="s">
        <v>8364</v>
      </c>
    </row>
    <row r="4" spans="1:5" x14ac:dyDescent="0.35">
      <c r="A4" t="s">
        <v>8363</v>
      </c>
      <c r="B4" t="s">
        <v>8360</v>
      </c>
    </row>
    <row r="5" spans="1:5" x14ac:dyDescent="0.35">
      <c r="A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>
        <v>250</v>
      </c>
      <c r="C6">
        <v>9</v>
      </c>
      <c r="D6">
        <v>412</v>
      </c>
      <c r="E6">
        <v>671</v>
      </c>
    </row>
    <row r="7" spans="1:5" x14ac:dyDescent="0.35">
      <c r="A7" s="12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A76FA-802B-4B30-9BB5-AA82F4A34223}">
  <dimension ref="A1:F22"/>
  <sheetViews>
    <sheetView topLeftCell="C1" workbookViewId="0">
      <selection activeCell="G5" sqref="G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t="s">
        <v>8358</v>
      </c>
      <c r="B1" t="s">
        <v>8315</v>
      </c>
    </row>
    <row r="2" spans="1:6" x14ac:dyDescent="0.35">
      <c r="A2" t="s">
        <v>8385</v>
      </c>
      <c r="B2" t="s">
        <v>8364</v>
      </c>
    </row>
    <row r="4" spans="1:6" x14ac:dyDescent="0.35">
      <c r="A4" t="s">
        <v>8363</v>
      </c>
      <c r="B4" t="s">
        <v>8360</v>
      </c>
    </row>
    <row r="5" spans="1:6" x14ac:dyDescent="0.35">
      <c r="A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8378</v>
      </c>
      <c r="B6">
        <v>13</v>
      </c>
      <c r="C6">
        <v>105</v>
      </c>
      <c r="D6">
        <v>24</v>
      </c>
      <c r="E6">
        <v>183</v>
      </c>
      <c r="F6">
        <v>325</v>
      </c>
    </row>
    <row r="7" spans="1:6" x14ac:dyDescent="0.35">
      <c r="A7" s="15" t="s">
        <v>8379</v>
      </c>
      <c r="B7">
        <v>7</v>
      </c>
      <c r="C7">
        <v>33</v>
      </c>
      <c r="D7">
        <v>2</v>
      </c>
      <c r="E7">
        <v>56</v>
      </c>
      <c r="F7">
        <v>98</v>
      </c>
    </row>
    <row r="8" spans="1:6" x14ac:dyDescent="0.35">
      <c r="A8" s="15" t="s">
        <v>8380</v>
      </c>
      <c r="B8">
        <v>3</v>
      </c>
      <c r="C8">
        <v>39</v>
      </c>
      <c r="D8">
        <v>8</v>
      </c>
      <c r="E8">
        <v>71</v>
      </c>
      <c r="F8">
        <v>121</v>
      </c>
    </row>
    <row r="9" spans="1:6" x14ac:dyDescent="0.35">
      <c r="A9" s="15" t="s">
        <v>8381</v>
      </c>
      <c r="B9">
        <v>3</v>
      </c>
      <c r="C9">
        <v>33</v>
      </c>
      <c r="D9">
        <v>14</v>
      </c>
      <c r="E9">
        <v>56</v>
      </c>
      <c r="F9">
        <v>106</v>
      </c>
    </row>
    <row r="10" spans="1:6" x14ac:dyDescent="0.35">
      <c r="A10" s="12" t="s">
        <v>8369</v>
      </c>
      <c r="B10">
        <v>9</v>
      </c>
      <c r="C10">
        <v>141</v>
      </c>
      <c r="E10">
        <v>282</v>
      </c>
      <c r="F10">
        <v>432</v>
      </c>
    </row>
    <row r="11" spans="1:6" x14ac:dyDescent="0.35">
      <c r="A11" s="15" t="s">
        <v>8382</v>
      </c>
      <c r="B11">
        <v>2</v>
      </c>
      <c r="C11">
        <v>40</v>
      </c>
      <c r="E11">
        <v>71</v>
      </c>
      <c r="F11">
        <v>113</v>
      </c>
    </row>
    <row r="12" spans="1:6" x14ac:dyDescent="0.35">
      <c r="A12" s="15" t="s">
        <v>8370</v>
      </c>
      <c r="B12">
        <v>3</v>
      </c>
      <c r="C12">
        <v>52</v>
      </c>
      <c r="E12">
        <v>111</v>
      </c>
      <c r="F12">
        <v>166</v>
      </c>
    </row>
    <row r="13" spans="1:6" x14ac:dyDescent="0.35">
      <c r="A13" s="15" t="s">
        <v>8383</v>
      </c>
      <c r="B13">
        <v>4</v>
      </c>
      <c r="C13">
        <v>49</v>
      </c>
      <c r="E13">
        <v>100</v>
      </c>
      <c r="F13">
        <v>153</v>
      </c>
    </row>
    <row r="14" spans="1:6" x14ac:dyDescent="0.35">
      <c r="A14" s="12" t="s">
        <v>8371</v>
      </c>
      <c r="B14">
        <v>9</v>
      </c>
      <c r="C14">
        <v>131</v>
      </c>
      <c r="E14">
        <v>218</v>
      </c>
      <c r="F14">
        <v>358</v>
      </c>
    </row>
    <row r="15" spans="1:6" x14ac:dyDescent="0.35">
      <c r="A15" s="15" t="s">
        <v>8372</v>
      </c>
      <c r="B15">
        <v>1</v>
      </c>
      <c r="C15">
        <v>50</v>
      </c>
      <c r="E15">
        <v>87</v>
      </c>
      <c r="F15">
        <v>138</v>
      </c>
    </row>
    <row r="16" spans="1:6" x14ac:dyDescent="0.35">
      <c r="A16" s="15" t="s">
        <v>8373</v>
      </c>
      <c r="B16">
        <v>4</v>
      </c>
      <c r="C16">
        <v>47</v>
      </c>
      <c r="E16">
        <v>72</v>
      </c>
      <c r="F16">
        <v>123</v>
      </c>
    </row>
    <row r="17" spans="1:6" x14ac:dyDescent="0.35">
      <c r="A17" s="15" t="s">
        <v>8374</v>
      </c>
      <c r="B17">
        <v>4</v>
      </c>
      <c r="C17">
        <v>34</v>
      </c>
      <c r="E17">
        <v>59</v>
      </c>
      <c r="F17">
        <v>97</v>
      </c>
    </row>
    <row r="18" spans="1:6" x14ac:dyDescent="0.35">
      <c r="A18" s="12" t="s">
        <v>8375</v>
      </c>
      <c r="B18">
        <v>6</v>
      </c>
      <c r="C18">
        <v>116</v>
      </c>
      <c r="E18">
        <v>156</v>
      </c>
      <c r="F18">
        <v>278</v>
      </c>
    </row>
    <row r="19" spans="1:6" x14ac:dyDescent="0.35">
      <c r="A19" s="15" t="s">
        <v>8376</v>
      </c>
      <c r="C19">
        <v>50</v>
      </c>
      <c r="E19">
        <v>65</v>
      </c>
      <c r="F19">
        <v>115</v>
      </c>
    </row>
    <row r="20" spans="1:6" x14ac:dyDescent="0.35">
      <c r="A20" s="15" t="s">
        <v>8377</v>
      </c>
      <c r="B20">
        <v>3</v>
      </c>
      <c r="C20">
        <v>31</v>
      </c>
      <c r="E20">
        <v>54</v>
      </c>
      <c r="F20">
        <v>88</v>
      </c>
    </row>
    <row r="21" spans="1:6" x14ac:dyDescent="0.35">
      <c r="A21" s="15" t="s">
        <v>8384</v>
      </c>
      <c r="B21">
        <v>3</v>
      </c>
      <c r="C21">
        <v>35</v>
      </c>
      <c r="E21">
        <v>37</v>
      </c>
      <c r="F21">
        <v>75</v>
      </c>
    </row>
    <row r="22" spans="1:6" x14ac:dyDescent="0.35">
      <c r="A22" s="12" t="s">
        <v>8361</v>
      </c>
      <c r="B22">
        <v>37</v>
      </c>
      <c r="C22">
        <v>493</v>
      </c>
      <c r="D22">
        <v>24</v>
      </c>
      <c r="E22">
        <v>839</v>
      </c>
      <c r="F2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B747F-1834-4CEE-864F-2A80DAF9252E}">
  <dimension ref="A1:F6"/>
  <sheetViews>
    <sheetView workbookViewId="0">
      <selection activeCell="G5" sqref="G5"/>
    </sheetView>
  </sheetViews>
  <sheetFormatPr defaultRowHeight="14.5" x14ac:dyDescent="0.35"/>
  <cols>
    <col min="1" max="1" width="35.08984375" customWidth="1"/>
    <col min="2" max="2" width="43.54296875" style="3" customWidth="1"/>
  </cols>
  <sheetData>
    <row r="1" spans="1:6" x14ac:dyDescent="0.35">
      <c r="A1" t="s">
        <v>8386</v>
      </c>
      <c r="B1" s="3" t="s">
        <v>8387</v>
      </c>
      <c r="C1" t="s">
        <v>8388</v>
      </c>
      <c r="D1" t="s">
        <v>8389</v>
      </c>
      <c r="E1" t="s">
        <v>8307</v>
      </c>
      <c r="F1" t="s">
        <v>8390</v>
      </c>
    </row>
    <row r="2" spans="1:6" ht="43.5" x14ac:dyDescent="0.35">
      <c r="A2" s="16" t="s">
        <v>3473</v>
      </c>
      <c r="B2" s="3" t="str">
        <f>VLOOKUP(A2,'[1]Raw Data'!B:C,2,FALSE)</f>
        <v>Help us get actor-writer Ian Bonar's debut play - a hilarious, heartbreaking story of grief and loss - to the 2016 Edinburgh Fringe.</v>
      </c>
      <c r="C2">
        <f>VLOOKUP(A2,'[1]Raw Data'!B:E,3,FALSE)</f>
        <v>2000</v>
      </c>
      <c r="D2">
        <f>VLOOKUP(A2,'[1]Raw Data'!B:E,4,FALSE)</f>
        <v>2020</v>
      </c>
      <c r="E2">
        <f>VLOOKUP(A2,'[1]Raw Data'!B:P,15,FALSE)</f>
        <v>51.79</v>
      </c>
      <c r="F2">
        <f>VLOOKUP(A2,'[1]Raw Data'!B:P,11,FALSE)</f>
        <v>39</v>
      </c>
    </row>
    <row r="3" spans="1:6" ht="43.5" x14ac:dyDescent="0.35">
      <c r="A3" s="16" t="s">
        <v>3616</v>
      </c>
      <c r="B3" s="3" t="str">
        <f>VLOOKUP(A3,'[1]Raw Data'!B:C,2,FALSE)</f>
        <v>The play yet to be described as "A surefire Edinburgh Fringe Festival Cult Hit". Coming to the Underbelly, Edinburgh, 5th-30th August.</v>
      </c>
      <c r="C3">
        <f>VLOOKUP(A3,'[1]Raw Data'!B:E,3,FALSE)</f>
        <v>2000</v>
      </c>
      <c r="D3">
        <f>VLOOKUP(A3,'[1]Raw Data'!B:E,4,FALSE)</f>
        <v>2020</v>
      </c>
      <c r="E3">
        <f>VLOOKUP(A3,'[1]Raw Data'!B:P,15,FALSE)</f>
        <v>36.07</v>
      </c>
      <c r="F3">
        <f>VLOOKUP(A3,'[1]Raw Data'!B:P,11,FALSE)</f>
        <v>56</v>
      </c>
    </row>
    <row r="4" spans="1:6" ht="43.5" x14ac:dyDescent="0.35">
      <c r="A4" s="16" t="s">
        <v>3178</v>
      </c>
      <c r="B4" s="3" t="str">
        <f>VLOOKUP(A4,'[1]Raw Data'!B:C,2,FALSE)</f>
        <v>Cutting Off Kate Bush is a one-woman show written &amp; performed by Lucy Benson-Brown, premiering at the Edinburgh Fringe Festival 2014</v>
      </c>
      <c r="C4">
        <f>VLOOKUP(A4,'[1]Raw Data'!B:E,3,FALSE)</f>
        <v>1500</v>
      </c>
      <c r="D4">
        <f>VLOOKUP(A4,'[1]Raw Data'!B:E,4,FALSE)</f>
        <v>2576</v>
      </c>
      <c r="E4">
        <f>VLOOKUP(A4,'[1]Raw Data'!B:P,15,FALSE)</f>
        <v>33.03</v>
      </c>
      <c r="F4">
        <f>VLOOKUP(A4,'[1]Raw Data'!B:P,11,FALSE)</f>
        <v>78</v>
      </c>
    </row>
    <row r="5" spans="1:6" ht="43.5" x14ac:dyDescent="0.35">
      <c r="A5" s="16" t="s">
        <v>3329</v>
      </c>
      <c r="B5" s="3" t="str">
        <f>VLOOKUP(A5,'[1]Raw Data'!B:C,2,FALSE)</f>
        <v>Jestia and Raedon is a brand new romantic comedy play going to the Edinburgh Fringe Festival this summer.</v>
      </c>
      <c r="C5">
        <f>VLOOKUP(A5,'[1]Raw Data'!B:E,3,FALSE)</f>
        <v>1000</v>
      </c>
      <c r="D5">
        <f>VLOOKUP(A5,'[1]Raw Data'!B:E,4,FALSE)</f>
        <v>1168</v>
      </c>
      <c r="E5">
        <f>VLOOKUP(A5,'[1]Raw Data'!B:P,15,FALSE)</f>
        <v>44.92</v>
      </c>
      <c r="F5">
        <f>VLOOKUP(A5,'[1]Raw Data'!B:P,11,FALSE)</f>
        <v>26</v>
      </c>
    </row>
    <row r="6" spans="1:6" ht="43.5" x14ac:dyDescent="0.35">
      <c r="A6" s="16" t="s">
        <v>3221</v>
      </c>
      <c r="B6" s="3" t="str">
        <f>VLOOKUP(A6,'[1]Raw Data'!B:C,2,FALSE)</f>
        <v>A one-man show about love, loss, and motorways, written &amp; performed by Ben Norris. Help us get to the 2015 Edinburgh Fringe and beyond!</v>
      </c>
      <c r="C6">
        <f>VLOOKUP(A6,'[1]Raw Data'!B:E,3,FALSE)</f>
        <v>4000</v>
      </c>
      <c r="D6">
        <f>VLOOKUP(A6,'[1]Raw Data'!B:E,4,FALSE)</f>
        <v>4137</v>
      </c>
      <c r="E6">
        <f>VLOOKUP(A6,'[1]Raw Data'!B:P,15,FALSE)</f>
        <v>36.61</v>
      </c>
      <c r="F6">
        <f>VLOOKUP(A6,'[1]Raw Data'!B:P,11,FALSE)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Outcomes Based on Goals</vt:lpstr>
      <vt:lpstr>Theater Outcomes Based on Launc</vt:lpstr>
      <vt:lpstr>Parent Category</vt:lpstr>
      <vt:lpstr>SubCategory</vt:lpstr>
      <vt:lpstr>Time Comparison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Chase</cp:lastModifiedBy>
  <dcterms:created xsi:type="dcterms:W3CDTF">2017-04-20T15:17:24Z</dcterms:created>
  <dcterms:modified xsi:type="dcterms:W3CDTF">2020-07-20T19:46:07Z</dcterms:modified>
</cp:coreProperties>
</file>